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28" yWindow="612" windowWidth="11196" windowHeight="8412" activeTab="0"/>
  </bookViews>
  <sheets>
    <sheet name="Rekapitulace stavby" sheetId="1" r:id="rId1"/>
    <sheet name="177250-1 - SO01 Levé břeh..." sheetId="2" r:id="rId2"/>
    <sheet name="177250-2 - SO02 Pravé bře..." sheetId="3" r:id="rId3"/>
    <sheet name="177250-3 - SO 03 Oprava c..." sheetId="4" r:id="rId4"/>
    <sheet name="177250-4 - SO 04 Úprava d..." sheetId="5" r:id="rId5"/>
    <sheet name="177250-5 - Vedlejší a ost..." sheetId="6" r:id="rId6"/>
  </sheets>
  <definedNames>
    <definedName name="_xlnm._FilterDatabase" localSheetId="1" hidden="1">'177250-1 - SO01 Levé břeh...'!$C$133:$K$271</definedName>
    <definedName name="_xlnm._FilterDatabase" localSheetId="2" hidden="1">'177250-2 - SO02 Pravé bře...'!$C$133:$K$255</definedName>
    <definedName name="_xlnm._FilterDatabase" localSheetId="3" hidden="1">'177250-3 - SO 03 Oprava c...'!$C$130:$K$164</definedName>
    <definedName name="_xlnm._FilterDatabase" localSheetId="4" hidden="1">'177250-4 - SO 04 Úprava d...'!$C$129:$K$163</definedName>
    <definedName name="_xlnm._FilterDatabase" localSheetId="5" hidden="1">'177250-5 - Vedlejší a ost...'!$C$131:$K$185</definedName>
    <definedName name="_xlnm.Print_Area" localSheetId="1">'177250-1 - SO01 Levé břeh...'!$C$4:$J$76,'177250-1 - SO01 Levé břeh...'!$C$82:$J$115,'177250-1 - SO01 Levé břeh...'!$C$121:$K$271</definedName>
    <definedName name="_xlnm.Print_Area" localSheetId="2">'177250-2 - SO02 Pravé bře...'!$C$4:$J$76,'177250-2 - SO02 Pravé bře...'!$C$82:$J$115,'177250-2 - SO02 Pravé bře...'!$C$121:$K$255</definedName>
    <definedName name="_xlnm.Print_Area" localSheetId="3">'177250-3 - SO 03 Oprava c...'!$C$4:$J$76,'177250-3 - SO 03 Oprava c...'!$C$82:$J$112,'177250-3 - SO 03 Oprava c...'!$C$118:$K$164</definedName>
    <definedName name="_xlnm.Print_Area" localSheetId="4">'177250-4 - SO 04 Úprava d...'!$C$4:$J$76,'177250-4 - SO 04 Úprava d...'!$C$82:$J$111,'177250-4 - SO 04 Úprava d...'!$C$117:$K$163</definedName>
    <definedName name="_xlnm.Print_Area" localSheetId="5">'177250-5 - Vedlejší a ost...'!$C$4:$J$76,'177250-5 - Vedlejší a ost...'!$C$82:$J$113,'177250-5 - Vedlejší a ost...'!$C$119:$K$185</definedName>
    <definedName name="_xlnm.Print_Area" localSheetId="0">'Rekapitulace stavby'!$D$4:$AO$76,'Rekapitulace stavby'!$C$82:$AQ$107</definedName>
    <definedName name="_xlnm.Print_Titles" localSheetId="0">'Rekapitulace stavby'!$92:$92</definedName>
    <definedName name="_xlnm.Print_Titles" localSheetId="1">'177250-1 - SO01 Levé břeh...'!$133:$133</definedName>
    <definedName name="_xlnm.Print_Titles" localSheetId="2">'177250-2 - SO02 Pravé bře...'!$133:$133</definedName>
    <definedName name="_xlnm.Print_Titles" localSheetId="3">'177250-3 - SO 03 Oprava c...'!$130:$130</definedName>
    <definedName name="_xlnm.Print_Titles" localSheetId="4">'177250-4 - SO 04 Úprava d...'!$129:$129</definedName>
    <definedName name="_xlnm.Print_Titles" localSheetId="5">'177250-5 - Vedlejší a ost...'!$131:$131</definedName>
  </definedNames>
  <calcPr calcId="145621"/>
</workbook>
</file>

<file path=xl/sharedStrings.xml><?xml version="1.0" encoding="utf-8"?>
<sst xmlns="http://schemas.openxmlformats.org/spreadsheetml/2006/main" count="4242" uniqueCount="609">
  <si>
    <t>Export Komplet</t>
  </si>
  <si>
    <t/>
  </si>
  <si>
    <t>2.0</t>
  </si>
  <si>
    <t>ZAMOK</t>
  </si>
  <si>
    <t>False</t>
  </si>
  <si>
    <t>{c1918fe8-f776-4658-b544-0a49ab98215d}</t>
  </si>
  <si>
    <t>0,01</t>
  </si>
  <si>
    <t>21</t>
  </si>
  <si>
    <t>1</t>
  </si>
  <si>
    <t>15</t>
  </si>
  <si>
    <t>REKAPITULACE STAVBY</t>
  </si>
  <si>
    <t>v ---  níže se nacházejí doplnkové a pomocné údaje k sestavám  --- v</t>
  </si>
  <si>
    <t>Návod na vyplnění</t>
  </si>
  <si>
    <t>Kód:</t>
  </si>
  <si>
    <t>177250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</si>
  <si>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</si>
  <si>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</si>
  <si>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Valašské Meziříčí - Stupeň Komunální</t>
  </si>
  <si>
    <t>KSO:</t>
  </si>
  <si>
    <t>CC-CZ:</t>
  </si>
  <si>
    <t>Místo:</t>
  </si>
  <si>
    <t>Valašské Meziříčí</t>
  </si>
  <si>
    <t>Datum:</t>
  </si>
  <si>
    <t>14. 3. 2019</t>
  </si>
  <si>
    <t>Zadavatel:</t>
  </si>
  <si>
    <t>IČ:</t>
  </si>
  <si>
    <t>70890013</t>
  </si>
  <si>
    <t>Povodí Moravy, s. p., závod Horní Morava</t>
  </si>
  <si>
    <t>DIČ:</t>
  </si>
  <si>
    <t>Uchazeč:</t>
  </si>
  <si>
    <t>Vyplň údaj</t>
  </si>
  <si>
    <t>Projektant:</t>
  </si>
  <si>
    <t>46344942</t>
  </si>
  <si>
    <t>GEOtest, a.s.</t>
  </si>
  <si>
    <t>CZ46344942</t>
  </si>
  <si>
    <t>True</t>
  </si>
  <si>
    <t>Zpracovatel:</t>
  </si>
  <si>
    <t>0,1</t>
  </si>
  <si>
    <t xml:space="preserve"> </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</si>
  <si>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</si>
  <si>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</si>
  <si>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</si>
  <si>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</si>
  <si>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</si>
  <si>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</si>
  <si>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</si>
  <si>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</si>
  <si>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</si>
  <si>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</si>
  <si>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</si>
  <si>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</si>
  <si>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</si>
  <si>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</si>
  <si>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</si>
  <si>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</si>
  <si>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</si>
  <si>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</si>
  <si>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</si>
  <si>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</si>
  <si>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</si>
  <si>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</si>
  <si>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</si>
  <si>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</si>
  <si>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</si>
  <si>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</si>
  <si>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</si>
  <si>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</si>
  <si>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</si>
  <si>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</si>
  <si>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</si>
  <si>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</si>
  <si>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</si>
  <si>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</si>
  <si>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</si>
  <si>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</si>
  <si>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</si>
  <si>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</si>
  <si>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</si>
  <si>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</si>
  <si>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</si>
  <si>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</si>
  <si>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</si>
  <si>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</si>
  <si>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</si>
  <si>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</si>
  <si>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{00000000-0000-0000-0000-000000000000}</t>
  </si>
  <si>
    <t>/</t>
  </si>
  <si>
    <t>177250-1</t>
  </si>
  <si>
    <t>SO01 Levé břehové zavázání Komunálního stupně</t>
  </si>
  <si>
    <t>STA</t>
  </si>
  <si>
    <t>{f74cb9d4-112b-40b5-bdfd-3885bc48d7ca}</t>
  </si>
  <si>
    <t>2</t>
  </si>
  <si>
    <t>177250-2</t>
  </si>
  <si>
    <t>SO02 Pravé břehové zavázání Komunálního stupně</t>
  </si>
  <si>
    <t>{287eb3ff-28eb-44cd-86a9-45e9b458722f}</t>
  </si>
  <si>
    <t>177250-3</t>
  </si>
  <si>
    <t>SO 03 Oprava chodníku</t>
  </si>
  <si>
    <t>{94ec9a49-2f1c-44a7-a517-66fd2567cd91}</t>
  </si>
  <si>
    <t>177250-4</t>
  </si>
  <si>
    <t>SO 04 Úprava dna řeky pod komunálním stupněm</t>
  </si>
  <si>
    <t>{7a39b382-ddf4-4dbc-82cc-d95df94db07f}</t>
  </si>
  <si>
    <t>177250-5</t>
  </si>
  <si>
    <t>Vedlejší a ostatní náklady</t>
  </si>
  <si>
    <t>{a3030325-4d1b-4bce-a12b-e507d9e2ff95}</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</si>
  <si>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</si>
  <si>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</si>
  <si>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</si>
  <si>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</si>
  <si>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</si>
  <si>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</si>
  <si>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</si>
  <si>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</si>
  <si>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</si>
  <si>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KRYCÍ LIST SOUPISU PRACÍ</t>
  </si>
  <si>
    <t>Objekt:</t>
  </si>
  <si>
    <t>177250-1 - SO01 Levé břehové zavázání Komunálního stupně</t>
  </si>
  <si>
    <t>Náklady z rozpočtu</t>
  </si>
  <si>
    <t>REKAPITULACE ČLENĚNÍ SOUPISU PRACÍ</t>
  </si>
  <si>
    <t>Kód dílu - Popis</t>
  </si>
  <si>
    <t>Cena celkem [CZK]</t>
  </si>
  <si>
    <t>1) 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</si>
  <si>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</si>
  <si>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</si>
  <si>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</si>
  <si>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</si>
  <si>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</si>
  <si>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</si>
  <si>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</si>
  <si>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</si>
  <si>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</si>
  <si>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2) Ostatní náklady</t>
  </si>
  <si>
    <t>Zařízení staveniště</t>
  </si>
  <si>
    <t>VRN</t>
  </si>
  <si>
    <t>Projektové práce</t>
  </si>
  <si>
    <t>Územní vlivy</t>
  </si>
  <si>
    <t>Provozní vlivy</t>
  </si>
  <si>
    <t>Jiné VRN</t>
  </si>
  <si>
    <t>Kompletační činnost</t>
  </si>
  <si>
    <t>KOMPLETACNA</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</si>
  <si>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</si>
  <si>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</si>
  <si>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</si>
  <si>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</si>
  <si>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</si>
  <si>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</si>
  <si>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</si>
  <si>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</si>
  <si>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</si>
  <si>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</si>
  <si>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</si>
  <si>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</si>
  <si>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</si>
  <si>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</si>
  <si>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</si>
  <si>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</si>
  <si>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</si>
  <si>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</si>
  <si>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113151111</t>
  </si>
  <si>
    <t>Rozebrání zpevněných ploch ze silničních dílců</t>
  </si>
  <si>
    <t>m2</t>
  </si>
  <si>
    <t>CS ÚRS 2019 01</t>
  </si>
  <si>
    <t>4</t>
  </si>
  <si>
    <t>1801536108</t>
  </si>
  <si>
    <t>PP</t>
  </si>
  <si>
    <t>Rozebírání zpevněných ploch  s přemístěním na skládku na vzdálenost do 20 m nebo s naložením na dopravní prostředek ze silničních panelů</t>
  </si>
  <si>
    <t>VV</t>
  </si>
  <si>
    <t>3,0*1,0*20 "dočasné panelové zpevnění v podjezí"</t>
  </si>
  <si>
    <t>90,0 "přejezd přes řeku Bečva"</t>
  </si>
  <si>
    <t>Součet</t>
  </si>
  <si>
    <t>113152112</t>
  </si>
  <si>
    <t>Odstranění podkladů zpevněných ploch z kameniva drceného</t>
  </si>
  <si>
    <t>m3</t>
  </si>
  <si>
    <t>583387581</t>
  </si>
  <si>
    <t>Odstranění podkladů zpevněných ploch  s přemístěním na skládku na vzdálenost do 20 m nebo s naložením na dopravní prostředek z kameniva drceného</t>
  </si>
  <si>
    <t>3</t>
  </si>
  <si>
    <t>114203103</t>
  </si>
  <si>
    <t>Rozebrání dlažeb z lomového kamene nebo betonových tvárnic do cementové malty</t>
  </si>
  <si>
    <t>-674807754</t>
  </si>
  <si>
    <t>Rozebrání dlažeb nebo záhozů s naložením na dopravní prostředek  dlažeb z lomového kamene nebo betonových tvárnic do cementové malty se spárami zalitými cementovou maltou</t>
  </si>
  <si>
    <t>46,8*0,5 "46,8 m2; tl. dlažby vč. podkladu 0,5 m"</t>
  </si>
  <si>
    <t>1150011R</t>
  </si>
  <si>
    <t>Převedení vody dle zvolené technologie dodavatele po celou dobu výstavby vč. čerpání vody</t>
  </si>
  <si>
    <t>soubor</t>
  </si>
  <si>
    <t>1889255187</t>
  </si>
  <si>
    <t>P</t>
  </si>
  <si>
    <t>Poznámka k položce:
Převádění vody v toku bude realizováno v předpokládané délce 100,0 m.
Zajištění převedení vody pro celou stavbu.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</si>
  <si>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5</t>
  </si>
  <si>
    <t>119003211</t>
  </si>
  <si>
    <t>Mobilní plotová zábrana s reflexním pásem  výšky do 1,5 m pro zabezpečení výkopu zřízení</t>
  </si>
  <si>
    <t>m</t>
  </si>
  <si>
    <t>-1858246259</t>
  </si>
  <si>
    <t>Pomocné konstrukce při zabezpečení výkopu svislé ocelové mobilní oplocení, výšky do 1,5 m panely s reflexními signalizačními pruhy zřízení</t>
  </si>
  <si>
    <t>24,0 "oplocení výkopu"</t>
  </si>
  <si>
    <t>6</t>
  </si>
  <si>
    <t>119003212</t>
  </si>
  <si>
    <t>Mobilní plotová zábrana s reflexním pásem  výšky do 1,5 m pro zabezpečení výkopu odstranění</t>
  </si>
  <si>
    <t>1667176213</t>
  </si>
  <si>
    <t>Pomocné konstrukce při zabezpečení výkopu svislé ocelové mobilní oplocení, výšky do 1,5 m panely s reflexními signalizačními pruhy odstranění</t>
  </si>
  <si>
    <t>7</t>
  </si>
  <si>
    <t>124103101</t>
  </si>
  <si>
    <t>Vykopávky do 1000 m3 pro koryta vodotečí v hornině tř. 1 a 2</t>
  </si>
  <si>
    <t>-2136600183</t>
  </si>
  <si>
    <t>Vykopávky pro koryta vodotečí  s přehozením výkopku na vzdálenost do 3 m nebo s naložením na dopravní prostředek v horninách tř. 1 a 2 do 1 000 m3</t>
  </si>
  <si>
    <t>614,0*0,8 "80 % v hornině tř. 2, výkaz výměr a výkresová dokumentace"</t>
  </si>
  <si>
    <t>8</t>
  </si>
  <si>
    <t>124203102</t>
  </si>
  <si>
    <t>Vykopávky přes 1000 do 5000 m3 pro koryta vodotečí v hornině tř. 3</t>
  </si>
  <si>
    <t>1128470594</t>
  </si>
  <si>
    <t>Vykopávky pro koryta vodotečí  s přehozením výkopku na vzdálenost do 3 m nebo s naložením na dopravní prostředek v hornině tř. 3 přes 1 000 do 5 000 m3</t>
  </si>
  <si>
    <t>614,0*0,2 "20 % v hornině tř. 3, viz. výkaz výměr a výkresová dokumentace"</t>
  </si>
  <si>
    <t>9</t>
  </si>
  <si>
    <t>124203109</t>
  </si>
  <si>
    <t>Příplatek k vykopávkám pro koryta vodotečí v hornině tř. 3 za lepivost</t>
  </si>
  <si>
    <t>-1319271417</t>
  </si>
  <si>
    <t>Vykopávky pro koryta vodotečí  s přehozením výkopku na vzdálenost do 3 m nebo s naložením na dopravní prostředek v hornině tř. 3 Příplatek k cenám za lepivost horniny tř. 3</t>
  </si>
  <si>
    <t>122,8*0,5 "50 % příplatek"</t>
  </si>
  <si>
    <t>10</t>
  </si>
  <si>
    <t>124603101</t>
  </si>
  <si>
    <t>Vykopávky do 1000 m3 pro koryta vodotečí v hornině tř. 7</t>
  </si>
  <si>
    <t>-314653486</t>
  </si>
  <si>
    <t>Vykopávky pro koryta vodotečí  s přehozením výkopku na vzdálenost do 3 m nebo s naložením na dopravní prostředek v hornině tř. 7 do 1 000 m3</t>
  </si>
  <si>
    <t>60,0 "skalní podloží, práce budou prováděny ručně!!!"</t>
  </si>
  <si>
    <t>11</t>
  </si>
  <si>
    <t>124603109</t>
  </si>
  <si>
    <t>Příplatek pro vykopávky pro koryta vodotečí v tekoucí vodě při LTM hornina tř. 7</t>
  </si>
  <si>
    <t>-383269403</t>
  </si>
  <si>
    <t>Vykopávky pro koryta vodotečí  Příplatek k cenám za vykopávky pro koryta vodotečí v tekoucí vodě při LTM v hornině tř. 7</t>
  </si>
  <si>
    <t>12</t>
  </si>
  <si>
    <t>M</t>
  </si>
  <si>
    <t>13010724</t>
  </si>
  <si>
    <t>ocel profilová IPN 220 jakost 11 375</t>
  </si>
  <si>
    <t>t</t>
  </si>
  <si>
    <t>1171985570</t>
  </si>
  <si>
    <t>155,0*31,2/1000 "155,0 m; 31,2 kg/m"</t>
  </si>
  <si>
    <t>13</t>
  </si>
  <si>
    <t>13010732</t>
  </si>
  <si>
    <t>ocel profilová IPN 300 jakost 11 375</t>
  </si>
  <si>
    <t>-870157969</t>
  </si>
  <si>
    <t>2,2*54,2/1000 "2,2 m; hmotnost 54,2 kg/m"</t>
  </si>
  <si>
    <t>14</t>
  </si>
  <si>
    <t>13010734R</t>
  </si>
  <si>
    <t>ocel profilová IPN 320 jakost 11 375</t>
  </si>
  <si>
    <t>-1991649865</t>
  </si>
  <si>
    <t>418,0*61,0/1000 "délka 418,0 m; hmotnost 61,0 kg/m"</t>
  </si>
  <si>
    <t>15920311R</t>
  </si>
  <si>
    <t>pažnice ocelová UNION dl 6 m</t>
  </si>
  <si>
    <t>598667778</t>
  </si>
  <si>
    <t>122*6,0*8,4/1000 "122 ks; délka 6,0 m; 8,4 kg/m"</t>
  </si>
  <si>
    <t>16</t>
  </si>
  <si>
    <t>130901122</t>
  </si>
  <si>
    <t>Bourání kcí v hloubených vykopávkách ze zdiva z betonu prokládaného kamenem ručně</t>
  </si>
  <si>
    <t>-1348442276</t>
  </si>
  <si>
    <t>Bourání konstrukcí v hloubených vykopávkách - ručně z betonu prostého prokládaného kamenem</t>
  </si>
  <si>
    <t>40,0 "viz. výkaz výměr a výkresová dokumentace"</t>
  </si>
  <si>
    <t>17</t>
  </si>
  <si>
    <t>151301202</t>
  </si>
  <si>
    <t>Zřízení hnaného pažení stěn výkopu hl do 8 m</t>
  </si>
  <si>
    <t>490658002</t>
  </si>
  <si>
    <t>Zřízení pažení stěn výkopu bez rozepření nebo vzepření  hnané, hloubky do 8 m</t>
  </si>
  <si>
    <t>18</t>
  </si>
  <si>
    <t>162201102</t>
  </si>
  <si>
    <t>Vodorovné přemístění do 50 m výkopku/sypaniny z horniny tř. 1 až 4</t>
  </si>
  <si>
    <t>-805780296</t>
  </si>
  <si>
    <t>Vodorovné přemístění výkopku nebo sypaniny po suchu  na obvyklém dopravním prostředku, bez naložení výkopku, avšak se složením bez rozhrnutí z horniny tř. 1 až 4 na vzdálenost přes 20 do 50 m</t>
  </si>
  <si>
    <t>523,0 "viz. výkaz výměr a výkresová dokumentace"</t>
  </si>
  <si>
    <t>19</t>
  </si>
  <si>
    <t>162501102</t>
  </si>
  <si>
    <t>Vodorovné přemístění do 3000 m výkopku/sypaniny z horniny tř. 1 až 4</t>
  </si>
  <si>
    <t>1014114738</t>
  </si>
  <si>
    <t>Vodorovné přemístění výkopku nebo sypaniny po suchu  na obvyklém dopravním prostředku, bez naložení výkopku, avšak se složením bez rozhrnutí z horniny tř. 1 až 4 na vzdálenost přes 2 500 do 3 000 m</t>
  </si>
  <si>
    <t>1064,0 "dovoz zeminy ze skládky v Hrachovci; viz. výkaz výměr a výkresová dokumentace"</t>
  </si>
  <si>
    <t>20</t>
  </si>
  <si>
    <t>167101102</t>
  </si>
  <si>
    <t>Nakládání výkopku z hornin tř. 1 až 4 přes 100 m3</t>
  </si>
  <si>
    <t>-1012484649</t>
  </si>
  <si>
    <t>Nakládání, skládání a překládání neulehlého výkopku nebo sypaniny  nakládání, množství přes 100 m3, z hornin tř. 1 až 4</t>
  </si>
  <si>
    <t>669,0 "nakládání zeminy na skládce v Hrachovci; viz. výkaz výměr a výkresová dokumentace"</t>
  </si>
  <si>
    <t>171101101</t>
  </si>
  <si>
    <t>Uložení sypaniny z hornin soudržných do násypů zhutněných na 95 % PS</t>
  </si>
  <si>
    <t>58777070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</si>
  <si>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</si>
  <si>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22</t>
  </si>
  <si>
    <t>171201103R</t>
  </si>
  <si>
    <t>Likvidace vybouraných hmot a suti v souladu se zákonem O odpadech č 185/2001 Sb. v platném znění.</t>
  </si>
  <si>
    <t>-49557992</t>
  </si>
  <si>
    <t>Poznámka k položce:
Součástí položky jsou přesuny, doprava a potřebná manipulace se sutí, včetně případných poplatků za uložení na skládku.
Předpokládaná odvozní vzdálenost na skládku XX km.</t>
  </si>
  <si>
    <t>40,0 "vybouraná dlažba; viz. výkaz výměr a výkresová dokumentace"</t>
  </si>
  <si>
    <t>213,0 "likvidace kameniva f 16-63; viz. výkaz výměr a výkresová dokumentace. PŘED ODVOZEM NA SKLÁDKU BUDE POUŽITO V SO02 - PRAVÉ UZAVAZOVACÍ KŘÍDLO!!"</t>
  </si>
  <si>
    <t>40,0 "betonový blok křídla; viz. výkaz výměr a výkresová dokumentace"</t>
  </si>
  <si>
    <t>23</t>
  </si>
  <si>
    <t>171201104R</t>
  </si>
  <si>
    <t>Likvidace přebytků zeminy v souladu se zákonem O odpadech č 185/2001 Sb. v platném znění.</t>
  </si>
  <si>
    <t>566028898</t>
  </si>
  <si>
    <t>Poznámka k položce:
Součástí položky jsou přesuny, doprava a potřebná manipulace se zeminou, včetně případných poplatků za uložení na skládku.
Předpokládaná odvozní vzdálenost na skládku 3 km - Hrachovec.</t>
  </si>
  <si>
    <t>902,0 "likvidace zeminy z výkopů; viz. výkaz výměr a výkresová dokumentace"</t>
  </si>
  <si>
    <t>Zakládání</t>
  </si>
  <si>
    <t>24</t>
  </si>
  <si>
    <t>272354111</t>
  </si>
  <si>
    <t>Bednění základových kleneb - zřízení</t>
  </si>
  <si>
    <t>-970097216</t>
  </si>
  <si>
    <t>30,4*6,4 "bednění stavební jámy"</t>
  </si>
  <si>
    <t>25</t>
  </si>
  <si>
    <t>272354211</t>
  </si>
  <si>
    <t>Bednění základových kleneb - odstranění</t>
  </si>
  <si>
    <t>-1046673487</t>
  </si>
  <si>
    <t>30,4*6,4 "odbednění stavební jámy"</t>
  </si>
  <si>
    <t>26</t>
  </si>
  <si>
    <t>275321114R</t>
  </si>
  <si>
    <t>Základové patky a bloky ze ŽB C 12/15</t>
  </si>
  <si>
    <t>102961815</t>
  </si>
  <si>
    <t>Základové konstrukce z betonu železového patky a bloky ve výkopu nebo na hlavách pilot C 12/15</t>
  </si>
  <si>
    <t>112,0 "křídlo jezu; viz. výkaz výměr a výkresová dokumentace"</t>
  </si>
  <si>
    <t>27</t>
  </si>
  <si>
    <t>275321117</t>
  </si>
  <si>
    <t>Základové patky a bloky ze ŽB C 25/30</t>
  </si>
  <si>
    <t>618477296</t>
  </si>
  <si>
    <t>Základové konstrukce z betonu železového patky a bloky ve výkopu nebo na hlavách pilot C 25/30</t>
  </si>
  <si>
    <t>1,5*4,0*10,0 "dno křídla"</t>
  </si>
  <si>
    <t>28</t>
  </si>
  <si>
    <t>275321118</t>
  </si>
  <si>
    <t>Základové patky a bloky ze ŽB C 30/37</t>
  </si>
  <si>
    <t>-461274245</t>
  </si>
  <si>
    <t>Základové konstrukce z betonu železového patky a bloky ve výkopu nebo na hlavách pilot C 30/37</t>
  </si>
  <si>
    <t>49,0 "křídlo jezu; viz. výkaz výměr a výkresová dokumentace"</t>
  </si>
  <si>
    <t>29</t>
  </si>
  <si>
    <t>275361116</t>
  </si>
  <si>
    <t>Výztuž základových patek a bloků z betonářské oceli 10 505</t>
  </si>
  <si>
    <t>-335863306</t>
  </si>
  <si>
    <t>Výztuž základových konstrukcí patek a bloků z betonářské oceli 10 505 (R) nebo BSt 500</t>
  </si>
  <si>
    <t>6434,6/1000 "viz. výkaz výměr a výkresová dokumentace"</t>
  </si>
  <si>
    <t>30</t>
  </si>
  <si>
    <t>291111111</t>
  </si>
  <si>
    <t>Podklad pro zpevněné plochy z kameniva drceného 0 až 63 mm</t>
  </si>
  <si>
    <t>-1737046216</t>
  </si>
  <si>
    <t>Podklad pro zpevněné plochy  s rozprostřením a s hutněním z kameniva drceného frakce 0 - 63 mm</t>
  </si>
  <si>
    <t>213,0 "násyp z kameniva f 16-63"</t>
  </si>
  <si>
    <t>31</t>
  </si>
  <si>
    <t>291211111</t>
  </si>
  <si>
    <t>Zřízení plochy ze silničních panelů do lože tl 50 mm z kameniva</t>
  </si>
  <si>
    <t>1475578606</t>
  </si>
  <si>
    <t>Zřízení zpevněné plochy ze silničních panelů  osazených do lože tl. 50 mm z kameniva</t>
  </si>
  <si>
    <t>3,0*1,0*90 "přejezd přes řeku Bečva"</t>
  </si>
  <si>
    <t>32</t>
  </si>
  <si>
    <t>59381006</t>
  </si>
  <si>
    <t>panel silniční 300x100x21,5 cm</t>
  </si>
  <si>
    <t>kus</t>
  </si>
  <si>
    <t>884180187</t>
  </si>
  <si>
    <t>90 "přejezd přes Bečvu"</t>
  </si>
  <si>
    <t>33</t>
  </si>
  <si>
    <t>59381009</t>
  </si>
  <si>
    <t>panel silniční 300x100x15 cm</t>
  </si>
  <si>
    <t>-452185859</t>
  </si>
  <si>
    <t>20 "dočasné panelové zpevnění"</t>
  </si>
  <si>
    <t>Svislé a kompletní konstrukce</t>
  </si>
  <si>
    <t>34</t>
  </si>
  <si>
    <t>326351111</t>
  </si>
  <si>
    <t>Bednění ploch rovinných konstrukce tl do 1 m</t>
  </si>
  <si>
    <t>-219117747</t>
  </si>
  <si>
    <t>Bednění betonových konstrukcí ploch rovinných konstrukce tl. do 1 m</t>
  </si>
  <si>
    <t>Poznámka k položce:
K bednění budou použity:
ocelové pažnice UNION
ocel profilová IPN
ocel profilová UPN
převázka vodorovná</t>
  </si>
  <si>
    <t>34,2*6,5</t>
  </si>
  <si>
    <t>Vodorovné konstrukce</t>
  </si>
  <si>
    <t>35</t>
  </si>
  <si>
    <t>451311542R</t>
  </si>
  <si>
    <t>Podklad pro dlažbu z betonu prostého mrazuvzdorného tř. C 25/30 vrstva tl nad 250 do 300 mm</t>
  </si>
  <si>
    <t>-118408199</t>
  </si>
  <si>
    <t>Podklad z prostého betonu pod dlažbu pro prostředí s mrazovými cykly, ve vrstvě tl. přes 250 do 300 mm</t>
  </si>
  <si>
    <t>80,0 "viz. výkaz výměr a výkresová dokumentace"</t>
  </si>
  <si>
    <t>36</t>
  </si>
  <si>
    <t>465512127</t>
  </si>
  <si>
    <t>Dlažba z lomového kamene na sucho se zalitím spár cementovou maltou tl 200 mm</t>
  </si>
  <si>
    <t>-383408953</t>
  </si>
  <si>
    <t>Dlažba z lomového kamene lomařsky upraveného  na sucho se zalitím spár cementovou maltou, tl. kamene 200 mm</t>
  </si>
  <si>
    <t>Úpravy povrchů, podlahy a osazování výplní</t>
  </si>
  <si>
    <t>37</t>
  </si>
  <si>
    <t>62863 R</t>
  </si>
  <si>
    <t>Příplatek za průmyslově vyráběnou spárovací hmotu pro přírodní kámen a venkovní použití</t>
  </si>
  <si>
    <t>1957618808</t>
  </si>
  <si>
    <t>Ostatní konstrukce a práce, bourání</t>
  </si>
  <si>
    <t>38</t>
  </si>
  <si>
    <t>931994101</t>
  </si>
  <si>
    <t>Těsnění pracovní spáry betonové konstrukce povrchovým těsnicím pásem</t>
  </si>
  <si>
    <t>-1537507664</t>
  </si>
  <si>
    <t>Těsnění spáry betonové konstrukce pásy, profily, tmely  těsnicím pásem povrchovým, spáry pracovní</t>
  </si>
  <si>
    <t>Poznámka k položce:
Položka zahrnuje i ošetření boční betonové stěny stávajícího jezu.</t>
  </si>
  <si>
    <t>998</t>
  </si>
  <si>
    <t>Přesun hmot</t>
  </si>
  <si>
    <t>39</t>
  </si>
  <si>
    <t>998312011</t>
  </si>
  <si>
    <t>Přesun hmot pro sanace území, hrazení a úpravy bystřin</t>
  </si>
  <si>
    <t>-492414800</t>
  </si>
  <si>
    <t>Přesun hmot pro sanace území, hrazení a úpravy bystřin  jakéhokoliv rozsahu pro dopravní vzdálenost 50 m</t>
  </si>
  <si>
    <t>40</t>
  </si>
  <si>
    <t>998312093</t>
  </si>
  <si>
    <t>Příplatek k přesunu hmot pro sanace území, hrazení a úpravy bystřin za zvětšený přesun do 500 m</t>
  </si>
  <si>
    <t>-817664691</t>
  </si>
  <si>
    <t>Přesun hmot pro sanace území, hrazení a úpravy bystřin  Příplatek k ceně za zvětšený přesun přes vymezenou největší dopravní vzdálenost do 500 m</t>
  </si>
  <si>
    <t>654,29*0,5</t>
  </si>
  <si>
    <t>177250-2 - SO02 Pravé břehové zavázání Komunálního stupně</t>
  </si>
  <si>
    <t>309915850</t>
  </si>
  <si>
    <t>-2099410502</t>
  </si>
  <si>
    <t>-1886598043</t>
  </si>
  <si>
    <t>51,6*0,5 "51,6 m2; tl. dlažby vč. podkladu 0,5 m"</t>
  </si>
  <si>
    <t>719368951</t>
  </si>
  <si>
    <t>Poznámka k položce:
Zajištění převedení vody pro celou stavbu.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</si>
  <si>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-855540347</t>
  </si>
  <si>
    <t>15,0 "oplocení výkopu"</t>
  </si>
  <si>
    <t>1768473381</t>
  </si>
  <si>
    <t>2055333662</t>
  </si>
  <si>
    <t>594,0*0,8 "80 % v hornině tř. 2, výkaz výměr a výkresová dokumentace"</t>
  </si>
  <si>
    <t>561779005</t>
  </si>
  <si>
    <t>594,0*0,2 "20 % v hornině tř. 3, viz. výkaz výměr a výkresová dokumentace"</t>
  </si>
  <si>
    <t>586669090</t>
  </si>
  <si>
    <t>118,8*0,5 "50 % příplatek"</t>
  </si>
  <si>
    <t>-1525021368</t>
  </si>
  <si>
    <t>57,0 "skalní podloží, práce budou prováděny ručně!!!"</t>
  </si>
  <si>
    <t>-1611676138</t>
  </si>
  <si>
    <t>-848752905</t>
  </si>
  <si>
    <t>155,1*31,2/1000 "155,0 m; 31,2 kg/m"</t>
  </si>
  <si>
    <t>1617148019</t>
  </si>
  <si>
    <t>41,8*54,2/1000 "2,2 m; hmotnost 54,2 kg/m"</t>
  </si>
  <si>
    <t>-1457332584</t>
  </si>
  <si>
    <t>412,5*61,0/1000 "délka 418,0 m; hmotnost 61,0 kg/m"</t>
  </si>
  <si>
    <t>-2016242521</t>
  </si>
  <si>
    <t>-1976422510</t>
  </si>
  <si>
    <t>-240862582</t>
  </si>
  <si>
    <t>711,0 "materiál bude použit z SO01 - Levé zavazovací křídlo; viz. výkaz výměr a výkresová dokumentace"</t>
  </si>
  <si>
    <t>1421668866</t>
  </si>
  <si>
    <t>711,0 "viz. výkaz výměr a výkresová dokumentace"</t>
  </si>
  <si>
    <t>154,0 "rozšíření výkopu"</t>
  </si>
  <si>
    <t>552811269</t>
  </si>
  <si>
    <t>-681008655</t>
  </si>
  <si>
    <t>269,0 "likvidace zeminy z výkopů; viz. výkaz výměr a výkresová dokumentace"</t>
  </si>
  <si>
    <t>1131648812</t>
  </si>
  <si>
    <t>1179076851</t>
  </si>
  <si>
    <t>1771208515</t>
  </si>
  <si>
    <t>110,0 "křídlo jezu; viz. výkaz výměr a výkresová dokumentace"</t>
  </si>
  <si>
    <t>1400050610</t>
  </si>
  <si>
    <t>1,5*4,0*9,5 "dno křídla"</t>
  </si>
  <si>
    <t>1007562495</t>
  </si>
  <si>
    <t>51,2 "křídlo jezu; viz. výkaz výměr a výkresová dokumentace"</t>
  </si>
  <si>
    <t>-1674093738</t>
  </si>
  <si>
    <t>6275,0/1000 "viz. výkaz výměr a výkresová dokumentace"</t>
  </si>
  <si>
    <t>659541983</t>
  </si>
  <si>
    <t>183,0 "násyp z kameniva f 16-63; bude použito z SO01 - Levé zavazovací křídlo!!!"</t>
  </si>
  <si>
    <t>-1026449685</t>
  </si>
  <si>
    <t>3,0*1,5*90 "přejezd přes Bečvu"</t>
  </si>
  <si>
    <t>59381005</t>
  </si>
  <si>
    <t>panel silniční 300x150x21,5 cm</t>
  </si>
  <si>
    <t>174561033</t>
  </si>
  <si>
    <t>1438668249</t>
  </si>
  <si>
    <t>754139310</t>
  </si>
  <si>
    <t>-2128087896</t>
  </si>
  <si>
    <t>-319717158</t>
  </si>
  <si>
    <t>-25430697</t>
  </si>
  <si>
    <t>1328289271</t>
  </si>
  <si>
    <t>-616317520</t>
  </si>
  <si>
    <t>1700683464</t>
  </si>
  <si>
    <t>450,03*0,5</t>
  </si>
  <si>
    <t>177250-3 - SO 03 Oprava chodníku</t>
  </si>
  <si>
    <t xml:space="preserve">    5 - Komunikace pozemní</t>
  </si>
  <si>
    <t>CS ÚRS 2018 01</t>
  </si>
  <si>
    <t>-1140073908</t>
  </si>
  <si>
    <t>3,0*1,0*20 "dočasné panelové zpevnění chodníku pro pěší"</t>
  </si>
  <si>
    <t>-1537070904</t>
  </si>
  <si>
    <t>113201112R</t>
  </si>
  <si>
    <t>Odstranění chodníku</t>
  </si>
  <si>
    <t>-951022425</t>
  </si>
  <si>
    <t>Odstranění chodníku vč. lože, s přemístěním hmot na skládku na vzdálenost do 3 m nebo s naložením na dopravní prostředek</t>
  </si>
  <si>
    <t>13,0*3,0 "viz. výkaz výměr a výkresová dokumentace"</t>
  </si>
  <si>
    <t>628123634</t>
  </si>
  <si>
    <t>3,0*1,5*7 "dočasné panelové zpevnění chodníku pro pěší"</t>
  </si>
  <si>
    <t>59381003</t>
  </si>
  <si>
    <t>panel silniční 300x150x15 cm</t>
  </si>
  <si>
    <t>-682485943</t>
  </si>
  <si>
    <t>Komunikace pozemní</t>
  </si>
  <si>
    <t>564861111</t>
  </si>
  <si>
    <t>Podklad ze štěrkodrtě ŠD tl 200 mm</t>
  </si>
  <si>
    <t>-615316360</t>
  </si>
  <si>
    <t>Podklad ze štěrkodrti ŠD  s rozprostřením a zhutněním, po zhutnění tl. 200 mm</t>
  </si>
  <si>
    <t>13,0*2,7 "viz. výkaz výměr a výkresová dokumentace"</t>
  </si>
  <si>
    <t>573211112</t>
  </si>
  <si>
    <t>Postřik živičný spojovací z asfaltu v množství 0,70 kg/m2</t>
  </si>
  <si>
    <t>-1223145920</t>
  </si>
  <si>
    <t>Postřik spojovací PS bez posypu kamenivem z asfaltu silničního, v množství 0,70 kg/m2</t>
  </si>
  <si>
    <t>13,0*2,7 "spojovací postřik emulzí PSE C 50 B 5; viz. výkaz výměr a výkresová dokumentace"</t>
  </si>
  <si>
    <t>574381111</t>
  </si>
  <si>
    <t>Penetrační makadam hrubý PMH tl 90 mm</t>
  </si>
  <si>
    <t>374671109</t>
  </si>
  <si>
    <t>Penetrační makadam PM  s rozprostřením kameniva na sucho, s prolitím živicí, s posypem drtí a se zhutněním hrubý (PMH) z kameniva hrubého drceného, po zhutnění tl. 90 mm</t>
  </si>
  <si>
    <t>577144111</t>
  </si>
  <si>
    <t>Asfaltový beton vrstva obrusná ACO 11 (ABS) tř. I tl 50 mm š do 3 m z nemodifikovaného asfaltu</t>
  </si>
  <si>
    <t>1792340646</t>
  </si>
  <si>
    <t>Asfaltový beton vrstva obrusná ACO 11 (ABS)  s rozprostřením a se zhutněním z nemodifikovaného asfaltu v pruhu šířky do 3 m tř. I, po zhutnění tl. 50 mm</t>
  </si>
  <si>
    <t>998225111</t>
  </si>
  <si>
    <t>Přesun hmot pro pozemní komunikace s krytem z kamene, monolitickým betonovým nebo živičným</t>
  </si>
  <si>
    <t>871201452</t>
  </si>
  <si>
    <t>Přesun hmot pro komunikace s krytem z kameniva, monolitickým betonovým nebo živičným  dopravní vzdálenost do 200 m jakékoliv délky objektu</t>
  </si>
  <si>
    <t>177250-4 - SO 04 Úprava dna řeky pod komunálním stupněm</t>
  </si>
  <si>
    <t>-523850860</t>
  </si>
  <si>
    <t>412,0*0,8 "80 % v hornině tř. 2, výkaz výměr a výkresová dokumentace"</t>
  </si>
  <si>
    <t>-783715410</t>
  </si>
  <si>
    <t>412,0*0,2 "20 % v hornině tř. 3, viz. výkaz výměr a výkresová dokumentace"</t>
  </si>
  <si>
    <t>-1745387306</t>
  </si>
  <si>
    <t>43,0*0,5 "50 % příplatek"</t>
  </si>
  <si>
    <t>2136427165</t>
  </si>
  <si>
    <t>215,0*0,8 "80 % v hornině tř. 2, výkaz výměr a výkresová dokumentace"</t>
  </si>
  <si>
    <t>215,0*0,2 "20 % v hornině tř. 3, viz. výkaz výměr a výkresová dokumentace"</t>
  </si>
  <si>
    <t>62911109</t>
  </si>
  <si>
    <t>215,0 "likvidace zeminy z výkopů; viz. výkaz výměr a výkresová dokumentace"</t>
  </si>
  <si>
    <t>181951101</t>
  </si>
  <si>
    <t>Úprava pláně v hornině tř. 1 až 4 bez zhutnění</t>
  </si>
  <si>
    <t>772141966</t>
  </si>
  <si>
    <t>Úprava pláně vyrovnáním výškových rozdílů  v hornině tř. 1 až 4 bez zhutnění</t>
  </si>
  <si>
    <t>1244,0 "úprava dna v korytě Bečvy pod jezem"</t>
  </si>
  <si>
    <t>463211152</t>
  </si>
  <si>
    <t>Rovnanina objemu přes 3 m3 z lomového kamene tříděného hmotnosti do 200 kg s urovnáním líce</t>
  </si>
  <si>
    <t>764202644</t>
  </si>
  <si>
    <t>Rovnanina z lomového kamene neupraveného pro podélné i příčné objekty objemu přes 3 m3 z kamene tříděného, s urovnáním líce a vyklínováním spár úlomky kamene hmotnost jednotlivých kamenů přes 80 do 200 kg</t>
  </si>
  <si>
    <t>197,0 "patka ve dně"</t>
  </si>
  <si>
    <t>-1682368938</t>
  </si>
  <si>
    <t>1904491799</t>
  </si>
  <si>
    <t>364,06*0,5</t>
  </si>
  <si>
    <t>177250-5 - Vedlejší a ostatní náklady</t>
  </si>
  <si>
    <t>OST - Ostatní</t>
  </si>
  <si>
    <t>VRN - Vedlejší rozpočtové náklady</t>
  </si>
  <si>
    <t xml:space="preserve">    VRN4 - Inženýrská činnost</t>
  </si>
  <si>
    <t xml:space="preserve">    VRN5 - Finanční náklady</t>
  </si>
  <si>
    <t>938908411</t>
  </si>
  <si>
    <t>Čištění vozovek splachováním vodou</t>
  </si>
  <si>
    <t>-1883168925</t>
  </si>
  <si>
    <t>Čištění vozovek splachováním vodou povrchu podkladu nebo krytu živičného, betonového nebo dlážděného</t>
  </si>
  <si>
    <t>800*40 "čištění povrchu vozovek během výstavby, minimálně 1x za týden; 40 týdnů"</t>
  </si>
  <si>
    <t>OST</t>
  </si>
  <si>
    <t>Ostatní</t>
  </si>
  <si>
    <t>800800001</t>
  </si>
  <si>
    <t>Náklady spojené se zajištěním a realizací prací</t>
  </si>
  <si>
    <t>512</t>
  </si>
  <si>
    <t>-373816378</t>
  </si>
  <si>
    <t>Poznámka k položce:
Uvedení pozemků do původního stavu, údržba vozovek během stavby.</t>
  </si>
  <si>
    <t>800800006</t>
  </si>
  <si>
    <t>Zpracování a předání dokumentace skutečného provedení
 stavby objednateli a zaměření skutečného provedení stavby - geodetická část 
dokumentace v rozsahu 
odpovídajícím příslušným právním předpisům, pořízení fotodokumentace stavby</t>
  </si>
  <si>
    <t>-977434220</t>
  </si>
  <si>
    <t>Zpracování a předání dokumentace skutečného provedení
 stavby objednateli a zaměření skutečného provedení stavby - geodetická část 
dokumentace v rozsahu 
odpovídajícím příslušným právním předpisům, pořízení fotodokumentace stavby</t>
  </si>
  <si>
    <t>Poznámka k položce:
Dokumentace skutečného provedení stavby: 3 paré + 1 v elektronické formě.
Geodetická část dokumentace: 3 paré + 1 v elektronické formě.</t>
  </si>
  <si>
    <t>800800008</t>
  </si>
  <si>
    <t>Protokolární předání stavbou dotčených pozemků a 
komunikací, uvedených do původního stavu, zpět jejich
 vlastníkům</t>
  </si>
  <si>
    <t>-668802303</t>
  </si>
  <si>
    <t>Protokolární předání stavbou dotčených pozemků a 
komunikací, uvedených do původního stavu, zpět jejich
 vlastníkům</t>
  </si>
  <si>
    <t>800800015</t>
  </si>
  <si>
    <t>Zajištění a zabezpečení staveniště, zřízení a likvidace zařízení staveniště, včetně případných přípojek, přístupů, 
deponií apod.</t>
  </si>
  <si>
    <t>-1298384807</t>
  </si>
  <si>
    <t>Zajištění a zabezpečení staveniště, zřízení a likvidace zařízení staveniště, včetně případných přípojek, přístupů, 
deponií apod.</t>
  </si>
  <si>
    <t>Poznámka k položce:
Součástí položky je staveništění přípojka elektrické energie v délce cca 420 m.</t>
  </si>
  <si>
    <t>800800018</t>
  </si>
  <si>
    <t>Vytyčení inženýrských sítí a zařízení, včetně zajištění případné aktualizace vyjádření správců sítí, která pozbudou platnosti v období mezi předáním staveniště a vytyčením sítí</t>
  </si>
  <si>
    <t>492906992</t>
  </si>
  <si>
    <t>Vytyčení inženýrských sítí a zařízení, včetně zajištění případné aktualizace vyjádření správců sítí, která pozbudou platnosti v období mezi předáním staveniště a vytyčením sítí a případné protokolární zpětné předání jejich správcům.</t>
  </si>
  <si>
    <t>Vedlejší rozpočtové náklady</t>
  </si>
  <si>
    <t>03 R</t>
  </si>
  <si>
    <t>Vytyčení stavby (případně pozemků nebo provedení jiných geodetických prací*) odborně způsobilou osobou v oboru zeměměřictví.</t>
  </si>
  <si>
    <t>373242645</t>
  </si>
  <si>
    <t>04 R</t>
  </si>
  <si>
    <t>Zajištění a zabezpečení staveniště, zřízení a likvidace zařízení staveniště, včetně případných přípojek, přístupů, skládek, deponií apod.</t>
  </si>
  <si>
    <t>-226960550</t>
  </si>
  <si>
    <t>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
Součástí je také zřízení staveništní přípojky elektrické energie v délce 400 m!!!</t>
  </si>
  <si>
    <t>09 R</t>
  </si>
  <si>
    <t>Projednání a zajištění zvláštního užívání komunikací a veřejných ploch, včetně zajištění dopravního značení, a to v rozsahu nezbytném pro řádné a bezpečné provádění stavby.</t>
  </si>
  <si>
    <t>-69364834</t>
  </si>
  <si>
    <t>Poznámka k položce:
Projednání a zajištění (zvláštního) užívání komunikací a veřejných ploch včetně zajištění dopravního značení a to v rozsahu nezbytném pro řádné a bezpečné provádění stavby. (rozhodnutí, písemný protokol o jednání, zápis v SD...)</t>
  </si>
  <si>
    <t>10 R</t>
  </si>
  <si>
    <t>Zajištění slovení rybí obsádky, k tomu oprávněnou osobou, včetně pořízení protokolu a zajištění oznámení zahájení prací na vodním toku příslušnému uživateli rybářského revíru. Součástí je také transfer slovené osádky.</t>
  </si>
  <si>
    <t>-1881413827</t>
  </si>
  <si>
    <t>15 R</t>
  </si>
  <si>
    <t>Zpracování (případně aktualizace) povodňového plánu pro celou stavbu.</t>
  </si>
  <si>
    <t>-107735833</t>
  </si>
  <si>
    <t>16 R</t>
  </si>
  <si>
    <t>Provedení opatření vyplývajících z povodňového plánu.</t>
  </si>
  <si>
    <t>973166973</t>
  </si>
  <si>
    <t>17 R</t>
  </si>
  <si>
    <t>Aktualizace (přizpůsobení) nebo zpracování* plánu bezpečnosti a ochrany zdraví při práci.</t>
  </si>
  <si>
    <t>158435147</t>
  </si>
  <si>
    <t>Poznámka k položce:
Vypracování ( příp. aktualizace)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t>
  </si>
  <si>
    <t>18 R</t>
  </si>
  <si>
    <t>Zpracování (případně aktualizace) havarijního plánu pro celou stavbu.</t>
  </si>
  <si>
    <t>-1276378358</t>
  </si>
  <si>
    <t>19 R</t>
  </si>
  <si>
    <t>Provedení opatření vyplývajících z havarijního plánu.</t>
  </si>
  <si>
    <t>-771598036</t>
  </si>
  <si>
    <t>20 R</t>
  </si>
  <si>
    <t>Zajištění a provedení zkoušek betonu</t>
  </si>
  <si>
    <t>1024</t>
  </si>
  <si>
    <t>1847861355</t>
  </si>
  <si>
    <t>Poznámka k položce:
V ceně je kompletní zajištění provedení zkoušek betonu. 
5x zkouška betonu tř. C25/30 XF3 a 5x zkouška betonu tř. C30/37 XF3 pro posouzení kvality dle ČSN EN 206-1 a ČSN 73 1322, kdy z každé třídy betonu bude provedeno:
- 2x stanovení pevnosti betonu v tlaku dle ČSN EN 12390-3 
- 2x stanovení hloubky průsaku tlakovou vodou dle ČSN EN 12390-8  
- 1x stanovení mrazuvzdornosti betonu dle ČSN 73 1322
- 1x stanovení odolnosti povrchu cementového betonu proti působení vody a chemických rozmrazovacích látek ČSN 73 1326 (u komunikace). Odběry vzorků akreditovanou laboratoří betonu budou prováděny na pokyn investora a za jeho přítomnosti.</t>
  </si>
  <si>
    <t>36R</t>
  </si>
  <si>
    <t>Pasportizace komunikace</t>
  </si>
  <si>
    <t>-1221861259</t>
  </si>
  <si>
    <t>Poznámka k položce:
Provedení pasportizace komunikace před výstavbou. Součástí položky je písemný protokol, fotodokumentace.</t>
  </si>
  <si>
    <t>VRN4</t>
  </si>
  <si>
    <t>Inženýrská činnost</t>
  </si>
  <si>
    <t>041903000</t>
  </si>
  <si>
    <t>Dozor jiné osoby - dozor geotechnika</t>
  </si>
  <si>
    <t>…</t>
  </si>
  <si>
    <t>278613774</t>
  </si>
  <si>
    <t>VRN5</t>
  </si>
  <si>
    <t>Finanční náklady</t>
  </si>
  <si>
    <t>051002000</t>
  </si>
  <si>
    <t>Pojistné</t>
  </si>
  <si>
    <t>2003469458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</si>
</sst>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sz val="10"/>
      <color rgb="FF46464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17"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0" fillId="0" borderId="3" xfId="0" applyFont="1" applyBorder="1" applyAlignment="1">
      <alignment vertical="center"/>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20"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21" xfId="0" applyFont="1" applyBorder="1" applyAlignment="1" applyProtection="1">
      <alignment vertical="center"/>
      <protection/>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164" fontId="2" fillId="2" borderId="17"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4" fontId="2"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 fillId="2" borderId="18"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4" fontId="2" fillId="0" borderId="20" xfId="0" applyNumberFormat="1" applyFont="1" applyBorder="1" applyAlignment="1" applyProtection="1">
      <alignment vertical="center"/>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4" fontId="25" fillId="4" borderId="0" xfId="0" applyNumberFormat="1" applyFont="1" applyFill="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4" fontId="3" fillId="0" borderId="0" xfId="0" applyNumberFormat="1"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2" xfId="0" applyFont="1" applyFill="1" applyBorder="1" applyAlignment="1">
      <alignment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4" fontId="32" fillId="0" borderId="0" xfId="0" applyNumberFormat="1" applyFont="1" applyAlignment="1" applyProtection="1">
      <alignment vertical="center"/>
      <protection/>
    </xf>
    <xf numFmtId="0" fontId="24" fillId="0" borderId="0" xfId="0" applyFont="1" applyAlignment="1">
      <alignment horizontal="center" vertical="center"/>
    </xf>
    <xf numFmtId="0" fontId="0" fillId="0" borderId="3"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3" xfId="0" applyFont="1" applyBorder="1" applyAlignment="1" applyProtection="1">
      <alignment horizontal="center" vertical="center"/>
      <protection/>
    </xf>
    <xf numFmtId="49" fontId="23" fillId="0" borderId="23" xfId="0" applyNumberFormat="1" applyFont="1" applyBorder="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23" xfId="0" applyFont="1" applyBorder="1" applyAlignment="1" applyProtection="1">
      <alignment horizontal="center" vertical="center" wrapText="1"/>
      <protection/>
    </xf>
    <xf numFmtId="4" fontId="23" fillId="0" borderId="23" xfId="0" applyNumberFormat="1" applyFont="1" applyBorder="1" applyAlignment="1" applyProtection="1">
      <alignment vertical="center"/>
      <protection/>
    </xf>
    <xf numFmtId="4" fontId="23" fillId="2" borderId="23" xfId="0" applyNumberFormat="1" applyFont="1" applyFill="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38" fillId="0" borderId="23" xfId="0" applyFont="1" applyBorder="1" applyAlignment="1" applyProtection="1">
      <alignment horizontal="center" vertical="center"/>
      <protection/>
    </xf>
    <xf numFmtId="49" fontId="38" fillId="0" borderId="23" xfId="0" applyNumberFormat="1" applyFont="1" applyBorder="1" applyAlignment="1" applyProtection="1">
      <alignment horizontal="left" vertical="center" wrapText="1"/>
      <protection/>
    </xf>
    <xf numFmtId="0" fontId="38" fillId="0" borderId="23" xfId="0" applyFont="1" applyBorder="1" applyAlignment="1" applyProtection="1">
      <alignment horizontal="left" vertical="center" wrapText="1"/>
      <protection/>
    </xf>
    <xf numFmtId="0" fontId="38" fillId="0" borderId="23" xfId="0" applyFont="1" applyBorder="1" applyAlignment="1" applyProtection="1">
      <alignment horizontal="center" vertical="center" wrapText="1"/>
      <protection/>
    </xf>
    <xf numFmtId="4" fontId="38" fillId="0" borderId="23" xfId="0" applyNumberFormat="1" applyFont="1" applyBorder="1" applyAlignment="1" applyProtection="1">
      <alignment vertical="center"/>
      <protection/>
    </xf>
    <xf numFmtId="4" fontId="38" fillId="2" borderId="23"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4" fontId="3" fillId="0" borderId="0" xfId="0" applyNumberFormat="1" applyFont="1" applyAlignment="1" applyProtection="1">
      <alignment vertical="center"/>
      <protection/>
    </xf>
    <xf numFmtId="0" fontId="0" fillId="0" borderId="0" xfId="0" applyProtection="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8" fillId="2" borderId="0" xfId="0" applyNumberFormat="1" applyFont="1" applyFill="1" applyAlignment="1" applyProtection="1">
      <alignment vertical="center"/>
      <protection locked="0"/>
    </xf>
    <xf numFmtId="4" fontId="8" fillId="0" borderId="0" xfId="0" applyNumberFormat="1" applyFont="1" applyAlignment="1" applyProtection="1">
      <alignment vertical="center"/>
      <protection/>
    </xf>
    <xf numFmtId="4" fontId="25" fillId="0" borderId="0" xfId="0" applyNumberFormat="1" applyFont="1" applyAlignment="1" applyProtection="1">
      <alignment vertical="center"/>
      <protection/>
    </xf>
    <xf numFmtId="4" fontId="25" fillId="4" borderId="0" xfId="0" applyNumberFormat="1" applyFont="1" applyFill="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2" borderId="0" xfId="0" applyFont="1" applyFill="1" applyAlignment="1" applyProtection="1">
      <alignment horizontal="left" vertical="center"/>
      <protection locked="0"/>
    </xf>
    <xf numFmtId="0" fontId="23" fillId="4" borderId="22"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0" fillId="0" borderId="0" xfId="0"/>
    <xf numFmtId="0" fontId="16" fillId="0" borderId="0" xfId="0" applyFont="1" applyAlignment="1">
      <alignment horizontal="left" vertical="top" wrapText="1"/>
    </xf>
    <xf numFmtId="0" fontId="16"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 customHeight="1">
      <c r="AR2" s="305"/>
      <c r="AS2" s="305"/>
      <c r="AT2" s="305"/>
      <c r="AU2" s="305"/>
      <c r="AV2" s="305"/>
      <c r="AW2" s="305"/>
      <c r="AX2" s="305"/>
      <c r="AY2" s="305"/>
      <c r="AZ2" s="305"/>
      <c r="BA2" s="305"/>
      <c r="BB2" s="305"/>
      <c r="BC2" s="305"/>
      <c r="BD2" s="305"/>
      <c r="BE2" s="305"/>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8</v>
      </c>
      <c r="BT3" s="15" t="s">
        <v>9</v>
      </c>
    </row>
    <row r="4" spans="2:71" ht="24.9" customHeight="1">
      <c r="B4" s="19"/>
      <c r="C4" s="20"/>
      <c r="D4" s="21" t="s">
        <v>10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11</v>
      </c>
      <c r="BE4" s="23" t="s">
        <v>12</v>
      </c>
      <c r="BS4" s="15" t="s">
        <v>6</v>
      </c>
    </row>
    <row r="5" spans="2:71" ht="12" customHeight="1">
      <c r="B5" s="19"/>
      <c r="C5" s="20"/>
      <c r="D5" s="24" t="s">
        <v>13</v>
      </c>
      <c r="E5" s="20"/>
      <c r="F5" s="20"/>
      <c r="G5" s="20"/>
      <c r="H5" s="20"/>
      <c r="I5" s="20"/>
      <c r="J5" s="20"/>
      <c r="K5" s="283" t="s">
        <v>14</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0"/>
      <c r="AQ5" s="20"/>
      <c r="AR5" s="18"/>
      <c r="BE5" s="306" t="s">
        <v>15</v>
      </c>
      <c r="BS5" s="15" t="s">
        <v>6</v>
      </c>
    </row>
    <row r="6" spans="2:71" ht="36.9" customHeight="1">
      <c r="B6" s="19"/>
      <c r="C6" s="20"/>
      <c r="D6" s="26" t="s">
        <v>16</v>
      </c>
      <c r="E6" s="20"/>
      <c r="F6" s="20"/>
      <c r="G6" s="20"/>
      <c r="H6" s="20"/>
      <c r="I6" s="20"/>
      <c r="J6" s="20"/>
      <c r="K6" s="284" t="s">
        <v>17</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0"/>
      <c r="AQ6" s="20"/>
      <c r="AR6" s="18"/>
      <c r="BE6" s="307"/>
      <c r="BS6" s="15" t="s">
        <v>6</v>
      </c>
    </row>
    <row r="7" spans="2:7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307"/>
      <c r="BS7" s="15" t="s">
        <v>6</v>
      </c>
    </row>
    <row r="8" spans="2:7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E8" s="307"/>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07"/>
      <c r="BS9" s="15" t="s">
        <v>6</v>
      </c>
    </row>
    <row r="10" spans="2:7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26</v>
      </c>
      <c r="AO10" s="20"/>
      <c r="AP10" s="20"/>
      <c r="AQ10" s="20"/>
      <c r="AR10" s="18"/>
      <c r="BE10" s="307"/>
      <c r="BS10" s="15" t="s">
        <v>6</v>
      </c>
    </row>
    <row r="11" spans="2:7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28</v>
      </c>
      <c r="AL11" s="20"/>
      <c r="AM11" s="20"/>
      <c r="AN11" s="25" t="s">
        <v>1</v>
      </c>
      <c r="AO11" s="20"/>
      <c r="AP11" s="20"/>
      <c r="AQ11" s="20"/>
      <c r="AR11" s="18"/>
      <c r="BE11" s="307"/>
      <c r="BS11" s="15" t="s">
        <v>6</v>
      </c>
    </row>
    <row r="12" spans="2:71" ht="6.9"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07"/>
      <c r="BS12" s="15" t="s">
        <v>6</v>
      </c>
    </row>
    <row r="13" spans="2:71" ht="12" customHeight="1">
      <c r="B13" s="19"/>
      <c r="C13" s="20"/>
      <c r="D13" s="27" t="s">
        <v>29</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30</v>
      </c>
      <c r="AO13" s="20"/>
      <c r="AP13" s="20"/>
      <c r="AQ13" s="20"/>
      <c r="AR13" s="18"/>
      <c r="BE13" s="307"/>
      <c r="BS13" s="15" t="s">
        <v>6</v>
      </c>
    </row>
    <row r="14" spans="2:71" ht="13.2">
      <c r="B14" s="19"/>
      <c r="C14" s="20"/>
      <c r="D14" s="20"/>
      <c r="E14" s="285" t="s">
        <v>30</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7" t="s">
        <v>28</v>
      </c>
      <c r="AL14" s="20"/>
      <c r="AM14" s="20"/>
      <c r="AN14" s="29" t="s">
        <v>30</v>
      </c>
      <c r="AO14" s="20"/>
      <c r="AP14" s="20"/>
      <c r="AQ14" s="20"/>
      <c r="AR14" s="18"/>
      <c r="BE14" s="307"/>
      <c r="BS14" s="15" t="s">
        <v>6</v>
      </c>
    </row>
    <row r="15" spans="2:71" ht="6.9"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07"/>
      <c r="BS15" s="15" t="s">
        <v>4</v>
      </c>
    </row>
    <row r="16" spans="2:71" ht="12" customHeight="1">
      <c r="B16" s="19"/>
      <c r="C16" s="20"/>
      <c r="D16" s="27" t="s">
        <v>31</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32</v>
      </c>
      <c r="AO16" s="20"/>
      <c r="AP16" s="20"/>
      <c r="AQ16" s="20"/>
      <c r="AR16" s="18"/>
      <c r="BE16" s="307"/>
      <c r="BS16" s="15" t="s">
        <v>4</v>
      </c>
    </row>
    <row r="17" spans="2:71" ht="18.45" customHeight="1">
      <c r="B17" s="19"/>
      <c r="C17" s="20"/>
      <c r="D17" s="20"/>
      <c r="E17" s="25" t="s">
        <v>33</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28</v>
      </c>
      <c r="AL17" s="20"/>
      <c r="AM17" s="20"/>
      <c r="AN17" s="25" t="s">
        <v>34</v>
      </c>
      <c r="AO17" s="20"/>
      <c r="AP17" s="20"/>
      <c r="AQ17" s="20"/>
      <c r="AR17" s="18"/>
      <c r="BE17" s="307"/>
      <c r="BS17" s="15" t="s">
        <v>35</v>
      </c>
    </row>
    <row r="18" spans="2:71" ht="6.9"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07"/>
      <c r="BS18" s="15" t="s">
        <v>8</v>
      </c>
    </row>
    <row r="19" spans="2:71" ht="12" customHeight="1">
      <c r="B19" s="19"/>
      <c r="C19" s="20"/>
      <c r="D19" s="27" t="s">
        <v>36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E19" s="307"/>
      <c r="BS19" s="15" t="s">
        <v>37</v>
      </c>
    </row>
    <row r="20" spans="2:71" ht="18.45"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28</v>
      </c>
      <c r="AL20" s="20"/>
      <c r="AM20" s="20"/>
      <c r="AN20" s="25" t="s">
        <v>1</v>
      </c>
      <c r="AO20" s="20"/>
      <c r="AP20" s="20"/>
      <c r="AQ20" s="20"/>
      <c r="AR20" s="18"/>
      <c r="BE20" s="307"/>
      <c r="BS20" s="15" t="s">
        <v>35</v>
      </c>
    </row>
    <row r="21" spans="2:57" ht="6.9"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07"/>
    </row>
    <row r="22" spans="2:57"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07"/>
    </row>
    <row r="23" spans="2:57" ht="16.5" customHeight="1">
      <c r="B23" s="19"/>
      <c r="C23" s="20"/>
      <c r="D23" s="20"/>
      <c r="E23" s="287" t="s">
        <v>1</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0"/>
      <c r="AP23" s="20"/>
      <c r="AQ23" s="20"/>
      <c r="AR23" s="18"/>
      <c r="BE23" s="307"/>
    </row>
    <row r="24" spans="2:57" ht="6.9"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07"/>
    </row>
    <row r="25" spans="2:57" ht="6.9"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07"/>
    </row>
    <row r="26" spans="2:57" ht="14.4" customHeight="1">
      <c r="B26" s="19"/>
      <c r="C26" s="20"/>
      <c r="D26" s="32" t="s">
        <v>40</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66">
        <f>ROUND(AG94,0)</f>
        <v>0</v>
      </c>
      <c r="AL26" s="267"/>
      <c r="AM26" s="267"/>
      <c r="AN26" s="267"/>
      <c r="AO26" s="267"/>
      <c r="AP26" s="20"/>
      <c r="AQ26" s="20"/>
      <c r="AR26" s="18"/>
      <c r="BE26" s="307"/>
    </row>
    <row r="27" spans="2:57" ht="14.4" customHeight="1">
      <c r="B27" s="19"/>
      <c r="C27" s="20"/>
      <c r="D27" s="32" t="s">
        <v>41</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66">
        <f>ROUND(AG101,0)</f>
        <v>0</v>
      </c>
      <c r="AL27" s="266"/>
      <c r="AM27" s="266"/>
      <c r="AN27" s="266"/>
      <c r="AO27" s="266"/>
      <c r="AP27" s="20"/>
      <c r="AQ27" s="20"/>
      <c r="AR27" s="18"/>
      <c r="BE27" s="307"/>
    </row>
    <row r="28" spans="2:57" s="1" customFormat="1" ht="6.9" customHeight="1">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5"/>
      <c r="BE28" s="307"/>
    </row>
    <row r="29" spans="2:57" s="1" customFormat="1" ht="25.95" customHeight="1">
      <c r="B29" s="33"/>
      <c r="C29" s="34"/>
      <c r="D29" s="36" t="s">
        <v>42</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268">
        <f>ROUND(AK26+AK27,0)</f>
        <v>0</v>
      </c>
      <c r="AL29" s="269"/>
      <c r="AM29" s="269"/>
      <c r="AN29" s="269"/>
      <c r="AO29" s="269"/>
      <c r="AP29" s="34"/>
      <c r="AQ29" s="34"/>
      <c r="AR29" s="35"/>
      <c r="BE29" s="307"/>
    </row>
    <row r="30" spans="2:57" s="1" customFormat="1" ht="6.9" customHeight="1">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5"/>
      <c r="BE30" s="307"/>
    </row>
    <row r="31" spans="2:57" s="1" customFormat="1" ht="13.2">
      <c r="B31" s="33"/>
      <c r="C31" s="34"/>
      <c r="D31" s="34"/>
      <c r="E31" s="34"/>
      <c r="F31" s="34"/>
      <c r="G31" s="34"/>
      <c r="H31" s="34"/>
      <c r="I31" s="34"/>
      <c r="J31" s="34"/>
      <c r="K31" s="34"/>
      <c r="L31" s="288" t="s">
        <v>43</v>
      </c>
      <c r="M31" s="288"/>
      <c r="N31" s="288"/>
      <c r="O31" s="288"/>
      <c r="P31" s="288"/>
      <c r="Q31" s="34"/>
      <c r="R31" s="34"/>
      <c r="S31" s="34"/>
      <c r="T31" s="34"/>
      <c r="U31" s="34"/>
      <c r="V31" s="34"/>
      <c r="W31" s="288" t="s">
        <v>44</v>
      </c>
      <c r="X31" s="288"/>
      <c r="Y31" s="288"/>
      <c r="Z31" s="288"/>
      <c r="AA31" s="288"/>
      <c r="AB31" s="288"/>
      <c r="AC31" s="288"/>
      <c r="AD31" s="288"/>
      <c r="AE31" s="288"/>
      <c r="AF31" s="34"/>
      <c r="AG31" s="34"/>
      <c r="AH31" s="34"/>
      <c r="AI31" s="34"/>
      <c r="AJ31" s="34"/>
      <c r="AK31" s="288" t="s">
        <v>45</v>
      </c>
      <c r="AL31" s="288"/>
      <c r="AM31" s="288"/>
      <c r="AN31" s="288"/>
      <c r="AO31" s="288"/>
      <c r="AP31" s="34"/>
      <c r="AQ31" s="34"/>
      <c r="AR31" s="35"/>
      <c r="BE31" s="307"/>
    </row>
    <row r="32" spans="2:57" s="2" customFormat="1" ht="14.4" customHeight="1">
      <c r="B32" s="38"/>
      <c r="C32" s="39"/>
      <c r="D32" s="27" t="s">
        <v>46</v>
      </c>
      <c r="E32" s="39"/>
      <c r="F32" s="27" t="s">
        <v>47</v>
      </c>
      <c r="G32" s="39"/>
      <c r="H32" s="39"/>
      <c r="I32" s="39"/>
      <c r="J32" s="39"/>
      <c r="K32" s="39"/>
      <c r="L32" s="289">
        <v>0.21</v>
      </c>
      <c r="M32" s="265"/>
      <c r="N32" s="265"/>
      <c r="O32" s="265"/>
      <c r="P32" s="265"/>
      <c r="Q32" s="39"/>
      <c r="R32" s="39"/>
      <c r="S32" s="39"/>
      <c r="T32" s="39"/>
      <c r="U32" s="39"/>
      <c r="V32" s="39"/>
      <c r="W32" s="264">
        <f>ROUND(AZ94+SUM(CD101:CD105),0)</f>
        <v>0</v>
      </c>
      <c r="X32" s="265"/>
      <c r="Y32" s="265"/>
      <c r="Z32" s="265"/>
      <c r="AA32" s="265"/>
      <c r="AB32" s="265"/>
      <c r="AC32" s="265"/>
      <c r="AD32" s="265"/>
      <c r="AE32" s="265"/>
      <c r="AF32" s="39"/>
      <c r="AG32" s="39"/>
      <c r="AH32" s="39"/>
      <c r="AI32" s="39"/>
      <c r="AJ32" s="39"/>
      <c r="AK32" s="264">
        <f>ROUND(AV94+SUM(BY101:BY105),0)</f>
        <v>0</v>
      </c>
      <c r="AL32" s="265"/>
      <c r="AM32" s="265"/>
      <c r="AN32" s="265"/>
      <c r="AO32" s="265"/>
      <c r="AP32" s="39"/>
      <c r="AQ32" s="39"/>
      <c r="AR32" s="40"/>
      <c r="BE32" s="308"/>
    </row>
    <row r="33" spans="2:57" s="2" customFormat="1" ht="14.4" customHeight="1">
      <c r="B33" s="38"/>
      <c r="C33" s="39"/>
      <c r="D33" s="39"/>
      <c r="E33" s="39"/>
      <c r="F33" s="27" t="s">
        <v>48</v>
      </c>
      <c r="G33" s="39"/>
      <c r="H33" s="39"/>
      <c r="I33" s="39"/>
      <c r="J33" s="39"/>
      <c r="K33" s="39"/>
      <c r="L33" s="289">
        <v>0.15</v>
      </c>
      <c r="M33" s="265"/>
      <c r="N33" s="265"/>
      <c r="O33" s="265"/>
      <c r="P33" s="265"/>
      <c r="Q33" s="39"/>
      <c r="R33" s="39"/>
      <c r="S33" s="39"/>
      <c r="T33" s="39"/>
      <c r="U33" s="39"/>
      <c r="V33" s="39"/>
      <c r="W33" s="264">
        <f>ROUND(BA94+SUM(CE101:CE105),0)</f>
        <v>0</v>
      </c>
      <c r="X33" s="265"/>
      <c r="Y33" s="265"/>
      <c r="Z33" s="265"/>
      <c r="AA33" s="265"/>
      <c r="AB33" s="265"/>
      <c r="AC33" s="265"/>
      <c r="AD33" s="265"/>
      <c r="AE33" s="265"/>
      <c r="AF33" s="39"/>
      <c r="AG33" s="39"/>
      <c r="AH33" s="39"/>
      <c r="AI33" s="39"/>
      <c r="AJ33" s="39"/>
      <c r="AK33" s="264">
        <f>ROUND(AW94+SUM(BZ101:BZ105),0)</f>
        <v>0</v>
      </c>
      <c r="AL33" s="265"/>
      <c r="AM33" s="265"/>
      <c r="AN33" s="265"/>
      <c r="AO33" s="265"/>
      <c r="AP33" s="39"/>
      <c r="AQ33" s="39"/>
      <c r="AR33" s="40"/>
      <c r="BE33" s="308"/>
    </row>
    <row r="34" spans="2:57" s="2" customFormat="1" ht="14.4" customHeight="1" hidden="1">
      <c r="B34" s="38"/>
      <c r="C34" s="39"/>
      <c r="D34" s="39"/>
      <c r="E34" s="39"/>
      <c r="F34" s="27" t="s">
        <v>49</v>
      </c>
      <c r="G34" s="39"/>
      <c r="H34" s="39"/>
      <c r="I34" s="39"/>
      <c r="J34" s="39"/>
      <c r="K34" s="39"/>
      <c r="L34" s="289">
        <v>0.21</v>
      </c>
      <c r="M34" s="265"/>
      <c r="N34" s="265"/>
      <c r="O34" s="265"/>
      <c r="P34" s="265"/>
      <c r="Q34" s="39"/>
      <c r="R34" s="39"/>
      <c r="S34" s="39"/>
      <c r="T34" s="39"/>
      <c r="U34" s="39"/>
      <c r="V34" s="39"/>
      <c r="W34" s="264">
        <f>ROUND(BB94+SUM(CF101:CF105),0)</f>
        <v>0</v>
      </c>
      <c r="X34" s="265"/>
      <c r="Y34" s="265"/>
      <c r="Z34" s="265"/>
      <c r="AA34" s="265"/>
      <c r="AB34" s="265"/>
      <c r="AC34" s="265"/>
      <c r="AD34" s="265"/>
      <c r="AE34" s="265"/>
      <c r="AF34" s="39"/>
      <c r="AG34" s="39"/>
      <c r="AH34" s="39"/>
      <c r="AI34" s="39"/>
      <c r="AJ34" s="39"/>
      <c r="AK34" s="264">
        <v>0</v>
      </c>
      <c r="AL34" s="265"/>
      <c r="AM34" s="265"/>
      <c r="AN34" s="265"/>
      <c r="AO34" s="265"/>
      <c r="AP34" s="39"/>
      <c r="AQ34" s="39"/>
      <c r="AR34" s="40"/>
      <c r="BE34" s="308"/>
    </row>
    <row r="35" spans="2:44" s="2" customFormat="1" ht="14.4" customHeight="1" hidden="1">
      <c r="B35" s="38"/>
      <c r="C35" s="39"/>
      <c r="D35" s="39"/>
      <c r="E35" s="39"/>
      <c r="F35" s="27" t="s">
        <v>50</v>
      </c>
      <c r="G35" s="39"/>
      <c r="H35" s="39"/>
      <c r="I35" s="39"/>
      <c r="J35" s="39"/>
      <c r="K35" s="39"/>
      <c r="L35" s="289">
        <v>0.15</v>
      </c>
      <c r="M35" s="265"/>
      <c r="N35" s="265"/>
      <c r="O35" s="265"/>
      <c r="P35" s="265"/>
      <c r="Q35" s="39"/>
      <c r="R35" s="39"/>
      <c r="S35" s="39"/>
      <c r="T35" s="39"/>
      <c r="U35" s="39"/>
      <c r="V35" s="39"/>
      <c r="W35" s="264">
        <f>ROUND(BC94+SUM(CG101:CG105),0)</f>
        <v>0</v>
      </c>
      <c r="X35" s="265"/>
      <c r="Y35" s="265"/>
      <c r="Z35" s="265"/>
      <c r="AA35" s="265"/>
      <c r="AB35" s="265"/>
      <c r="AC35" s="265"/>
      <c r="AD35" s="265"/>
      <c r="AE35" s="265"/>
      <c r="AF35" s="39"/>
      <c r="AG35" s="39"/>
      <c r="AH35" s="39"/>
      <c r="AI35" s="39"/>
      <c r="AJ35" s="39"/>
      <c r="AK35" s="264">
        <v>0</v>
      </c>
      <c r="AL35" s="265"/>
      <c r="AM35" s="265"/>
      <c r="AN35" s="265"/>
      <c r="AO35" s="265"/>
      <c r="AP35" s="39"/>
      <c r="AQ35" s="39"/>
      <c r="AR35" s="40"/>
    </row>
    <row r="36" spans="2:44" s="2" customFormat="1" ht="14.4" customHeight="1" hidden="1">
      <c r="B36" s="38"/>
      <c r="C36" s="39"/>
      <c r="D36" s="39"/>
      <c r="E36" s="39"/>
      <c r="F36" s="27" t="s">
        <v>51</v>
      </c>
      <c r="G36" s="39"/>
      <c r="H36" s="39"/>
      <c r="I36" s="39"/>
      <c r="J36" s="39"/>
      <c r="K36" s="39"/>
      <c r="L36" s="289">
        <v>0</v>
      </c>
      <c r="M36" s="265"/>
      <c r="N36" s="265"/>
      <c r="O36" s="265"/>
      <c r="P36" s="265"/>
      <c r="Q36" s="39"/>
      <c r="R36" s="39"/>
      <c r="S36" s="39"/>
      <c r="T36" s="39"/>
      <c r="U36" s="39"/>
      <c r="V36" s="39"/>
      <c r="W36" s="264">
        <f>ROUND(BD94+SUM(CH101:CH105),0)</f>
        <v>0</v>
      </c>
      <c r="X36" s="265"/>
      <c r="Y36" s="265"/>
      <c r="Z36" s="265"/>
      <c r="AA36" s="265"/>
      <c r="AB36" s="265"/>
      <c r="AC36" s="265"/>
      <c r="AD36" s="265"/>
      <c r="AE36" s="265"/>
      <c r="AF36" s="39"/>
      <c r="AG36" s="39"/>
      <c r="AH36" s="39"/>
      <c r="AI36" s="39"/>
      <c r="AJ36" s="39"/>
      <c r="AK36" s="264">
        <v>0</v>
      </c>
      <c r="AL36" s="265"/>
      <c r="AM36" s="265"/>
      <c r="AN36" s="265"/>
      <c r="AO36" s="265"/>
      <c r="AP36" s="39"/>
      <c r="AQ36" s="39"/>
      <c r="AR36" s="40"/>
    </row>
    <row r="37" spans="2:44" s="1" customFormat="1" ht="6.9" customHeigh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5"/>
    </row>
    <row r="38" spans="2:44" s="1" customFormat="1" ht="25.95" customHeight="1">
      <c r="B38" s="33"/>
      <c r="C38" s="41"/>
      <c r="D38" s="42" t="s">
        <v>52</v>
      </c>
      <c r="E38" s="43"/>
      <c r="F38" s="43"/>
      <c r="G38" s="43"/>
      <c r="H38" s="43"/>
      <c r="I38" s="43"/>
      <c r="J38" s="43"/>
      <c r="K38" s="43"/>
      <c r="L38" s="43"/>
      <c r="M38" s="43"/>
      <c r="N38" s="43"/>
      <c r="O38" s="43"/>
      <c r="P38" s="43"/>
      <c r="Q38" s="43"/>
      <c r="R38" s="43"/>
      <c r="S38" s="43"/>
      <c r="T38" s="44" t="s">
        <v>53</v>
      </c>
      <c r="U38" s="43"/>
      <c r="V38" s="43"/>
      <c r="W38" s="43"/>
      <c r="X38" s="262" t="s">
        <v>54</v>
      </c>
      <c r="Y38" s="263"/>
      <c r="Z38" s="263"/>
      <c r="AA38" s="263"/>
      <c r="AB38" s="263"/>
      <c r="AC38" s="43"/>
      <c r="AD38" s="43"/>
      <c r="AE38" s="43"/>
      <c r="AF38" s="43"/>
      <c r="AG38" s="43"/>
      <c r="AH38" s="43"/>
      <c r="AI38" s="43"/>
      <c r="AJ38" s="43"/>
      <c r="AK38" s="270">
        <f>SUM(AK29:AK36)</f>
        <v>0</v>
      </c>
      <c r="AL38" s="263"/>
      <c r="AM38" s="263"/>
      <c r="AN38" s="263"/>
      <c r="AO38" s="271"/>
      <c r="AP38" s="41"/>
      <c r="AQ38" s="41"/>
      <c r="AR38" s="35"/>
    </row>
    <row r="39" spans="2:44" s="1" customFormat="1" ht="6.9" customHeight="1">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5"/>
    </row>
    <row r="40" spans="2:44" s="1" customFormat="1" ht="14.4" customHeight="1">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5"/>
    </row>
    <row r="41" spans="2:44"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1" customFormat="1" ht="14.4" customHeight="1">
      <c r="B49" s="33"/>
      <c r="C49" s="34"/>
      <c r="D49" s="45" t="s">
        <v>55</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56</v>
      </c>
      <c r="AI49" s="46"/>
      <c r="AJ49" s="46"/>
      <c r="AK49" s="46"/>
      <c r="AL49" s="46"/>
      <c r="AM49" s="46"/>
      <c r="AN49" s="46"/>
      <c r="AO49" s="46"/>
      <c r="AP49" s="34"/>
      <c r="AQ49" s="34"/>
      <c r="AR49" s="35"/>
    </row>
    <row r="50" spans="2:44" ht="10.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0.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0.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0.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0.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0.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0.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0.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0.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0.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2:44" s="1" customFormat="1" ht="13.2">
      <c r="B60" s="33"/>
      <c r="C60" s="34"/>
      <c r="D60" s="47" t="s">
        <v>57</v>
      </c>
      <c r="E60" s="37"/>
      <c r="F60" s="37"/>
      <c r="G60" s="37"/>
      <c r="H60" s="37"/>
      <c r="I60" s="37"/>
      <c r="J60" s="37"/>
      <c r="K60" s="37"/>
      <c r="L60" s="37"/>
      <c r="M60" s="37"/>
      <c r="N60" s="37"/>
      <c r="O60" s="37"/>
      <c r="P60" s="37"/>
      <c r="Q60" s="37"/>
      <c r="R60" s="37"/>
      <c r="S60" s="37"/>
      <c r="T60" s="37"/>
      <c r="U60" s="37"/>
      <c r="V60" s="47" t="s">
        <v>58</v>
      </c>
      <c r="W60" s="37"/>
      <c r="X60" s="37"/>
      <c r="Y60" s="37"/>
      <c r="Z60" s="37"/>
      <c r="AA60" s="37"/>
      <c r="AB60" s="37"/>
      <c r="AC60" s="37"/>
      <c r="AD60" s="37"/>
      <c r="AE60" s="37"/>
      <c r="AF60" s="37"/>
      <c r="AG60" s="37"/>
      <c r="AH60" s="47" t="s">
        <v>57</v>
      </c>
      <c r="AI60" s="37"/>
      <c r="AJ60" s="37"/>
      <c r="AK60" s="37"/>
      <c r="AL60" s="37"/>
      <c r="AM60" s="47" t="s">
        <v>58</v>
      </c>
      <c r="AN60" s="37"/>
      <c r="AO60" s="37"/>
      <c r="AP60" s="34"/>
      <c r="AQ60" s="34"/>
      <c r="AR60" s="35"/>
    </row>
    <row r="61" spans="2:44" ht="10.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0.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0.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2:44" s="1" customFormat="1" ht="13.2">
      <c r="B64" s="33"/>
      <c r="C64" s="34"/>
      <c r="D64" s="45" t="s">
        <v>59</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5" t="s">
        <v>60</v>
      </c>
      <c r="AI64" s="46"/>
      <c r="AJ64" s="46"/>
      <c r="AK64" s="46"/>
      <c r="AL64" s="46"/>
      <c r="AM64" s="46"/>
      <c r="AN64" s="46"/>
      <c r="AO64" s="46"/>
      <c r="AP64" s="34"/>
      <c r="AQ64" s="34"/>
      <c r="AR64" s="35"/>
    </row>
    <row r="65" spans="2:44" ht="10.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0.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0.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0.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0.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0.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0.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0.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0.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0.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2:44" s="1" customFormat="1" ht="13.2">
      <c r="B75" s="33"/>
      <c r="C75" s="34"/>
      <c r="D75" s="47" t="s">
        <v>57</v>
      </c>
      <c r="E75" s="37"/>
      <c r="F75" s="37"/>
      <c r="G75" s="37"/>
      <c r="H75" s="37"/>
      <c r="I75" s="37"/>
      <c r="J75" s="37"/>
      <c r="K75" s="37"/>
      <c r="L75" s="37"/>
      <c r="M75" s="37"/>
      <c r="N75" s="37"/>
      <c r="O75" s="37"/>
      <c r="P75" s="37"/>
      <c r="Q75" s="37"/>
      <c r="R75" s="37"/>
      <c r="S75" s="37"/>
      <c r="T75" s="37"/>
      <c r="U75" s="37"/>
      <c r="V75" s="47" t="s">
        <v>58</v>
      </c>
      <c r="W75" s="37"/>
      <c r="X75" s="37"/>
      <c r="Y75" s="37"/>
      <c r="Z75" s="37"/>
      <c r="AA75" s="37"/>
      <c r="AB75" s="37"/>
      <c r="AC75" s="37"/>
      <c r="AD75" s="37"/>
      <c r="AE75" s="37"/>
      <c r="AF75" s="37"/>
      <c r="AG75" s="37"/>
      <c r="AH75" s="47" t="s">
        <v>57</v>
      </c>
      <c r="AI75" s="37"/>
      <c r="AJ75" s="37"/>
      <c r="AK75" s="37"/>
      <c r="AL75" s="37"/>
      <c r="AM75" s="47" t="s">
        <v>58</v>
      </c>
      <c r="AN75" s="37"/>
      <c r="AO75" s="37"/>
      <c r="AP75" s="34"/>
      <c r="AQ75" s="34"/>
      <c r="AR75" s="35"/>
    </row>
    <row r="76" spans="2:44" s="1" customFormat="1" ht="10.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5"/>
    </row>
    <row r="77" spans="2:44" s="1" customFormat="1" ht="6.9" customHeight="1">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5"/>
    </row>
    <row r="81" spans="2:44" s="1" customFormat="1" ht="6.9" customHeight="1">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5"/>
    </row>
    <row r="82" spans="2:44" s="1" customFormat="1" ht="24.9" customHeight="1">
      <c r="B82" s="33"/>
      <c r="C82" s="21" t="s">
        <v>61</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5"/>
    </row>
    <row r="83" spans="2:44" s="1" customFormat="1" ht="6.9" customHeight="1">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5"/>
    </row>
    <row r="84" spans="2:44" s="3" customFormat="1" ht="12" customHeight="1">
      <c r="B84" s="52"/>
      <c r="C84" s="27" t="s">
        <v>13</v>
      </c>
      <c r="D84" s="53"/>
      <c r="E84" s="53"/>
      <c r="F84" s="53"/>
      <c r="G84" s="53"/>
      <c r="H84" s="53"/>
      <c r="I84" s="53"/>
      <c r="J84" s="53"/>
      <c r="K84" s="53"/>
      <c r="L84" s="53" t="str">
        <f>K5</f>
        <v>177250</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4"/>
    </row>
    <row r="85" spans="2:44" s="4" customFormat="1" ht="36.9" customHeight="1">
      <c r="B85" s="55"/>
      <c r="C85" s="56" t="s">
        <v>16</v>
      </c>
      <c r="D85" s="57"/>
      <c r="E85" s="57"/>
      <c r="F85" s="57"/>
      <c r="G85" s="57"/>
      <c r="H85" s="57"/>
      <c r="I85" s="57"/>
      <c r="J85" s="57"/>
      <c r="K85" s="57"/>
      <c r="L85" s="280" t="str">
        <f>K6</f>
        <v>Valašské Meziříčí - Stupeň Komunální</v>
      </c>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57"/>
      <c r="AQ85" s="57"/>
      <c r="AR85" s="58"/>
    </row>
    <row r="86" spans="2:44" s="1" customFormat="1" ht="6.9" customHeigh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5"/>
    </row>
    <row r="87" spans="2:44" s="1" customFormat="1" ht="12" customHeight="1">
      <c r="B87" s="33"/>
      <c r="C87" s="27" t="s">
        <v>20</v>
      </c>
      <c r="D87" s="34"/>
      <c r="E87" s="34"/>
      <c r="F87" s="34"/>
      <c r="G87" s="34"/>
      <c r="H87" s="34"/>
      <c r="I87" s="34"/>
      <c r="J87" s="34"/>
      <c r="K87" s="34"/>
      <c r="L87" s="59" t="str">
        <f>IF(K8="","",K8)</f>
        <v>Valašské Meziříčí</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282" t="str">
        <f>IF(AN8="","",AN8)</f>
        <v>14. 3. 2019</v>
      </c>
      <c r="AN87" s="282"/>
      <c r="AO87" s="34"/>
      <c r="AP87" s="34"/>
      <c r="AQ87" s="34"/>
      <c r="AR87" s="35"/>
    </row>
    <row r="88" spans="2:44" s="1" customFormat="1" ht="6.9" customHeight="1">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5"/>
    </row>
    <row r="89" spans="2:56" s="1" customFormat="1" ht="15.15" customHeight="1">
      <c r="B89" s="33"/>
      <c r="C89" s="27" t="s">
        <v>24</v>
      </c>
      <c r="D89" s="34"/>
      <c r="E89" s="34"/>
      <c r="F89" s="34"/>
      <c r="G89" s="34"/>
      <c r="H89" s="34"/>
      <c r="I89" s="34"/>
      <c r="J89" s="34"/>
      <c r="K89" s="34"/>
      <c r="L89" s="53" t="str">
        <f>IF(E11="","",E11)</f>
        <v>Povodí Moravy, s. p., závod Horní Morava</v>
      </c>
      <c r="M89" s="34"/>
      <c r="N89" s="34"/>
      <c r="O89" s="34"/>
      <c r="P89" s="34"/>
      <c r="Q89" s="34"/>
      <c r="R89" s="34"/>
      <c r="S89" s="34"/>
      <c r="T89" s="34"/>
      <c r="U89" s="34"/>
      <c r="V89" s="34"/>
      <c r="W89" s="34"/>
      <c r="X89" s="34"/>
      <c r="Y89" s="34"/>
      <c r="Z89" s="34"/>
      <c r="AA89" s="34"/>
      <c r="AB89" s="34"/>
      <c r="AC89" s="34"/>
      <c r="AD89" s="34"/>
      <c r="AE89" s="34"/>
      <c r="AF89" s="34"/>
      <c r="AG89" s="34"/>
      <c r="AH89" s="34"/>
      <c r="AI89" s="27" t="s">
        <v>31</v>
      </c>
      <c r="AJ89" s="34"/>
      <c r="AK89" s="34"/>
      <c r="AL89" s="34"/>
      <c r="AM89" s="278" t="str">
        <f>IF(E17="","",E17)</f>
        <v>GEOtest, a.s.</v>
      </c>
      <c r="AN89" s="279"/>
      <c r="AO89" s="279"/>
      <c r="AP89" s="279"/>
      <c r="AQ89" s="34"/>
      <c r="AR89" s="35"/>
      <c r="AS89" s="272" t="s">
        <v>62</v>
      </c>
      <c r="AT89" s="273"/>
      <c r="AU89" s="61"/>
      <c r="AV89" s="61"/>
      <c r="AW89" s="61"/>
      <c r="AX89" s="61"/>
      <c r="AY89" s="61"/>
      <c r="AZ89" s="61"/>
      <c r="BA89" s="61"/>
      <c r="BB89" s="61"/>
      <c r="BC89" s="61"/>
      <c r="BD89" s="62"/>
    </row>
    <row r="90" spans="2:56" s="1" customFormat="1" ht="15.15" customHeight="1">
      <c r="B90" s="33"/>
      <c r="C90" s="27" t="s">
        <v>29</v>
      </c>
      <c r="D90" s="34"/>
      <c r="E90" s="34"/>
      <c r="F90" s="34"/>
      <c r="G90" s="34"/>
      <c r="H90" s="34"/>
      <c r="I90" s="34"/>
      <c r="J90" s="34"/>
      <c r="K90" s="34"/>
      <c r="L90" s="53"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36</v>
      </c>
      <c r="AJ90" s="34"/>
      <c r="AK90" s="34"/>
      <c r="AL90" s="34"/>
      <c r="AM90" s="278" t="str">
        <f>IF(E20="","",E20)</f>
        <v xml:space="preserve"> </v>
      </c>
      <c r="AN90" s="279"/>
      <c r="AO90" s="279"/>
      <c r="AP90" s="279"/>
      <c r="AQ90" s="34"/>
      <c r="AR90" s="35"/>
      <c r="AS90" s="274"/>
      <c r="AT90" s="275"/>
      <c r="AU90" s="63"/>
      <c r="AV90" s="63"/>
      <c r="AW90" s="63"/>
      <c r="AX90" s="63"/>
      <c r="AY90" s="63"/>
      <c r="AZ90" s="63"/>
      <c r="BA90" s="63"/>
      <c r="BB90" s="63"/>
      <c r="BC90" s="63"/>
      <c r="BD90" s="64"/>
    </row>
    <row r="91" spans="2:56" s="1" customFormat="1" ht="10.8" customHeight="1">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5"/>
      <c r="AS91" s="276"/>
      <c r="AT91" s="277"/>
      <c r="AU91" s="65"/>
      <c r="AV91" s="65"/>
      <c r="AW91" s="65"/>
      <c r="AX91" s="65"/>
      <c r="AY91" s="65"/>
      <c r="AZ91" s="65"/>
      <c r="BA91" s="65"/>
      <c r="BB91" s="65"/>
      <c r="BC91" s="65"/>
      <c r="BD91" s="66"/>
    </row>
    <row r="92" spans="2:56" s="1" customFormat="1" ht="29.25" customHeight="1">
      <c r="B92" s="33"/>
      <c r="C92" s="294" t="s">
        <v>63</v>
      </c>
      <c r="D92" s="295"/>
      <c r="E92" s="295"/>
      <c r="F92" s="295"/>
      <c r="G92" s="295"/>
      <c r="H92" s="67"/>
      <c r="I92" s="296" t="s">
        <v>64</v>
      </c>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301" t="s">
        <v>65</v>
      </c>
      <c r="AH92" s="295"/>
      <c r="AI92" s="295"/>
      <c r="AJ92" s="295"/>
      <c r="AK92" s="295"/>
      <c r="AL92" s="295"/>
      <c r="AM92" s="295"/>
      <c r="AN92" s="296" t="s">
        <v>66</v>
      </c>
      <c r="AO92" s="295"/>
      <c r="AP92" s="300"/>
      <c r="AQ92" s="68" t="s">
        <v>67</v>
      </c>
      <c r="AR92" s="35"/>
      <c r="AS92" s="69" t="s">
        <v>68</v>
      </c>
      <c r="AT92" s="70" t="s">
        <v>69</v>
      </c>
      <c r="AU92" s="70" t="s">
        <v>70</v>
      </c>
      <c r="AV92" s="70" t="s">
        <v>71</v>
      </c>
      <c r="AW92" s="70" t="s">
        <v>72</v>
      </c>
      <c r="AX92" s="70" t="s">
        <v>73</v>
      </c>
      <c r="AY92" s="70" t="s">
        <v>74</v>
      </c>
      <c r="AZ92" s="70" t="s">
        <v>75</v>
      </c>
      <c r="BA92" s="70" t="s">
        <v>76</v>
      </c>
      <c r="BB92" s="70" t="s">
        <v>77</v>
      </c>
      <c r="BC92" s="70" t="s">
        <v>78</v>
      </c>
      <c r="BD92" s="71" t="s">
        <v>79</v>
      </c>
    </row>
    <row r="93" spans="2:56" s="1" customFormat="1" ht="10.8" customHeight="1">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5"/>
      <c r="AS93" s="72"/>
      <c r="AT93" s="73"/>
      <c r="AU93" s="73"/>
      <c r="AV93" s="73"/>
      <c r="AW93" s="73"/>
      <c r="AX93" s="73"/>
      <c r="AY93" s="73"/>
      <c r="AZ93" s="73"/>
      <c r="BA93" s="73"/>
      <c r="BB93" s="73"/>
      <c r="BC93" s="73"/>
      <c r="BD93" s="74"/>
    </row>
    <row r="94" spans="2:90" s="5" customFormat="1" ht="32.4" customHeight="1">
      <c r="B94" s="75"/>
      <c r="C94" s="76" t="s">
        <v>80</v>
      </c>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304">
        <f>ROUND(SUM(AG95:AG99),0)</f>
        <v>0</v>
      </c>
      <c r="AH94" s="304"/>
      <c r="AI94" s="304"/>
      <c r="AJ94" s="304"/>
      <c r="AK94" s="304"/>
      <c r="AL94" s="304"/>
      <c r="AM94" s="304"/>
      <c r="AN94" s="292">
        <f aca="true" t="shared" si="0" ref="AN94:AN99">SUM(AG94,AT94)</f>
        <v>0</v>
      </c>
      <c r="AO94" s="292"/>
      <c r="AP94" s="292"/>
      <c r="AQ94" s="79" t="s">
        <v>1</v>
      </c>
      <c r="AR94" s="80"/>
      <c r="AS94" s="81">
        <f>ROUND(SUM(AS95:AS99),0)</f>
        <v>0</v>
      </c>
      <c r="AT94" s="82">
        <f aca="true" t="shared" si="1" ref="AT94:AT99">ROUND(SUM(AV94:AW94),1)</f>
        <v>0</v>
      </c>
      <c r="AU94" s="83">
        <f>ROUND(SUM(AU95:AU99),5)</f>
        <v>0</v>
      </c>
      <c r="AV94" s="82">
        <f>ROUND(AZ94*L32,1)</f>
        <v>0</v>
      </c>
      <c r="AW94" s="82">
        <f>ROUND(BA94*L33,1)</f>
        <v>0</v>
      </c>
      <c r="AX94" s="82">
        <f>ROUND(BB94*L32,1)</f>
        <v>0</v>
      </c>
      <c r="AY94" s="82">
        <f>ROUND(BC94*L33,1)</f>
        <v>0</v>
      </c>
      <c r="AZ94" s="82">
        <f>ROUND(SUM(AZ95:AZ99),0)</f>
        <v>0</v>
      </c>
      <c r="BA94" s="82">
        <f>ROUND(SUM(BA95:BA99),0)</f>
        <v>0</v>
      </c>
      <c r="BB94" s="82">
        <f>ROUND(SUM(BB95:BB99),0)</f>
        <v>0</v>
      </c>
      <c r="BC94" s="82">
        <f>ROUND(SUM(BC95:BC99),0)</f>
        <v>0</v>
      </c>
      <c r="BD94" s="84">
        <f>ROUND(SUM(BD95:BD99),0)</f>
        <v>0</v>
      </c>
      <c r="BS94" s="85" t="s">
        <v>81</v>
      </c>
      <c r="BT94" s="85" t="s">
        <v>82</v>
      </c>
      <c r="BU94" s="86" t="s">
        <v>83</v>
      </c>
      <c r="BV94" s="85" t="s">
        <v>84</v>
      </c>
      <c r="BW94" s="85" t="s">
        <v>5</v>
      </c>
      <c r="BX94" s="85" t="s">
        <v>85</v>
      </c>
      <c r="CL94" s="85" t="s">
        <v>1</v>
      </c>
    </row>
    <row r="95" spans="1:91" s="6" customFormat="1" ht="27" customHeight="1">
      <c r="A95" s="87" t="s">
        <v>86</v>
      </c>
      <c r="B95" s="88"/>
      <c r="C95" s="89"/>
      <c r="D95" s="297" t="s">
        <v>87</v>
      </c>
      <c r="E95" s="297"/>
      <c r="F95" s="297"/>
      <c r="G95" s="297"/>
      <c r="H95" s="297"/>
      <c r="I95" s="90"/>
      <c r="J95" s="297" t="s">
        <v>88</v>
      </c>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302">
        <f>'177250-1 - SO01 Levé břeh...'!J32</f>
        <v>0</v>
      </c>
      <c r="AH95" s="303"/>
      <c r="AI95" s="303"/>
      <c r="AJ95" s="303"/>
      <c r="AK95" s="303"/>
      <c r="AL95" s="303"/>
      <c r="AM95" s="303"/>
      <c r="AN95" s="302">
        <f t="shared" si="0"/>
        <v>0</v>
      </c>
      <c r="AO95" s="303"/>
      <c r="AP95" s="303"/>
      <c r="AQ95" s="91" t="s">
        <v>89</v>
      </c>
      <c r="AR95" s="92"/>
      <c r="AS95" s="93">
        <v>0</v>
      </c>
      <c r="AT95" s="94">
        <f t="shared" si="1"/>
        <v>0</v>
      </c>
      <c r="AU95" s="95">
        <f>'177250-1 - SO01 Levé břeh...'!P134</f>
        <v>0</v>
      </c>
      <c r="AV95" s="94">
        <f>'177250-1 - SO01 Levé břeh...'!J35</f>
        <v>0</v>
      </c>
      <c r="AW95" s="94">
        <f>'177250-1 - SO01 Levé břeh...'!J36</f>
        <v>0</v>
      </c>
      <c r="AX95" s="94">
        <f>'177250-1 - SO01 Levé břeh...'!J37</f>
        <v>0</v>
      </c>
      <c r="AY95" s="94">
        <f>'177250-1 - SO01 Levé břeh...'!J38</f>
        <v>0</v>
      </c>
      <c r="AZ95" s="94">
        <f>'177250-1 - SO01 Levé břeh...'!F35</f>
        <v>0</v>
      </c>
      <c r="BA95" s="94">
        <f>'177250-1 - SO01 Levé břeh...'!F36</f>
        <v>0</v>
      </c>
      <c r="BB95" s="94">
        <f>'177250-1 - SO01 Levé břeh...'!F37</f>
        <v>0</v>
      </c>
      <c r="BC95" s="94">
        <f>'177250-1 - SO01 Levé břeh...'!F38</f>
        <v>0</v>
      </c>
      <c r="BD95" s="96">
        <f>'177250-1 - SO01 Levé břeh...'!F39</f>
        <v>0</v>
      </c>
      <c r="BT95" s="97" t="s">
        <v>8</v>
      </c>
      <c r="BV95" s="97" t="s">
        <v>84</v>
      </c>
      <c r="BW95" s="97" t="s">
        <v>90</v>
      </c>
      <c r="BX95" s="97" t="s">
        <v>5</v>
      </c>
      <c r="CL95" s="97" t="s">
        <v>1</v>
      </c>
      <c r="CM95" s="97" t="s">
        <v>91</v>
      </c>
    </row>
    <row r="96" spans="1:91" s="6" customFormat="1" ht="27" customHeight="1">
      <c r="A96" s="87" t="s">
        <v>86</v>
      </c>
      <c r="B96" s="88"/>
      <c r="C96" s="89"/>
      <c r="D96" s="297" t="s">
        <v>92</v>
      </c>
      <c r="E96" s="297"/>
      <c r="F96" s="297"/>
      <c r="G96" s="297"/>
      <c r="H96" s="297"/>
      <c r="I96" s="90"/>
      <c r="J96" s="297" t="s">
        <v>93</v>
      </c>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302">
        <f>'177250-2 - SO02 Pravé bře...'!J32</f>
        <v>0</v>
      </c>
      <c r="AH96" s="303"/>
      <c r="AI96" s="303"/>
      <c r="AJ96" s="303"/>
      <c r="AK96" s="303"/>
      <c r="AL96" s="303"/>
      <c r="AM96" s="303"/>
      <c r="AN96" s="302">
        <f t="shared" si="0"/>
        <v>0</v>
      </c>
      <c r="AO96" s="303"/>
      <c r="AP96" s="303"/>
      <c r="AQ96" s="91" t="s">
        <v>89</v>
      </c>
      <c r="AR96" s="92"/>
      <c r="AS96" s="93">
        <v>0</v>
      </c>
      <c r="AT96" s="94">
        <f t="shared" si="1"/>
        <v>0</v>
      </c>
      <c r="AU96" s="95">
        <f>'177250-2 - SO02 Pravé bře...'!P134</f>
        <v>0</v>
      </c>
      <c r="AV96" s="94">
        <f>'177250-2 - SO02 Pravé bře...'!J35</f>
        <v>0</v>
      </c>
      <c r="AW96" s="94">
        <f>'177250-2 - SO02 Pravé bře...'!J36</f>
        <v>0</v>
      </c>
      <c r="AX96" s="94">
        <f>'177250-2 - SO02 Pravé bře...'!J37</f>
        <v>0</v>
      </c>
      <c r="AY96" s="94">
        <f>'177250-2 - SO02 Pravé bře...'!J38</f>
        <v>0</v>
      </c>
      <c r="AZ96" s="94">
        <f>'177250-2 - SO02 Pravé bře...'!F35</f>
        <v>0</v>
      </c>
      <c r="BA96" s="94">
        <f>'177250-2 - SO02 Pravé bře...'!F36</f>
        <v>0</v>
      </c>
      <c r="BB96" s="94">
        <f>'177250-2 - SO02 Pravé bře...'!F37</f>
        <v>0</v>
      </c>
      <c r="BC96" s="94">
        <f>'177250-2 - SO02 Pravé bře...'!F38</f>
        <v>0</v>
      </c>
      <c r="BD96" s="96">
        <f>'177250-2 - SO02 Pravé bře...'!F39</f>
        <v>0</v>
      </c>
      <c r="BT96" s="97" t="s">
        <v>8</v>
      </c>
      <c r="BV96" s="97" t="s">
        <v>84</v>
      </c>
      <c r="BW96" s="97" t="s">
        <v>94</v>
      </c>
      <c r="BX96" s="97" t="s">
        <v>5</v>
      </c>
      <c r="CL96" s="97" t="s">
        <v>1</v>
      </c>
      <c r="CM96" s="97" t="s">
        <v>91</v>
      </c>
    </row>
    <row r="97" spans="1:91" s="6" customFormat="1" ht="27" customHeight="1">
      <c r="A97" s="87" t="s">
        <v>86</v>
      </c>
      <c r="B97" s="88"/>
      <c r="C97" s="89"/>
      <c r="D97" s="297" t="s">
        <v>95</v>
      </c>
      <c r="E97" s="297"/>
      <c r="F97" s="297"/>
      <c r="G97" s="297"/>
      <c r="H97" s="297"/>
      <c r="I97" s="90"/>
      <c r="J97" s="297" t="s">
        <v>96</v>
      </c>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302">
        <f>'177250-3 - SO 03 Oprava c...'!J32</f>
        <v>0</v>
      </c>
      <c r="AH97" s="303"/>
      <c r="AI97" s="303"/>
      <c r="AJ97" s="303"/>
      <c r="AK97" s="303"/>
      <c r="AL97" s="303"/>
      <c r="AM97" s="303"/>
      <c r="AN97" s="302">
        <f t="shared" si="0"/>
        <v>0</v>
      </c>
      <c r="AO97" s="303"/>
      <c r="AP97" s="303"/>
      <c r="AQ97" s="91" t="s">
        <v>89</v>
      </c>
      <c r="AR97" s="92"/>
      <c r="AS97" s="93">
        <v>0</v>
      </c>
      <c r="AT97" s="94">
        <f t="shared" si="1"/>
        <v>0</v>
      </c>
      <c r="AU97" s="95">
        <f>'177250-3 - SO 03 Oprava c...'!P131</f>
        <v>0</v>
      </c>
      <c r="AV97" s="94">
        <f>'177250-3 - SO 03 Oprava c...'!J35</f>
        <v>0</v>
      </c>
      <c r="AW97" s="94">
        <f>'177250-3 - SO 03 Oprava c...'!J36</f>
        <v>0</v>
      </c>
      <c r="AX97" s="94">
        <f>'177250-3 - SO 03 Oprava c...'!J37</f>
        <v>0</v>
      </c>
      <c r="AY97" s="94">
        <f>'177250-3 - SO 03 Oprava c...'!J38</f>
        <v>0</v>
      </c>
      <c r="AZ97" s="94">
        <f>'177250-3 - SO 03 Oprava c...'!F35</f>
        <v>0</v>
      </c>
      <c r="BA97" s="94">
        <f>'177250-3 - SO 03 Oprava c...'!F36</f>
        <v>0</v>
      </c>
      <c r="BB97" s="94">
        <f>'177250-3 - SO 03 Oprava c...'!F37</f>
        <v>0</v>
      </c>
      <c r="BC97" s="94">
        <f>'177250-3 - SO 03 Oprava c...'!F38</f>
        <v>0</v>
      </c>
      <c r="BD97" s="96">
        <f>'177250-3 - SO 03 Oprava c...'!F39</f>
        <v>0</v>
      </c>
      <c r="BT97" s="97" t="s">
        <v>8</v>
      </c>
      <c r="BV97" s="97" t="s">
        <v>84</v>
      </c>
      <c r="BW97" s="97" t="s">
        <v>97</v>
      </c>
      <c r="BX97" s="97" t="s">
        <v>5</v>
      </c>
      <c r="CL97" s="97" t="s">
        <v>1</v>
      </c>
      <c r="CM97" s="97" t="s">
        <v>91</v>
      </c>
    </row>
    <row r="98" spans="1:91" s="6" customFormat="1" ht="27" customHeight="1">
      <c r="A98" s="87" t="s">
        <v>86</v>
      </c>
      <c r="B98" s="88"/>
      <c r="C98" s="89"/>
      <c r="D98" s="297" t="s">
        <v>98</v>
      </c>
      <c r="E98" s="297"/>
      <c r="F98" s="297"/>
      <c r="G98" s="297"/>
      <c r="H98" s="297"/>
      <c r="I98" s="90"/>
      <c r="J98" s="297" t="s">
        <v>99</v>
      </c>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302">
        <f>'177250-4 - SO 04 Úprava d...'!J32</f>
        <v>0</v>
      </c>
      <c r="AH98" s="303"/>
      <c r="AI98" s="303"/>
      <c r="AJ98" s="303"/>
      <c r="AK98" s="303"/>
      <c r="AL98" s="303"/>
      <c r="AM98" s="303"/>
      <c r="AN98" s="302">
        <f t="shared" si="0"/>
        <v>0</v>
      </c>
      <c r="AO98" s="303"/>
      <c r="AP98" s="303"/>
      <c r="AQ98" s="91" t="s">
        <v>89</v>
      </c>
      <c r="AR98" s="92"/>
      <c r="AS98" s="93">
        <v>0</v>
      </c>
      <c r="AT98" s="94">
        <f t="shared" si="1"/>
        <v>0</v>
      </c>
      <c r="AU98" s="95">
        <f>'177250-4 - SO 04 Úprava d...'!P130</f>
        <v>0</v>
      </c>
      <c r="AV98" s="94">
        <f>'177250-4 - SO 04 Úprava d...'!J35</f>
        <v>0</v>
      </c>
      <c r="AW98" s="94">
        <f>'177250-4 - SO 04 Úprava d...'!J36</f>
        <v>0</v>
      </c>
      <c r="AX98" s="94">
        <f>'177250-4 - SO 04 Úprava d...'!J37</f>
        <v>0</v>
      </c>
      <c r="AY98" s="94">
        <f>'177250-4 - SO 04 Úprava d...'!J38</f>
        <v>0</v>
      </c>
      <c r="AZ98" s="94">
        <f>'177250-4 - SO 04 Úprava d...'!F35</f>
        <v>0</v>
      </c>
      <c r="BA98" s="94">
        <f>'177250-4 - SO 04 Úprava d...'!F36</f>
        <v>0</v>
      </c>
      <c r="BB98" s="94">
        <f>'177250-4 - SO 04 Úprava d...'!F37</f>
        <v>0</v>
      </c>
      <c r="BC98" s="94">
        <f>'177250-4 - SO 04 Úprava d...'!F38</f>
        <v>0</v>
      </c>
      <c r="BD98" s="96">
        <f>'177250-4 - SO 04 Úprava d...'!F39</f>
        <v>0</v>
      </c>
      <c r="BT98" s="97" t="s">
        <v>8</v>
      </c>
      <c r="BV98" s="97" t="s">
        <v>84</v>
      </c>
      <c r="BW98" s="97" t="s">
        <v>100</v>
      </c>
      <c r="BX98" s="97" t="s">
        <v>5</v>
      </c>
      <c r="CL98" s="97" t="s">
        <v>1</v>
      </c>
      <c r="CM98" s="97" t="s">
        <v>91</v>
      </c>
    </row>
    <row r="99" spans="1:91" s="6" customFormat="1" ht="27" customHeight="1">
      <c r="A99" s="87" t="s">
        <v>86</v>
      </c>
      <c r="B99" s="88"/>
      <c r="C99" s="89"/>
      <c r="D99" s="297" t="s">
        <v>101</v>
      </c>
      <c r="E99" s="297"/>
      <c r="F99" s="297"/>
      <c r="G99" s="297"/>
      <c r="H99" s="297"/>
      <c r="I99" s="90"/>
      <c r="J99" s="297" t="s">
        <v>102</v>
      </c>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302">
        <f>'177250-5 - Vedlejší a ost...'!J32</f>
        <v>0</v>
      </c>
      <c r="AH99" s="303"/>
      <c r="AI99" s="303"/>
      <c r="AJ99" s="303"/>
      <c r="AK99" s="303"/>
      <c r="AL99" s="303"/>
      <c r="AM99" s="303"/>
      <c r="AN99" s="302">
        <f t="shared" si="0"/>
        <v>0</v>
      </c>
      <c r="AO99" s="303"/>
      <c r="AP99" s="303"/>
      <c r="AQ99" s="91" t="s">
        <v>89</v>
      </c>
      <c r="AR99" s="92"/>
      <c r="AS99" s="98">
        <v>0</v>
      </c>
      <c r="AT99" s="99">
        <f t="shared" si="1"/>
        <v>0</v>
      </c>
      <c r="AU99" s="100">
        <f>'177250-5 - Vedlejší a ost...'!P132</f>
        <v>0</v>
      </c>
      <c r="AV99" s="99">
        <f>'177250-5 - Vedlejší a ost...'!J35</f>
        <v>0</v>
      </c>
      <c r="AW99" s="99">
        <f>'177250-5 - Vedlejší a ost...'!J36</f>
        <v>0</v>
      </c>
      <c r="AX99" s="99">
        <f>'177250-5 - Vedlejší a ost...'!J37</f>
        <v>0</v>
      </c>
      <c r="AY99" s="99">
        <f>'177250-5 - Vedlejší a ost...'!J38</f>
        <v>0</v>
      </c>
      <c r="AZ99" s="99">
        <f>'177250-5 - Vedlejší a ost...'!F35</f>
        <v>0</v>
      </c>
      <c r="BA99" s="99">
        <f>'177250-5 - Vedlejší a ost...'!F36</f>
        <v>0</v>
      </c>
      <c r="BB99" s="99">
        <f>'177250-5 - Vedlejší a ost...'!F37</f>
        <v>0</v>
      </c>
      <c r="BC99" s="99">
        <f>'177250-5 - Vedlejší a ost...'!F38</f>
        <v>0</v>
      </c>
      <c r="BD99" s="101">
        <f>'177250-5 - Vedlejší a ost...'!F39</f>
        <v>0</v>
      </c>
      <c r="BT99" s="97" t="s">
        <v>8</v>
      </c>
      <c r="BV99" s="97" t="s">
        <v>84</v>
      </c>
      <c r="BW99" s="97" t="s">
        <v>103</v>
      </c>
      <c r="BX99" s="97" t="s">
        <v>5</v>
      </c>
      <c r="CL99" s="97" t="s">
        <v>1</v>
      </c>
      <c r="CM99" s="97" t="s">
        <v>91</v>
      </c>
    </row>
    <row r="100" spans="2:44" ht="10.2">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18"/>
    </row>
    <row r="101" spans="2:48" s="1" customFormat="1" ht="30" customHeight="1">
      <c r="B101" s="33"/>
      <c r="C101" s="76" t="s">
        <v>104</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292">
        <f>ROUND(SUM(AG102:AG105),0)</f>
        <v>0</v>
      </c>
      <c r="AH101" s="292"/>
      <c r="AI101" s="292"/>
      <c r="AJ101" s="292"/>
      <c r="AK101" s="292"/>
      <c r="AL101" s="292"/>
      <c r="AM101" s="292"/>
      <c r="AN101" s="292">
        <f>ROUND(SUM(AN102:AN105),0)</f>
        <v>0</v>
      </c>
      <c r="AO101" s="292"/>
      <c r="AP101" s="292"/>
      <c r="AQ101" s="102"/>
      <c r="AR101" s="35"/>
      <c r="AS101" s="69" t="s">
        <v>105</v>
      </c>
      <c r="AT101" s="70" t="s">
        <v>106</v>
      </c>
      <c r="AU101" s="70" t="s">
        <v>46</v>
      </c>
      <c r="AV101" s="71" t="s">
        <v>69</v>
      </c>
    </row>
    <row r="102" spans="2:89" s="1" customFormat="1" ht="19.95" customHeight="1">
      <c r="B102" s="33"/>
      <c r="C102" s="34"/>
      <c r="D102" s="298" t="s">
        <v>107</v>
      </c>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34"/>
      <c r="AD102" s="34"/>
      <c r="AE102" s="34"/>
      <c r="AF102" s="34"/>
      <c r="AG102" s="290">
        <f>ROUND(AG94*AS102,0)</f>
        <v>0</v>
      </c>
      <c r="AH102" s="291"/>
      <c r="AI102" s="291"/>
      <c r="AJ102" s="291"/>
      <c r="AK102" s="291"/>
      <c r="AL102" s="291"/>
      <c r="AM102" s="291"/>
      <c r="AN102" s="291">
        <f>ROUND(AG102+AV102,0)</f>
        <v>0</v>
      </c>
      <c r="AO102" s="291"/>
      <c r="AP102" s="291"/>
      <c r="AQ102" s="34"/>
      <c r="AR102" s="35"/>
      <c r="AS102" s="105">
        <v>0</v>
      </c>
      <c r="AT102" s="106" t="s">
        <v>108</v>
      </c>
      <c r="AU102" s="106" t="s">
        <v>47</v>
      </c>
      <c r="AV102" s="107">
        <f>ROUND(IF(AU102="základní",AG102*L32,IF(AU102="snížená",AG102*L33,0)),1)</f>
        <v>0</v>
      </c>
      <c r="BV102" s="15" t="s">
        <v>109</v>
      </c>
      <c r="BY102" s="108">
        <f>IF(AU102="základní",AV102,0)</f>
        <v>0</v>
      </c>
      <c r="BZ102" s="108">
        <f>IF(AU102="snížená",AV102,0)</f>
        <v>0</v>
      </c>
      <c r="CA102" s="108">
        <v>0</v>
      </c>
      <c r="CB102" s="108">
        <v>0</v>
      </c>
      <c r="CC102" s="108">
        <v>0</v>
      </c>
      <c r="CD102" s="108">
        <f>IF(AU102="základní",AG102,0)</f>
        <v>0</v>
      </c>
      <c r="CE102" s="108">
        <f>IF(AU102="snížená",AG102,0)</f>
        <v>0</v>
      </c>
      <c r="CF102" s="108">
        <f>IF(AU102="zákl. přenesená",AG102,0)</f>
        <v>0</v>
      </c>
      <c r="CG102" s="108">
        <f>IF(AU102="sníž. přenesená",AG102,0)</f>
        <v>0</v>
      </c>
      <c r="CH102" s="108">
        <f>IF(AU102="nulová",AG102,0)</f>
        <v>0</v>
      </c>
      <c r="CI102" s="15">
        <f>IF(AU102="základní",1,IF(AU102="snížená",2,IF(AU102="zákl. přenesená",4,IF(AU102="sníž. přenesená",5,3))))</f>
        <v>1</v>
      </c>
      <c r="CJ102" s="15">
        <f>IF(AT102="stavební čast",1,IF(AT102="investiční čast",2,3))</f>
        <v>1</v>
      </c>
      <c r="CK102" s="15" t="str">
        <f>IF(D102="Vyplň vlastní","","x")</f>
        <v>x</v>
      </c>
    </row>
    <row r="103" spans="2:89" s="1" customFormat="1" ht="19.95" customHeight="1">
      <c r="B103" s="33"/>
      <c r="C103" s="34"/>
      <c r="D103" s="299" t="s">
        <v>110</v>
      </c>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34"/>
      <c r="AD103" s="34"/>
      <c r="AE103" s="34"/>
      <c r="AF103" s="34"/>
      <c r="AG103" s="290">
        <f>ROUND(AG94*AS103,0)</f>
        <v>0</v>
      </c>
      <c r="AH103" s="291"/>
      <c r="AI103" s="291"/>
      <c r="AJ103" s="291"/>
      <c r="AK103" s="291"/>
      <c r="AL103" s="291"/>
      <c r="AM103" s="291"/>
      <c r="AN103" s="291">
        <f>ROUND(AG103+AV103,0)</f>
        <v>0</v>
      </c>
      <c r="AO103" s="291"/>
      <c r="AP103" s="291"/>
      <c r="AQ103" s="34"/>
      <c r="AR103" s="35"/>
      <c r="AS103" s="105">
        <v>0</v>
      </c>
      <c r="AT103" s="106" t="s">
        <v>108</v>
      </c>
      <c r="AU103" s="106" t="s">
        <v>47</v>
      </c>
      <c r="AV103" s="107">
        <f>ROUND(IF(AU103="základní",AG103*L32,IF(AU103="snížená",AG103*L33,0)),1)</f>
        <v>0</v>
      </c>
      <c r="BV103" s="15" t="s">
        <v>111</v>
      </c>
      <c r="BY103" s="108">
        <f>IF(AU103="základní",AV103,0)</f>
        <v>0</v>
      </c>
      <c r="BZ103" s="108">
        <f>IF(AU103="snížená",AV103,0)</f>
        <v>0</v>
      </c>
      <c r="CA103" s="108">
        <v>0</v>
      </c>
      <c r="CB103" s="108">
        <v>0</v>
      </c>
      <c r="CC103" s="108">
        <v>0</v>
      </c>
      <c r="CD103" s="108">
        <f>IF(AU103="základní",AG103,0)</f>
        <v>0</v>
      </c>
      <c r="CE103" s="108">
        <f>IF(AU103="snížená",AG103,0)</f>
        <v>0</v>
      </c>
      <c r="CF103" s="108">
        <f>IF(AU103="zákl. přenesená",AG103,0)</f>
        <v>0</v>
      </c>
      <c r="CG103" s="108">
        <f>IF(AU103="sníž. přenesená",AG103,0)</f>
        <v>0</v>
      </c>
      <c r="CH103" s="108">
        <f>IF(AU103="nulová",AG103,0)</f>
        <v>0</v>
      </c>
      <c r="CI103" s="15">
        <f>IF(AU103="základní",1,IF(AU103="snížená",2,IF(AU103="zákl. přenesená",4,IF(AU103="sníž. přenesená",5,3))))</f>
        <v>1</v>
      </c>
      <c r="CJ103" s="15">
        <f>IF(AT103="stavební čast",1,IF(AT103="investiční čast",2,3))</f>
        <v>1</v>
      </c>
      <c r="CK103" s="15" t="str">
        <f>IF(D103="Vyplň vlastní","","x")</f>
        <v/>
      </c>
    </row>
    <row r="104" spans="2:89" s="1" customFormat="1" ht="19.95" customHeight="1">
      <c r="B104" s="33"/>
      <c r="C104" s="34"/>
      <c r="D104" s="299" t="s">
        <v>110</v>
      </c>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34"/>
      <c r="AD104" s="34"/>
      <c r="AE104" s="34"/>
      <c r="AF104" s="34"/>
      <c r="AG104" s="290">
        <f>ROUND(AG94*AS104,0)</f>
        <v>0</v>
      </c>
      <c r="AH104" s="291"/>
      <c r="AI104" s="291"/>
      <c r="AJ104" s="291"/>
      <c r="AK104" s="291"/>
      <c r="AL104" s="291"/>
      <c r="AM104" s="291"/>
      <c r="AN104" s="291">
        <f>ROUND(AG104+AV104,0)</f>
        <v>0</v>
      </c>
      <c r="AO104" s="291"/>
      <c r="AP104" s="291"/>
      <c r="AQ104" s="34"/>
      <c r="AR104" s="35"/>
      <c r="AS104" s="105">
        <v>0</v>
      </c>
      <c r="AT104" s="106" t="s">
        <v>108</v>
      </c>
      <c r="AU104" s="106" t="s">
        <v>47</v>
      </c>
      <c r="AV104" s="107">
        <f>ROUND(IF(AU104="základní",AG104*L32,IF(AU104="snížená",AG104*L33,0)),1)</f>
        <v>0</v>
      </c>
      <c r="BV104" s="15" t="s">
        <v>111</v>
      </c>
      <c r="BY104" s="108">
        <f>IF(AU104="základní",AV104,0)</f>
        <v>0</v>
      </c>
      <c r="BZ104" s="108">
        <f>IF(AU104="snížená",AV104,0)</f>
        <v>0</v>
      </c>
      <c r="CA104" s="108">
        <v>0</v>
      </c>
      <c r="CB104" s="108">
        <v>0</v>
      </c>
      <c r="CC104" s="108">
        <v>0</v>
      </c>
      <c r="CD104" s="108">
        <f>IF(AU104="základní",AG104,0)</f>
        <v>0</v>
      </c>
      <c r="CE104" s="108">
        <f>IF(AU104="snížená",AG104,0)</f>
        <v>0</v>
      </c>
      <c r="CF104" s="108">
        <f>IF(AU104="zákl. přenesená",AG104,0)</f>
        <v>0</v>
      </c>
      <c r="CG104" s="108">
        <f>IF(AU104="sníž. přenesená",AG104,0)</f>
        <v>0</v>
      </c>
      <c r="CH104" s="108">
        <f>IF(AU104="nulová",AG104,0)</f>
        <v>0</v>
      </c>
      <c r="CI104" s="15">
        <f>IF(AU104="základní",1,IF(AU104="snížená",2,IF(AU104="zákl. přenesená",4,IF(AU104="sníž. přenesená",5,3))))</f>
        <v>1</v>
      </c>
      <c r="CJ104" s="15">
        <f>IF(AT104="stavební čast",1,IF(AT104="investiční čast",2,3))</f>
        <v>1</v>
      </c>
      <c r="CK104" s="15" t="str">
        <f>IF(D104="Vyplň vlastní","","x")</f>
        <v/>
      </c>
    </row>
    <row r="105" spans="2:89" s="1" customFormat="1" ht="19.95" customHeight="1">
      <c r="B105" s="33"/>
      <c r="C105" s="34"/>
      <c r="D105" s="299" t="s">
        <v>110</v>
      </c>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34"/>
      <c r="AD105" s="34"/>
      <c r="AE105" s="34"/>
      <c r="AF105" s="34"/>
      <c r="AG105" s="290">
        <f>ROUND(AG94*AS105,0)</f>
        <v>0</v>
      </c>
      <c r="AH105" s="291"/>
      <c r="AI105" s="291"/>
      <c r="AJ105" s="291"/>
      <c r="AK105" s="291"/>
      <c r="AL105" s="291"/>
      <c r="AM105" s="291"/>
      <c r="AN105" s="291">
        <f>ROUND(AG105+AV105,0)</f>
        <v>0</v>
      </c>
      <c r="AO105" s="291"/>
      <c r="AP105" s="291"/>
      <c r="AQ105" s="34"/>
      <c r="AR105" s="35"/>
      <c r="AS105" s="109">
        <v>0</v>
      </c>
      <c r="AT105" s="110" t="s">
        <v>108</v>
      </c>
      <c r="AU105" s="110" t="s">
        <v>47</v>
      </c>
      <c r="AV105" s="111">
        <f>ROUND(IF(AU105="základní",AG105*L32,IF(AU105="snížená",AG105*L33,0)),1)</f>
        <v>0</v>
      </c>
      <c r="BV105" s="15" t="s">
        <v>111</v>
      </c>
      <c r="BY105" s="108">
        <f>IF(AU105="základní",AV105,0)</f>
        <v>0</v>
      </c>
      <c r="BZ105" s="108">
        <f>IF(AU105="snížená",AV105,0)</f>
        <v>0</v>
      </c>
      <c r="CA105" s="108">
        <v>0</v>
      </c>
      <c r="CB105" s="108">
        <v>0</v>
      </c>
      <c r="CC105" s="108">
        <v>0</v>
      </c>
      <c r="CD105" s="108">
        <f>IF(AU105="základní",AG105,0)</f>
        <v>0</v>
      </c>
      <c r="CE105" s="108">
        <f>IF(AU105="snížená",AG105,0)</f>
        <v>0</v>
      </c>
      <c r="CF105" s="108">
        <f>IF(AU105="zákl. přenesená",AG105,0)</f>
        <v>0</v>
      </c>
      <c r="CG105" s="108">
        <f>IF(AU105="sníž. přenesená",AG105,0)</f>
        <v>0</v>
      </c>
      <c r="CH105" s="108">
        <f>IF(AU105="nulová",AG105,0)</f>
        <v>0</v>
      </c>
      <c r="CI105" s="15">
        <f>IF(AU105="základní",1,IF(AU105="snížená",2,IF(AU105="zákl. přenesená",4,IF(AU105="sníž. přenesená",5,3))))</f>
        <v>1</v>
      </c>
      <c r="CJ105" s="15">
        <f>IF(AT105="stavební čast",1,IF(AT105="investiční čast",2,3))</f>
        <v>1</v>
      </c>
      <c r="CK105" s="15" t="str">
        <f>IF(D105="Vyplň vlastní","","x")</f>
        <v/>
      </c>
    </row>
    <row r="106" spans="2:44" s="1" customFormat="1" ht="10.8" customHeight="1">
      <c r="B106" s="33"/>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5"/>
    </row>
    <row r="107" spans="2:44" s="1" customFormat="1" ht="30" customHeight="1">
      <c r="B107" s="33"/>
      <c r="C107" s="112" t="s">
        <v>112</v>
      </c>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293">
        <f>ROUND(AG94+AG101,0)</f>
        <v>0</v>
      </c>
      <c r="AH107" s="293"/>
      <c r="AI107" s="293"/>
      <c r="AJ107" s="293"/>
      <c r="AK107" s="293"/>
      <c r="AL107" s="293"/>
      <c r="AM107" s="293"/>
      <c r="AN107" s="293">
        <f>ROUND(AN94+AN101,0)</f>
        <v>0</v>
      </c>
      <c r="AO107" s="293"/>
      <c r="AP107" s="293"/>
      <c r="AQ107" s="113"/>
      <c r="AR107" s="35"/>
    </row>
    <row r="108" spans="2:44" s="1" customFormat="1" ht="6.9" customHeight="1">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35"/>
    </row>
  </sheetData>
  <sheetProtection algorithmName="SHA-512" hashValue="JEii03dzbhB21UDgN+0FKil9QIHFMZ526slBnt6UF7Z0ktI83gT7lVmBfh53xZoco2l0b2G1Xrz5wB2Cxobpsg==" saltValue="auC/VvK0+w9NbiFFDSANK+gCGQ3sr1F/c/dxbc1CxPfDr+ow0LMLQQpQpFiMT7svakxGan5fwSl7rZn0I5bnJw==" spinCount="100000" sheet="1" objects="1" scenarios="1" formatColumns="0" formatRows="0"/>
  <mergeCells count="76">
    <mergeCell ref="AG94:AM94"/>
    <mergeCell ref="AN94:AP94"/>
    <mergeCell ref="AR2:BE2"/>
    <mergeCell ref="BE5:BE34"/>
    <mergeCell ref="D102:AB102"/>
    <mergeCell ref="D103:AB103"/>
    <mergeCell ref="D104:AB104"/>
    <mergeCell ref="D105:AB105"/>
    <mergeCell ref="AN92:AP92"/>
    <mergeCell ref="AG92:AM92"/>
    <mergeCell ref="AN95:AP95"/>
    <mergeCell ref="AG95:AM95"/>
    <mergeCell ref="AN96:AP96"/>
    <mergeCell ref="AG96:AM96"/>
    <mergeCell ref="AN97:AP97"/>
    <mergeCell ref="AG97:AM97"/>
    <mergeCell ref="AN98:AP98"/>
    <mergeCell ref="AG98:AM98"/>
    <mergeCell ref="AN99:AP99"/>
    <mergeCell ref="AG99:AM99"/>
    <mergeCell ref="D97:H97"/>
    <mergeCell ref="J97:AF97"/>
    <mergeCell ref="D98:H98"/>
    <mergeCell ref="J98:AF98"/>
    <mergeCell ref="D99:H99"/>
    <mergeCell ref="J99:AF99"/>
    <mergeCell ref="C92:G92"/>
    <mergeCell ref="I92:AF92"/>
    <mergeCell ref="D95:H95"/>
    <mergeCell ref="J95:AF95"/>
    <mergeCell ref="D96:H96"/>
    <mergeCell ref="J96:AF96"/>
    <mergeCell ref="AG105:AM105"/>
    <mergeCell ref="AN105:AP105"/>
    <mergeCell ref="AG101:AM101"/>
    <mergeCell ref="AN101:AP101"/>
    <mergeCell ref="AG107:AM107"/>
    <mergeCell ref="AN107:AP107"/>
    <mergeCell ref="AG103:AM103"/>
    <mergeCell ref="AG102:AM102"/>
    <mergeCell ref="AN102:AP102"/>
    <mergeCell ref="AN103:AP103"/>
    <mergeCell ref="AG104:AM104"/>
    <mergeCell ref="AN104:AP104"/>
    <mergeCell ref="L32:P32"/>
    <mergeCell ref="L33:P33"/>
    <mergeCell ref="L34:P34"/>
    <mergeCell ref="L35:P35"/>
    <mergeCell ref="L36:P36"/>
    <mergeCell ref="K5:AO5"/>
    <mergeCell ref="K6:AO6"/>
    <mergeCell ref="E14:AJ14"/>
    <mergeCell ref="E23:AN23"/>
    <mergeCell ref="L31:P31"/>
    <mergeCell ref="W31:AE31"/>
    <mergeCell ref="AK31:AO31"/>
    <mergeCell ref="AS89:AT91"/>
    <mergeCell ref="AM90:AP90"/>
    <mergeCell ref="L85:AO85"/>
    <mergeCell ref="AM87:AN87"/>
    <mergeCell ref="AM89:AP89"/>
    <mergeCell ref="X38:AB38"/>
    <mergeCell ref="W33:AE33"/>
    <mergeCell ref="AK26:AO26"/>
    <mergeCell ref="AK27:AO27"/>
    <mergeCell ref="AK29:AO29"/>
    <mergeCell ref="W32:AE32"/>
    <mergeCell ref="AK32:AO32"/>
    <mergeCell ref="AK33:AO33"/>
    <mergeCell ref="W34:AE34"/>
    <mergeCell ref="AK34:AO34"/>
    <mergeCell ref="W35:AE35"/>
    <mergeCell ref="AK35:AO35"/>
    <mergeCell ref="W36:AE36"/>
    <mergeCell ref="AK36:AO36"/>
    <mergeCell ref="AK38:AO38"/>
  </mergeCells>
  <dataValidations count="2">
    <dataValidation type="list" allowBlank="1" showInputMessage="1" showErrorMessage="1" error="Povoleny jsou hodnoty základní, snížená, zákl. přenesená, sníž. přenesená, nulová." sqref="AU101:AU105">
      <formula1>"základní, snížená, zákl. přenesená, sníž. přenesená, nulová"</formula1>
    </dataValidation>
    <dataValidation type="list" allowBlank="1" showInputMessage="1" showErrorMessage="1" error="Povoleny jsou hodnoty stavební čast, technologická čast, investiční čast." sqref="AT101:AT105">
      <formula1>"stavební čast, technologická čast, investiční čast"</formula1>
    </dataValidation>
  </dataValidations>
  <hyperlinks>
    <hyperlink ref="A95" location="'177250-1 - SO01 Levé břeh...'!C2" display="/"/>
    <hyperlink ref="A96" location="'177250-2 - SO02 Pravé bře...'!C2" display="/"/>
    <hyperlink ref="A97" location="'177250-3 - SO 03 Oprava c...'!C2" display="/"/>
    <hyperlink ref="A98" location="'177250-4 - SO 04 Úprava d...'!C2" display="/"/>
    <hyperlink ref="A99" location="'177250-5 - Vedlejší a o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05"/>
      <c r="M2" s="305"/>
      <c r="N2" s="305"/>
      <c r="O2" s="305"/>
      <c r="P2" s="305"/>
      <c r="Q2" s="305"/>
      <c r="R2" s="305"/>
      <c r="S2" s="305"/>
      <c r="T2" s="305"/>
      <c r="U2" s="305"/>
      <c r="V2" s="305"/>
      <c r="AT2" s="15" t="s">
        <v>90</v>
      </c>
    </row>
    <row r="3" spans="2:46" ht="6.9" customHeight="1">
      <c r="B3" s="116"/>
      <c r="C3" s="117"/>
      <c r="D3" s="117"/>
      <c r="E3" s="117"/>
      <c r="F3" s="117"/>
      <c r="G3" s="117"/>
      <c r="H3" s="117"/>
      <c r="I3" s="118"/>
      <c r="J3" s="117"/>
      <c r="K3" s="117"/>
      <c r="L3" s="18"/>
      <c r="AT3" s="15" t="s">
        <v>91</v>
      </c>
    </row>
    <row r="4" spans="2:46" ht="24.9" customHeight="1">
      <c r="B4" s="18"/>
      <c r="D4" s="119" t="s">
        <v>113</v>
      </c>
      <c r="L4" s="18"/>
      <c r="M4" s="120" t="s">
        <v>11</v>
      </c>
      <c r="AT4" s="15" t="s">
        <v>4</v>
      </c>
    </row>
    <row r="5" spans="2:12" ht="6.9" customHeight="1">
      <c r="B5" s="18"/>
      <c r="L5" s="18"/>
    </row>
    <row r="6" spans="2:12" ht="12" customHeight="1">
      <c r="B6" s="18"/>
      <c r="D6" s="121" t="s">
        <v>16</v>
      </c>
      <c r="L6" s="18"/>
    </row>
    <row r="7" spans="2:12" ht="16.5" customHeight="1">
      <c r="B7" s="18"/>
      <c r="E7" s="309" t="str">
        <f>'Rekapitulace stavby'!K6</f>
        <v>Valašské Meziříčí - Stupeň Komunální</v>
      </c>
      <c r="F7" s="310"/>
      <c r="G7" s="310"/>
      <c r="H7" s="310"/>
      <c r="L7" s="18"/>
    </row>
    <row r="8" spans="2:12" s="1" customFormat="1" ht="12" customHeight="1">
      <c r="B8" s="35"/>
      <c r="D8" s="121" t="s">
        <v>114</v>
      </c>
      <c r="I8" s="122"/>
      <c r="L8" s="35"/>
    </row>
    <row r="9" spans="2:12" s="1" customFormat="1" ht="36.9" customHeight="1">
      <c r="B9" s="35"/>
      <c r="E9" s="311" t="s">
        <v>115</v>
      </c>
      <c r="F9" s="312"/>
      <c r="G9" s="312"/>
      <c r="H9" s="312"/>
      <c r="I9" s="122"/>
      <c r="L9" s="35"/>
    </row>
    <row r="10" spans="2:12" s="1" customFormat="1" ht="10.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t="str">
        <f>'Rekapitulace stavby'!AN8</f>
        <v>14. 3. 2019</v>
      </c>
      <c r="L12" s="35"/>
    </row>
    <row r="13" spans="2:12" s="1" customFormat="1" ht="10.8" customHeight="1">
      <c r="B13" s="35"/>
      <c r="I13" s="122"/>
      <c r="L13" s="35"/>
    </row>
    <row r="14" spans="2:12" s="1" customFormat="1" ht="12" customHeight="1">
      <c r="B14" s="35"/>
      <c r="D14" s="121" t="s">
        <v>24</v>
      </c>
      <c r="I14" s="124" t="s">
        <v>25</v>
      </c>
      <c r="J14" s="123" t="s">
        <v>26</v>
      </c>
      <c r="L14" s="35"/>
    </row>
    <row r="15" spans="2:12" s="1" customFormat="1" ht="18" customHeight="1">
      <c r="B15" s="35"/>
      <c r="E15" s="123" t="s">
        <v>27</v>
      </c>
      <c r="I15" s="124" t="s">
        <v>28</v>
      </c>
      <c r="J15" s="123" t="s">
        <v>1</v>
      </c>
      <c r="L15" s="35"/>
    </row>
    <row r="16" spans="2:12" s="1" customFormat="1" ht="6.9" customHeight="1">
      <c r="B16" s="35"/>
      <c r="I16" s="122"/>
      <c r="L16" s="35"/>
    </row>
    <row r="17" spans="2:12" s="1" customFormat="1" ht="12" customHeight="1">
      <c r="B17" s="35"/>
      <c r="D17" s="121" t="s">
        <v>29</v>
      </c>
      <c r="I17" s="124" t="s">
        <v>25</v>
      </c>
      <c r="J17" s="28" t="str">
        <f>'Rekapitulace stavby'!AN13</f>
        <v>Vyplň údaj</v>
      </c>
      <c r="L17" s="35"/>
    </row>
    <row r="18" spans="2:12" s="1" customFormat="1" ht="18" customHeight="1">
      <c r="B18" s="35"/>
      <c r="E18" s="313" t="str">
        <f>'Rekapitulace stavby'!E14</f>
        <v>Vyplň údaj</v>
      </c>
      <c r="F18" s="314"/>
      <c r="G18" s="314"/>
      <c r="H18" s="314"/>
      <c r="I18" s="124" t="s">
        <v>28</v>
      </c>
      <c r="J18" s="28" t="str">
        <f>'Rekapitulace stavby'!AN14</f>
        <v>Vyplň údaj</v>
      </c>
      <c r="L18" s="35"/>
    </row>
    <row r="19" spans="2:12" s="1" customFormat="1" ht="6.9" customHeight="1">
      <c r="B19" s="35"/>
      <c r="I19" s="122"/>
      <c r="L19" s="35"/>
    </row>
    <row r="20" spans="2:12" s="1" customFormat="1" ht="12" customHeight="1">
      <c r="B20" s="35"/>
      <c r="D20" s="121" t="s">
        <v>31</v>
      </c>
      <c r="I20" s="124" t="s">
        <v>25</v>
      </c>
      <c r="J20" s="123" t="s">
        <v>32</v>
      </c>
      <c r="L20" s="35"/>
    </row>
    <row r="21" spans="2:12" s="1" customFormat="1" ht="18" customHeight="1">
      <c r="B21" s="35"/>
      <c r="E21" s="123" t="s">
        <v>33</v>
      </c>
      <c r="I21" s="124" t="s">
        <v>28</v>
      </c>
      <c r="J21" s="123" t="s">
        <v>34</v>
      </c>
      <c r="L21" s="35"/>
    </row>
    <row r="22" spans="2:12" s="1" customFormat="1" ht="6.9" customHeight="1">
      <c r="B22" s="35"/>
      <c r="I22" s="122"/>
      <c r="L22" s="35"/>
    </row>
    <row r="23" spans="2:12" s="1" customFormat="1" ht="12" customHeight="1">
      <c r="B23" s="35"/>
      <c r="D23" s="121" t="s">
        <v>36</v>
      </c>
      <c r="I23" s="124" t="s">
        <v>25</v>
      </c>
      <c r="J23" s="123" t="str">
        <f>IF('Rekapitulace stavby'!AN19="","",'Rekapitulace stavby'!AN19)</f>
        <v/>
      </c>
      <c r="L23" s="35"/>
    </row>
    <row r="24" spans="2:12" s="1" customFormat="1" ht="18" customHeight="1">
      <c r="B24" s="35"/>
      <c r="E24" s="123" t="str">
        <f>IF('Rekapitulace stavby'!E20="","",'Rekapitulace stavby'!E20)</f>
        <v xml:space="preserve"> </v>
      </c>
      <c r="I24" s="124" t="s">
        <v>28</v>
      </c>
      <c r="J24" s="123" t="str">
        <f>IF('Rekapitulace stavby'!AN20="","",'Rekapitulace stavby'!AN20)</f>
        <v/>
      </c>
      <c r="L24" s="35"/>
    </row>
    <row r="25" spans="2:12" s="1" customFormat="1" ht="6.9" customHeight="1">
      <c r="B25" s="35"/>
      <c r="I25" s="122"/>
      <c r="L25" s="35"/>
    </row>
    <row r="26" spans="2:12" s="1" customFormat="1" ht="12" customHeight="1">
      <c r="B26" s="35"/>
      <c r="D26" s="121" t="s">
        <v>39</v>
      </c>
      <c r="I26" s="122"/>
      <c r="L26" s="35"/>
    </row>
    <row r="27" spans="2:12" s="7" customFormat="1" ht="16.5" customHeight="1">
      <c r="B27" s="126"/>
      <c r="E27" s="315" t="s">
        <v>1</v>
      </c>
      <c r="F27" s="315"/>
      <c r="G27" s="315"/>
      <c r="H27" s="315"/>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116</v>
      </c>
      <c r="I30" s="122"/>
      <c r="J30" s="129">
        <f>J96</f>
        <v>0</v>
      </c>
      <c r="L30" s="35"/>
    </row>
    <row r="31" spans="2:12" s="1" customFormat="1" ht="14.4" customHeight="1">
      <c r="B31" s="35"/>
      <c r="D31" s="130" t="s">
        <v>107</v>
      </c>
      <c r="I31" s="122"/>
      <c r="J31" s="129">
        <f>J107</f>
        <v>0</v>
      </c>
      <c r="L31" s="35"/>
    </row>
    <row r="32" spans="2:12" s="1" customFormat="1" ht="25.35" customHeight="1">
      <c r="B32" s="35"/>
      <c r="D32" s="131" t="s">
        <v>42</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44</v>
      </c>
      <c r="I34" s="134" t="s">
        <v>43</v>
      </c>
      <c r="J34" s="133" t="s">
        <v>45</v>
      </c>
      <c r="L34" s="35"/>
    </row>
    <row r="35" spans="2:12" s="1" customFormat="1" ht="14.4" customHeight="1">
      <c r="B35" s="35"/>
      <c r="D35" s="135" t="s">
        <v>46</v>
      </c>
      <c r="E35" s="121" t="s">
        <v>47</v>
      </c>
      <c r="F35" s="136">
        <f>ROUND((SUM(BE107:BE114)+SUM(BE134:BE271)),0)</f>
        <v>0</v>
      </c>
      <c r="I35" s="137">
        <v>0.21</v>
      </c>
      <c r="J35" s="136">
        <f>ROUND(((SUM(BE107:BE114)+SUM(BE134:BE271))*I35),0)</f>
        <v>0</v>
      </c>
      <c r="L35" s="35"/>
    </row>
    <row r="36" spans="2:12" s="1" customFormat="1" ht="14.4" customHeight="1">
      <c r="B36" s="35"/>
      <c r="E36" s="121" t="s">
        <v>48</v>
      </c>
      <c r="F36" s="136">
        <f>ROUND((SUM(BF107:BF114)+SUM(BF134:BF271)),0)</f>
        <v>0</v>
      </c>
      <c r="I36" s="137">
        <v>0.15</v>
      </c>
      <c r="J36" s="136">
        <f>ROUND(((SUM(BF107:BF114)+SUM(BF134:BF271))*I36),0)</f>
        <v>0</v>
      </c>
      <c r="L36" s="35"/>
    </row>
    <row r="37" spans="2:12" s="1" customFormat="1" ht="14.4" customHeight="1" hidden="1">
      <c r="B37" s="35"/>
      <c r="E37" s="121" t="s">
        <v>49</v>
      </c>
      <c r="F37" s="136">
        <f>ROUND((SUM(BG107:BG114)+SUM(BG134:BG271)),0)</f>
        <v>0</v>
      </c>
      <c r="I37" s="137">
        <v>0.21</v>
      </c>
      <c r="J37" s="136">
        <f>0</f>
        <v>0</v>
      </c>
      <c r="L37" s="35"/>
    </row>
    <row r="38" spans="2:12" s="1" customFormat="1" ht="14.4" customHeight="1" hidden="1">
      <c r="B38" s="35"/>
      <c r="E38" s="121" t="s">
        <v>50</v>
      </c>
      <c r="F38" s="136">
        <f>ROUND((SUM(BH107:BH114)+SUM(BH134:BH271)),0)</f>
        <v>0</v>
      </c>
      <c r="I38" s="137">
        <v>0.15</v>
      </c>
      <c r="J38" s="136">
        <f>0</f>
        <v>0</v>
      </c>
      <c r="L38" s="35"/>
    </row>
    <row r="39" spans="2:12" s="1" customFormat="1" ht="14.4" customHeight="1" hidden="1">
      <c r="B39" s="35"/>
      <c r="E39" s="121" t="s">
        <v>51</v>
      </c>
      <c r="F39" s="136">
        <f>ROUND((SUM(BI107:BI114)+SUM(BI134:BI271)),0)</f>
        <v>0</v>
      </c>
      <c r="I39" s="137">
        <v>0</v>
      </c>
      <c r="J39" s="136">
        <f>0</f>
        <v>0</v>
      </c>
      <c r="L39" s="35"/>
    </row>
    <row r="40" spans="2:12" s="1" customFormat="1" ht="6.9" customHeight="1">
      <c r="B40" s="35"/>
      <c r="I40" s="122"/>
      <c r="L40" s="35"/>
    </row>
    <row r="41" spans="2:12" s="1" customFormat="1" ht="25.35" customHeight="1">
      <c r="B41" s="35"/>
      <c r="C41" s="138"/>
      <c r="D41" s="139" t="s">
        <v>52</v>
      </c>
      <c r="E41" s="140"/>
      <c r="F41" s="140"/>
      <c r="G41" s="141" t="s">
        <v>53</v>
      </c>
      <c r="H41" s="142" t="s">
        <v>54</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55</v>
      </c>
      <c r="E50" s="147"/>
      <c r="F50" s="147"/>
      <c r="G50" s="146" t="s">
        <v>56</v>
      </c>
      <c r="H50" s="147"/>
      <c r="I50" s="148"/>
      <c r="J50" s="147"/>
      <c r="K50" s="147"/>
      <c r="L50" s="35"/>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5"/>
      <c r="D61" s="149" t="s">
        <v>57</v>
      </c>
      <c r="E61" s="150"/>
      <c r="F61" s="151" t="s">
        <v>58</v>
      </c>
      <c r="G61" s="149" t="s">
        <v>57</v>
      </c>
      <c r="H61" s="150"/>
      <c r="I61" s="152"/>
      <c r="J61" s="153" t="s">
        <v>58</v>
      </c>
      <c r="K61" s="150"/>
      <c r="L61" s="35"/>
    </row>
    <row r="62" spans="2:12" ht="10.2">
      <c r="B62" s="18"/>
      <c r="L62" s="18"/>
    </row>
    <row r="63" spans="2:12" ht="10.2">
      <c r="B63" s="18"/>
      <c r="L63" s="18"/>
    </row>
    <row r="64" spans="2:12" ht="10.2">
      <c r="B64" s="18"/>
      <c r="L64" s="18"/>
    </row>
    <row r="65" spans="2:12" s="1" customFormat="1" ht="13.2">
      <c r="B65" s="35"/>
      <c r="D65" s="146" t="s">
        <v>59</v>
      </c>
      <c r="E65" s="147"/>
      <c r="F65" s="147"/>
      <c r="G65" s="146" t="s">
        <v>60</v>
      </c>
      <c r="H65" s="147"/>
      <c r="I65" s="148"/>
      <c r="J65" s="147"/>
      <c r="K65" s="147"/>
      <c r="L65" s="35"/>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5"/>
      <c r="D76" s="149" t="s">
        <v>57</v>
      </c>
      <c r="E76" s="150"/>
      <c r="F76" s="151" t="s">
        <v>58</v>
      </c>
      <c r="G76" s="149" t="s">
        <v>57</v>
      </c>
      <c r="H76" s="150"/>
      <c r="I76" s="152"/>
      <c r="J76" s="153" t="s">
        <v>58</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117</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6" t="str">
        <f>E7</f>
        <v>Valašské Meziříčí - Stupeň Komunální</v>
      </c>
      <c r="F85" s="317"/>
      <c r="G85" s="317"/>
      <c r="H85" s="317"/>
      <c r="I85" s="122"/>
      <c r="J85" s="34"/>
      <c r="K85" s="34"/>
      <c r="L85" s="35"/>
    </row>
    <row r="86" spans="2:12" s="1" customFormat="1" ht="12" customHeight="1">
      <c r="B86" s="33"/>
      <c r="C86" s="27" t="s">
        <v>114</v>
      </c>
      <c r="D86" s="34"/>
      <c r="E86" s="34"/>
      <c r="F86" s="34"/>
      <c r="G86" s="34"/>
      <c r="H86" s="34"/>
      <c r="I86" s="122"/>
      <c r="J86" s="34"/>
      <c r="K86" s="34"/>
      <c r="L86" s="35"/>
    </row>
    <row r="87" spans="2:12" s="1" customFormat="1" ht="16.5" customHeight="1">
      <c r="B87" s="33"/>
      <c r="C87" s="34"/>
      <c r="D87" s="34"/>
      <c r="E87" s="280" t="str">
        <f>E9</f>
        <v>177250-1 - SO01 Levé břehové zavázání Komunálního stupně</v>
      </c>
      <c r="F87" s="318"/>
      <c r="G87" s="318"/>
      <c r="H87" s="318"/>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t="str">
        <f>IF(J12="","",J12)</f>
        <v>14. 3. 2019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24</v>
      </c>
      <c r="D91" s="34"/>
      <c r="E91" s="34"/>
      <c r="F91" s="25" t="str">
        <f>E15</f>
        <v>Povodí Moravy, s. p., závod Horní Morava</v>
      </c>
      <c r="G91" s="34"/>
      <c r="H91" s="34"/>
      <c r="I91" s="124" t="s">
        <v>31</v>
      </c>
      <c r="J91" s="30" t="str">
        <f>E21</f>
        <v>GEOtest, a.s.</v>
      </c>
      <c r="K91" s="34"/>
      <c r="L91" s="35"/>
    </row>
    <row r="92" spans="2:12" s="1" customFormat="1" ht="15.15" customHeight="1">
      <c r="B92" s="33"/>
      <c r="C92" s="27" t="s">
        <v>29</v>
      </c>
      <c r="D92" s="34"/>
      <c r="E92" s="34"/>
      <c r="F92" s="25" t="str">
        <f>IF(E18="","",E18)</f>
        <v>Vyplň údaj</v>
      </c>
      <c r="G92" s="34"/>
      <c r="H92" s="34"/>
      <c r="I92" s="124" t="s">
        <v>36</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118</v>
      </c>
      <c r="D94" s="113"/>
      <c r="E94" s="113"/>
      <c r="F94" s="113"/>
      <c r="G94" s="113"/>
      <c r="H94" s="113"/>
      <c r="I94" s="161"/>
      <c r="J94" s="162" t="s">
        <v>119</v>
      </c>
      <c r="K94" s="113"/>
      <c r="L94" s="35"/>
    </row>
    <row r="95" spans="2:12" s="1" customFormat="1" ht="10.35" customHeight="1">
      <c r="B95" s="33"/>
      <c r="C95" s="34"/>
      <c r="D95" s="34"/>
      <c r="E95" s="34"/>
      <c r="F95" s="34"/>
      <c r="G95" s="34"/>
      <c r="H95" s="34"/>
      <c r="I95" s="122"/>
      <c r="J95" s="34"/>
      <c r="K95" s="34"/>
      <c r="L95" s="35"/>
    </row>
    <row r="96" spans="2:47" s="1" customFormat="1" ht="22.8" customHeight="1">
      <c r="B96" s="33"/>
      <c r="C96" s="163" t="s">
        <v>120</v>
      </c>
      <c r="D96" s="34"/>
      <c r="E96" s="34"/>
      <c r="F96" s="34"/>
      <c r="G96" s="34"/>
      <c r="H96" s="34"/>
      <c r="I96" s="122"/>
      <c r="J96" s="78">
        <f>J134</f>
        <v>0</v>
      </c>
      <c r="K96" s="34"/>
      <c r="L96" s="35"/>
      <c r="AU96" s="15" t="s">
        <v>121</v>
      </c>
    </row>
    <row r="97" spans="2:12" s="8" customFormat="1" ht="24.9" customHeight="1">
      <c r="B97" s="164"/>
      <c r="C97" s="165"/>
      <c r="D97" s="166" t="s">
        <v>122</v>
      </c>
      <c r="E97" s="167"/>
      <c r="F97" s="167"/>
      <c r="G97" s="167"/>
      <c r="H97" s="167"/>
      <c r="I97" s="168"/>
      <c r="J97" s="169">
        <f>J135</f>
        <v>0</v>
      </c>
      <c r="K97" s="165"/>
      <c r="L97" s="170"/>
    </row>
    <row r="98" spans="2:12" s="9" customFormat="1" ht="19.95" customHeight="1">
      <c r="B98" s="171"/>
      <c r="C98" s="172"/>
      <c r="D98" s="173" t="s">
        <v>123</v>
      </c>
      <c r="E98" s="174"/>
      <c r="F98" s="174"/>
      <c r="G98" s="174"/>
      <c r="H98" s="174"/>
      <c r="I98" s="175"/>
      <c r="J98" s="176">
        <f>J136</f>
        <v>0</v>
      </c>
      <c r="K98" s="172"/>
      <c r="L98" s="177"/>
    </row>
    <row r="99" spans="2:12" s="9" customFormat="1" ht="19.95" customHeight="1">
      <c r="B99" s="171"/>
      <c r="C99" s="172"/>
      <c r="D99" s="173" t="s">
        <v>124</v>
      </c>
      <c r="E99" s="174"/>
      <c r="F99" s="174"/>
      <c r="G99" s="174"/>
      <c r="H99" s="174"/>
      <c r="I99" s="175"/>
      <c r="J99" s="176">
        <f>J214</f>
        <v>0</v>
      </c>
      <c r="K99" s="172"/>
      <c r="L99" s="177"/>
    </row>
    <row r="100" spans="2:12" s="9" customFormat="1" ht="19.95" customHeight="1">
      <c r="B100" s="171"/>
      <c r="C100" s="172"/>
      <c r="D100" s="173" t="s">
        <v>125</v>
      </c>
      <c r="E100" s="174"/>
      <c r="F100" s="174"/>
      <c r="G100" s="174"/>
      <c r="H100" s="174"/>
      <c r="I100" s="175"/>
      <c r="J100" s="176">
        <f>J247</f>
        <v>0</v>
      </c>
      <c r="K100" s="172"/>
      <c r="L100" s="177"/>
    </row>
    <row r="101" spans="2:12" s="9" customFormat="1" ht="19.95" customHeight="1">
      <c r="B101" s="171"/>
      <c r="C101" s="172"/>
      <c r="D101" s="173" t="s">
        <v>126</v>
      </c>
      <c r="E101" s="174"/>
      <c r="F101" s="174"/>
      <c r="G101" s="174"/>
      <c r="H101" s="174"/>
      <c r="I101" s="175"/>
      <c r="J101" s="176">
        <f>J252</f>
        <v>0</v>
      </c>
      <c r="K101" s="172"/>
      <c r="L101" s="177"/>
    </row>
    <row r="102" spans="2:12" s="9" customFormat="1" ht="19.95" customHeight="1">
      <c r="B102" s="171"/>
      <c r="C102" s="172"/>
      <c r="D102" s="173" t="s">
        <v>127</v>
      </c>
      <c r="E102" s="174"/>
      <c r="F102" s="174"/>
      <c r="G102" s="174"/>
      <c r="H102" s="174"/>
      <c r="I102" s="175"/>
      <c r="J102" s="176">
        <f>J259</f>
        <v>0</v>
      </c>
      <c r="K102" s="172"/>
      <c r="L102" s="177"/>
    </row>
    <row r="103" spans="2:12" s="9" customFormat="1" ht="19.95" customHeight="1">
      <c r="B103" s="171"/>
      <c r="C103" s="172"/>
      <c r="D103" s="173" t="s">
        <v>128</v>
      </c>
      <c r="E103" s="174"/>
      <c r="F103" s="174"/>
      <c r="G103" s="174"/>
      <c r="H103" s="174"/>
      <c r="I103" s="175"/>
      <c r="J103" s="176">
        <f>J262</f>
        <v>0</v>
      </c>
      <c r="K103" s="172"/>
      <c r="L103" s="177"/>
    </row>
    <row r="104" spans="2:12" s="9" customFormat="1" ht="19.95" customHeight="1">
      <c r="B104" s="171"/>
      <c r="C104" s="172"/>
      <c r="D104" s="173" t="s">
        <v>129</v>
      </c>
      <c r="E104" s="174"/>
      <c r="F104" s="174"/>
      <c r="G104" s="174"/>
      <c r="H104" s="174"/>
      <c r="I104" s="175"/>
      <c r="J104" s="176">
        <f>J266</f>
        <v>0</v>
      </c>
      <c r="K104" s="172"/>
      <c r="L104" s="177"/>
    </row>
    <row r="105" spans="2:12" s="1" customFormat="1" ht="21.75" customHeight="1">
      <c r="B105" s="33"/>
      <c r="C105" s="34"/>
      <c r="D105" s="34"/>
      <c r="E105" s="34"/>
      <c r="F105" s="34"/>
      <c r="G105" s="34"/>
      <c r="H105" s="34"/>
      <c r="I105" s="122"/>
      <c r="J105" s="34"/>
      <c r="K105" s="34"/>
      <c r="L105" s="35"/>
    </row>
    <row r="106" spans="2:12" s="1" customFormat="1" ht="6.9" customHeight="1">
      <c r="B106" s="33"/>
      <c r="C106" s="34"/>
      <c r="D106" s="34"/>
      <c r="E106" s="34"/>
      <c r="F106" s="34"/>
      <c r="G106" s="34"/>
      <c r="H106" s="34"/>
      <c r="I106" s="122"/>
      <c r="J106" s="34"/>
      <c r="K106" s="34"/>
      <c r="L106" s="35"/>
    </row>
    <row r="107" spans="2:14" s="1" customFormat="1" ht="29.25" customHeight="1">
      <c r="B107" s="33"/>
      <c r="C107" s="163" t="s">
        <v>130</v>
      </c>
      <c r="D107" s="34"/>
      <c r="E107" s="34"/>
      <c r="F107" s="34"/>
      <c r="G107" s="34"/>
      <c r="H107" s="34"/>
      <c r="I107" s="122"/>
      <c r="J107" s="178">
        <f>ROUND(J108+J109+J110+J111+J112+J113,0)</f>
        <v>0</v>
      </c>
      <c r="K107" s="34"/>
      <c r="L107" s="35"/>
      <c r="N107" s="179" t="s">
        <v>46</v>
      </c>
    </row>
    <row r="108" spans="2:65" s="1" customFormat="1" ht="18" customHeight="1">
      <c r="B108" s="33"/>
      <c r="C108" s="34"/>
      <c r="D108" s="299" t="s">
        <v>131</v>
      </c>
      <c r="E108" s="298"/>
      <c r="F108" s="298"/>
      <c r="G108" s="34"/>
      <c r="H108" s="34"/>
      <c r="I108" s="122"/>
      <c r="J108" s="104">
        <v>0</v>
      </c>
      <c r="K108" s="34"/>
      <c r="L108" s="180"/>
      <c r="M108" s="122"/>
      <c r="N108" s="181" t="s">
        <v>47</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132</v>
      </c>
      <c r="AZ108" s="122"/>
      <c r="BA108" s="122"/>
      <c r="BB108" s="122"/>
      <c r="BC108" s="122"/>
      <c r="BD108" s="122"/>
      <c r="BE108" s="183">
        <f aca="true" t="shared" si="0" ref="BE108:BE113">IF(N108="základní",J108,0)</f>
        <v>0</v>
      </c>
      <c r="BF108" s="183">
        <f aca="true" t="shared" si="1" ref="BF108:BF113">IF(N108="snížená",J108,0)</f>
        <v>0</v>
      </c>
      <c r="BG108" s="183">
        <f aca="true" t="shared" si="2" ref="BG108:BG113">IF(N108="zákl. přenesená",J108,0)</f>
        <v>0</v>
      </c>
      <c r="BH108" s="183">
        <f aca="true" t="shared" si="3" ref="BH108:BH113">IF(N108="sníž. přenesená",J108,0)</f>
        <v>0</v>
      </c>
      <c r="BI108" s="183">
        <f aca="true" t="shared" si="4" ref="BI108:BI113">IF(N108="nulová",J108,0)</f>
        <v>0</v>
      </c>
      <c r="BJ108" s="182" t="s">
        <v>8</v>
      </c>
      <c r="BK108" s="122"/>
      <c r="BL108" s="122"/>
      <c r="BM108" s="122"/>
    </row>
    <row r="109" spans="2:65" s="1" customFormat="1" ht="18" customHeight="1">
      <c r="B109" s="33"/>
      <c r="C109" s="34"/>
      <c r="D109" s="299" t="s">
        <v>133</v>
      </c>
      <c r="E109" s="298"/>
      <c r="F109" s="298"/>
      <c r="G109" s="34"/>
      <c r="H109" s="34"/>
      <c r="I109" s="122"/>
      <c r="J109" s="104">
        <v>0</v>
      </c>
      <c r="K109" s="34"/>
      <c r="L109" s="180"/>
      <c r="M109" s="122"/>
      <c r="N109" s="181" t="s">
        <v>47</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132</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99" t="s">
        <v>134</v>
      </c>
      <c r="E110" s="298"/>
      <c r="F110" s="298"/>
      <c r="G110" s="34"/>
      <c r="H110" s="34"/>
      <c r="I110" s="122"/>
      <c r="J110" s="104">
        <v>0</v>
      </c>
      <c r="K110" s="34"/>
      <c r="L110" s="180"/>
      <c r="M110" s="122"/>
      <c r="N110" s="181" t="s">
        <v>47</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132</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299" t="s">
        <v>135</v>
      </c>
      <c r="E111" s="298"/>
      <c r="F111" s="298"/>
      <c r="G111" s="34"/>
      <c r="H111" s="34"/>
      <c r="I111" s="122"/>
      <c r="J111" s="104">
        <v>0</v>
      </c>
      <c r="K111" s="34"/>
      <c r="L111" s="180"/>
      <c r="M111" s="122"/>
      <c r="N111" s="181" t="s">
        <v>47</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132</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65" s="1" customFormat="1" ht="18" customHeight="1">
      <c r="B112" s="33"/>
      <c r="C112" s="34"/>
      <c r="D112" s="299" t="s">
        <v>136</v>
      </c>
      <c r="E112" s="298"/>
      <c r="F112" s="298"/>
      <c r="G112" s="34"/>
      <c r="H112" s="34"/>
      <c r="I112" s="122"/>
      <c r="J112" s="104">
        <v>0</v>
      </c>
      <c r="K112" s="34"/>
      <c r="L112" s="180"/>
      <c r="M112" s="122"/>
      <c r="N112" s="181" t="s">
        <v>47</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82" t="s">
        <v>132</v>
      </c>
      <c r="AZ112" s="122"/>
      <c r="BA112" s="122"/>
      <c r="BB112" s="122"/>
      <c r="BC112" s="122"/>
      <c r="BD112" s="122"/>
      <c r="BE112" s="183">
        <f t="shared" si="0"/>
        <v>0</v>
      </c>
      <c r="BF112" s="183">
        <f t="shared" si="1"/>
        <v>0</v>
      </c>
      <c r="BG112" s="183">
        <f t="shared" si="2"/>
        <v>0</v>
      </c>
      <c r="BH112" s="183">
        <f t="shared" si="3"/>
        <v>0</v>
      </c>
      <c r="BI112" s="183">
        <f t="shared" si="4"/>
        <v>0</v>
      </c>
      <c r="BJ112" s="182" t="s">
        <v>8</v>
      </c>
      <c r="BK112" s="122"/>
      <c r="BL112" s="122"/>
      <c r="BM112" s="122"/>
    </row>
    <row r="113" spans="2:65" s="1" customFormat="1" ht="18" customHeight="1">
      <c r="B113" s="33"/>
      <c r="C113" s="34"/>
      <c r="D113" s="103" t="s">
        <v>137</v>
      </c>
      <c r="E113" s="34"/>
      <c r="F113" s="34"/>
      <c r="G113" s="34"/>
      <c r="H113" s="34"/>
      <c r="I113" s="122"/>
      <c r="J113" s="104">
        <f>ROUND(J30*T113,0)</f>
        <v>0</v>
      </c>
      <c r="K113" s="34"/>
      <c r="L113" s="180"/>
      <c r="M113" s="122"/>
      <c r="N113" s="181" t="s">
        <v>47</v>
      </c>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82" t="s">
        <v>138</v>
      </c>
      <c r="AZ113" s="122"/>
      <c r="BA113" s="122"/>
      <c r="BB113" s="122"/>
      <c r="BC113" s="122"/>
      <c r="BD113" s="122"/>
      <c r="BE113" s="183">
        <f t="shared" si="0"/>
        <v>0</v>
      </c>
      <c r="BF113" s="183">
        <f t="shared" si="1"/>
        <v>0</v>
      </c>
      <c r="BG113" s="183">
        <f t="shared" si="2"/>
        <v>0</v>
      </c>
      <c r="BH113" s="183">
        <f t="shared" si="3"/>
        <v>0</v>
      </c>
      <c r="BI113" s="183">
        <f t="shared" si="4"/>
        <v>0</v>
      </c>
      <c r="BJ113" s="182" t="s">
        <v>8</v>
      </c>
      <c r="BK113" s="122"/>
      <c r="BL113" s="122"/>
      <c r="BM113" s="122"/>
    </row>
    <row r="114" spans="2:12" s="1" customFormat="1" ht="10.2">
      <c r="B114" s="33"/>
      <c r="C114" s="34"/>
      <c r="D114" s="34"/>
      <c r="E114" s="34"/>
      <c r="F114" s="34"/>
      <c r="G114" s="34"/>
      <c r="H114" s="34"/>
      <c r="I114" s="122"/>
      <c r="J114" s="34"/>
      <c r="K114" s="34"/>
      <c r="L114" s="35"/>
    </row>
    <row r="115" spans="2:12" s="1" customFormat="1" ht="29.25" customHeight="1">
      <c r="B115" s="33"/>
      <c r="C115" s="112" t="s">
        <v>112</v>
      </c>
      <c r="D115" s="113"/>
      <c r="E115" s="113"/>
      <c r="F115" s="113"/>
      <c r="G115" s="113"/>
      <c r="H115" s="113"/>
      <c r="I115" s="161"/>
      <c r="J115" s="114">
        <f>ROUND(J96+J107,0)</f>
        <v>0</v>
      </c>
      <c r="K115" s="113"/>
      <c r="L115" s="35"/>
    </row>
    <row r="116" spans="2:12" s="1" customFormat="1" ht="6.9" customHeight="1">
      <c r="B116" s="48"/>
      <c r="C116" s="49"/>
      <c r="D116" s="49"/>
      <c r="E116" s="49"/>
      <c r="F116" s="49"/>
      <c r="G116" s="49"/>
      <c r="H116" s="49"/>
      <c r="I116" s="156"/>
      <c r="J116" s="49"/>
      <c r="K116" s="49"/>
      <c r="L116" s="35"/>
    </row>
    <row r="120" spans="2:12" s="1" customFormat="1" ht="6.9" customHeight="1">
      <c r="B120" s="50"/>
      <c r="C120" s="51"/>
      <c r="D120" s="51"/>
      <c r="E120" s="51"/>
      <c r="F120" s="51"/>
      <c r="G120" s="51"/>
      <c r="H120" s="51"/>
      <c r="I120" s="159"/>
      <c r="J120" s="51"/>
      <c r="K120" s="51"/>
      <c r="L120" s="35"/>
    </row>
    <row r="121" spans="2:12" s="1" customFormat="1" ht="24.9" customHeight="1">
      <c r="B121" s="33"/>
      <c r="C121" s="21" t="s">
        <v>139</v>
      </c>
      <c r="D121" s="34"/>
      <c r="E121" s="34"/>
      <c r="F121" s="34"/>
      <c r="G121" s="34"/>
      <c r="H121" s="34"/>
      <c r="I121" s="122"/>
      <c r="J121" s="34"/>
      <c r="K121" s="34"/>
      <c r="L121" s="35"/>
    </row>
    <row r="122" spans="2:12" s="1" customFormat="1" ht="6.9" customHeight="1">
      <c r="B122" s="33"/>
      <c r="C122" s="34"/>
      <c r="D122" s="34"/>
      <c r="E122" s="34"/>
      <c r="F122" s="34"/>
      <c r="G122" s="34"/>
      <c r="H122" s="34"/>
      <c r="I122" s="122"/>
      <c r="J122" s="34"/>
      <c r="K122" s="34"/>
      <c r="L122" s="35"/>
    </row>
    <row r="123" spans="2:12" s="1" customFormat="1" ht="12" customHeight="1">
      <c r="B123" s="33"/>
      <c r="C123" s="27" t="s">
        <v>16</v>
      </c>
      <c r="D123" s="34"/>
      <c r="E123" s="34"/>
      <c r="F123" s="34"/>
      <c r="G123" s="34"/>
      <c r="H123" s="34"/>
      <c r="I123" s="122"/>
      <c r="J123" s="34"/>
      <c r="K123" s="34"/>
      <c r="L123" s="35"/>
    </row>
    <row r="124" spans="2:12" s="1" customFormat="1" ht="16.5" customHeight="1">
      <c r="B124" s="33"/>
      <c r="C124" s="34"/>
      <c r="D124" s="34"/>
      <c r="E124" s="316" t="str">
        <f>E7</f>
        <v>Valašské Meziříčí - Stupeň Komunální</v>
      </c>
      <c r="F124" s="317"/>
      <c r="G124" s="317"/>
      <c r="H124" s="317"/>
      <c r="I124" s="122"/>
      <c r="J124" s="34"/>
      <c r="K124" s="34"/>
      <c r="L124" s="35"/>
    </row>
    <row r="125" spans="2:12" s="1" customFormat="1" ht="12" customHeight="1">
      <c r="B125" s="33"/>
      <c r="C125" s="27" t="s">
        <v>114</v>
      </c>
      <c r="D125" s="34"/>
      <c r="E125" s="34"/>
      <c r="F125" s="34"/>
      <c r="G125" s="34"/>
      <c r="H125" s="34"/>
      <c r="I125" s="122"/>
      <c r="J125" s="34"/>
      <c r="K125" s="34"/>
      <c r="L125" s="35"/>
    </row>
    <row r="126" spans="2:12" s="1" customFormat="1" ht="16.5" customHeight="1">
      <c r="B126" s="33"/>
      <c r="C126" s="34"/>
      <c r="D126" s="34"/>
      <c r="E126" s="280" t="str">
        <f>E9</f>
        <v>177250-1 - SO01 Levé břehové zavázání Komunálního stupně</v>
      </c>
      <c r="F126" s="318"/>
      <c r="G126" s="318"/>
      <c r="H126" s="318"/>
      <c r="I126" s="122"/>
      <c r="J126" s="34"/>
      <c r="K126" s="34"/>
      <c r="L126" s="35"/>
    </row>
    <row r="127" spans="2:12" s="1" customFormat="1" ht="6.9" customHeight="1">
      <c r="B127" s="33"/>
      <c r="C127" s="34"/>
      <c r="D127" s="34"/>
      <c r="E127" s="34"/>
      <c r="F127" s="34"/>
      <c r="G127" s="34"/>
      <c r="H127" s="34"/>
      <c r="I127" s="122"/>
      <c r="J127" s="34"/>
      <c r="K127" s="34"/>
      <c r="L127" s="35"/>
    </row>
    <row r="128" spans="2:12" s="1" customFormat="1" ht="12" customHeight="1">
      <c r="B128" s="33"/>
      <c r="C128" s="27" t="s">
        <v>20</v>
      </c>
      <c r="D128" s="34"/>
      <c r="E128" s="34"/>
      <c r="F128" s="25" t="str">
        <f>F12</f>
        <v>Valašské Meziříčí</v>
      </c>
      <c r="G128" s="34"/>
      <c r="H128" s="34"/>
      <c r="I128" s="124" t="s">
        <v>22</v>
      </c>
      <c r="J128" s="60" t="str">
        <f>IF(J12="","",J12)</f>
        <v>14. 3. 2019</v>
      </c>
      <c r="K128" s="34"/>
      <c r="L128" s="35"/>
    </row>
    <row r="129" spans="2:12" s="1" customFormat="1" ht="6.9" customHeight="1">
      <c r="B129" s="33"/>
      <c r="C129" s="34"/>
      <c r="D129" s="34"/>
      <c r="E129" s="34"/>
      <c r="F129" s="34"/>
      <c r="G129" s="34"/>
      <c r="H129" s="34"/>
      <c r="I129" s="122"/>
      <c r="J129" s="34"/>
      <c r="K129" s="34"/>
      <c r="L129" s="35"/>
    </row>
    <row r="130" spans="2:12" s="1" customFormat="1" ht="15.15" customHeight="1">
      <c r="B130" s="33"/>
      <c r="C130" s="27" t="s">
        <v>24</v>
      </c>
      <c r="D130" s="34"/>
      <c r="E130" s="34"/>
      <c r="F130" s="25" t="str">
        <f>E15</f>
        <v>Povodí Moravy, s. p., závod Horní Morava</v>
      </c>
      <c r="G130" s="34"/>
      <c r="H130" s="34"/>
      <c r="I130" s="124" t="s">
        <v>31</v>
      </c>
      <c r="J130" s="30" t="str">
        <f>E21</f>
        <v>GEOtest, a.s.</v>
      </c>
      <c r="K130" s="34"/>
      <c r="L130" s="35"/>
    </row>
    <row r="131" spans="2:12" s="1" customFormat="1" ht="15.15" customHeight="1">
      <c r="B131" s="33"/>
      <c r="C131" s="27" t="s">
        <v>29</v>
      </c>
      <c r="D131" s="34"/>
      <c r="E131" s="34"/>
      <c r="F131" s="25" t="str">
        <f>IF(E18="","",E18)</f>
        <v>Vyplň údaj</v>
      </c>
      <c r="G131" s="34"/>
      <c r="H131" s="34"/>
      <c r="I131" s="124" t="s">
        <v>36</v>
      </c>
      <c r="J131" s="30" t="str">
        <f>E24</f>
        <v xml:space="preserve"> </v>
      </c>
      <c r="K131" s="34"/>
      <c r="L131" s="35"/>
    </row>
    <row r="132" spans="2:12" s="1" customFormat="1" ht="10.35" customHeight="1">
      <c r="B132" s="33"/>
      <c r="C132" s="34"/>
      <c r="D132" s="34"/>
      <c r="E132" s="34"/>
      <c r="F132" s="34"/>
      <c r="G132" s="34"/>
      <c r="H132" s="34"/>
      <c r="I132" s="122"/>
      <c r="J132" s="34"/>
      <c r="K132" s="34"/>
      <c r="L132" s="35"/>
    </row>
    <row r="133" spans="2:20" s="10" customFormat="1" ht="29.25" customHeight="1">
      <c r="B133" s="184"/>
      <c r="C133" s="185" t="s">
        <v>140</v>
      </c>
      <c r="D133" s="186" t="s">
        <v>67</v>
      </c>
      <c r="E133" s="186" t="s">
        <v>63</v>
      </c>
      <c r="F133" s="186" t="s">
        <v>64</v>
      </c>
      <c r="G133" s="186" t="s">
        <v>141</v>
      </c>
      <c r="H133" s="186" t="s">
        <v>142</v>
      </c>
      <c r="I133" s="187" t="s">
        <v>143</v>
      </c>
      <c r="J133" s="186" t="s">
        <v>119</v>
      </c>
      <c r="K133" s="188" t="s">
        <v>144</v>
      </c>
      <c r="L133" s="189"/>
      <c r="M133" s="69" t="s">
        <v>1</v>
      </c>
      <c r="N133" s="70" t="s">
        <v>46</v>
      </c>
      <c r="O133" s="70" t="s">
        <v>145</v>
      </c>
      <c r="P133" s="70" t="s">
        <v>146</v>
      </c>
      <c r="Q133" s="70" t="s">
        <v>147</v>
      </c>
      <c r="R133" s="70" t="s">
        <v>148</v>
      </c>
      <c r="S133" s="70" t="s">
        <v>149</v>
      </c>
      <c r="T133" s="71" t="s">
        <v>150</v>
      </c>
    </row>
    <row r="134" spans="2:63" s="1" customFormat="1" ht="22.8" customHeight="1">
      <c r="B134" s="33"/>
      <c r="C134" s="76" t="s">
        <v>151</v>
      </c>
      <c r="D134" s="34"/>
      <c r="E134" s="34"/>
      <c r="F134" s="34"/>
      <c r="G134" s="34"/>
      <c r="H134" s="34"/>
      <c r="I134" s="122"/>
      <c r="J134" s="190">
        <f>BK134</f>
        <v>0</v>
      </c>
      <c r="K134" s="34"/>
      <c r="L134" s="35"/>
      <c r="M134" s="72"/>
      <c r="N134" s="73"/>
      <c r="O134" s="73"/>
      <c r="P134" s="191">
        <f>P135</f>
        <v>0</v>
      </c>
      <c r="Q134" s="73"/>
      <c r="R134" s="191">
        <f>R135</f>
        <v>689.5190703999999</v>
      </c>
      <c r="S134" s="73"/>
      <c r="T134" s="192">
        <f>T135</f>
        <v>292.71</v>
      </c>
      <c r="AT134" s="15" t="s">
        <v>81</v>
      </c>
      <c r="AU134" s="15" t="s">
        <v>121</v>
      </c>
      <c r="BK134" s="193">
        <f>BK135</f>
        <v>0</v>
      </c>
    </row>
    <row r="135" spans="2:63" s="11" customFormat="1" ht="25.95" customHeight="1">
      <c r="B135" s="194"/>
      <c r="C135" s="195"/>
      <c r="D135" s="196" t="s">
        <v>81</v>
      </c>
      <c r="E135" s="197" t="s">
        <v>152</v>
      </c>
      <c r="F135" s="197" t="s">
        <v>153</v>
      </c>
      <c r="G135" s="195"/>
      <c r="H135" s="195"/>
      <c r="I135" s="198"/>
      <c r="J135" s="199">
        <f>BK135</f>
        <v>0</v>
      </c>
      <c r="K135" s="195"/>
      <c r="L135" s="200"/>
      <c r="M135" s="201"/>
      <c r="N135" s="202"/>
      <c r="O135" s="202"/>
      <c r="P135" s="203">
        <f>P136+P214+P247+P252+P259+P262+P266</f>
        <v>0</v>
      </c>
      <c r="Q135" s="202"/>
      <c r="R135" s="203">
        <f>R136+R214+R247+R252+R259+R262+R266</f>
        <v>689.5190703999999</v>
      </c>
      <c r="S135" s="202"/>
      <c r="T135" s="204">
        <f>T136+T214+T247+T252+T259+T262+T266</f>
        <v>292.71</v>
      </c>
      <c r="AR135" s="205" t="s">
        <v>8</v>
      </c>
      <c r="AT135" s="206" t="s">
        <v>81</v>
      </c>
      <c r="AU135" s="206" t="s">
        <v>82</v>
      </c>
      <c r="AY135" s="205" t="s">
        <v>154</v>
      </c>
      <c r="BK135" s="207">
        <f>BK136+BK214+BK247+BK252+BK259+BK262+BK266</f>
        <v>0</v>
      </c>
    </row>
    <row r="136" spans="2:63" s="11" customFormat="1" ht="22.8" customHeight="1">
      <c r="B136" s="194"/>
      <c r="C136" s="195"/>
      <c r="D136" s="196" t="s">
        <v>81</v>
      </c>
      <c r="E136" s="208" t="s">
        <v>8</v>
      </c>
      <c r="F136" s="208" t="s">
        <v>155</v>
      </c>
      <c r="G136" s="195"/>
      <c r="H136" s="195"/>
      <c r="I136" s="198"/>
      <c r="J136" s="209">
        <f>BK136</f>
        <v>0</v>
      </c>
      <c r="K136" s="195"/>
      <c r="L136" s="200"/>
      <c r="M136" s="201"/>
      <c r="N136" s="202"/>
      <c r="O136" s="202"/>
      <c r="P136" s="203">
        <f>SUM(P137:P213)</f>
        <v>0</v>
      </c>
      <c r="Q136" s="202"/>
      <c r="R136" s="203">
        <f>SUM(R137:R213)</f>
        <v>38.050959999999996</v>
      </c>
      <c r="S136" s="202"/>
      <c r="T136" s="204">
        <f>SUM(T137:T213)</f>
        <v>292.71</v>
      </c>
      <c r="AR136" s="205" t="s">
        <v>8</v>
      </c>
      <c r="AT136" s="206" t="s">
        <v>81</v>
      </c>
      <c r="AU136" s="206" t="s">
        <v>8</v>
      </c>
      <c r="AY136" s="205" t="s">
        <v>154</v>
      </c>
      <c r="BK136" s="207">
        <f>SUM(BK137:BK213)</f>
        <v>0</v>
      </c>
    </row>
    <row r="137" spans="2:65" s="1" customFormat="1" ht="16.5" customHeight="1">
      <c r="B137" s="33"/>
      <c r="C137" s="210" t="s">
        <v>8</v>
      </c>
      <c r="D137" s="210" t="s">
        <v>156</v>
      </c>
      <c r="E137" s="211" t="s">
        <v>157</v>
      </c>
      <c r="F137" s="212" t="s">
        <v>158</v>
      </c>
      <c r="G137" s="213" t="s">
        <v>159</v>
      </c>
      <c r="H137" s="214">
        <v>150</v>
      </c>
      <c r="I137" s="215"/>
      <c r="J137" s="214">
        <f>ROUND(I137*H137,0)</f>
        <v>0</v>
      </c>
      <c r="K137" s="212" t="s">
        <v>160</v>
      </c>
      <c r="L137" s="35"/>
      <c r="M137" s="216" t="s">
        <v>1</v>
      </c>
      <c r="N137" s="217" t="s">
        <v>47</v>
      </c>
      <c r="O137" s="65"/>
      <c r="P137" s="218">
        <f>O137*H137</f>
        <v>0</v>
      </c>
      <c r="Q137" s="218">
        <v>0</v>
      </c>
      <c r="R137" s="218">
        <f>Q137*H137</f>
        <v>0</v>
      </c>
      <c r="S137" s="218">
        <v>0.355</v>
      </c>
      <c r="T137" s="219">
        <f>S137*H137</f>
        <v>53.25</v>
      </c>
      <c r="AR137" s="220" t="s">
        <v>161</v>
      </c>
      <c r="AT137" s="220" t="s">
        <v>156</v>
      </c>
      <c r="AU137" s="220" t="s">
        <v>91</v>
      </c>
      <c r="AY137" s="15" t="s">
        <v>154</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161</v>
      </c>
      <c r="BM137" s="220" t="s">
        <v>162</v>
      </c>
    </row>
    <row r="138" spans="2:47" s="1" customFormat="1" ht="28.8">
      <c r="B138" s="33"/>
      <c r="C138" s="34"/>
      <c r="D138" s="221" t="s">
        <v>163</v>
      </c>
      <c r="E138" s="34"/>
      <c r="F138" s="222" t="s">
        <v>164</v>
      </c>
      <c r="G138" s="34"/>
      <c r="H138" s="34"/>
      <c r="I138" s="122"/>
      <c r="J138" s="34"/>
      <c r="K138" s="34"/>
      <c r="L138" s="35"/>
      <c r="M138" s="223"/>
      <c r="N138" s="65"/>
      <c r="O138" s="65"/>
      <c r="P138" s="65"/>
      <c r="Q138" s="65"/>
      <c r="R138" s="65"/>
      <c r="S138" s="65"/>
      <c r="T138" s="66"/>
      <c r="AT138" s="15" t="s">
        <v>163</v>
      </c>
      <c r="AU138" s="15" t="s">
        <v>91</v>
      </c>
    </row>
    <row r="139" spans="2:51" s="12" customFormat="1" ht="10.2">
      <c r="B139" s="224"/>
      <c r="C139" s="225"/>
      <c r="D139" s="221" t="s">
        <v>165</v>
      </c>
      <c r="E139" s="226" t="s">
        <v>1</v>
      </c>
      <c r="F139" s="227" t="s">
        <v>166</v>
      </c>
      <c r="G139" s="225"/>
      <c r="H139" s="228">
        <v>60</v>
      </c>
      <c r="I139" s="229"/>
      <c r="J139" s="225"/>
      <c r="K139" s="225"/>
      <c r="L139" s="230"/>
      <c r="M139" s="231"/>
      <c r="N139" s="232"/>
      <c r="O139" s="232"/>
      <c r="P139" s="232"/>
      <c r="Q139" s="232"/>
      <c r="R139" s="232"/>
      <c r="S139" s="232"/>
      <c r="T139" s="233"/>
      <c r="AT139" s="234" t="s">
        <v>165</v>
      </c>
      <c r="AU139" s="234" t="s">
        <v>91</v>
      </c>
      <c r="AV139" s="12" t="s">
        <v>91</v>
      </c>
      <c r="AW139" s="12" t="s">
        <v>35</v>
      </c>
      <c r="AX139" s="12" t="s">
        <v>82</v>
      </c>
      <c r="AY139" s="234" t="s">
        <v>154</v>
      </c>
    </row>
    <row r="140" spans="2:51" s="12" customFormat="1" ht="10.2">
      <c r="B140" s="224"/>
      <c r="C140" s="225"/>
      <c r="D140" s="221" t="s">
        <v>165</v>
      </c>
      <c r="E140" s="226" t="s">
        <v>1</v>
      </c>
      <c r="F140" s="227" t="s">
        <v>167</v>
      </c>
      <c r="G140" s="225"/>
      <c r="H140" s="228">
        <v>90</v>
      </c>
      <c r="I140" s="229"/>
      <c r="J140" s="225"/>
      <c r="K140" s="225"/>
      <c r="L140" s="230"/>
      <c r="M140" s="231"/>
      <c r="N140" s="232"/>
      <c r="O140" s="232"/>
      <c r="P140" s="232"/>
      <c r="Q140" s="232"/>
      <c r="R140" s="232"/>
      <c r="S140" s="232"/>
      <c r="T140" s="233"/>
      <c r="AT140" s="234" t="s">
        <v>165</v>
      </c>
      <c r="AU140" s="234" t="s">
        <v>91</v>
      </c>
      <c r="AV140" s="12" t="s">
        <v>91</v>
      </c>
      <c r="AW140" s="12" t="s">
        <v>35</v>
      </c>
      <c r="AX140" s="12" t="s">
        <v>82</v>
      </c>
      <c r="AY140" s="234" t="s">
        <v>154</v>
      </c>
    </row>
    <row r="141" spans="2:51" s="13" customFormat="1" ht="10.2">
      <c r="B141" s="235"/>
      <c r="C141" s="236"/>
      <c r="D141" s="221" t="s">
        <v>165</v>
      </c>
      <c r="E141" s="237" t="s">
        <v>1</v>
      </c>
      <c r="F141" s="238" t="s">
        <v>168</v>
      </c>
      <c r="G141" s="236"/>
      <c r="H141" s="239">
        <v>150</v>
      </c>
      <c r="I141" s="240"/>
      <c r="J141" s="236"/>
      <c r="K141" s="236"/>
      <c r="L141" s="241"/>
      <c r="M141" s="242"/>
      <c r="N141" s="243"/>
      <c r="O141" s="243"/>
      <c r="P141" s="243"/>
      <c r="Q141" s="243"/>
      <c r="R141" s="243"/>
      <c r="S141" s="243"/>
      <c r="T141" s="244"/>
      <c r="AT141" s="245" t="s">
        <v>165</v>
      </c>
      <c r="AU141" s="245" t="s">
        <v>91</v>
      </c>
      <c r="AV141" s="13" t="s">
        <v>161</v>
      </c>
      <c r="AW141" s="13" t="s">
        <v>35</v>
      </c>
      <c r="AX141" s="13" t="s">
        <v>8</v>
      </c>
      <c r="AY141" s="245" t="s">
        <v>154</v>
      </c>
    </row>
    <row r="142" spans="2:65" s="1" customFormat="1" ht="24" customHeight="1">
      <c r="B142" s="33"/>
      <c r="C142" s="210" t="s">
        <v>91</v>
      </c>
      <c r="D142" s="210" t="s">
        <v>156</v>
      </c>
      <c r="E142" s="211" t="s">
        <v>169</v>
      </c>
      <c r="F142" s="212" t="s">
        <v>170</v>
      </c>
      <c r="G142" s="213" t="s">
        <v>171</v>
      </c>
      <c r="H142" s="214">
        <v>150</v>
      </c>
      <c r="I142" s="215"/>
      <c r="J142" s="214">
        <f>ROUND(I142*H142,0)</f>
        <v>0</v>
      </c>
      <c r="K142" s="212" t="s">
        <v>160</v>
      </c>
      <c r="L142" s="35"/>
      <c r="M142" s="216" t="s">
        <v>1</v>
      </c>
      <c r="N142" s="217" t="s">
        <v>47</v>
      </c>
      <c r="O142" s="65"/>
      <c r="P142" s="218">
        <f>O142*H142</f>
        <v>0</v>
      </c>
      <c r="Q142" s="218">
        <v>0</v>
      </c>
      <c r="R142" s="218">
        <f>Q142*H142</f>
        <v>0</v>
      </c>
      <c r="S142" s="218">
        <v>1.3</v>
      </c>
      <c r="T142" s="219">
        <f>S142*H142</f>
        <v>195</v>
      </c>
      <c r="AR142" s="220" t="s">
        <v>161</v>
      </c>
      <c r="AT142" s="220" t="s">
        <v>156</v>
      </c>
      <c r="AU142" s="220" t="s">
        <v>91</v>
      </c>
      <c r="AY142" s="15" t="s">
        <v>154</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161</v>
      </c>
      <c r="BM142" s="220" t="s">
        <v>172</v>
      </c>
    </row>
    <row r="143" spans="2:47" s="1" customFormat="1" ht="28.8">
      <c r="B143" s="33"/>
      <c r="C143" s="34"/>
      <c r="D143" s="221" t="s">
        <v>163</v>
      </c>
      <c r="E143" s="34"/>
      <c r="F143" s="222" t="s">
        <v>173</v>
      </c>
      <c r="G143" s="34"/>
      <c r="H143" s="34"/>
      <c r="I143" s="122"/>
      <c r="J143" s="34"/>
      <c r="K143" s="34"/>
      <c r="L143" s="35"/>
      <c r="M143" s="223"/>
      <c r="N143" s="65"/>
      <c r="O143" s="65"/>
      <c r="P143" s="65"/>
      <c r="Q143" s="65"/>
      <c r="R143" s="65"/>
      <c r="S143" s="65"/>
      <c r="T143" s="66"/>
      <c r="AT143" s="15" t="s">
        <v>163</v>
      </c>
      <c r="AU143" s="15" t="s">
        <v>91</v>
      </c>
    </row>
    <row r="144" spans="2:51" s="12" customFormat="1" ht="10.2">
      <c r="B144" s="224"/>
      <c r="C144" s="225"/>
      <c r="D144" s="221" t="s">
        <v>165</v>
      </c>
      <c r="E144" s="226" t="s">
        <v>1</v>
      </c>
      <c r="F144" s="227" t="s">
        <v>166</v>
      </c>
      <c r="G144" s="225"/>
      <c r="H144" s="228">
        <v>60</v>
      </c>
      <c r="I144" s="229"/>
      <c r="J144" s="225"/>
      <c r="K144" s="225"/>
      <c r="L144" s="230"/>
      <c r="M144" s="231"/>
      <c r="N144" s="232"/>
      <c r="O144" s="232"/>
      <c r="P144" s="232"/>
      <c r="Q144" s="232"/>
      <c r="R144" s="232"/>
      <c r="S144" s="232"/>
      <c r="T144" s="233"/>
      <c r="AT144" s="234" t="s">
        <v>165</v>
      </c>
      <c r="AU144" s="234" t="s">
        <v>91</v>
      </c>
      <c r="AV144" s="12" t="s">
        <v>91</v>
      </c>
      <c r="AW144" s="12" t="s">
        <v>35</v>
      </c>
      <c r="AX144" s="12" t="s">
        <v>82</v>
      </c>
      <c r="AY144" s="234" t="s">
        <v>154</v>
      </c>
    </row>
    <row r="145" spans="2:51" s="12" customFormat="1" ht="10.2">
      <c r="B145" s="224"/>
      <c r="C145" s="225"/>
      <c r="D145" s="221" t="s">
        <v>165</v>
      </c>
      <c r="E145" s="226" t="s">
        <v>1</v>
      </c>
      <c r="F145" s="227" t="s">
        <v>167</v>
      </c>
      <c r="G145" s="225"/>
      <c r="H145" s="228">
        <v>90</v>
      </c>
      <c r="I145" s="229"/>
      <c r="J145" s="225"/>
      <c r="K145" s="225"/>
      <c r="L145" s="230"/>
      <c r="M145" s="231"/>
      <c r="N145" s="232"/>
      <c r="O145" s="232"/>
      <c r="P145" s="232"/>
      <c r="Q145" s="232"/>
      <c r="R145" s="232"/>
      <c r="S145" s="232"/>
      <c r="T145" s="233"/>
      <c r="AT145" s="234" t="s">
        <v>165</v>
      </c>
      <c r="AU145" s="234" t="s">
        <v>91</v>
      </c>
      <c r="AV145" s="12" t="s">
        <v>91</v>
      </c>
      <c r="AW145" s="12" t="s">
        <v>35</v>
      </c>
      <c r="AX145" s="12" t="s">
        <v>82</v>
      </c>
      <c r="AY145" s="234" t="s">
        <v>154</v>
      </c>
    </row>
    <row r="146" spans="2:51" s="13" customFormat="1" ht="10.2">
      <c r="B146" s="235"/>
      <c r="C146" s="236"/>
      <c r="D146" s="221" t="s">
        <v>165</v>
      </c>
      <c r="E146" s="237" t="s">
        <v>1</v>
      </c>
      <c r="F146" s="238" t="s">
        <v>168</v>
      </c>
      <c r="G146" s="236"/>
      <c r="H146" s="239">
        <v>150</v>
      </c>
      <c r="I146" s="240"/>
      <c r="J146" s="236"/>
      <c r="K146" s="236"/>
      <c r="L146" s="241"/>
      <c r="M146" s="242"/>
      <c r="N146" s="243"/>
      <c r="O146" s="243"/>
      <c r="P146" s="243"/>
      <c r="Q146" s="243"/>
      <c r="R146" s="243"/>
      <c r="S146" s="243"/>
      <c r="T146" s="244"/>
      <c r="AT146" s="245" t="s">
        <v>165</v>
      </c>
      <c r="AU146" s="245" t="s">
        <v>91</v>
      </c>
      <c r="AV146" s="13" t="s">
        <v>161</v>
      </c>
      <c r="AW146" s="13" t="s">
        <v>35</v>
      </c>
      <c r="AX146" s="13" t="s">
        <v>8</v>
      </c>
      <c r="AY146" s="245" t="s">
        <v>154</v>
      </c>
    </row>
    <row r="147" spans="2:65" s="1" customFormat="1" ht="24" customHeight="1">
      <c r="B147" s="33"/>
      <c r="C147" s="210" t="s">
        <v>174</v>
      </c>
      <c r="D147" s="210" t="s">
        <v>156</v>
      </c>
      <c r="E147" s="211" t="s">
        <v>175</v>
      </c>
      <c r="F147" s="212" t="s">
        <v>176</v>
      </c>
      <c r="G147" s="213" t="s">
        <v>171</v>
      </c>
      <c r="H147" s="214">
        <v>23.4</v>
      </c>
      <c r="I147" s="215"/>
      <c r="J147" s="214">
        <f>ROUND(I147*H147,0)</f>
        <v>0</v>
      </c>
      <c r="K147" s="212" t="s">
        <v>160</v>
      </c>
      <c r="L147" s="35"/>
      <c r="M147" s="216" t="s">
        <v>1</v>
      </c>
      <c r="N147" s="217" t="s">
        <v>47</v>
      </c>
      <c r="O147" s="65"/>
      <c r="P147" s="218">
        <f>O147*H147</f>
        <v>0</v>
      </c>
      <c r="Q147" s="218">
        <v>0</v>
      </c>
      <c r="R147" s="218">
        <f>Q147*H147</f>
        <v>0</v>
      </c>
      <c r="S147" s="218">
        <v>1.9</v>
      </c>
      <c r="T147" s="219">
        <f>S147*H147</f>
        <v>44.459999999999994</v>
      </c>
      <c r="AR147" s="220" t="s">
        <v>161</v>
      </c>
      <c r="AT147" s="220" t="s">
        <v>156</v>
      </c>
      <c r="AU147" s="220" t="s">
        <v>91</v>
      </c>
      <c r="AY147" s="15" t="s">
        <v>154</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161</v>
      </c>
      <c r="BM147" s="220" t="s">
        <v>177</v>
      </c>
    </row>
    <row r="148" spans="2:47" s="1" customFormat="1" ht="38.4">
      <c r="B148" s="33"/>
      <c r="C148" s="34"/>
      <c r="D148" s="221" t="s">
        <v>163</v>
      </c>
      <c r="E148" s="34"/>
      <c r="F148" s="222" t="s">
        <v>178</v>
      </c>
      <c r="G148" s="34"/>
      <c r="H148" s="34"/>
      <c r="I148" s="122"/>
      <c r="J148" s="34"/>
      <c r="K148" s="34"/>
      <c r="L148" s="35"/>
      <c r="M148" s="223"/>
      <c r="N148" s="65"/>
      <c r="O148" s="65"/>
      <c r="P148" s="65"/>
      <c r="Q148" s="65"/>
      <c r="R148" s="65"/>
      <c r="S148" s="65"/>
      <c r="T148" s="66"/>
      <c r="AT148" s="15" t="s">
        <v>163</v>
      </c>
      <c r="AU148" s="15" t="s">
        <v>91</v>
      </c>
    </row>
    <row r="149" spans="2:51" s="12" customFormat="1" ht="10.2">
      <c r="B149" s="224"/>
      <c r="C149" s="225"/>
      <c r="D149" s="221" t="s">
        <v>165</v>
      </c>
      <c r="E149" s="226" t="s">
        <v>1</v>
      </c>
      <c r="F149" s="227" t="s">
        <v>179</v>
      </c>
      <c r="G149" s="225"/>
      <c r="H149" s="228">
        <v>23.4</v>
      </c>
      <c r="I149" s="229"/>
      <c r="J149" s="225"/>
      <c r="K149" s="225"/>
      <c r="L149" s="230"/>
      <c r="M149" s="231"/>
      <c r="N149" s="232"/>
      <c r="O149" s="232"/>
      <c r="P149" s="232"/>
      <c r="Q149" s="232"/>
      <c r="R149" s="232"/>
      <c r="S149" s="232"/>
      <c r="T149" s="233"/>
      <c r="AT149" s="234" t="s">
        <v>165</v>
      </c>
      <c r="AU149" s="234" t="s">
        <v>91</v>
      </c>
      <c r="AV149" s="12" t="s">
        <v>91</v>
      </c>
      <c r="AW149" s="12" t="s">
        <v>35</v>
      </c>
      <c r="AX149" s="12" t="s">
        <v>8</v>
      </c>
      <c r="AY149" s="234" t="s">
        <v>154</v>
      </c>
    </row>
    <row r="150" spans="2:65" s="1" customFormat="1" ht="24" customHeight="1">
      <c r="B150" s="33"/>
      <c r="C150" s="210" t="s">
        <v>161</v>
      </c>
      <c r="D150" s="210" t="s">
        <v>156</v>
      </c>
      <c r="E150" s="211" t="s">
        <v>180</v>
      </c>
      <c r="F150" s="212" t="s">
        <v>181</v>
      </c>
      <c r="G150" s="213" t="s">
        <v>182</v>
      </c>
      <c r="H150" s="214">
        <v>1</v>
      </c>
      <c r="I150" s="215"/>
      <c r="J150" s="214">
        <f>ROUND(I150*H150,0)</f>
        <v>0</v>
      </c>
      <c r="K150" s="212" t="s">
        <v>1</v>
      </c>
      <c r="L150" s="35"/>
      <c r="M150" s="216" t="s">
        <v>1</v>
      </c>
      <c r="N150" s="217" t="s">
        <v>47</v>
      </c>
      <c r="O150" s="65"/>
      <c r="P150" s="218">
        <f>O150*H150</f>
        <v>0</v>
      </c>
      <c r="Q150" s="218">
        <v>0</v>
      </c>
      <c r="R150" s="218">
        <f>Q150*H150</f>
        <v>0</v>
      </c>
      <c r="S150" s="218">
        <v>0</v>
      </c>
      <c r="T150" s="219">
        <f>S150*H150</f>
        <v>0</v>
      </c>
      <c r="AR150" s="220" t="s">
        <v>161</v>
      </c>
      <c r="AT150" s="220" t="s">
        <v>156</v>
      </c>
      <c r="AU150" s="220" t="s">
        <v>91</v>
      </c>
      <c r="AY150" s="15" t="s">
        <v>154</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161</v>
      </c>
      <c r="BM150" s="220" t="s">
        <v>183</v>
      </c>
    </row>
    <row r="151" spans="2:47" s="1" customFormat="1" ht="19.2">
      <c r="B151" s="33"/>
      <c r="C151" s="34"/>
      <c r="D151" s="221" t="s">
        <v>163</v>
      </c>
      <c r="E151" s="34"/>
      <c r="F151" s="222" t="s">
        <v>181</v>
      </c>
      <c r="G151" s="34"/>
      <c r="H151" s="34"/>
      <c r="I151" s="122"/>
      <c r="J151" s="34"/>
      <c r="K151" s="34"/>
      <c r="L151" s="35"/>
      <c r="M151" s="223"/>
      <c r="N151" s="65"/>
      <c r="O151" s="65"/>
      <c r="P151" s="65"/>
      <c r="Q151" s="65"/>
      <c r="R151" s="65"/>
      <c r="S151" s="65"/>
      <c r="T151" s="66"/>
      <c r="AT151" s="15" t="s">
        <v>163</v>
      </c>
      <c r="AU151" s="15" t="s">
        <v>91</v>
      </c>
    </row>
    <row r="152" spans="2:47" s="1" customFormat="1" ht="172.8">
      <c r="B152" s="33"/>
      <c r="C152" s="34"/>
      <c r="D152" s="221" t="s">
        <v>184</v>
      </c>
      <c r="E152" s="34"/>
      <c r="F152" s="246" t="s">
        <v>185</v>
      </c>
      <c r="G152" s="34"/>
      <c r="H152" s="34"/>
      <c r="I152" s="122"/>
      <c r="J152" s="34"/>
      <c r="K152" s="34"/>
      <c r="L152" s="35"/>
      <c r="M152" s="223"/>
      <c r="N152" s="65"/>
      <c r="O152" s="65"/>
      <c r="P152" s="65"/>
      <c r="Q152" s="65"/>
      <c r="R152" s="65"/>
      <c r="S152" s="65"/>
      <c r="T152" s="66"/>
      <c r="AT152" s="15" t="s">
        <v>184</v>
      </c>
      <c r="AU152" s="15" t="s">
        <v>91</v>
      </c>
    </row>
    <row r="153" spans="2:65" s="1" customFormat="1" ht="24" customHeight="1">
      <c r="B153" s="33"/>
      <c r="C153" s="210" t="s">
        <v>186</v>
      </c>
      <c r="D153" s="210" t="s">
        <v>156</v>
      </c>
      <c r="E153" s="211" t="s">
        <v>187</v>
      </c>
      <c r="F153" s="212" t="s">
        <v>188</v>
      </c>
      <c r="G153" s="213" t="s">
        <v>189</v>
      </c>
      <c r="H153" s="214">
        <v>24</v>
      </c>
      <c r="I153" s="215"/>
      <c r="J153" s="214">
        <f>ROUND(I153*H153,0)</f>
        <v>0</v>
      </c>
      <c r="K153" s="212" t="s">
        <v>160</v>
      </c>
      <c r="L153" s="35"/>
      <c r="M153" s="216" t="s">
        <v>1</v>
      </c>
      <c r="N153" s="217" t="s">
        <v>47</v>
      </c>
      <c r="O153" s="65"/>
      <c r="P153" s="218">
        <f>O153*H153</f>
        <v>0</v>
      </c>
      <c r="Q153" s="218">
        <v>0.00014</v>
      </c>
      <c r="R153" s="218">
        <f>Q153*H153</f>
        <v>0.0033599999999999997</v>
      </c>
      <c r="S153" s="218">
        <v>0</v>
      </c>
      <c r="T153" s="219">
        <f>S153*H153</f>
        <v>0</v>
      </c>
      <c r="AR153" s="220" t="s">
        <v>161</v>
      </c>
      <c r="AT153" s="220" t="s">
        <v>156</v>
      </c>
      <c r="AU153" s="220" t="s">
        <v>91</v>
      </c>
      <c r="AY153" s="15" t="s">
        <v>154</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161</v>
      </c>
      <c r="BM153" s="220" t="s">
        <v>190</v>
      </c>
    </row>
    <row r="154" spans="2:47" s="1" customFormat="1" ht="28.8">
      <c r="B154" s="33"/>
      <c r="C154" s="34"/>
      <c r="D154" s="221" t="s">
        <v>163</v>
      </c>
      <c r="E154" s="34"/>
      <c r="F154" s="222" t="s">
        <v>191</v>
      </c>
      <c r="G154" s="34"/>
      <c r="H154" s="34"/>
      <c r="I154" s="122"/>
      <c r="J154" s="34"/>
      <c r="K154" s="34"/>
      <c r="L154" s="35"/>
      <c r="M154" s="223"/>
      <c r="N154" s="65"/>
      <c r="O154" s="65"/>
      <c r="P154" s="65"/>
      <c r="Q154" s="65"/>
      <c r="R154" s="65"/>
      <c r="S154" s="65"/>
      <c r="T154" s="66"/>
      <c r="AT154" s="15" t="s">
        <v>163</v>
      </c>
      <c r="AU154" s="15" t="s">
        <v>91</v>
      </c>
    </row>
    <row r="155" spans="2:51" s="12" customFormat="1" ht="10.2">
      <c r="B155" s="224"/>
      <c r="C155" s="225"/>
      <c r="D155" s="221" t="s">
        <v>165</v>
      </c>
      <c r="E155" s="226" t="s">
        <v>1</v>
      </c>
      <c r="F155" s="227" t="s">
        <v>192</v>
      </c>
      <c r="G155" s="225"/>
      <c r="H155" s="228">
        <v>24</v>
      </c>
      <c r="I155" s="229"/>
      <c r="J155" s="225"/>
      <c r="K155" s="225"/>
      <c r="L155" s="230"/>
      <c r="M155" s="231"/>
      <c r="N155" s="232"/>
      <c r="O155" s="232"/>
      <c r="P155" s="232"/>
      <c r="Q155" s="232"/>
      <c r="R155" s="232"/>
      <c r="S155" s="232"/>
      <c r="T155" s="233"/>
      <c r="AT155" s="234" t="s">
        <v>165</v>
      </c>
      <c r="AU155" s="234" t="s">
        <v>91</v>
      </c>
      <c r="AV155" s="12" t="s">
        <v>91</v>
      </c>
      <c r="AW155" s="12" t="s">
        <v>35</v>
      </c>
      <c r="AX155" s="12" t="s">
        <v>8</v>
      </c>
      <c r="AY155" s="234" t="s">
        <v>154</v>
      </c>
    </row>
    <row r="156" spans="2:65" s="1" customFormat="1" ht="24" customHeight="1">
      <c r="B156" s="33"/>
      <c r="C156" s="210" t="s">
        <v>193</v>
      </c>
      <c r="D156" s="210" t="s">
        <v>156</v>
      </c>
      <c r="E156" s="211" t="s">
        <v>194</v>
      </c>
      <c r="F156" s="212" t="s">
        <v>195</v>
      </c>
      <c r="G156" s="213" t="s">
        <v>189</v>
      </c>
      <c r="H156" s="214">
        <v>24</v>
      </c>
      <c r="I156" s="215"/>
      <c r="J156" s="214">
        <f>ROUND(I156*H156,0)</f>
        <v>0</v>
      </c>
      <c r="K156" s="212" t="s">
        <v>160</v>
      </c>
      <c r="L156" s="35"/>
      <c r="M156" s="216" t="s">
        <v>1</v>
      </c>
      <c r="N156" s="217" t="s">
        <v>47</v>
      </c>
      <c r="O156" s="65"/>
      <c r="P156" s="218">
        <f>O156*H156</f>
        <v>0</v>
      </c>
      <c r="Q156" s="218">
        <v>0</v>
      </c>
      <c r="R156" s="218">
        <f>Q156*H156</f>
        <v>0</v>
      </c>
      <c r="S156" s="218">
        <v>0</v>
      </c>
      <c r="T156" s="219">
        <f>S156*H156</f>
        <v>0</v>
      </c>
      <c r="AR156" s="220" t="s">
        <v>161</v>
      </c>
      <c r="AT156" s="220" t="s">
        <v>156</v>
      </c>
      <c r="AU156" s="220" t="s">
        <v>91</v>
      </c>
      <c r="AY156" s="15" t="s">
        <v>154</v>
      </c>
      <c r="BE156" s="108">
        <f>IF(N156="základní",J156,0)</f>
        <v>0</v>
      </c>
      <c r="BF156" s="108">
        <f>IF(N156="snížená",J156,0)</f>
        <v>0</v>
      </c>
      <c r="BG156" s="108">
        <f>IF(N156="zákl. přenesená",J156,0)</f>
        <v>0</v>
      </c>
      <c r="BH156" s="108">
        <f>IF(N156="sníž. přenesená",J156,0)</f>
        <v>0</v>
      </c>
      <c r="BI156" s="108">
        <f>IF(N156="nulová",J156,0)</f>
        <v>0</v>
      </c>
      <c r="BJ156" s="15" t="s">
        <v>8</v>
      </c>
      <c r="BK156" s="108">
        <f>ROUND(I156*H156,0)</f>
        <v>0</v>
      </c>
      <c r="BL156" s="15" t="s">
        <v>161</v>
      </c>
      <c r="BM156" s="220" t="s">
        <v>196</v>
      </c>
    </row>
    <row r="157" spans="2:47" s="1" customFormat="1" ht="28.8">
      <c r="B157" s="33"/>
      <c r="C157" s="34"/>
      <c r="D157" s="221" t="s">
        <v>163</v>
      </c>
      <c r="E157" s="34"/>
      <c r="F157" s="222" t="s">
        <v>197</v>
      </c>
      <c r="G157" s="34"/>
      <c r="H157" s="34"/>
      <c r="I157" s="122"/>
      <c r="J157" s="34"/>
      <c r="K157" s="34"/>
      <c r="L157" s="35"/>
      <c r="M157" s="223"/>
      <c r="N157" s="65"/>
      <c r="O157" s="65"/>
      <c r="P157" s="65"/>
      <c r="Q157" s="65"/>
      <c r="R157" s="65"/>
      <c r="S157" s="65"/>
      <c r="T157" s="66"/>
      <c r="AT157" s="15" t="s">
        <v>163</v>
      </c>
      <c r="AU157" s="15" t="s">
        <v>91</v>
      </c>
    </row>
    <row r="158" spans="2:65" s="1" customFormat="1" ht="24" customHeight="1">
      <c r="B158" s="33"/>
      <c r="C158" s="210" t="s">
        <v>198</v>
      </c>
      <c r="D158" s="210" t="s">
        <v>156</v>
      </c>
      <c r="E158" s="211" t="s">
        <v>199</v>
      </c>
      <c r="F158" s="212" t="s">
        <v>200</v>
      </c>
      <c r="G158" s="213" t="s">
        <v>171</v>
      </c>
      <c r="H158" s="214">
        <v>491.2</v>
      </c>
      <c r="I158" s="215"/>
      <c r="J158" s="214">
        <f>ROUND(I158*H158,0)</f>
        <v>0</v>
      </c>
      <c r="K158" s="212" t="s">
        <v>160</v>
      </c>
      <c r="L158" s="35"/>
      <c r="M158" s="216" t="s">
        <v>1</v>
      </c>
      <c r="N158" s="217" t="s">
        <v>47</v>
      </c>
      <c r="O158" s="65"/>
      <c r="P158" s="218">
        <f>O158*H158</f>
        <v>0</v>
      </c>
      <c r="Q158" s="218">
        <v>0</v>
      </c>
      <c r="R158" s="218">
        <f>Q158*H158</f>
        <v>0</v>
      </c>
      <c r="S158" s="218">
        <v>0</v>
      </c>
      <c r="T158" s="219">
        <f>S158*H158</f>
        <v>0</v>
      </c>
      <c r="AR158" s="220" t="s">
        <v>161</v>
      </c>
      <c r="AT158" s="220" t="s">
        <v>156</v>
      </c>
      <c r="AU158" s="220" t="s">
        <v>91</v>
      </c>
      <c r="AY158" s="15" t="s">
        <v>154</v>
      </c>
      <c r="BE158" s="108">
        <f>IF(N158="základní",J158,0)</f>
        <v>0</v>
      </c>
      <c r="BF158" s="108">
        <f>IF(N158="snížená",J158,0)</f>
        <v>0</v>
      </c>
      <c r="BG158" s="108">
        <f>IF(N158="zákl. přenesená",J158,0)</f>
        <v>0</v>
      </c>
      <c r="BH158" s="108">
        <f>IF(N158="sníž. přenesená",J158,0)</f>
        <v>0</v>
      </c>
      <c r="BI158" s="108">
        <f>IF(N158="nulová",J158,0)</f>
        <v>0</v>
      </c>
      <c r="BJ158" s="15" t="s">
        <v>8</v>
      </c>
      <c r="BK158" s="108">
        <f>ROUND(I158*H158,0)</f>
        <v>0</v>
      </c>
      <c r="BL158" s="15" t="s">
        <v>161</v>
      </c>
      <c r="BM158" s="220" t="s">
        <v>201</v>
      </c>
    </row>
    <row r="159" spans="2:47" s="1" customFormat="1" ht="28.8">
      <c r="B159" s="33"/>
      <c r="C159" s="34"/>
      <c r="D159" s="221" t="s">
        <v>163</v>
      </c>
      <c r="E159" s="34"/>
      <c r="F159" s="222" t="s">
        <v>202</v>
      </c>
      <c r="G159" s="34"/>
      <c r="H159" s="34"/>
      <c r="I159" s="122"/>
      <c r="J159" s="34"/>
      <c r="K159" s="34"/>
      <c r="L159" s="35"/>
      <c r="M159" s="223"/>
      <c r="N159" s="65"/>
      <c r="O159" s="65"/>
      <c r="P159" s="65"/>
      <c r="Q159" s="65"/>
      <c r="R159" s="65"/>
      <c r="S159" s="65"/>
      <c r="T159" s="66"/>
      <c r="AT159" s="15" t="s">
        <v>163</v>
      </c>
      <c r="AU159" s="15" t="s">
        <v>91</v>
      </c>
    </row>
    <row r="160" spans="2:51" s="12" customFormat="1" ht="20.4">
      <c r="B160" s="224"/>
      <c r="C160" s="225"/>
      <c r="D160" s="221" t="s">
        <v>165</v>
      </c>
      <c r="E160" s="226" t="s">
        <v>1</v>
      </c>
      <c r="F160" s="227" t="s">
        <v>203</v>
      </c>
      <c r="G160" s="225"/>
      <c r="H160" s="228">
        <v>491.2</v>
      </c>
      <c r="I160" s="229"/>
      <c r="J160" s="225"/>
      <c r="K160" s="225"/>
      <c r="L160" s="230"/>
      <c r="M160" s="231"/>
      <c r="N160" s="232"/>
      <c r="O160" s="232"/>
      <c r="P160" s="232"/>
      <c r="Q160" s="232"/>
      <c r="R160" s="232"/>
      <c r="S160" s="232"/>
      <c r="T160" s="233"/>
      <c r="AT160" s="234" t="s">
        <v>165</v>
      </c>
      <c r="AU160" s="234" t="s">
        <v>91</v>
      </c>
      <c r="AV160" s="12" t="s">
        <v>91</v>
      </c>
      <c r="AW160" s="12" t="s">
        <v>35</v>
      </c>
      <c r="AX160" s="12" t="s">
        <v>8</v>
      </c>
      <c r="AY160" s="234" t="s">
        <v>154</v>
      </c>
    </row>
    <row r="161" spans="2:65" s="1" customFormat="1" ht="24" customHeight="1">
      <c r="B161" s="33"/>
      <c r="C161" s="210" t="s">
        <v>204</v>
      </c>
      <c r="D161" s="210" t="s">
        <v>156</v>
      </c>
      <c r="E161" s="211" t="s">
        <v>205</v>
      </c>
      <c r="F161" s="212" t="s">
        <v>206</v>
      </c>
      <c r="G161" s="213" t="s">
        <v>171</v>
      </c>
      <c r="H161" s="214">
        <v>122.8</v>
      </c>
      <c r="I161" s="215"/>
      <c r="J161" s="214">
        <f>ROUND(I161*H161,0)</f>
        <v>0</v>
      </c>
      <c r="K161" s="212" t="s">
        <v>160</v>
      </c>
      <c r="L161" s="35"/>
      <c r="M161" s="216" t="s">
        <v>1</v>
      </c>
      <c r="N161" s="217" t="s">
        <v>47</v>
      </c>
      <c r="O161" s="65"/>
      <c r="P161" s="218">
        <f>O161*H161</f>
        <v>0</v>
      </c>
      <c r="Q161" s="218">
        <v>0</v>
      </c>
      <c r="R161" s="218">
        <f>Q161*H161</f>
        <v>0</v>
      </c>
      <c r="S161" s="218">
        <v>0</v>
      </c>
      <c r="T161" s="219">
        <f>S161*H161</f>
        <v>0</v>
      </c>
      <c r="AR161" s="220" t="s">
        <v>161</v>
      </c>
      <c r="AT161" s="220" t="s">
        <v>156</v>
      </c>
      <c r="AU161" s="220" t="s">
        <v>91</v>
      </c>
      <c r="AY161" s="15" t="s">
        <v>154</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161</v>
      </c>
      <c r="BM161" s="220" t="s">
        <v>207</v>
      </c>
    </row>
    <row r="162" spans="2:47" s="1" customFormat="1" ht="28.8">
      <c r="B162" s="33"/>
      <c r="C162" s="34"/>
      <c r="D162" s="221" t="s">
        <v>163</v>
      </c>
      <c r="E162" s="34"/>
      <c r="F162" s="222" t="s">
        <v>208</v>
      </c>
      <c r="G162" s="34"/>
      <c r="H162" s="34"/>
      <c r="I162" s="122"/>
      <c r="J162" s="34"/>
      <c r="K162" s="34"/>
      <c r="L162" s="35"/>
      <c r="M162" s="223"/>
      <c r="N162" s="65"/>
      <c r="O162" s="65"/>
      <c r="P162" s="65"/>
      <c r="Q162" s="65"/>
      <c r="R162" s="65"/>
      <c r="S162" s="65"/>
      <c r="T162" s="66"/>
      <c r="AT162" s="15" t="s">
        <v>163</v>
      </c>
      <c r="AU162" s="15" t="s">
        <v>91</v>
      </c>
    </row>
    <row r="163" spans="2:51" s="12" customFormat="1" ht="20.4">
      <c r="B163" s="224"/>
      <c r="C163" s="225"/>
      <c r="D163" s="221" t="s">
        <v>165</v>
      </c>
      <c r="E163" s="226" t="s">
        <v>1</v>
      </c>
      <c r="F163" s="227" t="s">
        <v>209</v>
      </c>
      <c r="G163" s="225"/>
      <c r="H163" s="228">
        <v>122.8</v>
      </c>
      <c r="I163" s="229"/>
      <c r="J163" s="225"/>
      <c r="K163" s="225"/>
      <c r="L163" s="230"/>
      <c r="M163" s="231"/>
      <c r="N163" s="232"/>
      <c r="O163" s="232"/>
      <c r="P163" s="232"/>
      <c r="Q163" s="232"/>
      <c r="R163" s="232"/>
      <c r="S163" s="232"/>
      <c r="T163" s="233"/>
      <c r="AT163" s="234" t="s">
        <v>165</v>
      </c>
      <c r="AU163" s="234" t="s">
        <v>91</v>
      </c>
      <c r="AV163" s="12" t="s">
        <v>91</v>
      </c>
      <c r="AW163" s="12" t="s">
        <v>35</v>
      </c>
      <c r="AX163" s="12" t="s">
        <v>8</v>
      </c>
      <c r="AY163" s="234" t="s">
        <v>154</v>
      </c>
    </row>
    <row r="164" spans="2:65" s="1" customFormat="1" ht="24" customHeight="1">
      <c r="B164" s="33"/>
      <c r="C164" s="210" t="s">
        <v>210</v>
      </c>
      <c r="D164" s="210" t="s">
        <v>156</v>
      </c>
      <c r="E164" s="211" t="s">
        <v>211</v>
      </c>
      <c r="F164" s="212" t="s">
        <v>212</v>
      </c>
      <c r="G164" s="213" t="s">
        <v>171</v>
      </c>
      <c r="H164" s="214">
        <v>61.4</v>
      </c>
      <c r="I164" s="215"/>
      <c r="J164" s="214">
        <f>ROUND(I164*H164,0)</f>
        <v>0</v>
      </c>
      <c r="K164" s="212" t="s">
        <v>160</v>
      </c>
      <c r="L164" s="35"/>
      <c r="M164" s="216" t="s">
        <v>1</v>
      </c>
      <c r="N164" s="217" t="s">
        <v>47</v>
      </c>
      <c r="O164" s="65"/>
      <c r="P164" s="218">
        <f>O164*H164</f>
        <v>0</v>
      </c>
      <c r="Q164" s="218">
        <v>0</v>
      </c>
      <c r="R164" s="218">
        <f>Q164*H164</f>
        <v>0</v>
      </c>
      <c r="S164" s="218">
        <v>0</v>
      </c>
      <c r="T164" s="219">
        <f>S164*H164</f>
        <v>0</v>
      </c>
      <c r="AR164" s="220" t="s">
        <v>161</v>
      </c>
      <c r="AT164" s="220" t="s">
        <v>156</v>
      </c>
      <c r="AU164" s="220" t="s">
        <v>91</v>
      </c>
      <c r="AY164" s="15" t="s">
        <v>154</v>
      </c>
      <c r="BE164" s="108">
        <f>IF(N164="základní",J164,0)</f>
        <v>0</v>
      </c>
      <c r="BF164" s="108">
        <f>IF(N164="snížená",J164,0)</f>
        <v>0</v>
      </c>
      <c r="BG164" s="108">
        <f>IF(N164="zákl. přenesená",J164,0)</f>
        <v>0</v>
      </c>
      <c r="BH164" s="108">
        <f>IF(N164="sníž. přenesená",J164,0)</f>
        <v>0</v>
      </c>
      <c r="BI164" s="108">
        <f>IF(N164="nulová",J164,0)</f>
        <v>0</v>
      </c>
      <c r="BJ164" s="15" t="s">
        <v>8</v>
      </c>
      <c r="BK164" s="108">
        <f>ROUND(I164*H164,0)</f>
        <v>0</v>
      </c>
      <c r="BL164" s="15" t="s">
        <v>161</v>
      </c>
      <c r="BM164" s="220" t="s">
        <v>213</v>
      </c>
    </row>
    <row r="165" spans="2:47" s="1" customFormat="1" ht="28.8">
      <c r="B165" s="33"/>
      <c r="C165" s="34"/>
      <c r="D165" s="221" t="s">
        <v>163</v>
      </c>
      <c r="E165" s="34"/>
      <c r="F165" s="222" t="s">
        <v>214</v>
      </c>
      <c r="G165" s="34"/>
      <c r="H165" s="34"/>
      <c r="I165" s="122"/>
      <c r="J165" s="34"/>
      <c r="K165" s="34"/>
      <c r="L165" s="35"/>
      <c r="M165" s="223"/>
      <c r="N165" s="65"/>
      <c r="O165" s="65"/>
      <c r="P165" s="65"/>
      <c r="Q165" s="65"/>
      <c r="R165" s="65"/>
      <c r="S165" s="65"/>
      <c r="T165" s="66"/>
      <c r="AT165" s="15" t="s">
        <v>163</v>
      </c>
      <c r="AU165" s="15" t="s">
        <v>91</v>
      </c>
    </row>
    <row r="166" spans="2:51" s="12" customFormat="1" ht="10.2">
      <c r="B166" s="224"/>
      <c r="C166" s="225"/>
      <c r="D166" s="221" t="s">
        <v>165</v>
      </c>
      <c r="E166" s="226" t="s">
        <v>1</v>
      </c>
      <c r="F166" s="227" t="s">
        <v>215</v>
      </c>
      <c r="G166" s="225"/>
      <c r="H166" s="228">
        <v>61.4</v>
      </c>
      <c r="I166" s="229"/>
      <c r="J166" s="225"/>
      <c r="K166" s="225"/>
      <c r="L166" s="230"/>
      <c r="M166" s="231"/>
      <c r="N166" s="232"/>
      <c r="O166" s="232"/>
      <c r="P166" s="232"/>
      <c r="Q166" s="232"/>
      <c r="R166" s="232"/>
      <c r="S166" s="232"/>
      <c r="T166" s="233"/>
      <c r="AT166" s="234" t="s">
        <v>165</v>
      </c>
      <c r="AU166" s="234" t="s">
        <v>91</v>
      </c>
      <c r="AV166" s="12" t="s">
        <v>91</v>
      </c>
      <c r="AW166" s="12" t="s">
        <v>35</v>
      </c>
      <c r="AX166" s="12" t="s">
        <v>8</v>
      </c>
      <c r="AY166" s="234" t="s">
        <v>154</v>
      </c>
    </row>
    <row r="167" spans="2:65" s="1" customFormat="1" ht="24" customHeight="1">
      <c r="B167" s="33"/>
      <c r="C167" s="210" t="s">
        <v>216</v>
      </c>
      <c r="D167" s="210" t="s">
        <v>156</v>
      </c>
      <c r="E167" s="211" t="s">
        <v>217</v>
      </c>
      <c r="F167" s="212" t="s">
        <v>218</v>
      </c>
      <c r="G167" s="213" t="s">
        <v>171</v>
      </c>
      <c r="H167" s="214">
        <v>60</v>
      </c>
      <c r="I167" s="215"/>
      <c r="J167" s="214">
        <f>ROUND(I167*H167,0)</f>
        <v>0</v>
      </c>
      <c r="K167" s="212" t="s">
        <v>160</v>
      </c>
      <c r="L167" s="35"/>
      <c r="M167" s="216" t="s">
        <v>1</v>
      </c>
      <c r="N167" s="217" t="s">
        <v>47</v>
      </c>
      <c r="O167" s="65"/>
      <c r="P167" s="218">
        <f>O167*H167</f>
        <v>0</v>
      </c>
      <c r="Q167" s="218">
        <v>0.00102</v>
      </c>
      <c r="R167" s="218">
        <f>Q167*H167</f>
        <v>0.061200000000000004</v>
      </c>
      <c r="S167" s="218">
        <v>0</v>
      </c>
      <c r="T167" s="219">
        <f>S167*H167</f>
        <v>0</v>
      </c>
      <c r="AR167" s="220" t="s">
        <v>161</v>
      </c>
      <c r="AT167" s="220" t="s">
        <v>156</v>
      </c>
      <c r="AU167" s="220" t="s">
        <v>91</v>
      </c>
      <c r="AY167" s="15" t="s">
        <v>154</v>
      </c>
      <c r="BE167" s="108">
        <f>IF(N167="základní",J167,0)</f>
        <v>0</v>
      </c>
      <c r="BF167" s="108">
        <f>IF(N167="snížená",J167,0)</f>
        <v>0</v>
      </c>
      <c r="BG167" s="108">
        <f>IF(N167="zákl. přenesená",J167,0)</f>
        <v>0</v>
      </c>
      <c r="BH167" s="108">
        <f>IF(N167="sníž. přenesená",J167,0)</f>
        <v>0</v>
      </c>
      <c r="BI167" s="108">
        <f>IF(N167="nulová",J167,0)</f>
        <v>0</v>
      </c>
      <c r="BJ167" s="15" t="s">
        <v>8</v>
      </c>
      <c r="BK167" s="108">
        <f>ROUND(I167*H167,0)</f>
        <v>0</v>
      </c>
      <c r="BL167" s="15" t="s">
        <v>161</v>
      </c>
      <c r="BM167" s="220" t="s">
        <v>219</v>
      </c>
    </row>
    <row r="168" spans="2:47" s="1" customFormat="1" ht="28.8">
      <c r="B168" s="33"/>
      <c r="C168" s="34"/>
      <c r="D168" s="221" t="s">
        <v>163</v>
      </c>
      <c r="E168" s="34"/>
      <c r="F168" s="222" t="s">
        <v>220</v>
      </c>
      <c r="G168" s="34"/>
      <c r="H168" s="34"/>
      <c r="I168" s="122"/>
      <c r="J168" s="34"/>
      <c r="K168" s="34"/>
      <c r="L168" s="35"/>
      <c r="M168" s="223"/>
      <c r="N168" s="65"/>
      <c r="O168" s="65"/>
      <c r="P168" s="65"/>
      <c r="Q168" s="65"/>
      <c r="R168" s="65"/>
      <c r="S168" s="65"/>
      <c r="T168" s="66"/>
      <c r="AT168" s="15" t="s">
        <v>163</v>
      </c>
      <c r="AU168" s="15" t="s">
        <v>91</v>
      </c>
    </row>
    <row r="169" spans="2:51" s="12" customFormat="1" ht="10.2">
      <c r="B169" s="224"/>
      <c r="C169" s="225"/>
      <c r="D169" s="221" t="s">
        <v>165</v>
      </c>
      <c r="E169" s="226" t="s">
        <v>1</v>
      </c>
      <c r="F169" s="227" t="s">
        <v>221</v>
      </c>
      <c r="G169" s="225"/>
      <c r="H169" s="228">
        <v>60</v>
      </c>
      <c r="I169" s="229"/>
      <c r="J169" s="225"/>
      <c r="K169" s="225"/>
      <c r="L169" s="230"/>
      <c r="M169" s="231"/>
      <c r="N169" s="232"/>
      <c r="O169" s="232"/>
      <c r="P169" s="232"/>
      <c r="Q169" s="232"/>
      <c r="R169" s="232"/>
      <c r="S169" s="232"/>
      <c r="T169" s="233"/>
      <c r="AT169" s="234" t="s">
        <v>165</v>
      </c>
      <c r="AU169" s="234" t="s">
        <v>91</v>
      </c>
      <c r="AV169" s="12" t="s">
        <v>91</v>
      </c>
      <c r="AW169" s="12" t="s">
        <v>35</v>
      </c>
      <c r="AX169" s="12" t="s">
        <v>8</v>
      </c>
      <c r="AY169" s="234" t="s">
        <v>154</v>
      </c>
    </row>
    <row r="170" spans="2:65" s="1" customFormat="1" ht="24" customHeight="1">
      <c r="B170" s="33"/>
      <c r="C170" s="210" t="s">
        <v>222</v>
      </c>
      <c r="D170" s="210" t="s">
        <v>156</v>
      </c>
      <c r="E170" s="211" t="s">
        <v>223</v>
      </c>
      <c r="F170" s="212" t="s">
        <v>224</v>
      </c>
      <c r="G170" s="213" t="s">
        <v>171</v>
      </c>
      <c r="H170" s="214">
        <v>60</v>
      </c>
      <c r="I170" s="215"/>
      <c r="J170" s="214">
        <f>ROUND(I170*H170,0)</f>
        <v>0</v>
      </c>
      <c r="K170" s="212" t="s">
        <v>160</v>
      </c>
      <c r="L170" s="35"/>
      <c r="M170" s="216" t="s">
        <v>1</v>
      </c>
      <c r="N170" s="217" t="s">
        <v>47</v>
      </c>
      <c r="O170" s="65"/>
      <c r="P170" s="218">
        <f>O170*H170</f>
        <v>0</v>
      </c>
      <c r="Q170" s="218">
        <v>0</v>
      </c>
      <c r="R170" s="218">
        <f>Q170*H170</f>
        <v>0</v>
      </c>
      <c r="S170" s="218">
        <v>0</v>
      </c>
      <c r="T170" s="219">
        <f>S170*H170</f>
        <v>0</v>
      </c>
      <c r="AR170" s="220" t="s">
        <v>161</v>
      </c>
      <c r="AT170" s="220" t="s">
        <v>156</v>
      </c>
      <c r="AU170" s="220" t="s">
        <v>91</v>
      </c>
      <c r="AY170" s="15" t="s">
        <v>154</v>
      </c>
      <c r="BE170" s="108">
        <f>IF(N170="základní",J170,0)</f>
        <v>0</v>
      </c>
      <c r="BF170" s="108">
        <f>IF(N170="snížená",J170,0)</f>
        <v>0</v>
      </c>
      <c r="BG170" s="108">
        <f>IF(N170="zákl. přenesená",J170,0)</f>
        <v>0</v>
      </c>
      <c r="BH170" s="108">
        <f>IF(N170="sníž. přenesená",J170,0)</f>
        <v>0</v>
      </c>
      <c r="BI170" s="108">
        <f>IF(N170="nulová",J170,0)</f>
        <v>0</v>
      </c>
      <c r="BJ170" s="15" t="s">
        <v>8</v>
      </c>
      <c r="BK170" s="108">
        <f>ROUND(I170*H170,0)</f>
        <v>0</v>
      </c>
      <c r="BL170" s="15" t="s">
        <v>161</v>
      </c>
      <c r="BM170" s="220" t="s">
        <v>225</v>
      </c>
    </row>
    <row r="171" spans="2:47" s="1" customFormat="1" ht="19.2">
      <c r="B171" s="33"/>
      <c r="C171" s="34"/>
      <c r="D171" s="221" t="s">
        <v>163</v>
      </c>
      <c r="E171" s="34"/>
      <c r="F171" s="222" t="s">
        <v>226</v>
      </c>
      <c r="G171" s="34"/>
      <c r="H171" s="34"/>
      <c r="I171" s="122"/>
      <c r="J171" s="34"/>
      <c r="K171" s="34"/>
      <c r="L171" s="35"/>
      <c r="M171" s="223"/>
      <c r="N171" s="65"/>
      <c r="O171" s="65"/>
      <c r="P171" s="65"/>
      <c r="Q171" s="65"/>
      <c r="R171" s="65"/>
      <c r="S171" s="65"/>
      <c r="T171" s="66"/>
      <c r="AT171" s="15" t="s">
        <v>163</v>
      </c>
      <c r="AU171" s="15" t="s">
        <v>91</v>
      </c>
    </row>
    <row r="172" spans="2:65" s="1" customFormat="1" ht="16.5" customHeight="1">
      <c r="B172" s="33"/>
      <c r="C172" s="247" t="s">
        <v>227</v>
      </c>
      <c r="D172" s="247" t="s">
        <v>228</v>
      </c>
      <c r="E172" s="248" t="s">
        <v>229</v>
      </c>
      <c r="F172" s="249" t="s">
        <v>230</v>
      </c>
      <c r="G172" s="250" t="s">
        <v>231</v>
      </c>
      <c r="H172" s="251">
        <v>4.84</v>
      </c>
      <c r="I172" s="252"/>
      <c r="J172" s="251">
        <f>ROUND(I172*H172,0)</f>
        <v>0</v>
      </c>
      <c r="K172" s="249" t="s">
        <v>160</v>
      </c>
      <c r="L172" s="253"/>
      <c r="M172" s="254" t="s">
        <v>1</v>
      </c>
      <c r="N172" s="255" t="s">
        <v>47</v>
      </c>
      <c r="O172" s="65"/>
      <c r="P172" s="218">
        <f>O172*H172</f>
        <v>0</v>
      </c>
      <c r="Q172" s="218">
        <v>1</v>
      </c>
      <c r="R172" s="218">
        <f>Q172*H172</f>
        <v>4.84</v>
      </c>
      <c r="S172" s="218">
        <v>0</v>
      </c>
      <c r="T172" s="219">
        <f>S172*H172</f>
        <v>0</v>
      </c>
      <c r="AR172" s="220" t="s">
        <v>204</v>
      </c>
      <c r="AT172" s="220" t="s">
        <v>228</v>
      </c>
      <c r="AU172" s="220" t="s">
        <v>91</v>
      </c>
      <c r="AY172" s="15" t="s">
        <v>154</v>
      </c>
      <c r="BE172" s="108">
        <f>IF(N172="základní",J172,0)</f>
        <v>0</v>
      </c>
      <c r="BF172" s="108">
        <f>IF(N172="snížená",J172,0)</f>
        <v>0</v>
      </c>
      <c r="BG172" s="108">
        <f>IF(N172="zákl. přenesená",J172,0)</f>
        <v>0</v>
      </c>
      <c r="BH172" s="108">
        <f>IF(N172="sníž. přenesená",J172,0)</f>
        <v>0</v>
      </c>
      <c r="BI172" s="108">
        <f>IF(N172="nulová",J172,0)</f>
        <v>0</v>
      </c>
      <c r="BJ172" s="15" t="s">
        <v>8</v>
      </c>
      <c r="BK172" s="108">
        <f>ROUND(I172*H172,0)</f>
        <v>0</v>
      </c>
      <c r="BL172" s="15" t="s">
        <v>161</v>
      </c>
      <c r="BM172" s="220" t="s">
        <v>232</v>
      </c>
    </row>
    <row r="173" spans="2:47" s="1" customFormat="1" ht="10.2">
      <c r="B173" s="33"/>
      <c r="C173" s="34"/>
      <c r="D173" s="221" t="s">
        <v>163</v>
      </c>
      <c r="E173" s="34"/>
      <c r="F173" s="222" t="s">
        <v>230</v>
      </c>
      <c r="G173" s="34"/>
      <c r="H173" s="34"/>
      <c r="I173" s="122"/>
      <c r="J173" s="34"/>
      <c r="K173" s="34"/>
      <c r="L173" s="35"/>
      <c r="M173" s="223"/>
      <c r="N173" s="65"/>
      <c r="O173" s="65"/>
      <c r="P173" s="65"/>
      <c r="Q173" s="65"/>
      <c r="R173" s="65"/>
      <c r="S173" s="65"/>
      <c r="T173" s="66"/>
      <c r="AT173" s="15" t="s">
        <v>163</v>
      </c>
      <c r="AU173" s="15" t="s">
        <v>91</v>
      </c>
    </row>
    <row r="174" spans="2:51" s="12" customFormat="1" ht="10.2">
      <c r="B174" s="224"/>
      <c r="C174" s="225"/>
      <c r="D174" s="221" t="s">
        <v>165</v>
      </c>
      <c r="E174" s="226" t="s">
        <v>1</v>
      </c>
      <c r="F174" s="227" t="s">
        <v>233</v>
      </c>
      <c r="G174" s="225"/>
      <c r="H174" s="228">
        <v>4.84</v>
      </c>
      <c r="I174" s="229"/>
      <c r="J174" s="225"/>
      <c r="K174" s="225"/>
      <c r="L174" s="230"/>
      <c r="M174" s="231"/>
      <c r="N174" s="232"/>
      <c r="O174" s="232"/>
      <c r="P174" s="232"/>
      <c r="Q174" s="232"/>
      <c r="R174" s="232"/>
      <c r="S174" s="232"/>
      <c r="T174" s="233"/>
      <c r="AT174" s="234" t="s">
        <v>165</v>
      </c>
      <c r="AU174" s="234" t="s">
        <v>91</v>
      </c>
      <c r="AV174" s="12" t="s">
        <v>91</v>
      </c>
      <c r="AW174" s="12" t="s">
        <v>35</v>
      </c>
      <c r="AX174" s="12" t="s">
        <v>8</v>
      </c>
      <c r="AY174" s="234" t="s">
        <v>154</v>
      </c>
    </row>
    <row r="175" spans="2:65" s="1" customFormat="1" ht="16.5" customHeight="1">
      <c r="B175" s="33"/>
      <c r="C175" s="247" t="s">
        <v>234</v>
      </c>
      <c r="D175" s="247" t="s">
        <v>228</v>
      </c>
      <c r="E175" s="248" t="s">
        <v>235</v>
      </c>
      <c r="F175" s="249" t="s">
        <v>236</v>
      </c>
      <c r="G175" s="250" t="s">
        <v>231</v>
      </c>
      <c r="H175" s="251">
        <v>0.12</v>
      </c>
      <c r="I175" s="252"/>
      <c r="J175" s="251">
        <f>ROUND(I175*H175,0)</f>
        <v>0</v>
      </c>
      <c r="K175" s="249" t="s">
        <v>160</v>
      </c>
      <c r="L175" s="253"/>
      <c r="M175" s="254" t="s">
        <v>1</v>
      </c>
      <c r="N175" s="255" t="s">
        <v>47</v>
      </c>
      <c r="O175" s="65"/>
      <c r="P175" s="218">
        <f>O175*H175</f>
        <v>0</v>
      </c>
      <c r="Q175" s="218">
        <v>1</v>
      </c>
      <c r="R175" s="218">
        <f>Q175*H175</f>
        <v>0.12</v>
      </c>
      <c r="S175" s="218">
        <v>0</v>
      </c>
      <c r="T175" s="219">
        <f>S175*H175</f>
        <v>0</v>
      </c>
      <c r="AR175" s="220" t="s">
        <v>204</v>
      </c>
      <c r="AT175" s="220" t="s">
        <v>228</v>
      </c>
      <c r="AU175" s="220" t="s">
        <v>91</v>
      </c>
      <c r="AY175" s="15" t="s">
        <v>154</v>
      </c>
      <c r="BE175" s="108">
        <f>IF(N175="základní",J175,0)</f>
        <v>0</v>
      </c>
      <c r="BF175" s="108">
        <f>IF(N175="snížená",J175,0)</f>
        <v>0</v>
      </c>
      <c r="BG175" s="108">
        <f>IF(N175="zákl. přenesená",J175,0)</f>
        <v>0</v>
      </c>
      <c r="BH175" s="108">
        <f>IF(N175="sníž. přenesená",J175,0)</f>
        <v>0</v>
      </c>
      <c r="BI175" s="108">
        <f>IF(N175="nulová",J175,0)</f>
        <v>0</v>
      </c>
      <c r="BJ175" s="15" t="s">
        <v>8</v>
      </c>
      <c r="BK175" s="108">
        <f>ROUND(I175*H175,0)</f>
        <v>0</v>
      </c>
      <c r="BL175" s="15" t="s">
        <v>161</v>
      </c>
      <c r="BM175" s="220" t="s">
        <v>237</v>
      </c>
    </row>
    <row r="176" spans="2:47" s="1" customFormat="1" ht="10.2">
      <c r="B176" s="33"/>
      <c r="C176" s="34"/>
      <c r="D176" s="221" t="s">
        <v>163</v>
      </c>
      <c r="E176" s="34"/>
      <c r="F176" s="222" t="s">
        <v>236</v>
      </c>
      <c r="G176" s="34"/>
      <c r="H176" s="34"/>
      <c r="I176" s="122"/>
      <c r="J176" s="34"/>
      <c r="K176" s="34"/>
      <c r="L176" s="35"/>
      <c r="M176" s="223"/>
      <c r="N176" s="65"/>
      <c r="O176" s="65"/>
      <c r="P176" s="65"/>
      <c r="Q176" s="65"/>
      <c r="R176" s="65"/>
      <c r="S176" s="65"/>
      <c r="T176" s="66"/>
      <c r="AT176" s="15" t="s">
        <v>163</v>
      </c>
      <c r="AU176" s="15" t="s">
        <v>91</v>
      </c>
    </row>
    <row r="177" spans="2:51" s="12" customFormat="1" ht="10.2">
      <c r="B177" s="224"/>
      <c r="C177" s="225"/>
      <c r="D177" s="221" t="s">
        <v>165</v>
      </c>
      <c r="E177" s="226" t="s">
        <v>1</v>
      </c>
      <c r="F177" s="227" t="s">
        <v>238</v>
      </c>
      <c r="G177" s="225"/>
      <c r="H177" s="228">
        <v>0.12</v>
      </c>
      <c r="I177" s="229"/>
      <c r="J177" s="225"/>
      <c r="K177" s="225"/>
      <c r="L177" s="230"/>
      <c r="M177" s="231"/>
      <c r="N177" s="232"/>
      <c r="O177" s="232"/>
      <c r="P177" s="232"/>
      <c r="Q177" s="232"/>
      <c r="R177" s="232"/>
      <c r="S177" s="232"/>
      <c r="T177" s="233"/>
      <c r="AT177" s="234" t="s">
        <v>165</v>
      </c>
      <c r="AU177" s="234" t="s">
        <v>91</v>
      </c>
      <c r="AV177" s="12" t="s">
        <v>91</v>
      </c>
      <c r="AW177" s="12" t="s">
        <v>35</v>
      </c>
      <c r="AX177" s="12" t="s">
        <v>8</v>
      </c>
      <c r="AY177" s="234" t="s">
        <v>154</v>
      </c>
    </row>
    <row r="178" spans="2:65" s="1" customFormat="1" ht="16.5" customHeight="1">
      <c r="B178" s="33"/>
      <c r="C178" s="247" t="s">
        <v>239</v>
      </c>
      <c r="D178" s="247" t="s">
        <v>228</v>
      </c>
      <c r="E178" s="248" t="s">
        <v>240</v>
      </c>
      <c r="F178" s="249" t="s">
        <v>241</v>
      </c>
      <c r="G178" s="250" t="s">
        <v>231</v>
      </c>
      <c r="H178" s="251">
        <v>25.5</v>
      </c>
      <c r="I178" s="252"/>
      <c r="J178" s="251">
        <f>ROUND(I178*H178,0)</f>
        <v>0</v>
      </c>
      <c r="K178" s="249" t="s">
        <v>160</v>
      </c>
      <c r="L178" s="253"/>
      <c r="M178" s="254" t="s">
        <v>1</v>
      </c>
      <c r="N178" s="255" t="s">
        <v>47</v>
      </c>
      <c r="O178" s="65"/>
      <c r="P178" s="218">
        <f>O178*H178</f>
        <v>0</v>
      </c>
      <c r="Q178" s="218">
        <v>1</v>
      </c>
      <c r="R178" s="218">
        <f>Q178*H178</f>
        <v>25.5</v>
      </c>
      <c r="S178" s="218">
        <v>0</v>
      </c>
      <c r="T178" s="219">
        <f>S178*H178</f>
        <v>0</v>
      </c>
      <c r="AR178" s="220" t="s">
        <v>204</v>
      </c>
      <c r="AT178" s="220" t="s">
        <v>228</v>
      </c>
      <c r="AU178" s="220" t="s">
        <v>91</v>
      </c>
      <c r="AY178" s="15" t="s">
        <v>154</v>
      </c>
      <c r="BE178" s="108">
        <f>IF(N178="základní",J178,0)</f>
        <v>0</v>
      </c>
      <c r="BF178" s="108">
        <f>IF(N178="snížená",J178,0)</f>
        <v>0</v>
      </c>
      <c r="BG178" s="108">
        <f>IF(N178="zákl. přenesená",J178,0)</f>
        <v>0</v>
      </c>
      <c r="BH178" s="108">
        <f>IF(N178="sníž. přenesená",J178,0)</f>
        <v>0</v>
      </c>
      <c r="BI178" s="108">
        <f>IF(N178="nulová",J178,0)</f>
        <v>0</v>
      </c>
      <c r="BJ178" s="15" t="s">
        <v>8</v>
      </c>
      <c r="BK178" s="108">
        <f>ROUND(I178*H178,0)</f>
        <v>0</v>
      </c>
      <c r="BL178" s="15" t="s">
        <v>161</v>
      </c>
      <c r="BM178" s="220" t="s">
        <v>242</v>
      </c>
    </row>
    <row r="179" spans="2:47" s="1" customFormat="1" ht="10.2">
      <c r="B179" s="33"/>
      <c r="C179" s="34"/>
      <c r="D179" s="221" t="s">
        <v>163</v>
      </c>
      <c r="E179" s="34"/>
      <c r="F179" s="222" t="s">
        <v>241</v>
      </c>
      <c r="G179" s="34"/>
      <c r="H179" s="34"/>
      <c r="I179" s="122"/>
      <c r="J179" s="34"/>
      <c r="K179" s="34"/>
      <c r="L179" s="35"/>
      <c r="M179" s="223"/>
      <c r="N179" s="65"/>
      <c r="O179" s="65"/>
      <c r="P179" s="65"/>
      <c r="Q179" s="65"/>
      <c r="R179" s="65"/>
      <c r="S179" s="65"/>
      <c r="T179" s="66"/>
      <c r="AT179" s="15" t="s">
        <v>163</v>
      </c>
      <c r="AU179" s="15" t="s">
        <v>91</v>
      </c>
    </row>
    <row r="180" spans="2:51" s="12" customFormat="1" ht="10.2">
      <c r="B180" s="224"/>
      <c r="C180" s="225"/>
      <c r="D180" s="221" t="s">
        <v>165</v>
      </c>
      <c r="E180" s="226" t="s">
        <v>1</v>
      </c>
      <c r="F180" s="227" t="s">
        <v>243</v>
      </c>
      <c r="G180" s="225"/>
      <c r="H180" s="228">
        <v>25.5</v>
      </c>
      <c r="I180" s="229"/>
      <c r="J180" s="225"/>
      <c r="K180" s="225"/>
      <c r="L180" s="230"/>
      <c r="M180" s="231"/>
      <c r="N180" s="232"/>
      <c r="O180" s="232"/>
      <c r="P180" s="232"/>
      <c r="Q180" s="232"/>
      <c r="R180" s="232"/>
      <c r="S180" s="232"/>
      <c r="T180" s="233"/>
      <c r="AT180" s="234" t="s">
        <v>165</v>
      </c>
      <c r="AU180" s="234" t="s">
        <v>91</v>
      </c>
      <c r="AV180" s="12" t="s">
        <v>91</v>
      </c>
      <c r="AW180" s="12" t="s">
        <v>35</v>
      </c>
      <c r="AX180" s="12" t="s">
        <v>8</v>
      </c>
      <c r="AY180" s="234" t="s">
        <v>154</v>
      </c>
    </row>
    <row r="181" spans="2:65" s="1" customFormat="1" ht="16.5" customHeight="1">
      <c r="B181" s="33"/>
      <c r="C181" s="247" t="s">
        <v>9</v>
      </c>
      <c r="D181" s="247" t="s">
        <v>228</v>
      </c>
      <c r="E181" s="248" t="s">
        <v>244</v>
      </c>
      <c r="F181" s="249" t="s">
        <v>245</v>
      </c>
      <c r="G181" s="250" t="s">
        <v>231</v>
      </c>
      <c r="H181" s="251">
        <v>6.15</v>
      </c>
      <c r="I181" s="252"/>
      <c r="J181" s="251">
        <f>ROUND(I181*H181,0)</f>
        <v>0</v>
      </c>
      <c r="K181" s="249" t="s">
        <v>1</v>
      </c>
      <c r="L181" s="253"/>
      <c r="M181" s="254" t="s">
        <v>1</v>
      </c>
      <c r="N181" s="255" t="s">
        <v>47</v>
      </c>
      <c r="O181" s="65"/>
      <c r="P181" s="218">
        <f>O181*H181</f>
        <v>0</v>
      </c>
      <c r="Q181" s="218">
        <v>1</v>
      </c>
      <c r="R181" s="218">
        <f>Q181*H181</f>
        <v>6.15</v>
      </c>
      <c r="S181" s="218">
        <v>0</v>
      </c>
      <c r="T181" s="219">
        <f>S181*H181</f>
        <v>0</v>
      </c>
      <c r="AR181" s="220" t="s">
        <v>204</v>
      </c>
      <c r="AT181" s="220" t="s">
        <v>228</v>
      </c>
      <c r="AU181" s="220" t="s">
        <v>91</v>
      </c>
      <c r="AY181" s="15" t="s">
        <v>154</v>
      </c>
      <c r="BE181" s="108">
        <f>IF(N181="základní",J181,0)</f>
        <v>0</v>
      </c>
      <c r="BF181" s="108">
        <f>IF(N181="snížená",J181,0)</f>
        <v>0</v>
      </c>
      <c r="BG181" s="108">
        <f>IF(N181="zákl. přenesená",J181,0)</f>
        <v>0</v>
      </c>
      <c r="BH181" s="108">
        <f>IF(N181="sníž. přenesená",J181,0)</f>
        <v>0</v>
      </c>
      <c r="BI181" s="108">
        <f>IF(N181="nulová",J181,0)</f>
        <v>0</v>
      </c>
      <c r="BJ181" s="15" t="s">
        <v>8</v>
      </c>
      <c r="BK181" s="108">
        <f>ROUND(I181*H181,0)</f>
        <v>0</v>
      </c>
      <c r="BL181" s="15" t="s">
        <v>161</v>
      </c>
      <c r="BM181" s="220" t="s">
        <v>246</v>
      </c>
    </row>
    <row r="182" spans="2:47" s="1" customFormat="1" ht="10.2">
      <c r="B182" s="33"/>
      <c r="C182" s="34"/>
      <c r="D182" s="221" t="s">
        <v>163</v>
      </c>
      <c r="E182" s="34"/>
      <c r="F182" s="222" t="s">
        <v>245</v>
      </c>
      <c r="G182" s="34"/>
      <c r="H182" s="34"/>
      <c r="I182" s="122"/>
      <c r="J182" s="34"/>
      <c r="K182" s="34"/>
      <c r="L182" s="35"/>
      <c r="M182" s="223"/>
      <c r="N182" s="65"/>
      <c r="O182" s="65"/>
      <c r="P182" s="65"/>
      <c r="Q182" s="65"/>
      <c r="R182" s="65"/>
      <c r="S182" s="65"/>
      <c r="T182" s="66"/>
      <c r="AT182" s="15" t="s">
        <v>163</v>
      </c>
      <c r="AU182" s="15" t="s">
        <v>91</v>
      </c>
    </row>
    <row r="183" spans="2:51" s="12" customFormat="1" ht="10.2">
      <c r="B183" s="224"/>
      <c r="C183" s="225"/>
      <c r="D183" s="221" t="s">
        <v>165</v>
      </c>
      <c r="E183" s="226" t="s">
        <v>1</v>
      </c>
      <c r="F183" s="227" t="s">
        <v>247</v>
      </c>
      <c r="G183" s="225"/>
      <c r="H183" s="228">
        <v>6.15</v>
      </c>
      <c r="I183" s="229"/>
      <c r="J183" s="225"/>
      <c r="K183" s="225"/>
      <c r="L183" s="230"/>
      <c r="M183" s="231"/>
      <c r="N183" s="232"/>
      <c r="O183" s="232"/>
      <c r="P183" s="232"/>
      <c r="Q183" s="232"/>
      <c r="R183" s="232"/>
      <c r="S183" s="232"/>
      <c r="T183" s="233"/>
      <c r="AT183" s="234" t="s">
        <v>165</v>
      </c>
      <c r="AU183" s="234" t="s">
        <v>91</v>
      </c>
      <c r="AV183" s="12" t="s">
        <v>91</v>
      </c>
      <c r="AW183" s="12" t="s">
        <v>35</v>
      </c>
      <c r="AX183" s="12" t="s">
        <v>8</v>
      </c>
      <c r="AY183" s="234" t="s">
        <v>154</v>
      </c>
    </row>
    <row r="184" spans="2:65" s="1" customFormat="1" ht="24" customHeight="1">
      <c r="B184" s="33"/>
      <c r="C184" s="210" t="s">
        <v>248</v>
      </c>
      <c r="D184" s="210" t="s">
        <v>156</v>
      </c>
      <c r="E184" s="211" t="s">
        <v>249</v>
      </c>
      <c r="F184" s="212" t="s">
        <v>250</v>
      </c>
      <c r="G184" s="213" t="s">
        <v>171</v>
      </c>
      <c r="H184" s="214">
        <v>40</v>
      </c>
      <c r="I184" s="215"/>
      <c r="J184" s="214">
        <f>ROUND(I184*H184,0)</f>
        <v>0</v>
      </c>
      <c r="K184" s="212" t="s">
        <v>160</v>
      </c>
      <c r="L184" s="35"/>
      <c r="M184" s="216" t="s">
        <v>1</v>
      </c>
      <c r="N184" s="217" t="s">
        <v>47</v>
      </c>
      <c r="O184" s="65"/>
      <c r="P184" s="218">
        <f>O184*H184</f>
        <v>0</v>
      </c>
      <c r="Q184" s="218">
        <v>0</v>
      </c>
      <c r="R184" s="218">
        <f>Q184*H184</f>
        <v>0</v>
      </c>
      <c r="S184" s="218">
        <v>0</v>
      </c>
      <c r="T184" s="219">
        <f>S184*H184</f>
        <v>0</v>
      </c>
      <c r="AR184" s="220" t="s">
        <v>161</v>
      </c>
      <c r="AT184" s="220" t="s">
        <v>156</v>
      </c>
      <c r="AU184" s="220" t="s">
        <v>91</v>
      </c>
      <c r="AY184" s="15" t="s">
        <v>154</v>
      </c>
      <c r="BE184" s="108">
        <f>IF(N184="základní",J184,0)</f>
        <v>0</v>
      </c>
      <c r="BF184" s="108">
        <f>IF(N184="snížená",J184,0)</f>
        <v>0</v>
      </c>
      <c r="BG184" s="108">
        <f>IF(N184="zákl. přenesená",J184,0)</f>
        <v>0</v>
      </c>
      <c r="BH184" s="108">
        <f>IF(N184="sníž. přenesená",J184,0)</f>
        <v>0</v>
      </c>
      <c r="BI184" s="108">
        <f>IF(N184="nulová",J184,0)</f>
        <v>0</v>
      </c>
      <c r="BJ184" s="15" t="s">
        <v>8</v>
      </c>
      <c r="BK184" s="108">
        <f>ROUND(I184*H184,0)</f>
        <v>0</v>
      </c>
      <c r="BL184" s="15" t="s">
        <v>161</v>
      </c>
      <c r="BM184" s="220" t="s">
        <v>251</v>
      </c>
    </row>
    <row r="185" spans="2:47" s="1" customFormat="1" ht="19.2">
      <c r="B185" s="33"/>
      <c r="C185" s="34"/>
      <c r="D185" s="221" t="s">
        <v>163</v>
      </c>
      <c r="E185" s="34"/>
      <c r="F185" s="222" t="s">
        <v>252</v>
      </c>
      <c r="G185" s="34"/>
      <c r="H185" s="34"/>
      <c r="I185" s="122"/>
      <c r="J185" s="34"/>
      <c r="K185" s="34"/>
      <c r="L185" s="35"/>
      <c r="M185" s="223"/>
      <c r="N185" s="65"/>
      <c r="O185" s="65"/>
      <c r="P185" s="65"/>
      <c r="Q185" s="65"/>
      <c r="R185" s="65"/>
      <c r="S185" s="65"/>
      <c r="T185" s="66"/>
      <c r="AT185" s="15" t="s">
        <v>163</v>
      </c>
      <c r="AU185" s="15" t="s">
        <v>91</v>
      </c>
    </row>
    <row r="186" spans="2:51" s="12" customFormat="1" ht="10.2">
      <c r="B186" s="224"/>
      <c r="C186" s="225"/>
      <c r="D186" s="221" t="s">
        <v>165</v>
      </c>
      <c r="E186" s="226" t="s">
        <v>1</v>
      </c>
      <c r="F186" s="227" t="s">
        <v>253</v>
      </c>
      <c r="G186" s="225"/>
      <c r="H186" s="228">
        <v>40</v>
      </c>
      <c r="I186" s="229"/>
      <c r="J186" s="225"/>
      <c r="K186" s="225"/>
      <c r="L186" s="230"/>
      <c r="M186" s="231"/>
      <c r="N186" s="232"/>
      <c r="O186" s="232"/>
      <c r="P186" s="232"/>
      <c r="Q186" s="232"/>
      <c r="R186" s="232"/>
      <c r="S186" s="232"/>
      <c r="T186" s="233"/>
      <c r="AT186" s="234" t="s">
        <v>165</v>
      </c>
      <c r="AU186" s="234" t="s">
        <v>91</v>
      </c>
      <c r="AV186" s="12" t="s">
        <v>91</v>
      </c>
      <c r="AW186" s="12" t="s">
        <v>35</v>
      </c>
      <c r="AX186" s="12" t="s">
        <v>8</v>
      </c>
      <c r="AY186" s="234" t="s">
        <v>154</v>
      </c>
    </row>
    <row r="187" spans="2:65" s="1" customFormat="1" ht="16.5" customHeight="1">
      <c r="B187" s="33"/>
      <c r="C187" s="210" t="s">
        <v>254</v>
      </c>
      <c r="D187" s="210" t="s">
        <v>156</v>
      </c>
      <c r="E187" s="211" t="s">
        <v>255</v>
      </c>
      <c r="F187" s="212" t="s">
        <v>256</v>
      </c>
      <c r="G187" s="213" t="s">
        <v>159</v>
      </c>
      <c r="H187" s="214">
        <v>310</v>
      </c>
      <c r="I187" s="215"/>
      <c r="J187" s="214">
        <f>ROUND(I187*H187,0)</f>
        <v>0</v>
      </c>
      <c r="K187" s="212" t="s">
        <v>160</v>
      </c>
      <c r="L187" s="35"/>
      <c r="M187" s="216" t="s">
        <v>1</v>
      </c>
      <c r="N187" s="217" t="s">
        <v>47</v>
      </c>
      <c r="O187" s="65"/>
      <c r="P187" s="218">
        <f>O187*H187</f>
        <v>0</v>
      </c>
      <c r="Q187" s="218">
        <v>0.00444</v>
      </c>
      <c r="R187" s="218">
        <f>Q187*H187</f>
        <v>1.3764</v>
      </c>
      <c r="S187" s="218">
        <v>0</v>
      </c>
      <c r="T187" s="219">
        <f>S187*H187</f>
        <v>0</v>
      </c>
      <c r="AR187" s="220" t="s">
        <v>161</v>
      </c>
      <c r="AT187" s="220" t="s">
        <v>156</v>
      </c>
      <c r="AU187" s="220" t="s">
        <v>91</v>
      </c>
      <c r="AY187" s="15" t="s">
        <v>154</v>
      </c>
      <c r="BE187" s="108">
        <f>IF(N187="základní",J187,0)</f>
        <v>0</v>
      </c>
      <c r="BF187" s="108">
        <f>IF(N187="snížená",J187,0)</f>
        <v>0</v>
      </c>
      <c r="BG187" s="108">
        <f>IF(N187="zákl. přenesená",J187,0)</f>
        <v>0</v>
      </c>
      <c r="BH187" s="108">
        <f>IF(N187="sníž. přenesená",J187,0)</f>
        <v>0</v>
      </c>
      <c r="BI187" s="108">
        <f>IF(N187="nulová",J187,0)</f>
        <v>0</v>
      </c>
      <c r="BJ187" s="15" t="s">
        <v>8</v>
      </c>
      <c r="BK187" s="108">
        <f>ROUND(I187*H187,0)</f>
        <v>0</v>
      </c>
      <c r="BL187" s="15" t="s">
        <v>161</v>
      </c>
      <c r="BM187" s="220" t="s">
        <v>257</v>
      </c>
    </row>
    <row r="188" spans="2:47" s="1" customFormat="1" ht="19.2">
      <c r="B188" s="33"/>
      <c r="C188" s="34"/>
      <c r="D188" s="221" t="s">
        <v>163</v>
      </c>
      <c r="E188" s="34"/>
      <c r="F188" s="222" t="s">
        <v>258</v>
      </c>
      <c r="G188" s="34"/>
      <c r="H188" s="34"/>
      <c r="I188" s="122"/>
      <c r="J188" s="34"/>
      <c r="K188" s="34"/>
      <c r="L188" s="35"/>
      <c r="M188" s="223"/>
      <c r="N188" s="65"/>
      <c r="O188" s="65"/>
      <c r="P188" s="65"/>
      <c r="Q188" s="65"/>
      <c r="R188" s="65"/>
      <c r="S188" s="65"/>
      <c r="T188" s="66"/>
      <c r="AT188" s="15" t="s">
        <v>163</v>
      </c>
      <c r="AU188" s="15" t="s">
        <v>91</v>
      </c>
    </row>
    <row r="189" spans="2:65" s="1" customFormat="1" ht="24" customHeight="1">
      <c r="B189" s="33"/>
      <c r="C189" s="210" t="s">
        <v>259</v>
      </c>
      <c r="D189" s="210" t="s">
        <v>156</v>
      </c>
      <c r="E189" s="211" t="s">
        <v>260</v>
      </c>
      <c r="F189" s="212" t="s">
        <v>261</v>
      </c>
      <c r="G189" s="213" t="s">
        <v>171</v>
      </c>
      <c r="H189" s="214">
        <v>523</v>
      </c>
      <c r="I189" s="215"/>
      <c r="J189" s="214">
        <f>ROUND(I189*H189,0)</f>
        <v>0</v>
      </c>
      <c r="K189" s="212" t="s">
        <v>160</v>
      </c>
      <c r="L189" s="35"/>
      <c r="M189" s="216" t="s">
        <v>1</v>
      </c>
      <c r="N189" s="217" t="s">
        <v>47</v>
      </c>
      <c r="O189" s="65"/>
      <c r="P189" s="218">
        <f>O189*H189</f>
        <v>0</v>
      </c>
      <c r="Q189" s="218">
        <v>0</v>
      </c>
      <c r="R189" s="218">
        <f>Q189*H189</f>
        <v>0</v>
      </c>
      <c r="S189" s="218">
        <v>0</v>
      </c>
      <c r="T189" s="219">
        <f>S189*H189</f>
        <v>0</v>
      </c>
      <c r="AR189" s="220" t="s">
        <v>161</v>
      </c>
      <c r="AT189" s="220" t="s">
        <v>156</v>
      </c>
      <c r="AU189" s="220" t="s">
        <v>91</v>
      </c>
      <c r="AY189" s="15" t="s">
        <v>154</v>
      </c>
      <c r="BE189" s="108">
        <f>IF(N189="základní",J189,0)</f>
        <v>0</v>
      </c>
      <c r="BF189" s="108">
        <f>IF(N189="snížená",J189,0)</f>
        <v>0</v>
      </c>
      <c r="BG189" s="108">
        <f>IF(N189="zákl. přenesená",J189,0)</f>
        <v>0</v>
      </c>
      <c r="BH189" s="108">
        <f>IF(N189="sníž. přenesená",J189,0)</f>
        <v>0</v>
      </c>
      <c r="BI189" s="108">
        <f>IF(N189="nulová",J189,0)</f>
        <v>0</v>
      </c>
      <c r="BJ189" s="15" t="s">
        <v>8</v>
      </c>
      <c r="BK189" s="108">
        <f>ROUND(I189*H189,0)</f>
        <v>0</v>
      </c>
      <c r="BL189" s="15" t="s">
        <v>161</v>
      </c>
      <c r="BM189" s="220" t="s">
        <v>262</v>
      </c>
    </row>
    <row r="190" spans="2:47" s="1" customFormat="1" ht="38.4">
      <c r="B190" s="33"/>
      <c r="C190" s="34"/>
      <c r="D190" s="221" t="s">
        <v>163</v>
      </c>
      <c r="E190" s="34"/>
      <c r="F190" s="222" t="s">
        <v>263</v>
      </c>
      <c r="G190" s="34"/>
      <c r="H190" s="34"/>
      <c r="I190" s="122"/>
      <c r="J190" s="34"/>
      <c r="K190" s="34"/>
      <c r="L190" s="35"/>
      <c r="M190" s="223"/>
      <c r="N190" s="65"/>
      <c r="O190" s="65"/>
      <c r="P190" s="65"/>
      <c r="Q190" s="65"/>
      <c r="R190" s="65"/>
      <c r="S190" s="65"/>
      <c r="T190" s="66"/>
      <c r="AT190" s="15" t="s">
        <v>163</v>
      </c>
      <c r="AU190" s="15" t="s">
        <v>91</v>
      </c>
    </row>
    <row r="191" spans="2:51" s="12" customFormat="1" ht="10.2">
      <c r="B191" s="224"/>
      <c r="C191" s="225"/>
      <c r="D191" s="221" t="s">
        <v>165</v>
      </c>
      <c r="E191" s="226" t="s">
        <v>1</v>
      </c>
      <c r="F191" s="227" t="s">
        <v>264</v>
      </c>
      <c r="G191" s="225"/>
      <c r="H191" s="228">
        <v>523</v>
      </c>
      <c r="I191" s="229"/>
      <c r="J191" s="225"/>
      <c r="K191" s="225"/>
      <c r="L191" s="230"/>
      <c r="M191" s="231"/>
      <c r="N191" s="232"/>
      <c r="O191" s="232"/>
      <c r="P191" s="232"/>
      <c r="Q191" s="232"/>
      <c r="R191" s="232"/>
      <c r="S191" s="232"/>
      <c r="T191" s="233"/>
      <c r="AT191" s="234" t="s">
        <v>165</v>
      </c>
      <c r="AU191" s="234" t="s">
        <v>91</v>
      </c>
      <c r="AV191" s="12" t="s">
        <v>91</v>
      </c>
      <c r="AW191" s="12" t="s">
        <v>35</v>
      </c>
      <c r="AX191" s="12" t="s">
        <v>8</v>
      </c>
      <c r="AY191" s="234" t="s">
        <v>154</v>
      </c>
    </row>
    <row r="192" spans="2:65" s="1" customFormat="1" ht="24" customHeight="1">
      <c r="B192" s="33"/>
      <c r="C192" s="210" t="s">
        <v>265</v>
      </c>
      <c r="D192" s="210" t="s">
        <v>156</v>
      </c>
      <c r="E192" s="211" t="s">
        <v>266</v>
      </c>
      <c r="F192" s="212" t="s">
        <v>267</v>
      </c>
      <c r="G192" s="213" t="s">
        <v>171</v>
      </c>
      <c r="H192" s="214">
        <v>1064</v>
      </c>
      <c r="I192" s="215"/>
      <c r="J192" s="214">
        <f>ROUND(I192*H192,0)</f>
        <v>0</v>
      </c>
      <c r="K192" s="212" t="s">
        <v>160</v>
      </c>
      <c r="L192" s="35"/>
      <c r="M192" s="216" t="s">
        <v>1</v>
      </c>
      <c r="N192" s="217" t="s">
        <v>47</v>
      </c>
      <c r="O192" s="65"/>
      <c r="P192" s="218">
        <f>O192*H192</f>
        <v>0</v>
      </c>
      <c r="Q192" s="218">
        <v>0</v>
      </c>
      <c r="R192" s="218">
        <f>Q192*H192</f>
        <v>0</v>
      </c>
      <c r="S192" s="218">
        <v>0</v>
      </c>
      <c r="T192" s="219">
        <f>S192*H192</f>
        <v>0</v>
      </c>
      <c r="AR192" s="220" t="s">
        <v>161</v>
      </c>
      <c r="AT192" s="220" t="s">
        <v>156</v>
      </c>
      <c r="AU192" s="220" t="s">
        <v>91</v>
      </c>
      <c r="AY192" s="15" t="s">
        <v>154</v>
      </c>
      <c r="BE192" s="108">
        <f>IF(N192="základní",J192,0)</f>
        <v>0</v>
      </c>
      <c r="BF192" s="108">
        <f>IF(N192="snížená",J192,0)</f>
        <v>0</v>
      </c>
      <c r="BG192" s="108">
        <f>IF(N192="zákl. přenesená",J192,0)</f>
        <v>0</v>
      </c>
      <c r="BH192" s="108">
        <f>IF(N192="sníž. přenesená",J192,0)</f>
        <v>0</v>
      </c>
      <c r="BI192" s="108">
        <f>IF(N192="nulová",J192,0)</f>
        <v>0</v>
      </c>
      <c r="BJ192" s="15" t="s">
        <v>8</v>
      </c>
      <c r="BK192" s="108">
        <f>ROUND(I192*H192,0)</f>
        <v>0</v>
      </c>
      <c r="BL192" s="15" t="s">
        <v>161</v>
      </c>
      <c r="BM192" s="220" t="s">
        <v>268</v>
      </c>
    </row>
    <row r="193" spans="2:47" s="1" customFormat="1" ht="38.4">
      <c r="B193" s="33"/>
      <c r="C193" s="34"/>
      <c r="D193" s="221" t="s">
        <v>163</v>
      </c>
      <c r="E193" s="34"/>
      <c r="F193" s="222" t="s">
        <v>269</v>
      </c>
      <c r="G193" s="34"/>
      <c r="H193" s="34"/>
      <c r="I193" s="122"/>
      <c r="J193" s="34"/>
      <c r="K193" s="34"/>
      <c r="L193" s="35"/>
      <c r="M193" s="223"/>
      <c r="N193" s="65"/>
      <c r="O193" s="65"/>
      <c r="P193" s="65"/>
      <c r="Q193" s="65"/>
      <c r="R193" s="65"/>
      <c r="S193" s="65"/>
      <c r="T193" s="66"/>
      <c r="AT193" s="15" t="s">
        <v>163</v>
      </c>
      <c r="AU193" s="15" t="s">
        <v>91</v>
      </c>
    </row>
    <row r="194" spans="2:51" s="12" customFormat="1" ht="20.4">
      <c r="B194" s="224"/>
      <c r="C194" s="225"/>
      <c r="D194" s="221" t="s">
        <v>165</v>
      </c>
      <c r="E194" s="226" t="s">
        <v>1</v>
      </c>
      <c r="F194" s="227" t="s">
        <v>270</v>
      </c>
      <c r="G194" s="225"/>
      <c r="H194" s="228">
        <v>1064</v>
      </c>
      <c r="I194" s="229"/>
      <c r="J194" s="225"/>
      <c r="K194" s="225"/>
      <c r="L194" s="230"/>
      <c r="M194" s="231"/>
      <c r="N194" s="232"/>
      <c r="O194" s="232"/>
      <c r="P194" s="232"/>
      <c r="Q194" s="232"/>
      <c r="R194" s="232"/>
      <c r="S194" s="232"/>
      <c r="T194" s="233"/>
      <c r="AT194" s="234" t="s">
        <v>165</v>
      </c>
      <c r="AU194" s="234" t="s">
        <v>91</v>
      </c>
      <c r="AV194" s="12" t="s">
        <v>91</v>
      </c>
      <c r="AW194" s="12" t="s">
        <v>35</v>
      </c>
      <c r="AX194" s="12" t="s">
        <v>8</v>
      </c>
      <c r="AY194" s="234" t="s">
        <v>154</v>
      </c>
    </row>
    <row r="195" spans="2:65" s="1" customFormat="1" ht="16.5" customHeight="1">
      <c r="B195" s="33"/>
      <c r="C195" s="210" t="s">
        <v>271</v>
      </c>
      <c r="D195" s="210" t="s">
        <v>156</v>
      </c>
      <c r="E195" s="211" t="s">
        <v>272</v>
      </c>
      <c r="F195" s="212" t="s">
        <v>273</v>
      </c>
      <c r="G195" s="213" t="s">
        <v>171</v>
      </c>
      <c r="H195" s="214">
        <v>669</v>
      </c>
      <c r="I195" s="215"/>
      <c r="J195" s="214">
        <f>ROUND(I195*H195,0)</f>
        <v>0</v>
      </c>
      <c r="K195" s="212" t="s">
        <v>160</v>
      </c>
      <c r="L195" s="35"/>
      <c r="M195" s="216" t="s">
        <v>1</v>
      </c>
      <c r="N195" s="217" t="s">
        <v>47</v>
      </c>
      <c r="O195" s="65"/>
      <c r="P195" s="218">
        <f>O195*H195</f>
        <v>0</v>
      </c>
      <c r="Q195" s="218">
        <v>0</v>
      </c>
      <c r="R195" s="218">
        <f>Q195*H195</f>
        <v>0</v>
      </c>
      <c r="S195" s="218">
        <v>0</v>
      </c>
      <c r="T195" s="219">
        <f>S195*H195</f>
        <v>0</v>
      </c>
      <c r="AR195" s="220" t="s">
        <v>161</v>
      </c>
      <c r="AT195" s="220" t="s">
        <v>156</v>
      </c>
      <c r="AU195" s="220" t="s">
        <v>91</v>
      </c>
      <c r="AY195" s="15" t="s">
        <v>154</v>
      </c>
      <c r="BE195" s="108">
        <f>IF(N195="základní",J195,0)</f>
        <v>0</v>
      </c>
      <c r="BF195" s="108">
        <f>IF(N195="snížená",J195,0)</f>
        <v>0</v>
      </c>
      <c r="BG195" s="108">
        <f>IF(N195="zákl. přenesená",J195,0)</f>
        <v>0</v>
      </c>
      <c r="BH195" s="108">
        <f>IF(N195="sníž. přenesená",J195,0)</f>
        <v>0</v>
      </c>
      <c r="BI195" s="108">
        <f>IF(N195="nulová",J195,0)</f>
        <v>0</v>
      </c>
      <c r="BJ195" s="15" t="s">
        <v>8</v>
      </c>
      <c r="BK195" s="108">
        <f>ROUND(I195*H195,0)</f>
        <v>0</v>
      </c>
      <c r="BL195" s="15" t="s">
        <v>161</v>
      </c>
      <c r="BM195" s="220" t="s">
        <v>274</v>
      </c>
    </row>
    <row r="196" spans="2:47" s="1" customFormat="1" ht="19.2">
      <c r="B196" s="33"/>
      <c r="C196" s="34"/>
      <c r="D196" s="221" t="s">
        <v>163</v>
      </c>
      <c r="E196" s="34"/>
      <c r="F196" s="222" t="s">
        <v>275</v>
      </c>
      <c r="G196" s="34"/>
      <c r="H196" s="34"/>
      <c r="I196" s="122"/>
      <c r="J196" s="34"/>
      <c r="K196" s="34"/>
      <c r="L196" s="35"/>
      <c r="M196" s="223"/>
      <c r="N196" s="65"/>
      <c r="O196" s="65"/>
      <c r="P196" s="65"/>
      <c r="Q196" s="65"/>
      <c r="R196" s="65"/>
      <c r="S196" s="65"/>
      <c r="T196" s="66"/>
      <c r="AT196" s="15" t="s">
        <v>163</v>
      </c>
      <c r="AU196" s="15" t="s">
        <v>91</v>
      </c>
    </row>
    <row r="197" spans="2:51" s="12" customFormat="1" ht="20.4">
      <c r="B197" s="224"/>
      <c r="C197" s="225"/>
      <c r="D197" s="221" t="s">
        <v>165</v>
      </c>
      <c r="E197" s="226" t="s">
        <v>1</v>
      </c>
      <c r="F197" s="227" t="s">
        <v>276</v>
      </c>
      <c r="G197" s="225"/>
      <c r="H197" s="228">
        <v>669</v>
      </c>
      <c r="I197" s="229"/>
      <c r="J197" s="225"/>
      <c r="K197" s="225"/>
      <c r="L197" s="230"/>
      <c r="M197" s="231"/>
      <c r="N197" s="232"/>
      <c r="O197" s="232"/>
      <c r="P197" s="232"/>
      <c r="Q197" s="232"/>
      <c r="R197" s="232"/>
      <c r="S197" s="232"/>
      <c r="T197" s="233"/>
      <c r="AT197" s="234" t="s">
        <v>165</v>
      </c>
      <c r="AU197" s="234" t="s">
        <v>91</v>
      </c>
      <c r="AV197" s="12" t="s">
        <v>91</v>
      </c>
      <c r="AW197" s="12" t="s">
        <v>35</v>
      </c>
      <c r="AX197" s="12" t="s">
        <v>8</v>
      </c>
      <c r="AY197" s="234" t="s">
        <v>154</v>
      </c>
    </row>
    <row r="198" spans="2:65" s="1" customFormat="1" ht="24" customHeight="1">
      <c r="B198" s="33"/>
      <c r="C198" s="210" t="s">
        <v>7</v>
      </c>
      <c r="D198" s="210" t="s">
        <v>156</v>
      </c>
      <c r="E198" s="211" t="s">
        <v>277</v>
      </c>
      <c r="F198" s="212" t="s">
        <v>278</v>
      </c>
      <c r="G198" s="213" t="s">
        <v>171</v>
      </c>
      <c r="H198" s="214">
        <v>1587</v>
      </c>
      <c r="I198" s="215"/>
      <c r="J198" s="214">
        <f>ROUND(I198*H198,0)</f>
        <v>0</v>
      </c>
      <c r="K198" s="212" t="s">
        <v>160</v>
      </c>
      <c r="L198" s="35"/>
      <c r="M198" s="216" t="s">
        <v>1</v>
      </c>
      <c r="N198" s="217" t="s">
        <v>47</v>
      </c>
      <c r="O198" s="65"/>
      <c r="P198" s="218">
        <f>O198*H198</f>
        <v>0</v>
      </c>
      <c r="Q198" s="218">
        <v>0</v>
      </c>
      <c r="R198" s="218">
        <f>Q198*H198</f>
        <v>0</v>
      </c>
      <c r="S198" s="218">
        <v>0</v>
      </c>
      <c r="T198" s="219">
        <f>S198*H198</f>
        <v>0</v>
      </c>
      <c r="AR198" s="220" t="s">
        <v>161</v>
      </c>
      <c r="AT198" s="220" t="s">
        <v>156</v>
      </c>
      <c r="AU198" s="220" t="s">
        <v>91</v>
      </c>
      <c r="AY198" s="15" t="s">
        <v>154</v>
      </c>
      <c r="BE198" s="108">
        <f>IF(N198="základní",J198,0)</f>
        <v>0</v>
      </c>
      <c r="BF198" s="108">
        <f>IF(N198="snížená",J198,0)</f>
        <v>0</v>
      </c>
      <c r="BG198" s="108">
        <f>IF(N198="zákl. přenesená",J198,0)</f>
        <v>0</v>
      </c>
      <c r="BH198" s="108">
        <f>IF(N198="sníž. přenesená",J198,0)</f>
        <v>0</v>
      </c>
      <c r="BI198" s="108">
        <f>IF(N198="nulová",J198,0)</f>
        <v>0</v>
      </c>
      <c r="BJ198" s="15" t="s">
        <v>8</v>
      </c>
      <c r="BK198" s="108">
        <f>ROUND(I198*H198,0)</f>
        <v>0</v>
      </c>
      <c r="BL198" s="15" t="s">
        <v>161</v>
      </c>
      <c r="BM198" s="220" t="s">
        <v>279</v>
      </c>
    </row>
    <row r="199" spans="2:47" s="1" customFormat="1" ht="48">
      <c r="B199" s="33"/>
      <c r="C199" s="34"/>
      <c r="D199" s="221" t="s">
        <v>163</v>
      </c>
      <c r="E199" s="34"/>
      <c r="F199" s="222" t="s">
        <v>280</v>
      </c>
      <c r="G199" s="34"/>
      <c r="H199" s="34"/>
      <c r="I199" s="122"/>
      <c r="J199" s="34"/>
      <c r="K199" s="34"/>
      <c r="L199" s="35"/>
      <c r="M199" s="223"/>
      <c r="N199" s="65"/>
      <c r="O199" s="65"/>
      <c r="P199" s="65"/>
      <c r="Q199" s="65"/>
      <c r="R199" s="65"/>
      <c r="S199" s="65"/>
      <c r="T199" s="66"/>
      <c r="AT199" s="15" t="s">
        <v>163</v>
      </c>
      <c r="AU199" s="15" t="s">
        <v>91</v>
      </c>
    </row>
    <row r="200" spans="2:51" s="12" customFormat="1" ht="10.2">
      <c r="B200" s="224"/>
      <c r="C200" s="225"/>
      <c r="D200" s="221" t="s">
        <v>165</v>
      </c>
      <c r="E200" s="226" t="s">
        <v>1</v>
      </c>
      <c r="F200" s="227" t="s">
        <v>264</v>
      </c>
      <c r="G200" s="225"/>
      <c r="H200" s="228">
        <v>523</v>
      </c>
      <c r="I200" s="229"/>
      <c r="J200" s="225"/>
      <c r="K200" s="225"/>
      <c r="L200" s="230"/>
      <c r="M200" s="231"/>
      <c r="N200" s="232"/>
      <c r="O200" s="232"/>
      <c r="P200" s="232"/>
      <c r="Q200" s="232"/>
      <c r="R200" s="232"/>
      <c r="S200" s="232"/>
      <c r="T200" s="233"/>
      <c r="AT200" s="234" t="s">
        <v>165</v>
      </c>
      <c r="AU200" s="234" t="s">
        <v>91</v>
      </c>
      <c r="AV200" s="12" t="s">
        <v>91</v>
      </c>
      <c r="AW200" s="12" t="s">
        <v>35</v>
      </c>
      <c r="AX200" s="12" t="s">
        <v>82</v>
      </c>
      <c r="AY200" s="234" t="s">
        <v>154</v>
      </c>
    </row>
    <row r="201" spans="2:51" s="12" customFormat="1" ht="20.4">
      <c r="B201" s="224"/>
      <c r="C201" s="225"/>
      <c r="D201" s="221" t="s">
        <v>165</v>
      </c>
      <c r="E201" s="226" t="s">
        <v>1</v>
      </c>
      <c r="F201" s="227" t="s">
        <v>270</v>
      </c>
      <c r="G201" s="225"/>
      <c r="H201" s="228">
        <v>1064</v>
      </c>
      <c r="I201" s="229"/>
      <c r="J201" s="225"/>
      <c r="K201" s="225"/>
      <c r="L201" s="230"/>
      <c r="M201" s="231"/>
      <c r="N201" s="232"/>
      <c r="O201" s="232"/>
      <c r="P201" s="232"/>
      <c r="Q201" s="232"/>
      <c r="R201" s="232"/>
      <c r="S201" s="232"/>
      <c r="T201" s="233"/>
      <c r="AT201" s="234" t="s">
        <v>165</v>
      </c>
      <c r="AU201" s="234" t="s">
        <v>91</v>
      </c>
      <c r="AV201" s="12" t="s">
        <v>91</v>
      </c>
      <c r="AW201" s="12" t="s">
        <v>35</v>
      </c>
      <c r="AX201" s="12" t="s">
        <v>82</v>
      </c>
      <c r="AY201" s="234" t="s">
        <v>154</v>
      </c>
    </row>
    <row r="202" spans="2:51" s="13" customFormat="1" ht="10.2">
      <c r="B202" s="235"/>
      <c r="C202" s="236"/>
      <c r="D202" s="221" t="s">
        <v>165</v>
      </c>
      <c r="E202" s="237" t="s">
        <v>1</v>
      </c>
      <c r="F202" s="238" t="s">
        <v>168</v>
      </c>
      <c r="G202" s="236"/>
      <c r="H202" s="239">
        <v>1587</v>
      </c>
      <c r="I202" s="240"/>
      <c r="J202" s="236"/>
      <c r="K202" s="236"/>
      <c r="L202" s="241"/>
      <c r="M202" s="242"/>
      <c r="N202" s="243"/>
      <c r="O202" s="243"/>
      <c r="P202" s="243"/>
      <c r="Q202" s="243"/>
      <c r="R202" s="243"/>
      <c r="S202" s="243"/>
      <c r="T202" s="244"/>
      <c r="AT202" s="245" t="s">
        <v>165</v>
      </c>
      <c r="AU202" s="245" t="s">
        <v>91</v>
      </c>
      <c r="AV202" s="13" t="s">
        <v>161</v>
      </c>
      <c r="AW202" s="13" t="s">
        <v>35</v>
      </c>
      <c r="AX202" s="13" t="s">
        <v>8</v>
      </c>
      <c r="AY202" s="245" t="s">
        <v>154</v>
      </c>
    </row>
    <row r="203" spans="2:65" s="1" customFormat="1" ht="24" customHeight="1">
      <c r="B203" s="33"/>
      <c r="C203" s="210" t="s">
        <v>281</v>
      </c>
      <c r="D203" s="210" t="s">
        <v>156</v>
      </c>
      <c r="E203" s="211" t="s">
        <v>282</v>
      </c>
      <c r="F203" s="212" t="s">
        <v>283</v>
      </c>
      <c r="G203" s="213" t="s">
        <v>171</v>
      </c>
      <c r="H203" s="214">
        <v>293</v>
      </c>
      <c r="I203" s="215"/>
      <c r="J203" s="214">
        <f>ROUND(I203*H203,0)</f>
        <v>0</v>
      </c>
      <c r="K203" s="212" t="s">
        <v>1</v>
      </c>
      <c r="L203" s="35"/>
      <c r="M203" s="216" t="s">
        <v>1</v>
      </c>
      <c r="N203" s="217" t="s">
        <v>47</v>
      </c>
      <c r="O203" s="65"/>
      <c r="P203" s="218">
        <f>O203*H203</f>
        <v>0</v>
      </c>
      <c r="Q203" s="218">
        <v>0</v>
      </c>
      <c r="R203" s="218">
        <f>Q203*H203</f>
        <v>0</v>
      </c>
      <c r="S203" s="218">
        <v>0</v>
      </c>
      <c r="T203" s="219">
        <f>S203*H203</f>
        <v>0</v>
      </c>
      <c r="AR203" s="220" t="s">
        <v>161</v>
      </c>
      <c r="AT203" s="220" t="s">
        <v>156</v>
      </c>
      <c r="AU203" s="220" t="s">
        <v>91</v>
      </c>
      <c r="AY203" s="15" t="s">
        <v>154</v>
      </c>
      <c r="BE203" s="108">
        <f>IF(N203="základní",J203,0)</f>
        <v>0</v>
      </c>
      <c r="BF203" s="108">
        <f>IF(N203="snížená",J203,0)</f>
        <v>0</v>
      </c>
      <c r="BG203" s="108">
        <f>IF(N203="zákl. přenesená",J203,0)</f>
        <v>0</v>
      </c>
      <c r="BH203" s="108">
        <f>IF(N203="sníž. přenesená",J203,0)</f>
        <v>0</v>
      </c>
      <c r="BI203" s="108">
        <f>IF(N203="nulová",J203,0)</f>
        <v>0</v>
      </c>
      <c r="BJ203" s="15" t="s">
        <v>8</v>
      </c>
      <c r="BK203" s="108">
        <f>ROUND(I203*H203,0)</f>
        <v>0</v>
      </c>
      <c r="BL203" s="15" t="s">
        <v>161</v>
      </c>
      <c r="BM203" s="220" t="s">
        <v>284</v>
      </c>
    </row>
    <row r="204" spans="2:47" s="1" customFormat="1" ht="19.2">
      <c r="B204" s="33"/>
      <c r="C204" s="34"/>
      <c r="D204" s="221" t="s">
        <v>163</v>
      </c>
      <c r="E204" s="34"/>
      <c r="F204" s="222" t="s">
        <v>283</v>
      </c>
      <c r="G204" s="34"/>
      <c r="H204" s="34"/>
      <c r="I204" s="122"/>
      <c r="J204" s="34"/>
      <c r="K204" s="34"/>
      <c r="L204" s="35"/>
      <c r="M204" s="223"/>
      <c r="N204" s="65"/>
      <c r="O204" s="65"/>
      <c r="P204" s="65"/>
      <c r="Q204" s="65"/>
      <c r="R204" s="65"/>
      <c r="S204" s="65"/>
      <c r="T204" s="66"/>
      <c r="AT204" s="15" t="s">
        <v>163</v>
      </c>
      <c r="AU204" s="15" t="s">
        <v>91</v>
      </c>
    </row>
    <row r="205" spans="2:47" s="1" customFormat="1" ht="48">
      <c r="B205" s="33"/>
      <c r="C205" s="34"/>
      <c r="D205" s="221" t="s">
        <v>184</v>
      </c>
      <c r="E205" s="34"/>
      <c r="F205" s="246" t="s">
        <v>285</v>
      </c>
      <c r="G205" s="34"/>
      <c r="H205" s="34"/>
      <c r="I205" s="122"/>
      <c r="J205" s="34"/>
      <c r="K205" s="34"/>
      <c r="L205" s="35"/>
      <c r="M205" s="223"/>
      <c r="N205" s="65"/>
      <c r="O205" s="65"/>
      <c r="P205" s="65"/>
      <c r="Q205" s="65"/>
      <c r="R205" s="65"/>
      <c r="S205" s="65"/>
      <c r="T205" s="66"/>
      <c r="AT205" s="15" t="s">
        <v>184</v>
      </c>
      <c r="AU205" s="15" t="s">
        <v>91</v>
      </c>
    </row>
    <row r="206" spans="2:51" s="12" customFormat="1" ht="20.4">
      <c r="B206" s="224"/>
      <c r="C206" s="225"/>
      <c r="D206" s="221" t="s">
        <v>165</v>
      </c>
      <c r="E206" s="226" t="s">
        <v>1</v>
      </c>
      <c r="F206" s="227" t="s">
        <v>286</v>
      </c>
      <c r="G206" s="225"/>
      <c r="H206" s="228">
        <v>40</v>
      </c>
      <c r="I206" s="229"/>
      <c r="J206" s="225"/>
      <c r="K206" s="225"/>
      <c r="L206" s="230"/>
      <c r="M206" s="231"/>
      <c r="N206" s="232"/>
      <c r="O206" s="232"/>
      <c r="P206" s="232"/>
      <c r="Q206" s="232"/>
      <c r="R206" s="232"/>
      <c r="S206" s="232"/>
      <c r="T206" s="233"/>
      <c r="AT206" s="234" t="s">
        <v>165</v>
      </c>
      <c r="AU206" s="234" t="s">
        <v>91</v>
      </c>
      <c r="AV206" s="12" t="s">
        <v>91</v>
      </c>
      <c r="AW206" s="12" t="s">
        <v>35</v>
      </c>
      <c r="AX206" s="12" t="s">
        <v>82</v>
      </c>
      <c r="AY206" s="234" t="s">
        <v>154</v>
      </c>
    </row>
    <row r="207" spans="2:51" s="12" customFormat="1" ht="40.8">
      <c r="B207" s="224"/>
      <c r="C207" s="225"/>
      <c r="D207" s="221" t="s">
        <v>165</v>
      </c>
      <c r="E207" s="226" t="s">
        <v>1</v>
      </c>
      <c r="F207" s="227" t="s">
        <v>287</v>
      </c>
      <c r="G207" s="225"/>
      <c r="H207" s="228">
        <v>213</v>
      </c>
      <c r="I207" s="229"/>
      <c r="J207" s="225"/>
      <c r="K207" s="225"/>
      <c r="L207" s="230"/>
      <c r="M207" s="231"/>
      <c r="N207" s="232"/>
      <c r="O207" s="232"/>
      <c r="P207" s="232"/>
      <c r="Q207" s="232"/>
      <c r="R207" s="232"/>
      <c r="S207" s="232"/>
      <c r="T207" s="233"/>
      <c r="AT207" s="234" t="s">
        <v>165</v>
      </c>
      <c r="AU207" s="234" t="s">
        <v>91</v>
      </c>
      <c r="AV207" s="12" t="s">
        <v>91</v>
      </c>
      <c r="AW207" s="12" t="s">
        <v>35</v>
      </c>
      <c r="AX207" s="12" t="s">
        <v>82</v>
      </c>
      <c r="AY207" s="234" t="s">
        <v>154</v>
      </c>
    </row>
    <row r="208" spans="2:51" s="12" customFormat="1" ht="20.4">
      <c r="B208" s="224"/>
      <c r="C208" s="225"/>
      <c r="D208" s="221" t="s">
        <v>165</v>
      </c>
      <c r="E208" s="226" t="s">
        <v>1</v>
      </c>
      <c r="F208" s="227" t="s">
        <v>288</v>
      </c>
      <c r="G208" s="225"/>
      <c r="H208" s="228">
        <v>40</v>
      </c>
      <c r="I208" s="229"/>
      <c r="J208" s="225"/>
      <c r="K208" s="225"/>
      <c r="L208" s="230"/>
      <c r="M208" s="231"/>
      <c r="N208" s="232"/>
      <c r="O208" s="232"/>
      <c r="P208" s="232"/>
      <c r="Q208" s="232"/>
      <c r="R208" s="232"/>
      <c r="S208" s="232"/>
      <c r="T208" s="233"/>
      <c r="AT208" s="234" t="s">
        <v>165</v>
      </c>
      <c r="AU208" s="234" t="s">
        <v>91</v>
      </c>
      <c r="AV208" s="12" t="s">
        <v>91</v>
      </c>
      <c r="AW208" s="12" t="s">
        <v>35</v>
      </c>
      <c r="AX208" s="12" t="s">
        <v>82</v>
      </c>
      <c r="AY208" s="234" t="s">
        <v>154</v>
      </c>
    </row>
    <row r="209" spans="2:51" s="13" customFormat="1" ht="10.2">
      <c r="B209" s="235"/>
      <c r="C209" s="236"/>
      <c r="D209" s="221" t="s">
        <v>165</v>
      </c>
      <c r="E209" s="237" t="s">
        <v>1</v>
      </c>
      <c r="F209" s="238" t="s">
        <v>168</v>
      </c>
      <c r="G209" s="236"/>
      <c r="H209" s="239">
        <v>293</v>
      </c>
      <c r="I209" s="240"/>
      <c r="J209" s="236"/>
      <c r="K209" s="236"/>
      <c r="L209" s="241"/>
      <c r="M209" s="242"/>
      <c r="N209" s="243"/>
      <c r="O209" s="243"/>
      <c r="P209" s="243"/>
      <c r="Q209" s="243"/>
      <c r="R209" s="243"/>
      <c r="S209" s="243"/>
      <c r="T209" s="244"/>
      <c r="AT209" s="245" t="s">
        <v>165</v>
      </c>
      <c r="AU209" s="245" t="s">
        <v>91</v>
      </c>
      <c r="AV209" s="13" t="s">
        <v>161</v>
      </c>
      <c r="AW209" s="13" t="s">
        <v>35</v>
      </c>
      <c r="AX209" s="13" t="s">
        <v>8</v>
      </c>
      <c r="AY209" s="245" t="s">
        <v>154</v>
      </c>
    </row>
    <row r="210" spans="2:65" s="1" customFormat="1" ht="24" customHeight="1">
      <c r="B210" s="33"/>
      <c r="C210" s="210" t="s">
        <v>289</v>
      </c>
      <c r="D210" s="210" t="s">
        <v>156</v>
      </c>
      <c r="E210" s="211" t="s">
        <v>290</v>
      </c>
      <c r="F210" s="212" t="s">
        <v>291</v>
      </c>
      <c r="G210" s="213" t="s">
        <v>171</v>
      </c>
      <c r="H210" s="214">
        <v>902</v>
      </c>
      <c r="I210" s="215"/>
      <c r="J210" s="214">
        <f>ROUND(I210*H210,0)</f>
        <v>0</v>
      </c>
      <c r="K210" s="212" t="s">
        <v>1</v>
      </c>
      <c r="L210" s="35"/>
      <c r="M210" s="216" t="s">
        <v>1</v>
      </c>
      <c r="N210" s="217" t="s">
        <v>47</v>
      </c>
      <c r="O210" s="65"/>
      <c r="P210" s="218">
        <f>O210*H210</f>
        <v>0</v>
      </c>
      <c r="Q210" s="218">
        <v>0</v>
      </c>
      <c r="R210" s="218">
        <f>Q210*H210</f>
        <v>0</v>
      </c>
      <c r="S210" s="218">
        <v>0</v>
      </c>
      <c r="T210" s="219">
        <f>S210*H210</f>
        <v>0</v>
      </c>
      <c r="AR210" s="220" t="s">
        <v>161</v>
      </c>
      <c r="AT210" s="220" t="s">
        <v>156</v>
      </c>
      <c r="AU210" s="220" t="s">
        <v>91</v>
      </c>
      <c r="AY210" s="15" t="s">
        <v>154</v>
      </c>
      <c r="BE210" s="108">
        <f>IF(N210="základní",J210,0)</f>
        <v>0</v>
      </c>
      <c r="BF210" s="108">
        <f>IF(N210="snížená",J210,0)</f>
        <v>0</v>
      </c>
      <c r="BG210" s="108">
        <f>IF(N210="zákl. přenesená",J210,0)</f>
        <v>0</v>
      </c>
      <c r="BH210" s="108">
        <f>IF(N210="sníž. přenesená",J210,0)</f>
        <v>0</v>
      </c>
      <c r="BI210" s="108">
        <f>IF(N210="nulová",J210,0)</f>
        <v>0</v>
      </c>
      <c r="BJ210" s="15" t="s">
        <v>8</v>
      </c>
      <c r="BK210" s="108">
        <f>ROUND(I210*H210,0)</f>
        <v>0</v>
      </c>
      <c r="BL210" s="15" t="s">
        <v>161</v>
      </c>
      <c r="BM210" s="220" t="s">
        <v>292</v>
      </c>
    </row>
    <row r="211" spans="2:47" s="1" customFormat="1" ht="19.2">
      <c r="B211" s="33"/>
      <c r="C211" s="34"/>
      <c r="D211" s="221" t="s">
        <v>163</v>
      </c>
      <c r="E211" s="34"/>
      <c r="F211" s="222" t="s">
        <v>291</v>
      </c>
      <c r="G211" s="34"/>
      <c r="H211" s="34"/>
      <c r="I211" s="122"/>
      <c r="J211" s="34"/>
      <c r="K211" s="34"/>
      <c r="L211" s="35"/>
      <c r="M211" s="223"/>
      <c r="N211" s="65"/>
      <c r="O211" s="65"/>
      <c r="P211" s="65"/>
      <c r="Q211" s="65"/>
      <c r="R211" s="65"/>
      <c r="S211" s="65"/>
      <c r="T211" s="66"/>
      <c r="AT211" s="15" t="s">
        <v>163</v>
      </c>
      <c r="AU211" s="15" t="s">
        <v>91</v>
      </c>
    </row>
    <row r="212" spans="2:47" s="1" customFormat="1" ht="57.6">
      <c r="B212" s="33"/>
      <c r="C212" s="34"/>
      <c r="D212" s="221" t="s">
        <v>184</v>
      </c>
      <c r="E212" s="34"/>
      <c r="F212" s="246" t="s">
        <v>293</v>
      </c>
      <c r="G212" s="34"/>
      <c r="H212" s="34"/>
      <c r="I212" s="122"/>
      <c r="J212" s="34"/>
      <c r="K212" s="34"/>
      <c r="L212" s="35"/>
      <c r="M212" s="223"/>
      <c r="N212" s="65"/>
      <c r="O212" s="65"/>
      <c r="P212" s="65"/>
      <c r="Q212" s="65"/>
      <c r="R212" s="65"/>
      <c r="S212" s="65"/>
      <c r="T212" s="66"/>
      <c r="AT212" s="15" t="s">
        <v>184</v>
      </c>
      <c r="AU212" s="15" t="s">
        <v>91</v>
      </c>
    </row>
    <row r="213" spans="2:51" s="12" customFormat="1" ht="20.4">
      <c r="B213" s="224"/>
      <c r="C213" s="225"/>
      <c r="D213" s="221" t="s">
        <v>165</v>
      </c>
      <c r="E213" s="226" t="s">
        <v>1</v>
      </c>
      <c r="F213" s="227" t="s">
        <v>294</v>
      </c>
      <c r="G213" s="225"/>
      <c r="H213" s="228">
        <v>902</v>
      </c>
      <c r="I213" s="229"/>
      <c r="J213" s="225"/>
      <c r="K213" s="225"/>
      <c r="L213" s="230"/>
      <c r="M213" s="231"/>
      <c r="N213" s="232"/>
      <c r="O213" s="232"/>
      <c r="P213" s="232"/>
      <c r="Q213" s="232"/>
      <c r="R213" s="232"/>
      <c r="S213" s="232"/>
      <c r="T213" s="233"/>
      <c r="AT213" s="234" t="s">
        <v>165</v>
      </c>
      <c r="AU213" s="234" t="s">
        <v>91</v>
      </c>
      <c r="AV213" s="12" t="s">
        <v>91</v>
      </c>
      <c r="AW213" s="12" t="s">
        <v>35</v>
      </c>
      <c r="AX213" s="12" t="s">
        <v>8</v>
      </c>
      <c r="AY213" s="234" t="s">
        <v>154</v>
      </c>
    </row>
    <row r="214" spans="2:63" s="11" customFormat="1" ht="22.8" customHeight="1">
      <c r="B214" s="194"/>
      <c r="C214" s="195"/>
      <c r="D214" s="196" t="s">
        <v>81</v>
      </c>
      <c r="E214" s="208" t="s">
        <v>91</v>
      </c>
      <c r="F214" s="208" t="s">
        <v>295</v>
      </c>
      <c r="G214" s="195"/>
      <c r="H214" s="195"/>
      <c r="I214" s="198"/>
      <c r="J214" s="209">
        <f>BK214</f>
        <v>0</v>
      </c>
      <c r="K214" s="195"/>
      <c r="L214" s="200"/>
      <c r="M214" s="201"/>
      <c r="N214" s="202"/>
      <c r="O214" s="202"/>
      <c r="P214" s="203">
        <f>SUM(P215:P246)</f>
        <v>0</v>
      </c>
      <c r="Q214" s="202"/>
      <c r="R214" s="203">
        <f>SUM(R215:R246)</f>
        <v>612.7999533999999</v>
      </c>
      <c r="S214" s="202"/>
      <c r="T214" s="204">
        <f>SUM(T215:T246)</f>
        <v>0</v>
      </c>
      <c r="AR214" s="205" t="s">
        <v>8</v>
      </c>
      <c r="AT214" s="206" t="s">
        <v>81</v>
      </c>
      <c r="AU214" s="206" t="s">
        <v>8</v>
      </c>
      <c r="AY214" s="205" t="s">
        <v>154</v>
      </c>
      <c r="BK214" s="207">
        <f>SUM(BK215:BK246)</f>
        <v>0</v>
      </c>
    </row>
    <row r="215" spans="2:65" s="1" customFormat="1" ht="16.5" customHeight="1">
      <c r="B215" s="33"/>
      <c r="C215" s="210" t="s">
        <v>296</v>
      </c>
      <c r="D215" s="210" t="s">
        <v>156</v>
      </c>
      <c r="E215" s="211" t="s">
        <v>297</v>
      </c>
      <c r="F215" s="212" t="s">
        <v>298</v>
      </c>
      <c r="G215" s="213" t="s">
        <v>159</v>
      </c>
      <c r="H215" s="214">
        <v>194.56</v>
      </c>
      <c r="I215" s="215"/>
      <c r="J215" s="214">
        <f>ROUND(I215*H215,0)</f>
        <v>0</v>
      </c>
      <c r="K215" s="212" t="s">
        <v>160</v>
      </c>
      <c r="L215" s="35"/>
      <c r="M215" s="216" t="s">
        <v>1</v>
      </c>
      <c r="N215" s="217" t="s">
        <v>47</v>
      </c>
      <c r="O215" s="65"/>
      <c r="P215" s="218">
        <f>O215*H215</f>
        <v>0</v>
      </c>
      <c r="Q215" s="218">
        <v>0.00144</v>
      </c>
      <c r="R215" s="218">
        <f>Q215*H215</f>
        <v>0.28016640000000004</v>
      </c>
      <c r="S215" s="218">
        <v>0</v>
      </c>
      <c r="T215" s="219">
        <f>S215*H215</f>
        <v>0</v>
      </c>
      <c r="AR215" s="220" t="s">
        <v>161</v>
      </c>
      <c r="AT215" s="220" t="s">
        <v>156</v>
      </c>
      <c r="AU215" s="220" t="s">
        <v>91</v>
      </c>
      <c r="AY215" s="15" t="s">
        <v>154</v>
      </c>
      <c r="BE215" s="108">
        <f>IF(N215="základní",J215,0)</f>
        <v>0</v>
      </c>
      <c r="BF215" s="108">
        <f>IF(N215="snížená",J215,0)</f>
        <v>0</v>
      </c>
      <c r="BG215" s="108">
        <f>IF(N215="zákl. přenesená",J215,0)</f>
        <v>0</v>
      </c>
      <c r="BH215" s="108">
        <f>IF(N215="sníž. přenesená",J215,0)</f>
        <v>0</v>
      </c>
      <c r="BI215" s="108">
        <f>IF(N215="nulová",J215,0)</f>
        <v>0</v>
      </c>
      <c r="BJ215" s="15" t="s">
        <v>8</v>
      </c>
      <c r="BK215" s="108">
        <f>ROUND(I215*H215,0)</f>
        <v>0</v>
      </c>
      <c r="BL215" s="15" t="s">
        <v>161</v>
      </c>
      <c r="BM215" s="220" t="s">
        <v>299</v>
      </c>
    </row>
    <row r="216" spans="2:47" s="1" customFormat="1" ht="10.2">
      <c r="B216" s="33"/>
      <c r="C216" s="34"/>
      <c r="D216" s="221" t="s">
        <v>163</v>
      </c>
      <c r="E216" s="34"/>
      <c r="F216" s="222" t="s">
        <v>298</v>
      </c>
      <c r="G216" s="34"/>
      <c r="H216" s="34"/>
      <c r="I216" s="122"/>
      <c r="J216" s="34"/>
      <c r="K216" s="34"/>
      <c r="L216" s="35"/>
      <c r="M216" s="223"/>
      <c r="N216" s="65"/>
      <c r="O216" s="65"/>
      <c r="P216" s="65"/>
      <c r="Q216" s="65"/>
      <c r="R216" s="65"/>
      <c r="S216" s="65"/>
      <c r="T216" s="66"/>
      <c r="AT216" s="15" t="s">
        <v>163</v>
      </c>
      <c r="AU216" s="15" t="s">
        <v>91</v>
      </c>
    </row>
    <row r="217" spans="2:51" s="12" customFormat="1" ht="10.2">
      <c r="B217" s="224"/>
      <c r="C217" s="225"/>
      <c r="D217" s="221" t="s">
        <v>165</v>
      </c>
      <c r="E217" s="226" t="s">
        <v>1</v>
      </c>
      <c r="F217" s="227" t="s">
        <v>300</v>
      </c>
      <c r="G217" s="225"/>
      <c r="H217" s="228">
        <v>194.56</v>
      </c>
      <c r="I217" s="229"/>
      <c r="J217" s="225"/>
      <c r="K217" s="225"/>
      <c r="L217" s="230"/>
      <c r="M217" s="231"/>
      <c r="N217" s="232"/>
      <c r="O217" s="232"/>
      <c r="P217" s="232"/>
      <c r="Q217" s="232"/>
      <c r="R217" s="232"/>
      <c r="S217" s="232"/>
      <c r="T217" s="233"/>
      <c r="AT217" s="234" t="s">
        <v>165</v>
      </c>
      <c r="AU217" s="234" t="s">
        <v>91</v>
      </c>
      <c r="AV217" s="12" t="s">
        <v>91</v>
      </c>
      <c r="AW217" s="12" t="s">
        <v>35</v>
      </c>
      <c r="AX217" s="12" t="s">
        <v>8</v>
      </c>
      <c r="AY217" s="234" t="s">
        <v>154</v>
      </c>
    </row>
    <row r="218" spans="2:65" s="1" customFormat="1" ht="16.5" customHeight="1">
      <c r="B218" s="33"/>
      <c r="C218" s="210" t="s">
        <v>301</v>
      </c>
      <c r="D218" s="210" t="s">
        <v>156</v>
      </c>
      <c r="E218" s="211" t="s">
        <v>302</v>
      </c>
      <c r="F218" s="212" t="s">
        <v>303</v>
      </c>
      <c r="G218" s="213" t="s">
        <v>159</v>
      </c>
      <c r="H218" s="214">
        <v>194.56</v>
      </c>
      <c r="I218" s="215"/>
      <c r="J218" s="214">
        <f>ROUND(I218*H218,0)</f>
        <v>0</v>
      </c>
      <c r="K218" s="212" t="s">
        <v>160</v>
      </c>
      <c r="L218" s="35"/>
      <c r="M218" s="216" t="s">
        <v>1</v>
      </c>
      <c r="N218" s="217" t="s">
        <v>47</v>
      </c>
      <c r="O218" s="65"/>
      <c r="P218" s="218">
        <f>O218*H218</f>
        <v>0</v>
      </c>
      <c r="Q218" s="218">
        <v>4E-05</v>
      </c>
      <c r="R218" s="218">
        <f>Q218*H218</f>
        <v>0.007782400000000001</v>
      </c>
      <c r="S218" s="218">
        <v>0</v>
      </c>
      <c r="T218" s="219">
        <f>S218*H218</f>
        <v>0</v>
      </c>
      <c r="AR218" s="220" t="s">
        <v>161</v>
      </c>
      <c r="AT218" s="220" t="s">
        <v>156</v>
      </c>
      <c r="AU218" s="220" t="s">
        <v>91</v>
      </c>
      <c r="AY218" s="15" t="s">
        <v>154</v>
      </c>
      <c r="BE218" s="108">
        <f>IF(N218="základní",J218,0)</f>
        <v>0</v>
      </c>
      <c r="BF218" s="108">
        <f>IF(N218="snížená",J218,0)</f>
        <v>0</v>
      </c>
      <c r="BG218" s="108">
        <f>IF(N218="zákl. přenesená",J218,0)</f>
        <v>0</v>
      </c>
      <c r="BH218" s="108">
        <f>IF(N218="sníž. přenesená",J218,0)</f>
        <v>0</v>
      </c>
      <c r="BI218" s="108">
        <f>IF(N218="nulová",J218,0)</f>
        <v>0</v>
      </c>
      <c r="BJ218" s="15" t="s">
        <v>8</v>
      </c>
      <c r="BK218" s="108">
        <f>ROUND(I218*H218,0)</f>
        <v>0</v>
      </c>
      <c r="BL218" s="15" t="s">
        <v>161</v>
      </c>
      <c r="BM218" s="220" t="s">
        <v>304</v>
      </c>
    </row>
    <row r="219" spans="2:47" s="1" customFormat="1" ht="10.2">
      <c r="B219" s="33"/>
      <c r="C219" s="34"/>
      <c r="D219" s="221" t="s">
        <v>163</v>
      </c>
      <c r="E219" s="34"/>
      <c r="F219" s="222" t="s">
        <v>303</v>
      </c>
      <c r="G219" s="34"/>
      <c r="H219" s="34"/>
      <c r="I219" s="122"/>
      <c r="J219" s="34"/>
      <c r="K219" s="34"/>
      <c r="L219" s="35"/>
      <c r="M219" s="223"/>
      <c r="N219" s="65"/>
      <c r="O219" s="65"/>
      <c r="P219" s="65"/>
      <c r="Q219" s="65"/>
      <c r="R219" s="65"/>
      <c r="S219" s="65"/>
      <c r="T219" s="66"/>
      <c r="AT219" s="15" t="s">
        <v>163</v>
      </c>
      <c r="AU219" s="15" t="s">
        <v>91</v>
      </c>
    </row>
    <row r="220" spans="2:51" s="12" customFormat="1" ht="10.2">
      <c r="B220" s="224"/>
      <c r="C220" s="225"/>
      <c r="D220" s="221" t="s">
        <v>165</v>
      </c>
      <c r="E220" s="226" t="s">
        <v>1</v>
      </c>
      <c r="F220" s="227" t="s">
        <v>305</v>
      </c>
      <c r="G220" s="225"/>
      <c r="H220" s="228">
        <v>194.56</v>
      </c>
      <c r="I220" s="229"/>
      <c r="J220" s="225"/>
      <c r="K220" s="225"/>
      <c r="L220" s="230"/>
      <c r="M220" s="231"/>
      <c r="N220" s="232"/>
      <c r="O220" s="232"/>
      <c r="P220" s="232"/>
      <c r="Q220" s="232"/>
      <c r="R220" s="232"/>
      <c r="S220" s="232"/>
      <c r="T220" s="233"/>
      <c r="AT220" s="234" t="s">
        <v>165</v>
      </c>
      <c r="AU220" s="234" t="s">
        <v>91</v>
      </c>
      <c r="AV220" s="12" t="s">
        <v>91</v>
      </c>
      <c r="AW220" s="12" t="s">
        <v>35</v>
      </c>
      <c r="AX220" s="12" t="s">
        <v>8</v>
      </c>
      <c r="AY220" s="234" t="s">
        <v>154</v>
      </c>
    </row>
    <row r="221" spans="2:65" s="1" customFormat="1" ht="16.5" customHeight="1">
      <c r="B221" s="33"/>
      <c r="C221" s="210" t="s">
        <v>306</v>
      </c>
      <c r="D221" s="210" t="s">
        <v>156</v>
      </c>
      <c r="E221" s="211" t="s">
        <v>307</v>
      </c>
      <c r="F221" s="212" t="s">
        <v>308</v>
      </c>
      <c r="G221" s="213" t="s">
        <v>171</v>
      </c>
      <c r="H221" s="214">
        <v>112</v>
      </c>
      <c r="I221" s="215"/>
      <c r="J221" s="214">
        <f>ROUND(I221*H221,0)</f>
        <v>0</v>
      </c>
      <c r="K221" s="212" t="s">
        <v>1</v>
      </c>
      <c r="L221" s="35"/>
      <c r="M221" s="216" t="s">
        <v>1</v>
      </c>
      <c r="N221" s="217" t="s">
        <v>47</v>
      </c>
      <c r="O221" s="65"/>
      <c r="P221" s="218">
        <f>O221*H221</f>
        <v>0</v>
      </c>
      <c r="Q221" s="218">
        <v>0</v>
      </c>
      <c r="R221" s="218">
        <f>Q221*H221</f>
        <v>0</v>
      </c>
      <c r="S221" s="218">
        <v>0</v>
      </c>
      <c r="T221" s="219">
        <f>S221*H221</f>
        <v>0</v>
      </c>
      <c r="AR221" s="220" t="s">
        <v>161</v>
      </c>
      <c r="AT221" s="220" t="s">
        <v>156</v>
      </c>
      <c r="AU221" s="220" t="s">
        <v>91</v>
      </c>
      <c r="AY221" s="15" t="s">
        <v>154</v>
      </c>
      <c r="BE221" s="108">
        <f>IF(N221="základní",J221,0)</f>
        <v>0</v>
      </c>
      <c r="BF221" s="108">
        <f>IF(N221="snížená",J221,0)</f>
        <v>0</v>
      </c>
      <c r="BG221" s="108">
        <f>IF(N221="zákl. přenesená",J221,0)</f>
        <v>0</v>
      </c>
      <c r="BH221" s="108">
        <f>IF(N221="sníž. přenesená",J221,0)</f>
        <v>0</v>
      </c>
      <c r="BI221" s="108">
        <f>IF(N221="nulová",J221,0)</f>
        <v>0</v>
      </c>
      <c r="BJ221" s="15" t="s">
        <v>8</v>
      </c>
      <c r="BK221" s="108">
        <f>ROUND(I221*H221,0)</f>
        <v>0</v>
      </c>
      <c r="BL221" s="15" t="s">
        <v>161</v>
      </c>
      <c r="BM221" s="220" t="s">
        <v>309</v>
      </c>
    </row>
    <row r="222" spans="2:47" s="1" customFormat="1" ht="19.2">
      <c r="B222" s="33"/>
      <c r="C222" s="34"/>
      <c r="D222" s="221" t="s">
        <v>163</v>
      </c>
      <c r="E222" s="34"/>
      <c r="F222" s="222" t="s">
        <v>310</v>
      </c>
      <c r="G222" s="34"/>
      <c r="H222" s="34"/>
      <c r="I222" s="122"/>
      <c r="J222" s="34"/>
      <c r="K222" s="34"/>
      <c r="L222" s="35"/>
      <c r="M222" s="223"/>
      <c r="N222" s="65"/>
      <c r="O222" s="65"/>
      <c r="P222" s="65"/>
      <c r="Q222" s="65"/>
      <c r="R222" s="65"/>
      <c r="S222" s="65"/>
      <c r="T222" s="66"/>
      <c r="AT222" s="15" t="s">
        <v>163</v>
      </c>
      <c r="AU222" s="15" t="s">
        <v>91</v>
      </c>
    </row>
    <row r="223" spans="2:51" s="12" customFormat="1" ht="20.4">
      <c r="B223" s="224"/>
      <c r="C223" s="225"/>
      <c r="D223" s="221" t="s">
        <v>165</v>
      </c>
      <c r="E223" s="226" t="s">
        <v>1</v>
      </c>
      <c r="F223" s="227" t="s">
        <v>311</v>
      </c>
      <c r="G223" s="225"/>
      <c r="H223" s="228">
        <v>112</v>
      </c>
      <c r="I223" s="229"/>
      <c r="J223" s="225"/>
      <c r="K223" s="225"/>
      <c r="L223" s="230"/>
      <c r="M223" s="231"/>
      <c r="N223" s="232"/>
      <c r="O223" s="232"/>
      <c r="P223" s="232"/>
      <c r="Q223" s="232"/>
      <c r="R223" s="232"/>
      <c r="S223" s="232"/>
      <c r="T223" s="233"/>
      <c r="AT223" s="234" t="s">
        <v>165</v>
      </c>
      <c r="AU223" s="234" t="s">
        <v>91</v>
      </c>
      <c r="AV223" s="12" t="s">
        <v>91</v>
      </c>
      <c r="AW223" s="12" t="s">
        <v>35</v>
      </c>
      <c r="AX223" s="12" t="s">
        <v>8</v>
      </c>
      <c r="AY223" s="234" t="s">
        <v>154</v>
      </c>
    </row>
    <row r="224" spans="2:65" s="1" customFormat="1" ht="16.5" customHeight="1">
      <c r="B224" s="33"/>
      <c r="C224" s="210" t="s">
        <v>312</v>
      </c>
      <c r="D224" s="210" t="s">
        <v>156</v>
      </c>
      <c r="E224" s="211" t="s">
        <v>313</v>
      </c>
      <c r="F224" s="212" t="s">
        <v>314</v>
      </c>
      <c r="G224" s="213" t="s">
        <v>171</v>
      </c>
      <c r="H224" s="214">
        <v>60</v>
      </c>
      <c r="I224" s="215"/>
      <c r="J224" s="214">
        <f>ROUND(I224*H224,0)</f>
        <v>0</v>
      </c>
      <c r="K224" s="212" t="s">
        <v>160</v>
      </c>
      <c r="L224" s="35"/>
      <c r="M224" s="216" t="s">
        <v>1</v>
      </c>
      <c r="N224" s="217" t="s">
        <v>47</v>
      </c>
      <c r="O224" s="65"/>
      <c r="P224" s="218">
        <f>O224*H224</f>
        <v>0</v>
      </c>
      <c r="Q224" s="218">
        <v>0</v>
      </c>
      <c r="R224" s="218">
        <f>Q224*H224</f>
        <v>0</v>
      </c>
      <c r="S224" s="218">
        <v>0</v>
      </c>
      <c r="T224" s="219">
        <f>S224*H224</f>
        <v>0</v>
      </c>
      <c r="AR224" s="220" t="s">
        <v>161</v>
      </c>
      <c r="AT224" s="220" t="s">
        <v>156</v>
      </c>
      <c r="AU224" s="220" t="s">
        <v>91</v>
      </c>
      <c r="AY224" s="15" t="s">
        <v>154</v>
      </c>
      <c r="BE224" s="108">
        <f>IF(N224="základní",J224,0)</f>
        <v>0</v>
      </c>
      <c r="BF224" s="108">
        <f>IF(N224="snížená",J224,0)</f>
        <v>0</v>
      </c>
      <c r="BG224" s="108">
        <f>IF(N224="zákl. přenesená",J224,0)</f>
        <v>0</v>
      </c>
      <c r="BH224" s="108">
        <f>IF(N224="sníž. přenesená",J224,0)</f>
        <v>0</v>
      </c>
      <c r="BI224" s="108">
        <f>IF(N224="nulová",J224,0)</f>
        <v>0</v>
      </c>
      <c r="BJ224" s="15" t="s">
        <v>8</v>
      </c>
      <c r="BK224" s="108">
        <f>ROUND(I224*H224,0)</f>
        <v>0</v>
      </c>
      <c r="BL224" s="15" t="s">
        <v>161</v>
      </c>
      <c r="BM224" s="220" t="s">
        <v>315</v>
      </c>
    </row>
    <row r="225" spans="2:47" s="1" customFormat="1" ht="19.2">
      <c r="B225" s="33"/>
      <c r="C225" s="34"/>
      <c r="D225" s="221" t="s">
        <v>163</v>
      </c>
      <c r="E225" s="34"/>
      <c r="F225" s="222" t="s">
        <v>316</v>
      </c>
      <c r="G225" s="34"/>
      <c r="H225" s="34"/>
      <c r="I225" s="122"/>
      <c r="J225" s="34"/>
      <c r="K225" s="34"/>
      <c r="L225" s="35"/>
      <c r="M225" s="223"/>
      <c r="N225" s="65"/>
      <c r="O225" s="65"/>
      <c r="P225" s="65"/>
      <c r="Q225" s="65"/>
      <c r="R225" s="65"/>
      <c r="S225" s="65"/>
      <c r="T225" s="66"/>
      <c r="AT225" s="15" t="s">
        <v>163</v>
      </c>
      <c r="AU225" s="15" t="s">
        <v>91</v>
      </c>
    </row>
    <row r="226" spans="2:51" s="12" customFormat="1" ht="10.2">
      <c r="B226" s="224"/>
      <c r="C226" s="225"/>
      <c r="D226" s="221" t="s">
        <v>165</v>
      </c>
      <c r="E226" s="226" t="s">
        <v>1</v>
      </c>
      <c r="F226" s="227" t="s">
        <v>317</v>
      </c>
      <c r="G226" s="225"/>
      <c r="H226" s="228">
        <v>60</v>
      </c>
      <c r="I226" s="229"/>
      <c r="J226" s="225"/>
      <c r="K226" s="225"/>
      <c r="L226" s="230"/>
      <c r="M226" s="231"/>
      <c r="N226" s="232"/>
      <c r="O226" s="232"/>
      <c r="P226" s="232"/>
      <c r="Q226" s="232"/>
      <c r="R226" s="232"/>
      <c r="S226" s="232"/>
      <c r="T226" s="233"/>
      <c r="AT226" s="234" t="s">
        <v>165</v>
      </c>
      <c r="AU226" s="234" t="s">
        <v>91</v>
      </c>
      <c r="AV226" s="12" t="s">
        <v>91</v>
      </c>
      <c r="AW226" s="12" t="s">
        <v>35</v>
      </c>
      <c r="AX226" s="12" t="s">
        <v>8</v>
      </c>
      <c r="AY226" s="234" t="s">
        <v>154</v>
      </c>
    </row>
    <row r="227" spans="2:65" s="1" customFormat="1" ht="16.5" customHeight="1">
      <c r="B227" s="33"/>
      <c r="C227" s="210" t="s">
        <v>318</v>
      </c>
      <c r="D227" s="210" t="s">
        <v>156</v>
      </c>
      <c r="E227" s="211" t="s">
        <v>319</v>
      </c>
      <c r="F227" s="212" t="s">
        <v>320</v>
      </c>
      <c r="G227" s="213" t="s">
        <v>171</v>
      </c>
      <c r="H227" s="214">
        <v>49</v>
      </c>
      <c r="I227" s="215"/>
      <c r="J227" s="214">
        <f>ROUND(I227*H227,0)</f>
        <v>0</v>
      </c>
      <c r="K227" s="212" t="s">
        <v>160</v>
      </c>
      <c r="L227" s="35"/>
      <c r="M227" s="216" t="s">
        <v>1</v>
      </c>
      <c r="N227" s="217" t="s">
        <v>47</v>
      </c>
      <c r="O227" s="65"/>
      <c r="P227" s="218">
        <f>O227*H227</f>
        <v>0</v>
      </c>
      <c r="Q227" s="218">
        <v>0</v>
      </c>
      <c r="R227" s="218">
        <f>Q227*H227</f>
        <v>0</v>
      </c>
      <c r="S227" s="218">
        <v>0</v>
      </c>
      <c r="T227" s="219">
        <f>S227*H227</f>
        <v>0</v>
      </c>
      <c r="AR227" s="220" t="s">
        <v>161</v>
      </c>
      <c r="AT227" s="220" t="s">
        <v>156</v>
      </c>
      <c r="AU227" s="220" t="s">
        <v>91</v>
      </c>
      <c r="AY227" s="15" t="s">
        <v>154</v>
      </c>
      <c r="BE227" s="108">
        <f>IF(N227="základní",J227,0)</f>
        <v>0</v>
      </c>
      <c r="BF227" s="108">
        <f>IF(N227="snížená",J227,0)</f>
        <v>0</v>
      </c>
      <c r="BG227" s="108">
        <f>IF(N227="zákl. přenesená",J227,0)</f>
        <v>0</v>
      </c>
      <c r="BH227" s="108">
        <f>IF(N227="sníž. přenesená",J227,0)</f>
        <v>0</v>
      </c>
      <c r="BI227" s="108">
        <f>IF(N227="nulová",J227,0)</f>
        <v>0</v>
      </c>
      <c r="BJ227" s="15" t="s">
        <v>8</v>
      </c>
      <c r="BK227" s="108">
        <f>ROUND(I227*H227,0)</f>
        <v>0</v>
      </c>
      <c r="BL227" s="15" t="s">
        <v>161</v>
      </c>
      <c r="BM227" s="220" t="s">
        <v>321</v>
      </c>
    </row>
    <row r="228" spans="2:47" s="1" customFormat="1" ht="19.2">
      <c r="B228" s="33"/>
      <c r="C228" s="34"/>
      <c r="D228" s="221" t="s">
        <v>163</v>
      </c>
      <c r="E228" s="34"/>
      <c r="F228" s="222" t="s">
        <v>322</v>
      </c>
      <c r="G228" s="34"/>
      <c r="H228" s="34"/>
      <c r="I228" s="122"/>
      <c r="J228" s="34"/>
      <c r="K228" s="34"/>
      <c r="L228" s="35"/>
      <c r="M228" s="223"/>
      <c r="N228" s="65"/>
      <c r="O228" s="65"/>
      <c r="P228" s="65"/>
      <c r="Q228" s="65"/>
      <c r="R228" s="65"/>
      <c r="S228" s="65"/>
      <c r="T228" s="66"/>
      <c r="AT228" s="15" t="s">
        <v>163</v>
      </c>
      <c r="AU228" s="15" t="s">
        <v>91</v>
      </c>
    </row>
    <row r="229" spans="2:51" s="12" customFormat="1" ht="20.4">
      <c r="B229" s="224"/>
      <c r="C229" s="225"/>
      <c r="D229" s="221" t="s">
        <v>165</v>
      </c>
      <c r="E229" s="226" t="s">
        <v>1</v>
      </c>
      <c r="F229" s="227" t="s">
        <v>323</v>
      </c>
      <c r="G229" s="225"/>
      <c r="H229" s="228">
        <v>49</v>
      </c>
      <c r="I229" s="229"/>
      <c r="J229" s="225"/>
      <c r="K229" s="225"/>
      <c r="L229" s="230"/>
      <c r="M229" s="231"/>
      <c r="N229" s="232"/>
      <c r="O229" s="232"/>
      <c r="P229" s="232"/>
      <c r="Q229" s="232"/>
      <c r="R229" s="232"/>
      <c r="S229" s="232"/>
      <c r="T229" s="233"/>
      <c r="AT229" s="234" t="s">
        <v>165</v>
      </c>
      <c r="AU229" s="234" t="s">
        <v>91</v>
      </c>
      <c r="AV229" s="12" t="s">
        <v>91</v>
      </c>
      <c r="AW229" s="12" t="s">
        <v>35</v>
      </c>
      <c r="AX229" s="12" t="s">
        <v>8</v>
      </c>
      <c r="AY229" s="234" t="s">
        <v>154</v>
      </c>
    </row>
    <row r="230" spans="2:65" s="1" customFormat="1" ht="24" customHeight="1">
      <c r="B230" s="33"/>
      <c r="C230" s="210" t="s">
        <v>324</v>
      </c>
      <c r="D230" s="210" t="s">
        <v>156</v>
      </c>
      <c r="E230" s="211" t="s">
        <v>325</v>
      </c>
      <c r="F230" s="212" t="s">
        <v>326</v>
      </c>
      <c r="G230" s="213" t="s">
        <v>231</v>
      </c>
      <c r="H230" s="214">
        <v>6.43</v>
      </c>
      <c r="I230" s="215"/>
      <c r="J230" s="214">
        <f>ROUND(I230*H230,0)</f>
        <v>0</v>
      </c>
      <c r="K230" s="212" t="s">
        <v>160</v>
      </c>
      <c r="L230" s="35"/>
      <c r="M230" s="216" t="s">
        <v>1</v>
      </c>
      <c r="N230" s="217" t="s">
        <v>47</v>
      </c>
      <c r="O230" s="65"/>
      <c r="P230" s="218">
        <f>O230*H230</f>
        <v>0</v>
      </c>
      <c r="Q230" s="218">
        <v>1.03822</v>
      </c>
      <c r="R230" s="218">
        <f>Q230*H230</f>
        <v>6.675754599999999</v>
      </c>
      <c r="S230" s="218">
        <v>0</v>
      </c>
      <c r="T230" s="219">
        <f>S230*H230</f>
        <v>0</v>
      </c>
      <c r="AR230" s="220" t="s">
        <v>161</v>
      </c>
      <c r="AT230" s="220" t="s">
        <v>156</v>
      </c>
      <c r="AU230" s="220" t="s">
        <v>91</v>
      </c>
      <c r="AY230" s="15" t="s">
        <v>154</v>
      </c>
      <c r="BE230" s="108">
        <f>IF(N230="základní",J230,0)</f>
        <v>0</v>
      </c>
      <c r="BF230" s="108">
        <f>IF(N230="snížená",J230,0)</f>
        <v>0</v>
      </c>
      <c r="BG230" s="108">
        <f>IF(N230="zákl. přenesená",J230,0)</f>
        <v>0</v>
      </c>
      <c r="BH230" s="108">
        <f>IF(N230="sníž. přenesená",J230,0)</f>
        <v>0</v>
      </c>
      <c r="BI230" s="108">
        <f>IF(N230="nulová",J230,0)</f>
        <v>0</v>
      </c>
      <c r="BJ230" s="15" t="s">
        <v>8</v>
      </c>
      <c r="BK230" s="108">
        <f>ROUND(I230*H230,0)</f>
        <v>0</v>
      </c>
      <c r="BL230" s="15" t="s">
        <v>161</v>
      </c>
      <c r="BM230" s="220" t="s">
        <v>327</v>
      </c>
    </row>
    <row r="231" spans="2:47" s="1" customFormat="1" ht="19.2">
      <c r="B231" s="33"/>
      <c r="C231" s="34"/>
      <c r="D231" s="221" t="s">
        <v>163</v>
      </c>
      <c r="E231" s="34"/>
      <c r="F231" s="222" t="s">
        <v>328</v>
      </c>
      <c r="G231" s="34"/>
      <c r="H231" s="34"/>
      <c r="I231" s="122"/>
      <c r="J231" s="34"/>
      <c r="K231" s="34"/>
      <c r="L231" s="35"/>
      <c r="M231" s="223"/>
      <c r="N231" s="65"/>
      <c r="O231" s="65"/>
      <c r="P231" s="65"/>
      <c r="Q231" s="65"/>
      <c r="R231" s="65"/>
      <c r="S231" s="65"/>
      <c r="T231" s="66"/>
      <c r="AT231" s="15" t="s">
        <v>163</v>
      </c>
      <c r="AU231" s="15" t="s">
        <v>91</v>
      </c>
    </row>
    <row r="232" spans="2:51" s="12" customFormat="1" ht="10.2">
      <c r="B232" s="224"/>
      <c r="C232" s="225"/>
      <c r="D232" s="221" t="s">
        <v>165</v>
      </c>
      <c r="E232" s="226" t="s">
        <v>1</v>
      </c>
      <c r="F232" s="227" t="s">
        <v>329</v>
      </c>
      <c r="G232" s="225"/>
      <c r="H232" s="228">
        <v>6.43</v>
      </c>
      <c r="I232" s="229"/>
      <c r="J232" s="225"/>
      <c r="K232" s="225"/>
      <c r="L232" s="230"/>
      <c r="M232" s="231"/>
      <c r="N232" s="232"/>
      <c r="O232" s="232"/>
      <c r="P232" s="232"/>
      <c r="Q232" s="232"/>
      <c r="R232" s="232"/>
      <c r="S232" s="232"/>
      <c r="T232" s="233"/>
      <c r="AT232" s="234" t="s">
        <v>165</v>
      </c>
      <c r="AU232" s="234" t="s">
        <v>91</v>
      </c>
      <c r="AV232" s="12" t="s">
        <v>91</v>
      </c>
      <c r="AW232" s="12" t="s">
        <v>35</v>
      </c>
      <c r="AX232" s="12" t="s">
        <v>8</v>
      </c>
      <c r="AY232" s="234" t="s">
        <v>154</v>
      </c>
    </row>
    <row r="233" spans="2:65" s="1" customFormat="1" ht="24" customHeight="1">
      <c r="B233" s="33"/>
      <c r="C233" s="210" t="s">
        <v>330</v>
      </c>
      <c r="D233" s="210" t="s">
        <v>156</v>
      </c>
      <c r="E233" s="211" t="s">
        <v>331</v>
      </c>
      <c r="F233" s="212" t="s">
        <v>332</v>
      </c>
      <c r="G233" s="213" t="s">
        <v>171</v>
      </c>
      <c r="H233" s="214">
        <v>213</v>
      </c>
      <c r="I233" s="215"/>
      <c r="J233" s="214">
        <f>ROUND(I233*H233,0)</f>
        <v>0</v>
      </c>
      <c r="K233" s="212" t="s">
        <v>160</v>
      </c>
      <c r="L233" s="35"/>
      <c r="M233" s="216" t="s">
        <v>1</v>
      </c>
      <c r="N233" s="217" t="s">
        <v>47</v>
      </c>
      <c r="O233" s="65"/>
      <c r="P233" s="218">
        <f>O233*H233</f>
        <v>0</v>
      </c>
      <c r="Q233" s="218">
        <v>1.93125</v>
      </c>
      <c r="R233" s="218">
        <f>Q233*H233</f>
        <v>411.35625</v>
      </c>
      <c r="S233" s="218">
        <v>0</v>
      </c>
      <c r="T233" s="219">
        <f>S233*H233</f>
        <v>0</v>
      </c>
      <c r="AR233" s="220" t="s">
        <v>161</v>
      </c>
      <c r="AT233" s="220" t="s">
        <v>156</v>
      </c>
      <c r="AU233" s="220" t="s">
        <v>91</v>
      </c>
      <c r="AY233" s="15" t="s">
        <v>154</v>
      </c>
      <c r="BE233" s="108">
        <f>IF(N233="základní",J233,0)</f>
        <v>0</v>
      </c>
      <c r="BF233" s="108">
        <f>IF(N233="snížená",J233,0)</f>
        <v>0</v>
      </c>
      <c r="BG233" s="108">
        <f>IF(N233="zákl. přenesená",J233,0)</f>
        <v>0</v>
      </c>
      <c r="BH233" s="108">
        <f>IF(N233="sníž. přenesená",J233,0)</f>
        <v>0</v>
      </c>
      <c r="BI233" s="108">
        <f>IF(N233="nulová",J233,0)</f>
        <v>0</v>
      </c>
      <c r="BJ233" s="15" t="s">
        <v>8</v>
      </c>
      <c r="BK233" s="108">
        <f>ROUND(I233*H233,0)</f>
        <v>0</v>
      </c>
      <c r="BL233" s="15" t="s">
        <v>161</v>
      </c>
      <c r="BM233" s="220" t="s">
        <v>333</v>
      </c>
    </row>
    <row r="234" spans="2:47" s="1" customFormat="1" ht="19.2">
      <c r="B234" s="33"/>
      <c r="C234" s="34"/>
      <c r="D234" s="221" t="s">
        <v>163</v>
      </c>
      <c r="E234" s="34"/>
      <c r="F234" s="222" t="s">
        <v>334</v>
      </c>
      <c r="G234" s="34"/>
      <c r="H234" s="34"/>
      <c r="I234" s="122"/>
      <c r="J234" s="34"/>
      <c r="K234" s="34"/>
      <c r="L234" s="35"/>
      <c r="M234" s="223"/>
      <c r="N234" s="65"/>
      <c r="O234" s="65"/>
      <c r="P234" s="65"/>
      <c r="Q234" s="65"/>
      <c r="R234" s="65"/>
      <c r="S234" s="65"/>
      <c r="T234" s="66"/>
      <c r="AT234" s="15" t="s">
        <v>163</v>
      </c>
      <c r="AU234" s="15" t="s">
        <v>91</v>
      </c>
    </row>
    <row r="235" spans="2:51" s="12" customFormat="1" ht="10.2">
      <c r="B235" s="224"/>
      <c r="C235" s="225"/>
      <c r="D235" s="221" t="s">
        <v>165</v>
      </c>
      <c r="E235" s="226" t="s">
        <v>1</v>
      </c>
      <c r="F235" s="227" t="s">
        <v>335</v>
      </c>
      <c r="G235" s="225"/>
      <c r="H235" s="228">
        <v>213</v>
      </c>
      <c r="I235" s="229"/>
      <c r="J235" s="225"/>
      <c r="K235" s="225"/>
      <c r="L235" s="230"/>
      <c r="M235" s="231"/>
      <c r="N235" s="232"/>
      <c r="O235" s="232"/>
      <c r="P235" s="232"/>
      <c r="Q235" s="232"/>
      <c r="R235" s="232"/>
      <c r="S235" s="232"/>
      <c r="T235" s="233"/>
      <c r="AT235" s="234" t="s">
        <v>165</v>
      </c>
      <c r="AU235" s="234" t="s">
        <v>91</v>
      </c>
      <c r="AV235" s="12" t="s">
        <v>91</v>
      </c>
      <c r="AW235" s="12" t="s">
        <v>35</v>
      </c>
      <c r="AX235" s="12" t="s">
        <v>8</v>
      </c>
      <c r="AY235" s="234" t="s">
        <v>154</v>
      </c>
    </row>
    <row r="236" spans="2:65" s="1" customFormat="1" ht="24" customHeight="1">
      <c r="B236" s="33"/>
      <c r="C236" s="210" t="s">
        <v>336</v>
      </c>
      <c r="D236" s="210" t="s">
        <v>156</v>
      </c>
      <c r="E236" s="211" t="s">
        <v>337</v>
      </c>
      <c r="F236" s="212" t="s">
        <v>338</v>
      </c>
      <c r="G236" s="213" t="s">
        <v>159</v>
      </c>
      <c r="H236" s="214">
        <v>330</v>
      </c>
      <c r="I236" s="215"/>
      <c r="J236" s="214">
        <f>ROUND(I236*H236,0)</f>
        <v>0</v>
      </c>
      <c r="K236" s="212" t="s">
        <v>160</v>
      </c>
      <c r="L236" s="35"/>
      <c r="M236" s="216" t="s">
        <v>1</v>
      </c>
      <c r="N236" s="217" t="s">
        <v>47</v>
      </c>
      <c r="O236" s="65"/>
      <c r="P236" s="218">
        <f>O236*H236</f>
        <v>0</v>
      </c>
      <c r="Q236" s="218">
        <v>0.108</v>
      </c>
      <c r="R236" s="218">
        <f>Q236*H236</f>
        <v>35.64</v>
      </c>
      <c r="S236" s="218">
        <v>0</v>
      </c>
      <c r="T236" s="219">
        <f>S236*H236</f>
        <v>0</v>
      </c>
      <c r="AR236" s="220" t="s">
        <v>161</v>
      </c>
      <c r="AT236" s="220" t="s">
        <v>156</v>
      </c>
      <c r="AU236" s="220" t="s">
        <v>91</v>
      </c>
      <c r="AY236" s="15" t="s">
        <v>154</v>
      </c>
      <c r="BE236" s="108">
        <f>IF(N236="základní",J236,0)</f>
        <v>0</v>
      </c>
      <c r="BF236" s="108">
        <f>IF(N236="snížená",J236,0)</f>
        <v>0</v>
      </c>
      <c r="BG236" s="108">
        <f>IF(N236="zákl. přenesená",J236,0)</f>
        <v>0</v>
      </c>
      <c r="BH236" s="108">
        <f>IF(N236="sníž. přenesená",J236,0)</f>
        <v>0</v>
      </c>
      <c r="BI236" s="108">
        <f>IF(N236="nulová",J236,0)</f>
        <v>0</v>
      </c>
      <c r="BJ236" s="15" t="s">
        <v>8</v>
      </c>
      <c r="BK236" s="108">
        <f>ROUND(I236*H236,0)</f>
        <v>0</v>
      </c>
      <c r="BL236" s="15" t="s">
        <v>161</v>
      </c>
      <c r="BM236" s="220" t="s">
        <v>339</v>
      </c>
    </row>
    <row r="237" spans="2:47" s="1" customFormat="1" ht="19.2">
      <c r="B237" s="33"/>
      <c r="C237" s="34"/>
      <c r="D237" s="221" t="s">
        <v>163</v>
      </c>
      <c r="E237" s="34"/>
      <c r="F237" s="222" t="s">
        <v>340</v>
      </c>
      <c r="G237" s="34"/>
      <c r="H237" s="34"/>
      <c r="I237" s="122"/>
      <c r="J237" s="34"/>
      <c r="K237" s="34"/>
      <c r="L237" s="35"/>
      <c r="M237" s="223"/>
      <c r="N237" s="65"/>
      <c r="O237" s="65"/>
      <c r="P237" s="65"/>
      <c r="Q237" s="65"/>
      <c r="R237" s="65"/>
      <c r="S237" s="65"/>
      <c r="T237" s="66"/>
      <c r="AT237" s="15" t="s">
        <v>163</v>
      </c>
      <c r="AU237" s="15" t="s">
        <v>91</v>
      </c>
    </row>
    <row r="238" spans="2:51" s="12" customFormat="1" ht="10.2">
      <c r="B238" s="224"/>
      <c r="C238" s="225"/>
      <c r="D238" s="221" t="s">
        <v>165</v>
      </c>
      <c r="E238" s="226" t="s">
        <v>1</v>
      </c>
      <c r="F238" s="227" t="s">
        <v>166</v>
      </c>
      <c r="G238" s="225"/>
      <c r="H238" s="228">
        <v>60</v>
      </c>
      <c r="I238" s="229"/>
      <c r="J238" s="225"/>
      <c r="K238" s="225"/>
      <c r="L238" s="230"/>
      <c r="M238" s="231"/>
      <c r="N238" s="232"/>
      <c r="O238" s="232"/>
      <c r="P238" s="232"/>
      <c r="Q238" s="232"/>
      <c r="R238" s="232"/>
      <c r="S238" s="232"/>
      <c r="T238" s="233"/>
      <c r="AT238" s="234" t="s">
        <v>165</v>
      </c>
      <c r="AU238" s="234" t="s">
        <v>91</v>
      </c>
      <c r="AV238" s="12" t="s">
        <v>91</v>
      </c>
      <c r="AW238" s="12" t="s">
        <v>35</v>
      </c>
      <c r="AX238" s="12" t="s">
        <v>82</v>
      </c>
      <c r="AY238" s="234" t="s">
        <v>154</v>
      </c>
    </row>
    <row r="239" spans="2:51" s="12" customFormat="1" ht="10.2">
      <c r="B239" s="224"/>
      <c r="C239" s="225"/>
      <c r="D239" s="221" t="s">
        <v>165</v>
      </c>
      <c r="E239" s="226" t="s">
        <v>1</v>
      </c>
      <c r="F239" s="227" t="s">
        <v>341</v>
      </c>
      <c r="G239" s="225"/>
      <c r="H239" s="228">
        <v>270</v>
      </c>
      <c r="I239" s="229"/>
      <c r="J239" s="225"/>
      <c r="K239" s="225"/>
      <c r="L239" s="230"/>
      <c r="M239" s="231"/>
      <c r="N239" s="232"/>
      <c r="O239" s="232"/>
      <c r="P239" s="232"/>
      <c r="Q239" s="232"/>
      <c r="R239" s="232"/>
      <c r="S239" s="232"/>
      <c r="T239" s="233"/>
      <c r="AT239" s="234" t="s">
        <v>165</v>
      </c>
      <c r="AU239" s="234" t="s">
        <v>91</v>
      </c>
      <c r="AV239" s="12" t="s">
        <v>91</v>
      </c>
      <c r="AW239" s="12" t="s">
        <v>35</v>
      </c>
      <c r="AX239" s="12" t="s">
        <v>82</v>
      </c>
      <c r="AY239" s="234" t="s">
        <v>154</v>
      </c>
    </row>
    <row r="240" spans="2:51" s="13" customFormat="1" ht="10.2">
      <c r="B240" s="235"/>
      <c r="C240" s="236"/>
      <c r="D240" s="221" t="s">
        <v>165</v>
      </c>
      <c r="E240" s="237" t="s">
        <v>1</v>
      </c>
      <c r="F240" s="238" t="s">
        <v>168</v>
      </c>
      <c r="G240" s="236"/>
      <c r="H240" s="239">
        <v>330</v>
      </c>
      <c r="I240" s="240"/>
      <c r="J240" s="236"/>
      <c r="K240" s="236"/>
      <c r="L240" s="241"/>
      <c r="M240" s="242"/>
      <c r="N240" s="243"/>
      <c r="O240" s="243"/>
      <c r="P240" s="243"/>
      <c r="Q240" s="243"/>
      <c r="R240" s="243"/>
      <c r="S240" s="243"/>
      <c r="T240" s="244"/>
      <c r="AT240" s="245" t="s">
        <v>165</v>
      </c>
      <c r="AU240" s="245" t="s">
        <v>91</v>
      </c>
      <c r="AV240" s="13" t="s">
        <v>161</v>
      </c>
      <c r="AW240" s="13" t="s">
        <v>35</v>
      </c>
      <c r="AX240" s="13" t="s">
        <v>8</v>
      </c>
      <c r="AY240" s="245" t="s">
        <v>154</v>
      </c>
    </row>
    <row r="241" spans="2:65" s="1" customFormat="1" ht="16.5" customHeight="1">
      <c r="B241" s="33"/>
      <c r="C241" s="247" t="s">
        <v>342</v>
      </c>
      <c r="D241" s="247" t="s">
        <v>228</v>
      </c>
      <c r="E241" s="248" t="s">
        <v>343</v>
      </c>
      <c r="F241" s="249" t="s">
        <v>344</v>
      </c>
      <c r="G241" s="250" t="s">
        <v>345</v>
      </c>
      <c r="H241" s="251">
        <v>90</v>
      </c>
      <c r="I241" s="252"/>
      <c r="J241" s="251">
        <f>ROUND(I241*H241,0)</f>
        <v>0</v>
      </c>
      <c r="K241" s="249" t="s">
        <v>160</v>
      </c>
      <c r="L241" s="253"/>
      <c r="M241" s="254" t="s">
        <v>1</v>
      </c>
      <c r="N241" s="255" t="s">
        <v>47</v>
      </c>
      <c r="O241" s="65"/>
      <c r="P241" s="218">
        <f>O241*H241</f>
        <v>0</v>
      </c>
      <c r="Q241" s="218">
        <v>1.516</v>
      </c>
      <c r="R241" s="218">
        <f>Q241*H241</f>
        <v>136.44</v>
      </c>
      <c r="S241" s="218">
        <v>0</v>
      </c>
      <c r="T241" s="219">
        <f>S241*H241</f>
        <v>0</v>
      </c>
      <c r="AR241" s="220" t="s">
        <v>204</v>
      </c>
      <c r="AT241" s="220" t="s">
        <v>228</v>
      </c>
      <c r="AU241" s="220" t="s">
        <v>91</v>
      </c>
      <c r="AY241" s="15" t="s">
        <v>154</v>
      </c>
      <c r="BE241" s="108">
        <f>IF(N241="základní",J241,0)</f>
        <v>0</v>
      </c>
      <c r="BF241" s="108">
        <f>IF(N241="snížená",J241,0)</f>
        <v>0</v>
      </c>
      <c r="BG241" s="108">
        <f>IF(N241="zákl. přenesená",J241,0)</f>
        <v>0</v>
      </c>
      <c r="BH241" s="108">
        <f>IF(N241="sníž. přenesená",J241,0)</f>
        <v>0</v>
      </c>
      <c r="BI241" s="108">
        <f>IF(N241="nulová",J241,0)</f>
        <v>0</v>
      </c>
      <c r="BJ241" s="15" t="s">
        <v>8</v>
      </c>
      <c r="BK241" s="108">
        <f>ROUND(I241*H241,0)</f>
        <v>0</v>
      </c>
      <c r="BL241" s="15" t="s">
        <v>161</v>
      </c>
      <c r="BM241" s="220" t="s">
        <v>346</v>
      </c>
    </row>
    <row r="242" spans="2:47" s="1" customFormat="1" ht="10.2">
      <c r="B242" s="33"/>
      <c r="C242" s="34"/>
      <c r="D242" s="221" t="s">
        <v>163</v>
      </c>
      <c r="E242" s="34"/>
      <c r="F242" s="222" t="s">
        <v>344</v>
      </c>
      <c r="G242" s="34"/>
      <c r="H242" s="34"/>
      <c r="I242" s="122"/>
      <c r="J242" s="34"/>
      <c r="K242" s="34"/>
      <c r="L242" s="35"/>
      <c r="M242" s="223"/>
      <c r="N242" s="65"/>
      <c r="O242" s="65"/>
      <c r="P242" s="65"/>
      <c r="Q242" s="65"/>
      <c r="R242" s="65"/>
      <c r="S242" s="65"/>
      <c r="T242" s="66"/>
      <c r="AT242" s="15" t="s">
        <v>163</v>
      </c>
      <c r="AU242" s="15" t="s">
        <v>91</v>
      </c>
    </row>
    <row r="243" spans="2:51" s="12" customFormat="1" ht="10.2">
      <c r="B243" s="224"/>
      <c r="C243" s="225"/>
      <c r="D243" s="221" t="s">
        <v>165</v>
      </c>
      <c r="E243" s="226" t="s">
        <v>1</v>
      </c>
      <c r="F243" s="227" t="s">
        <v>347</v>
      </c>
      <c r="G243" s="225"/>
      <c r="H243" s="228">
        <v>90</v>
      </c>
      <c r="I243" s="229"/>
      <c r="J243" s="225"/>
      <c r="K243" s="225"/>
      <c r="L243" s="230"/>
      <c r="M243" s="231"/>
      <c r="N243" s="232"/>
      <c r="O243" s="232"/>
      <c r="P243" s="232"/>
      <c r="Q243" s="232"/>
      <c r="R243" s="232"/>
      <c r="S243" s="232"/>
      <c r="T243" s="233"/>
      <c r="AT243" s="234" t="s">
        <v>165</v>
      </c>
      <c r="AU243" s="234" t="s">
        <v>91</v>
      </c>
      <c r="AV243" s="12" t="s">
        <v>91</v>
      </c>
      <c r="AW243" s="12" t="s">
        <v>35</v>
      </c>
      <c r="AX243" s="12" t="s">
        <v>8</v>
      </c>
      <c r="AY243" s="234" t="s">
        <v>154</v>
      </c>
    </row>
    <row r="244" spans="2:65" s="1" customFormat="1" ht="16.5" customHeight="1">
      <c r="B244" s="33"/>
      <c r="C244" s="247" t="s">
        <v>348</v>
      </c>
      <c r="D244" s="247" t="s">
        <v>228</v>
      </c>
      <c r="E244" s="248" t="s">
        <v>349</v>
      </c>
      <c r="F244" s="249" t="s">
        <v>350</v>
      </c>
      <c r="G244" s="250" t="s">
        <v>345</v>
      </c>
      <c r="H244" s="251">
        <v>20</v>
      </c>
      <c r="I244" s="252"/>
      <c r="J244" s="251">
        <f>ROUND(I244*H244,0)</f>
        <v>0</v>
      </c>
      <c r="K244" s="249" t="s">
        <v>160</v>
      </c>
      <c r="L244" s="253"/>
      <c r="M244" s="254" t="s">
        <v>1</v>
      </c>
      <c r="N244" s="255" t="s">
        <v>47</v>
      </c>
      <c r="O244" s="65"/>
      <c r="P244" s="218">
        <f>O244*H244</f>
        <v>0</v>
      </c>
      <c r="Q244" s="218">
        <v>1.12</v>
      </c>
      <c r="R244" s="218">
        <f>Q244*H244</f>
        <v>22.400000000000002</v>
      </c>
      <c r="S244" s="218">
        <v>0</v>
      </c>
      <c r="T244" s="219">
        <f>S244*H244</f>
        <v>0</v>
      </c>
      <c r="AR244" s="220" t="s">
        <v>204</v>
      </c>
      <c r="AT244" s="220" t="s">
        <v>228</v>
      </c>
      <c r="AU244" s="220" t="s">
        <v>91</v>
      </c>
      <c r="AY244" s="15" t="s">
        <v>154</v>
      </c>
      <c r="BE244" s="108">
        <f>IF(N244="základní",J244,0)</f>
        <v>0</v>
      </c>
      <c r="BF244" s="108">
        <f>IF(N244="snížená",J244,0)</f>
        <v>0</v>
      </c>
      <c r="BG244" s="108">
        <f>IF(N244="zákl. přenesená",J244,0)</f>
        <v>0</v>
      </c>
      <c r="BH244" s="108">
        <f>IF(N244="sníž. přenesená",J244,0)</f>
        <v>0</v>
      </c>
      <c r="BI244" s="108">
        <f>IF(N244="nulová",J244,0)</f>
        <v>0</v>
      </c>
      <c r="BJ244" s="15" t="s">
        <v>8</v>
      </c>
      <c r="BK244" s="108">
        <f>ROUND(I244*H244,0)</f>
        <v>0</v>
      </c>
      <c r="BL244" s="15" t="s">
        <v>161</v>
      </c>
      <c r="BM244" s="220" t="s">
        <v>351</v>
      </c>
    </row>
    <row r="245" spans="2:47" s="1" customFormat="1" ht="10.2">
      <c r="B245" s="33"/>
      <c r="C245" s="34"/>
      <c r="D245" s="221" t="s">
        <v>163</v>
      </c>
      <c r="E245" s="34"/>
      <c r="F245" s="222" t="s">
        <v>350</v>
      </c>
      <c r="G245" s="34"/>
      <c r="H245" s="34"/>
      <c r="I245" s="122"/>
      <c r="J245" s="34"/>
      <c r="K245" s="34"/>
      <c r="L245" s="35"/>
      <c r="M245" s="223"/>
      <c r="N245" s="65"/>
      <c r="O245" s="65"/>
      <c r="P245" s="65"/>
      <c r="Q245" s="65"/>
      <c r="R245" s="65"/>
      <c r="S245" s="65"/>
      <c r="T245" s="66"/>
      <c r="AT245" s="15" t="s">
        <v>163</v>
      </c>
      <c r="AU245" s="15" t="s">
        <v>91</v>
      </c>
    </row>
    <row r="246" spans="2:51" s="12" customFormat="1" ht="10.2">
      <c r="B246" s="224"/>
      <c r="C246" s="225"/>
      <c r="D246" s="221" t="s">
        <v>165</v>
      </c>
      <c r="E246" s="226" t="s">
        <v>1</v>
      </c>
      <c r="F246" s="227" t="s">
        <v>352</v>
      </c>
      <c r="G246" s="225"/>
      <c r="H246" s="228">
        <v>20</v>
      </c>
      <c r="I246" s="229"/>
      <c r="J246" s="225"/>
      <c r="K246" s="225"/>
      <c r="L246" s="230"/>
      <c r="M246" s="231"/>
      <c r="N246" s="232"/>
      <c r="O246" s="232"/>
      <c r="P246" s="232"/>
      <c r="Q246" s="232"/>
      <c r="R246" s="232"/>
      <c r="S246" s="232"/>
      <c r="T246" s="233"/>
      <c r="AT246" s="234" t="s">
        <v>165</v>
      </c>
      <c r="AU246" s="234" t="s">
        <v>91</v>
      </c>
      <c r="AV246" s="12" t="s">
        <v>91</v>
      </c>
      <c r="AW246" s="12" t="s">
        <v>35</v>
      </c>
      <c r="AX246" s="12" t="s">
        <v>8</v>
      </c>
      <c r="AY246" s="234" t="s">
        <v>154</v>
      </c>
    </row>
    <row r="247" spans="2:63" s="11" customFormat="1" ht="22.8" customHeight="1">
      <c r="B247" s="194"/>
      <c r="C247" s="195"/>
      <c r="D247" s="196" t="s">
        <v>81</v>
      </c>
      <c r="E247" s="208" t="s">
        <v>174</v>
      </c>
      <c r="F247" s="208" t="s">
        <v>353</v>
      </c>
      <c r="G247" s="195"/>
      <c r="H247" s="195"/>
      <c r="I247" s="198"/>
      <c r="J247" s="209">
        <f>BK247</f>
        <v>0</v>
      </c>
      <c r="K247" s="195"/>
      <c r="L247" s="200"/>
      <c r="M247" s="201"/>
      <c r="N247" s="202"/>
      <c r="O247" s="202"/>
      <c r="P247" s="203">
        <f>SUM(P248:P251)</f>
        <v>0</v>
      </c>
      <c r="Q247" s="202"/>
      <c r="R247" s="203">
        <f>SUM(R248:R251)</f>
        <v>3.599037</v>
      </c>
      <c r="S247" s="202"/>
      <c r="T247" s="204">
        <f>SUM(T248:T251)</f>
        <v>0</v>
      </c>
      <c r="AR247" s="205" t="s">
        <v>8</v>
      </c>
      <c r="AT247" s="206" t="s">
        <v>81</v>
      </c>
      <c r="AU247" s="206" t="s">
        <v>8</v>
      </c>
      <c r="AY247" s="205" t="s">
        <v>154</v>
      </c>
      <c r="BK247" s="207">
        <f>SUM(BK248:BK251)</f>
        <v>0</v>
      </c>
    </row>
    <row r="248" spans="2:65" s="1" customFormat="1" ht="16.5" customHeight="1">
      <c r="B248" s="33"/>
      <c r="C248" s="210" t="s">
        <v>354</v>
      </c>
      <c r="D248" s="210" t="s">
        <v>156</v>
      </c>
      <c r="E248" s="211" t="s">
        <v>355</v>
      </c>
      <c r="F248" s="212" t="s">
        <v>356</v>
      </c>
      <c r="G248" s="213" t="s">
        <v>159</v>
      </c>
      <c r="H248" s="214">
        <v>222.3</v>
      </c>
      <c r="I248" s="215"/>
      <c r="J248" s="214">
        <f>ROUND(I248*H248,0)</f>
        <v>0</v>
      </c>
      <c r="K248" s="212" t="s">
        <v>160</v>
      </c>
      <c r="L248" s="35"/>
      <c r="M248" s="216" t="s">
        <v>1</v>
      </c>
      <c r="N248" s="217" t="s">
        <v>47</v>
      </c>
      <c r="O248" s="65"/>
      <c r="P248" s="218">
        <f>O248*H248</f>
        <v>0</v>
      </c>
      <c r="Q248" s="218">
        <v>0.01619</v>
      </c>
      <c r="R248" s="218">
        <f>Q248*H248</f>
        <v>3.599037</v>
      </c>
      <c r="S248" s="218">
        <v>0</v>
      </c>
      <c r="T248" s="219">
        <f>S248*H248</f>
        <v>0</v>
      </c>
      <c r="AR248" s="220" t="s">
        <v>161</v>
      </c>
      <c r="AT248" s="220" t="s">
        <v>156</v>
      </c>
      <c r="AU248" s="220" t="s">
        <v>91</v>
      </c>
      <c r="AY248" s="15" t="s">
        <v>154</v>
      </c>
      <c r="BE248" s="108">
        <f>IF(N248="základní",J248,0)</f>
        <v>0</v>
      </c>
      <c r="BF248" s="108">
        <f>IF(N248="snížená",J248,0)</f>
        <v>0</v>
      </c>
      <c r="BG248" s="108">
        <f>IF(N248="zákl. přenesená",J248,0)</f>
        <v>0</v>
      </c>
      <c r="BH248" s="108">
        <f>IF(N248="sníž. přenesená",J248,0)</f>
        <v>0</v>
      </c>
      <c r="BI248" s="108">
        <f>IF(N248="nulová",J248,0)</f>
        <v>0</v>
      </c>
      <c r="BJ248" s="15" t="s">
        <v>8</v>
      </c>
      <c r="BK248" s="108">
        <f>ROUND(I248*H248,0)</f>
        <v>0</v>
      </c>
      <c r="BL248" s="15" t="s">
        <v>161</v>
      </c>
      <c r="BM248" s="220" t="s">
        <v>357</v>
      </c>
    </row>
    <row r="249" spans="2:47" s="1" customFormat="1" ht="19.2">
      <c r="B249" s="33"/>
      <c r="C249" s="34"/>
      <c r="D249" s="221" t="s">
        <v>163</v>
      </c>
      <c r="E249" s="34"/>
      <c r="F249" s="222" t="s">
        <v>358</v>
      </c>
      <c r="G249" s="34"/>
      <c r="H249" s="34"/>
      <c r="I249" s="122"/>
      <c r="J249" s="34"/>
      <c r="K249" s="34"/>
      <c r="L249" s="35"/>
      <c r="M249" s="223"/>
      <c r="N249" s="65"/>
      <c r="O249" s="65"/>
      <c r="P249" s="65"/>
      <c r="Q249" s="65"/>
      <c r="R249" s="65"/>
      <c r="S249" s="65"/>
      <c r="T249" s="66"/>
      <c r="AT249" s="15" t="s">
        <v>163</v>
      </c>
      <c r="AU249" s="15" t="s">
        <v>91</v>
      </c>
    </row>
    <row r="250" spans="2:47" s="1" customFormat="1" ht="57.6">
      <c r="B250" s="33"/>
      <c r="C250" s="34"/>
      <c r="D250" s="221" t="s">
        <v>184</v>
      </c>
      <c r="E250" s="34"/>
      <c r="F250" s="246" t="s">
        <v>359</v>
      </c>
      <c r="G250" s="34"/>
      <c r="H250" s="34"/>
      <c r="I250" s="122"/>
      <c r="J250" s="34"/>
      <c r="K250" s="34"/>
      <c r="L250" s="35"/>
      <c r="M250" s="223"/>
      <c r="N250" s="65"/>
      <c r="O250" s="65"/>
      <c r="P250" s="65"/>
      <c r="Q250" s="65"/>
      <c r="R250" s="65"/>
      <c r="S250" s="65"/>
      <c r="T250" s="66"/>
      <c r="AT250" s="15" t="s">
        <v>184</v>
      </c>
      <c r="AU250" s="15" t="s">
        <v>91</v>
      </c>
    </row>
    <row r="251" spans="2:51" s="12" customFormat="1" ht="10.2">
      <c r="B251" s="224"/>
      <c r="C251" s="225"/>
      <c r="D251" s="221" t="s">
        <v>165</v>
      </c>
      <c r="E251" s="226" t="s">
        <v>1</v>
      </c>
      <c r="F251" s="227" t="s">
        <v>360</v>
      </c>
      <c r="G251" s="225"/>
      <c r="H251" s="228">
        <v>222.3</v>
      </c>
      <c r="I251" s="229"/>
      <c r="J251" s="225"/>
      <c r="K251" s="225"/>
      <c r="L251" s="230"/>
      <c r="M251" s="231"/>
      <c r="N251" s="232"/>
      <c r="O251" s="232"/>
      <c r="P251" s="232"/>
      <c r="Q251" s="232"/>
      <c r="R251" s="232"/>
      <c r="S251" s="232"/>
      <c r="T251" s="233"/>
      <c r="AT251" s="234" t="s">
        <v>165</v>
      </c>
      <c r="AU251" s="234" t="s">
        <v>91</v>
      </c>
      <c r="AV251" s="12" t="s">
        <v>91</v>
      </c>
      <c r="AW251" s="12" t="s">
        <v>35</v>
      </c>
      <c r="AX251" s="12" t="s">
        <v>8</v>
      </c>
      <c r="AY251" s="234" t="s">
        <v>154</v>
      </c>
    </row>
    <row r="252" spans="2:63" s="11" customFormat="1" ht="22.8" customHeight="1">
      <c r="B252" s="194"/>
      <c r="C252" s="195"/>
      <c r="D252" s="196" t="s">
        <v>81</v>
      </c>
      <c r="E252" s="208" t="s">
        <v>161</v>
      </c>
      <c r="F252" s="208" t="s">
        <v>361</v>
      </c>
      <c r="G252" s="195"/>
      <c r="H252" s="195"/>
      <c r="I252" s="198"/>
      <c r="J252" s="209">
        <f>BK252</f>
        <v>0</v>
      </c>
      <c r="K252" s="195"/>
      <c r="L252" s="200"/>
      <c r="M252" s="201"/>
      <c r="N252" s="202"/>
      <c r="O252" s="202"/>
      <c r="P252" s="203">
        <f>SUM(P253:P258)</f>
        <v>0</v>
      </c>
      <c r="Q252" s="202"/>
      <c r="R252" s="203">
        <f>SUM(R253:R258)</f>
        <v>34.9952</v>
      </c>
      <c r="S252" s="202"/>
      <c r="T252" s="204">
        <f>SUM(T253:T258)</f>
        <v>0</v>
      </c>
      <c r="AR252" s="205" t="s">
        <v>8</v>
      </c>
      <c r="AT252" s="206" t="s">
        <v>81</v>
      </c>
      <c r="AU252" s="206" t="s">
        <v>8</v>
      </c>
      <c r="AY252" s="205" t="s">
        <v>154</v>
      </c>
      <c r="BK252" s="207">
        <f>SUM(BK253:BK258)</f>
        <v>0</v>
      </c>
    </row>
    <row r="253" spans="2:65" s="1" customFormat="1" ht="24" customHeight="1">
      <c r="B253" s="33"/>
      <c r="C253" s="210" t="s">
        <v>362</v>
      </c>
      <c r="D253" s="210" t="s">
        <v>156</v>
      </c>
      <c r="E253" s="211" t="s">
        <v>363</v>
      </c>
      <c r="F253" s="212" t="s">
        <v>364</v>
      </c>
      <c r="G253" s="213" t="s">
        <v>159</v>
      </c>
      <c r="H253" s="214">
        <v>80</v>
      </c>
      <c r="I253" s="215"/>
      <c r="J253" s="214">
        <f>ROUND(I253*H253,0)</f>
        <v>0</v>
      </c>
      <c r="K253" s="212" t="s">
        <v>1</v>
      </c>
      <c r="L253" s="35"/>
      <c r="M253" s="216" t="s">
        <v>1</v>
      </c>
      <c r="N253" s="217" t="s">
        <v>47</v>
      </c>
      <c r="O253" s="65"/>
      <c r="P253" s="218">
        <f>O253*H253</f>
        <v>0</v>
      </c>
      <c r="Q253" s="218">
        <v>0</v>
      </c>
      <c r="R253" s="218">
        <f>Q253*H253</f>
        <v>0</v>
      </c>
      <c r="S253" s="218">
        <v>0</v>
      </c>
      <c r="T253" s="219">
        <f>S253*H253</f>
        <v>0</v>
      </c>
      <c r="AR253" s="220" t="s">
        <v>161</v>
      </c>
      <c r="AT253" s="220" t="s">
        <v>156</v>
      </c>
      <c r="AU253" s="220" t="s">
        <v>91</v>
      </c>
      <c r="AY253" s="15" t="s">
        <v>154</v>
      </c>
      <c r="BE253" s="108">
        <f>IF(N253="základní",J253,0)</f>
        <v>0</v>
      </c>
      <c r="BF253" s="108">
        <f>IF(N253="snížená",J253,0)</f>
        <v>0</v>
      </c>
      <c r="BG253" s="108">
        <f>IF(N253="zákl. přenesená",J253,0)</f>
        <v>0</v>
      </c>
      <c r="BH253" s="108">
        <f>IF(N253="sníž. přenesená",J253,0)</f>
        <v>0</v>
      </c>
      <c r="BI253" s="108">
        <f>IF(N253="nulová",J253,0)</f>
        <v>0</v>
      </c>
      <c r="BJ253" s="15" t="s">
        <v>8</v>
      </c>
      <c r="BK253" s="108">
        <f>ROUND(I253*H253,0)</f>
        <v>0</v>
      </c>
      <c r="BL253" s="15" t="s">
        <v>161</v>
      </c>
      <c r="BM253" s="220" t="s">
        <v>365</v>
      </c>
    </row>
    <row r="254" spans="2:47" s="1" customFormat="1" ht="19.2">
      <c r="B254" s="33"/>
      <c r="C254" s="34"/>
      <c r="D254" s="221" t="s">
        <v>163</v>
      </c>
      <c r="E254" s="34"/>
      <c r="F254" s="222" t="s">
        <v>366</v>
      </c>
      <c r="G254" s="34"/>
      <c r="H254" s="34"/>
      <c r="I254" s="122"/>
      <c r="J254" s="34"/>
      <c r="K254" s="34"/>
      <c r="L254" s="35"/>
      <c r="M254" s="223"/>
      <c r="N254" s="65"/>
      <c r="O254" s="65"/>
      <c r="P254" s="65"/>
      <c r="Q254" s="65"/>
      <c r="R254" s="65"/>
      <c r="S254" s="65"/>
      <c r="T254" s="66"/>
      <c r="AT254" s="15" t="s">
        <v>163</v>
      </c>
      <c r="AU254" s="15" t="s">
        <v>91</v>
      </c>
    </row>
    <row r="255" spans="2:51" s="12" customFormat="1" ht="10.2">
      <c r="B255" s="224"/>
      <c r="C255" s="225"/>
      <c r="D255" s="221" t="s">
        <v>165</v>
      </c>
      <c r="E255" s="226" t="s">
        <v>1</v>
      </c>
      <c r="F255" s="227" t="s">
        <v>367</v>
      </c>
      <c r="G255" s="225"/>
      <c r="H255" s="228">
        <v>80</v>
      </c>
      <c r="I255" s="229"/>
      <c r="J255" s="225"/>
      <c r="K255" s="225"/>
      <c r="L255" s="230"/>
      <c r="M255" s="231"/>
      <c r="N255" s="232"/>
      <c r="O255" s="232"/>
      <c r="P255" s="232"/>
      <c r="Q255" s="232"/>
      <c r="R255" s="232"/>
      <c r="S255" s="232"/>
      <c r="T255" s="233"/>
      <c r="AT255" s="234" t="s">
        <v>165</v>
      </c>
      <c r="AU255" s="234" t="s">
        <v>91</v>
      </c>
      <c r="AV255" s="12" t="s">
        <v>91</v>
      </c>
      <c r="AW255" s="12" t="s">
        <v>35</v>
      </c>
      <c r="AX255" s="12" t="s">
        <v>8</v>
      </c>
      <c r="AY255" s="234" t="s">
        <v>154</v>
      </c>
    </row>
    <row r="256" spans="2:65" s="1" customFormat="1" ht="24" customHeight="1">
      <c r="B256" s="33"/>
      <c r="C256" s="210" t="s">
        <v>368</v>
      </c>
      <c r="D256" s="210" t="s">
        <v>156</v>
      </c>
      <c r="E256" s="211" t="s">
        <v>369</v>
      </c>
      <c r="F256" s="212" t="s">
        <v>370</v>
      </c>
      <c r="G256" s="213" t="s">
        <v>159</v>
      </c>
      <c r="H256" s="214">
        <v>80</v>
      </c>
      <c r="I256" s="215"/>
      <c r="J256" s="214">
        <f>ROUND(I256*H256,0)</f>
        <v>0</v>
      </c>
      <c r="K256" s="212" t="s">
        <v>160</v>
      </c>
      <c r="L256" s="35"/>
      <c r="M256" s="216" t="s">
        <v>1</v>
      </c>
      <c r="N256" s="217" t="s">
        <v>47</v>
      </c>
      <c r="O256" s="65"/>
      <c r="P256" s="218">
        <f>O256*H256</f>
        <v>0</v>
      </c>
      <c r="Q256" s="218">
        <v>0.43744</v>
      </c>
      <c r="R256" s="218">
        <f>Q256*H256</f>
        <v>34.9952</v>
      </c>
      <c r="S256" s="218">
        <v>0</v>
      </c>
      <c r="T256" s="219">
        <f>S256*H256</f>
        <v>0</v>
      </c>
      <c r="AR256" s="220" t="s">
        <v>161</v>
      </c>
      <c r="AT256" s="220" t="s">
        <v>156</v>
      </c>
      <c r="AU256" s="220" t="s">
        <v>91</v>
      </c>
      <c r="AY256" s="15" t="s">
        <v>154</v>
      </c>
      <c r="BE256" s="108">
        <f>IF(N256="základní",J256,0)</f>
        <v>0</v>
      </c>
      <c r="BF256" s="108">
        <f>IF(N256="snížená",J256,0)</f>
        <v>0</v>
      </c>
      <c r="BG256" s="108">
        <f>IF(N256="zákl. přenesená",J256,0)</f>
        <v>0</v>
      </c>
      <c r="BH256" s="108">
        <f>IF(N256="sníž. přenesená",J256,0)</f>
        <v>0</v>
      </c>
      <c r="BI256" s="108">
        <f>IF(N256="nulová",J256,0)</f>
        <v>0</v>
      </c>
      <c r="BJ256" s="15" t="s">
        <v>8</v>
      </c>
      <c r="BK256" s="108">
        <f>ROUND(I256*H256,0)</f>
        <v>0</v>
      </c>
      <c r="BL256" s="15" t="s">
        <v>161</v>
      </c>
      <c r="BM256" s="220" t="s">
        <v>371</v>
      </c>
    </row>
    <row r="257" spans="2:47" s="1" customFormat="1" ht="19.2">
      <c r="B257" s="33"/>
      <c r="C257" s="34"/>
      <c r="D257" s="221" t="s">
        <v>163</v>
      </c>
      <c r="E257" s="34"/>
      <c r="F257" s="222" t="s">
        <v>372</v>
      </c>
      <c r="G257" s="34"/>
      <c r="H257" s="34"/>
      <c r="I257" s="122"/>
      <c r="J257" s="34"/>
      <c r="K257" s="34"/>
      <c r="L257" s="35"/>
      <c r="M257" s="223"/>
      <c r="N257" s="65"/>
      <c r="O257" s="65"/>
      <c r="P257" s="65"/>
      <c r="Q257" s="65"/>
      <c r="R257" s="65"/>
      <c r="S257" s="65"/>
      <c r="T257" s="66"/>
      <c r="AT257" s="15" t="s">
        <v>163</v>
      </c>
      <c r="AU257" s="15" t="s">
        <v>91</v>
      </c>
    </row>
    <row r="258" spans="2:51" s="12" customFormat="1" ht="10.2">
      <c r="B258" s="224"/>
      <c r="C258" s="225"/>
      <c r="D258" s="221" t="s">
        <v>165</v>
      </c>
      <c r="E258" s="226" t="s">
        <v>1</v>
      </c>
      <c r="F258" s="227" t="s">
        <v>367</v>
      </c>
      <c r="G258" s="225"/>
      <c r="H258" s="228">
        <v>80</v>
      </c>
      <c r="I258" s="229"/>
      <c r="J258" s="225"/>
      <c r="K258" s="225"/>
      <c r="L258" s="230"/>
      <c r="M258" s="231"/>
      <c r="N258" s="232"/>
      <c r="O258" s="232"/>
      <c r="P258" s="232"/>
      <c r="Q258" s="232"/>
      <c r="R258" s="232"/>
      <c r="S258" s="232"/>
      <c r="T258" s="233"/>
      <c r="AT258" s="234" t="s">
        <v>165</v>
      </c>
      <c r="AU258" s="234" t="s">
        <v>91</v>
      </c>
      <c r="AV258" s="12" t="s">
        <v>91</v>
      </c>
      <c r="AW258" s="12" t="s">
        <v>35</v>
      </c>
      <c r="AX258" s="12" t="s">
        <v>8</v>
      </c>
      <c r="AY258" s="234" t="s">
        <v>154</v>
      </c>
    </row>
    <row r="259" spans="2:63" s="11" customFormat="1" ht="22.8" customHeight="1">
      <c r="B259" s="194"/>
      <c r="C259" s="195"/>
      <c r="D259" s="196" t="s">
        <v>81</v>
      </c>
      <c r="E259" s="208" t="s">
        <v>193</v>
      </c>
      <c r="F259" s="208" t="s">
        <v>373</v>
      </c>
      <c r="G259" s="195"/>
      <c r="H259" s="195"/>
      <c r="I259" s="198"/>
      <c r="J259" s="209">
        <f>BK259</f>
        <v>0</v>
      </c>
      <c r="K259" s="195"/>
      <c r="L259" s="200"/>
      <c r="M259" s="201"/>
      <c r="N259" s="202"/>
      <c r="O259" s="202"/>
      <c r="P259" s="203">
        <f>SUM(P260:P261)</f>
        <v>0</v>
      </c>
      <c r="Q259" s="202"/>
      <c r="R259" s="203">
        <f>SUM(R260:R261)</f>
        <v>0</v>
      </c>
      <c r="S259" s="202"/>
      <c r="T259" s="204">
        <f>SUM(T260:T261)</f>
        <v>0</v>
      </c>
      <c r="AR259" s="205" t="s">
        <v>8</v>
      </c>
      <c r="AT259" s="206" t="s">
        <v>81</v>
      </c>
      <c r="AU259" s="206" t="s">
        <v>8</v>
      </c>
      <c r="AY259" s="205" t="s">
        <v>154</v>
      </c>
      <c r="BK259" s="207">
        <f>SUM(BK260:BK261)</f>
        <v>0</v>
      </c>
    </row>
    <row r="260" spans="2:65" s="1" customFormat="1" ht="24" customHeight="1">
      <c r="B260" s="33"/>
      <c r="C260" s="210" t="s">
        <v>374</v>
      </c>
      <c r="D260" s="210" t="s">
        <v>156</v>
      </c>
      <c r="E260" s="211" t="s">
        <v>375</v>
      </c>
      <c r="F260" s="212" t="s">
        <v>376</v>
      </c>
      <c r="G260" s="213" t="s">
        <v>159</v>
      </c>
      <c r="H260" s="214">
        <v>80</v>
      </c>
      <c r="I260" s="215"/>
      <c r="J260" s="214">
        <f>ROUND(I260*H260,0)</f>
        <v>0</v>
      </c>
      <c r="K260" s="212" t="s">
        <v>1</v>
      </c>
      <c r="L260" s="35"/>
      <c r="M260" s="216" t="s">
        <v>1</v>
      </c>
      <c r="N260" s="217" t="s">
        <v>47</v>
      </c>
      <c r="O260" s="65"/>
      <c r="P260" s="218">
        <f>O260*H260</f>
        <v>0</v>
      </c>
      <c r="Q260" s="218">
        <v>0</v>
      </c>
      <c r="R260" s="218">
        <f>Q260*H260</f>
        <v>0</v>
      </c>
      <c r="S260" s="218">
        <v>0</v>
      </c>
      <c r="T260" s="219">
        <f>S260*H260</f>
        <v>0</v>
      </c>
      <c r="AR260" s="220" t="s">
        <v>161</v>
      </c>
      <c r="AT260" s="220" t="s">
        <v>156</v>
      </c>
      <c r="AU260" s="220" t="s">
        <v>91</v>
      </c>
      <c r="AY260" s="15" t="s">
        <v>154</v>
      </c>
      <c r="BE260" s="108">
        <f>IF(N260="základní",J260,0)</f>
        <v>0</v>
      </c>
      <c r="BF260" s="108">
        <f>IF(N260="snížená",J260,0)</f>
        <v>0</v>
      </c>
      <c r="BG260" s="108">
        <f>IF(N260="zákl. přenesená",J260,0)</f>
        <v>0</v>
      </c>
      <c r="BH260" s="108">
        <f>IF(N260="sníž. přenesená",J260,0)</f>
        <v>0</v>
      </c>
      <c r="BI260" s="108">
        <f>IF(N260="nulová",J260,0)</f>
        <v>0</v>
      </c>
      <c r="BJ260" s="15" t="s">
        <v>8</v>
      </c>
      <c r="BK260" s="108">
        <f>ROUND(I260*H260,0)</f>
        <v>0</v>
      </c>
      <c r="BL260" s="15" t="s">
        <v>161</v>
      </c>
      <c r="BM260" s="220" t="s">
        <v>377</v>
      </c>
    </row>
    <row r="261" spans="2:47" s="1" customFormat="1" ht="19.2">
      <c r="B261" s="33"/>
      <c r="C261" s="34"/>
      <c r="D261" s="221" t="s">
        <v>163</v>
      </c>
      <c r="E261" s="34"/>
      <c r="F261" s="222" t="s">
        <v>376</v>
      </c>
      <c r="G261" s="34"/>
      <c r="H261" s="34"/>
      <c r="I261" s="122"/>
      <c r="J261" s="34"/>
      <c r="K261" s="34"/>
      <c r="L261" s="35"/>
      <c r="M261" s="223"/>
      <c r="N261" s="65"/>
      <c r="O261" s="65"/>
      <c r="P261" s="65"/>
      <c r="Q261" s="65"/>
      <c r="R261" s="65"/>
      <c r="S261" s="65"/>
      <c r="T261" s="66"/>
      <c r="AT261" s="15" t="s">
        <v>163</v>
      </c>
      <c r="AU261" s="15" t="s">
        <v>91</v>
      </c>
    </row>
    <row r="262" spans="2:63" s="11" customFormat="1" ht="22.8" customHeight="1">
      <c r="B262" s="194"/>
      <c r="C262" s="195"/>
      <c r="D262" s="196" t="s">
        <v>81</v>
      </c>
      <c r="E262" s="208" t="s">
        <v>210</v>
      </c>
      <c r="F262" s="208" t="s">
        <v>378</v>
      </c>
      <c r="G262" s="195"/>
      <c r="H262" s="195"/>
      <c r="I262" s="198"/>
      <c r="J262" s="209">
        <f>BK262</f>
        <v>0</v>
      </c>
      <c r="K262" s="195"/>
      <c r="L262" s="200"/>
      <c r="M262" s="201"/>
      <c r="N262" s="202"/>
      <c r="O262" s="202"/>
      <c r="P262" s="203">
        <f>SUM(P263:P265)</f>
        <v>0</v>
      </c>
      <c r="Q262" s="202"/>
      <c r="R262" s="203">
        <f>SUM(R263:R265)</f>
        <v>0.07392</v>
      </c>
      <c r="S262" s="202"/>
      <c r="T262" s="204">
        <f>SUM(T263:T265)</f>
        <v>0</v>
      </c>
      <c r="AR262" s="205" t="s">
        <v>8</v>
      </c>
      <c r="AT262" s="206" t="s">
        <v>81</v>
      </c>
      <c r="AU262" s="206" t="s">
        <v>8</v>
      </c>
      <c r="AY262" s="205" t="s">
        <v>154</v>
      </c>
      <c r="BK262" s="207">
        <f>SUM(BK263:BK265)</f>
        <v>0</v>
      </c>
    </row>
    <row r="263" spans="2:65" s="1" customFormat="1" ht="24" customHeight="1">
      <c r="B263" s="33"/>
      <c r="C263" s="210" t="s">
        <v>379</v>
      </c>
      <c r="D263" s="210" t="s">
        <v>156</v>
      </c>
      <c r="E263" s="211" t="s">
        <v>380</v>
      </c>
      <c r="F263" s="212" t="s">
        <v>381</v>
      </c>
      <c r="G263" s="213" t="s">
        <v>189</v>
      </c>
      <c r="H263" s="214">
        <v>32</v>
      </c>
      <c r="I263" s="215"/>
      <c r="J263" s="214">
        <f>ROUND(I263*H263,0)</f>
        <v>0</v>
      </c>
      <c r="K263" s="212" t="s">
        <v>160</v>
      </c>
      <c r="L263" s="35"/>
      <c r="M263" s="216" t="s">
        <v>1</v>
      </c>
      <c r="N263" s="217" t="s">
        <v>47</v>
      </c>
      <c r="O263" s="65"/>
      <c r="P263" s="218">
        <f>O263*H263</f>
        <v>0</v>
      </c>
      <c r="Q263" s="218">
        <v>0.00231</v>
      </c>
      <c r="R263" s="218">
        <f>Q263*H263</f>
        <v>0.07392</v>
      </c>
      <c r="S263" s="218">
        <v>0</v>
      </c>
      <c r="T263" s="219">
        <f>S263*H263</f>
        <v>0</v>
      </c>
      <c r="AR263" s="220" t="s">
        <v>161</v>
      </c>
      <c r="AT263" s="220" t="s">
        <v>156</v>
      </c>
      <c r="AU263" s="220" t="s">
        <v>91</v>
      </c>
      <c r="AY263" s="15" t="s">
        <v>154</v>
      </c>
      <c r="BE263" s="108">
        <f>IF(N263="základní",J263,0)</f>
        <v>0</v>
      </c>
      <c r="BF263" s="108">
        <f>IF(N263="snížená",J263,0)</f>
        <v>0</v>
      </c>
      <c r="BG263" s="108">
        <f>IF(N263="zákl. přenesená",J263,0)</f>
        <v>0</v>
      </c>
      <c r="BH263" s="108">
        <f>IF(N263="sníž. přenesená",J263,0)</f>
        <v>0</v>
      </c>
      <c r="BI263" s="108">
        <f>IF(N263="nulová",J263,0)</f>
        <v>0</v>
      </c>
      <c r="BJ263" s="15" t="s">
        <v>8</v>
      </c>
      <c r="BK263" s="108">
        <f>ROUND(I263*H263,0)</f>
        <v>0</v>
      </c>
      <c r="BL263" s="15" t="s">
        <v>161</v>
      </c>
      <c r="BM263" s="220" t="s">
        <v>382</v>
      </c>
    </row>
    <row r="264" spans="2:47" s="1" customFormat="1" ht="19.2">
      <c r="B264" s="33"/>
      <c r="C264" s="34"/>
      <c r="D264" s="221" t="s">
        <v>163</v>
      </c>
      <c r="E264" s="34"/>
      <c r="F264" s="222" t="s">
        <v>383</v>
      </c>
      <c r="G264" s="34"/>
      <c r="H264" s="34"/>
      <c r="I264" s="122"/>
      <c r="J264" s="34"/>
      <c r="K264" s="34"/>
      <c r="L264" s="35"/>
      <c r="M264" s="223"/>
      <c r="N264" s="65"/>
      <c r="O264" s="65"/>
      <c r="P264" s="65"/>
      <c r="Q264" s="65"/>
      <c r="R264" s="65"/>
      <c r="S264" s="65"/>
      <c r="T264" s="66"/>
      <c r="AT264" s="15" t="s">
        <v>163</v>
      </c>
      <c r="AU264" s="15" t="s">
        <v>91</v>
      </c>
    </row>
    <row r="265" spans="2:47" s="1" customFormat="1" ht="28.8">
      <c r="B265" s="33"/>
      <c r="C265" s="34"/>
      <c r="D265" s="221" t="s">
        <v>184</v>
      </c>
      <c r="E265" s="34"/>
      <c r="F265" s="246" t="s">
        <v>384</v>
      </c>
      <c r="G265" s="34"/>
      <c r="H265" s="34"/>
      <c r="I265" s="122"/>
      <c r="J265" s="34"/>
      <c r="K265" s="34"/>
      <c r="L265" s="35"/>
      <c r="M265" s="223"/>
      <c r="N265" s="65"/>
      <c r="O265" s="65"/>
      <c r="P265" s="65"/>
      <c r="Q265" s="65"/>
      <c r="R265" s="65"/>
      <c r="S265" s="65"/>
      <c r="T265" s="66"/>
      <c r="AT265" s="15" t="s">
        <v>184</v>
      </c>
      <c r="AU265" s="15" t="s">
        <v>91</v>
      </c>
    </row>
    <row r="266" spans="2:63" s="11" customFormat="1" ht="22.8" customHeight="1">
      <c r="B266" s="194"/>
      <c r="C266" s="195"/>
      <c r="D266" s="196" t="s">
        <v>81</v>
      </c>
      <c r="E266" s="208" t="s">
        <v>385</v>
      </c>
      <c r="F266" s="208" t="s">
        <v>386</v>
      </c>
      <c r="G266" s="195"/>
      <c r="H266" s="195"/>
      <c r="I266" s="198"/>
      <c r="J266" s="209">
        <f>BK266</f>
        <v>0</v>
      </c>
      <c r="K266" s="195"/>
      <c r="L266" s="200"/>
      <c r="M266" s="201"/>
      <c r="N266" s="202"/>
      <c r="O266" s="202"/>
      <c r="P266" s="203">
        <f>SUM(P267:P271)</f>
        <v>0</v>
      </c>
      <c r="Q266" s="202"/>
      <c r="R266" s="203">
        <f>SUM(R267:R271)</f>
        <v>0</v>
      </c>
      <c r="S266" s="202"/>
      <c r="T266" s="204">
        <f>SUM(T267:T271)</f>
        <v>0</v>
      </c>
      <c r="AR266" s="205" t="s">
        <v>8</v>
      </c>
      <c r="AT266" s="206" t="s">
        <v>81</v>
      </c>
      <c r="AU266" s="206" t="s">
        <v>8</v>
      </c>
      <c r="AY266" s="205" t="s">
        <v>154</v>
      </c>
      <c r="BK266" s="207">
        <f>SUM(BK267:BK271)</f>
        <v>0</v>
      </c>
    </row>
    <row r="267" spans="2:65" s="1" customFormat="1" ht="24" customHeight="1">
      <c r="B267" s="33"/>
      <c r="C267" s="210" t="s">
        <v>387</v>
      </c>
      <c r="D267" s="210" t="s">
        <v>156</v>
      </c>
      <c r="E267" s="211" t="s">
        <v>388</v>
      </c>
      <c r="F267" s="212" t="s">
        <v>389</v>
      </c>
      <c r="G267" s="213" t="s">
        <v>231</v>
      </c>
      <c r="H267" s="214">
        <v>689.52</v>
      </c>
      <c r="I267" s="215"/>
      <c r="J267" s="214">
        <f>ROUND(I267*H267,0)</f>
        <v>0</v>
      </c>
      <c r="K267" s="212" t="s">
        <v>160</v>
      </c>
      <c r="L267" s="35"/>
      <c r="M267" s="216" t="s">
        <v>1</v>
      </c>
      <c r="N267" s="217" t="s">
        <v>47</v>
      </c>
      <c r="O267" s="65"/>
      <c r="P267" s="218">
        <f>O267*H267</f>
        <v>0</v>
      </c>
      <c r="Q267" s="218">
        <v>0</v>
      </c>
      <c r="R267" s="218">
        <f>Q267*H267</f>
        <v>0</v>
      </c>
      <c r="S267" s="218">
        <v>0</v>
      </c>
      <c r="T267" s="219">
        <f>S267*H267</f>
        <v>0</v>
      </c>
      <c r="AR267" s="220" t="s">
        <v>161</v>
      </c>
      <c r="AT267" s="220" t="s">
        <v>156</v>
      </c>
      <c r="AU267" s="220" t="s">
        <v>91</v>
      </c>
      <c r="AY267" s="15" t="s">
        <v>154</v>
      </c>
      <c r="BE267" s="108">
        <f>IF(N267="základní",J267,0)</f>
        <v>0</v>
      </c>
      <c r="BF267" s="108">
        <f>IF(N267="snížená",J267,0)</f>
        <v>0</v>
      </c>
      <c r="BG267" s="108">
        <f>IF(N267="zákl. přenesená",J267,0)</f>
        <v>0</v>
      </c>
      <c r="BH267" s="108">
        <f>IF(N267="sníž. přenesená",J267,0)</f>
        <v>0</v>
      </c>
      <c r="BI267" s="108">
        <f>IF(N267="nulová",J267,0)</f>
        <v>0</v>
      </c>
      <c r="BJ267" s="15" t="s">
        <v>8</v>
      </c>
      <c r="BK267" s="108">
        <f>ROUND(I267*H267,0)</f>
        <v>0</v>
      </c>
      <c r="BL267" s="15" t="s">
        <v>161</v>
      </c>
      <c r="BM267" s="220" t="s">
        <v>390</v>
      </c>
    </row>
    <row r="268" spans="2:47" s="1" customFormat="1" ht="19.2">
      <c r="B268" s="33"/>
      <c r="C268" s="34"/>
      <c r="D268" s="221" t="s">
        <v>163</v>
      </c>
      <c r="E268" s="34"/>
      <c r="F268" s="222" t="s">
        <v>391</v>
      </c>
      <c r="G268" s="34"/>
      <c r="H268" s="34"/>
      <c r="I268" s="122"/>
      <c r="J268" s="34"/>
      <c r="K268" s="34"/>
      <c r="L268" s="35"/>
      <c r="M268" s="223"/>
      <c r="N268" s="65"/>
      <c r="O268" s="65"/>
      <c r="P268" s="65"/>
      <c r="Q268" s="65"/>
      <c r="R268" s="65"/>
      <c r="S268" s="65"/>
      <c r="T268" s="66"/>
      <c r="AT268" s="15" t="s">
        <v>163</v>
      </c>
      <c r="AU268" s="15" t="s">
        <v>91</v>
      </c>
    </row>
    <row r="269" spans="2:65" s="1" customFormat="1" ht="24" customHeight="1">
      <c r="B269" s="33"/>
      <c r="C269" s="210" t="s">
        <v>392</v>
      </c>
      <c r="D269" s="210" t="s">
        <v>156</v>
      </c>
      <c r="E269" s="211" t="s">
        <v>393</v>
      </c>
      <c r="F269" s="212" t="s">
        <v>394</v>
      </c>
      <c r="G269" s="213" t="s">
        <v>231</v>
      </c>
      <c r="H269" s="214">
        <v>327.15</v>
      </c>
      <c r="I269" s="215"/>
      <c r="J269" s="214">
        <f>ROUND(I269*H269,0)</f>
        <v>0</v>
      </c>
      <c r="K269" s="212" t="s">
        <v>160</v>
      </c>
      <c r="L269" s="35"/>
      <c r="M269" s="216" t="s">
        <v>1</v>
      </c>
      <c r="N269" s="217" t="s">
        <v>47</v>
      </c>
      <c r="O269" s="65"/>
      <c r="P269" s="218">
        <f>O269*H269</f>
        <v>0</v>
      </c>
      <c r="Q269" s="218">
        <v>0</v>
      </c>
      <c r="R269" s="218">
        <f>Q269*H269</f>
        <v>0</v>
      </c>
      <c r="S269" s="218">
        <v>0</v>
      </c>
      <c r="T269" s="219">
        <f>S269*H269</f>
        <v>0</v>
      </c>
      <c r="AR269" s="220" t="s">
        <v>161</v>
      </c>
      <c r="AT269" s="220" t="s">
        <v>156</v>
      </c>
      <c r="AU269" s="220" t="s">
        <v>91</v>
      </c>
      <c r="AY269" s="15" t="s">
        <v>154</v>
      </c>
      <c r="BE269" s="108">
        <f>IF(N269="základní",J269,0)</f>
        <v>0</v>
      </c>
      <c r="BF269" s="108">
        <f>IF(N269="snížená",J269,0)</f>
        <v>0</v>
      </c>
      <c r="BG269" s="108">
        <f>IF(N269="zákl. přenesená",J269,0)</f>
        <v>0</v>
      </c>
      <c r="BH269" s="108">
        <f>IF(N269="sníž. přenesená",J269,0)</f>
        <v>0</v>
      </c>
      <c r="BI269" s="108">
        <f>IF(N269="nulová",J269,0)</f>
        <v>0</v>
      </c>
      <c r="BJ269" s="15" t="s">
        <v>8</v>
      </c>
      <c r="BK269" s="108">
        <f>ROUND(I269*H269,0)</f>
        <v>0</v>
      </c>
      <c r="BL269" s="15" t="s">
        <v>161</v>
      </c>
      <c r="BM269" s="220" t="s">
        <v>395</v>
      </c>
    </row>
    <row r="270" spans="2:47" s="1" customFormat="1" ht="28.8">
      <c r="B270" s="33"/>
      <c r="C270" s="34"/>
      <c r="D270" s="221" t="s">
        <v>163</v>
      </c>
      <c r="E270" s="34"/>
      <c r="F270" s="222" t="s">
        <v>396</v>
      </c>
      <c r="G270" s="34"/>
      <c r="H270" s="34"/>
      <c r="I270" s="122"/>
      <c r="J270" s="34"/>
      <c r="K270" s="34"/>
      <c r="L270" s="35"/>
      <c r="M270" s="223"/>
      <c r="N270" s="65"/>
      <c r="O270" s="65"/>
      <c r="P270" s="65"/>
      <c r="Q270" s="65"/>
      <c r="R270" s="65"/>
      <c r="S270" s="65"/>
      <c r="T270" s="66"/>
      <c r="AT270" s="15" t="s">
        <v>163</v>
      </c>
      <c r="AU270" s="15" t="s">
        <v>91</v>
      </c>
    </row>
    <row r="271" spans="2:51" s="12" customFormat="1" ht="10.2">
      <c r="B271" s="224"/>
      <c r="C271" s="225"/>
      <c r="D271" s="221" t="s">
        <v>165</v>
      </c>
      <c r="E271" s="226" t="s">
        <v>1</v>
      </c>
      <c r="F271" s="227" t="s">
        <v>397</v>
      </c>
      <c r="G271" s="225"/>
      <c r="H271" s="228">
        <v>327.15</v>
      </c>
      <c r="I271" s="229"/>
      <c r="J271" s="225"/>
      <c r="K271" s="225"/>
      <c r="L271" s="230"/>
      <c r="M271" s="256"/>
      <c r="N271" s="257"/>
      <c r="O271" s="257"/>
      <c r="P271" s="257"/>
      <c r="Q271" s="257"/>
      <c r="R271" s="257"/>
      <c r="S271" s="257"/>
      <c r="T271" s="258"/>
      <c r="AT271" s="234" t="s">
        <v>165</v>
      </c>
      <c r="AU271" s="234" t="s">
        <v>91</v>
      </c>
      <c r="AV271" s="12" t="s">
        <v>91</v>
      </c>
      <c r="AW271" s="12" t="s">
        <v>35</v>
      </c>
      <c r="AX271" s="12" t="s">
        <v>8</v>
      </c>
      <c r="AY271" s="234" t="s">
        <v>154</v>
      </c>
    </row>
    <row r="272" spans="2:12" s="1" customFormat="1" ht="6.9" customHeight="1">
      <c r="B272" s="48"/>
      <c r="C272" s="49"/>
      <c r="D272" s="49"/>
      <c r="E272" s="49"/>
      <c r="F272" s="49"/>
      <c r="G272" s="49"/>
      <c r="H272" s="49"/>
      <c r="I272" s="156"/>
      <c r="J272" s="49"/>
      <c r="K272" s="49"/>
      <c r="L272" s="35"/>
    </row>
  </sheetData>
  <sheetProtection algorithmName="SHA-512" hashValue="d5EdHLZzu3o5mh/9hpMn831r9QU79DRPP+KpdjWKcpCmKgY4gd3v8mvx1MCCxpTCefB7y8lzThz64lXLbDV6ag==" saltValue="h+hnKplChL2Eszi48updu2oL9ns/HavxtSsmucD4QPqk7yAKG8Jrn5T8m8aQRETMxceUhdFDwSdQzHRZej1R8g==" spinCount="100000" sheet="1" objects="1" scenarios="1" formatColumns="0" formatRows="0" autoFilter="0"/>
  <autoFilter ref="C133:K271"/>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05"/>
      <c r="M2" s="305"/>
      <c r="N2" s="305"/>
      <c r="O2" s="305"/>
      <c r="P2" s="305"/>
      <c r="Q2" s="305"/>
      <c r="R2" s="305"/>
      <c r="S2" s="305"/>
      <c r="T2" s="305"/>
      <c r="U2" s="305"/>
      <c r="V2" s="305"/>
      <c r="AT2" s="15" t="s">
        <v>94</v>
      </c>
    </row>
    <row r="3" spans="2:46" ht="6.9" customHeight="1">
      <c r="B3" s="116"/>
      <c r="C3" s="117"/>
      <c r="D3" s="117"/>
      <c r="E3" s="117"/>
      <c r="F3" s="117"/>
      <c r="G3" s="117"/>
      <c r="H3" s="117"/>
      <c r="I3" s="118"/>
      <c r="J3" s="117"/>
      <c r="K3" s="117"/>
      <c r="L3" s="18"/>
      <c r="AT3" s="15" t="s">
        <v>91</v>
      </c>
    </row>
    <row r="4" spans="2:46" ht="24.9" customHeight="1">
      <c r="B4" s="18"/>
      <c r="D4" s="119" t="s">
        <v>113</v>
      </c>
      <c r="L4" s="18"/>
      <c r="M4" s="120" t="s">
        <v>11</v>
      </c>
      <c r="AT4" s="15" t="s">
        <v>4</v>
      </c>
    </row>
    <row r="5" spans="2:12" ht="6.9" customHeight="1">
      <c r="B5" s="18"/>
      <c r="L5" s="18"/>
    </row>
    <row r="6" spans="2:12" ht="12" customHeight="1">
      <c r="B6" s="18"/>
      <c r="D6" s="121" t="s">
        <v>16</v>
      </c>
      <c r="L6" s="18"/>
    </row>
    <row r="7" spans="2:12" ht="16.5" customHeight="1">
      <c r="B7" s="18"/>
      <c r="E7" s="309" t="str">
        <f>'Rekapitulace stavby'!K6</f>
        <v>Valašské Meziříčí - Stupeň Komunální</v>
      </c>
      <c r="F7" s="310"/>
      <c r="G7" s="310"/>
      <c r="H7" s="310"/>
      <c r="L7" s="18"/>
    </row>
    <row r="8" spans="2:12" s="1" customFormat="1" ht="12" customHeight="1">
      <c r="B8" s="35"/>
      <c r="D8" s="121" t="s">
        <v>114</v>
      </c>
      <c r="I8" s="122"/>
      <c r="L8" s="35"/>
    </row>
    <row r="9" spans="2:12" s="1" customFormat="1" ht="36.9" customHeight="1">
      <c r="B9" s="35"/>
      <c r="E9" s="311" t="s">
        <v>398</v>
      </c>
      <c r="F9" s="312"/>
      <c r="G9" s="312"/>
      <c r="H9" s="312"/>
      <c r="I9" s="122"/>
      <c r="L9" s="35"/>
    </row>
    <row r="10" spans="2:12" s="1" customFormat="1" ht="10.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t="str">
        <f>'Rekapitulace stavby'!AN8</f>
        <v>14. 3. 2019</v>
      </c>
      <c r="L12" s="35"/>
    </row>
    <row r="13" spans="2:12" s="1" customFormat="1" ht="10.8" customHeight="1">
      <c r="B13" s="35"/>
      <c r="I13" s="122"/>
      <c r="L13" s="35"/>
    </row>
    <row r="14" spans="2:12" s="1" customFormat="1" ht="12" customHeight="1">
      <c r="B14" s="35"/>
      <c r="D14" s="121" t="s">
        <v>24</v>
      </c>
      <c r="I14" s="124" t="s">
        <v>25</v>
      </c>
      <c r="J14" s="123" t="s">
        <v>26</v>
      </c>
      <c r="L14" s="35"/>
    </row>
    <row r="15" spans="2:12" s="1" customFormat="1" ht="18" customHeight="1">
      <c r="B15" s="35"/>
      <c r="E15" s="123" t="s">
        <v>27</v>
      </c>
      <c r="I15" s="124" t="s">
        <v>28</v>
      </c>
      <c r="J15" s="123" t="s">
        <v>1</v>
      </c>
      <c r="L15" s="35"/>
    </row>
    <row r="16" spans="2:12" s="1" customFormat="1" ht="6.9" customHeight="1">
      <c r="B16" s="35"/>
      <c r="I16" s="122"/>
      <c r="L16" s="35"/>
    </row>
    <row r="17" spans="2:12" s="1" customFormat="1" ht="12" customHeight="1">
      <c r="B17" s="35"/>
      <c r="D17" s="121" t="s">
        <v>29</v>
      </c>
      <c r="I17" s="124" t="s">
        <v>25</v>
      </c>
      <c r="J17" s="28" t="str">
        <f>'Rekapitulace stavby'!AN13</f>
        <v>Vyplň údaj</v>
      </c>
      <c r="L17" s="35"/>
    </row>
    <row r="18" spans="2:12" s="1" customFormat="1" ht="18" customHeight="1">
      <c r="B18" s="35"/>
      <c r="E18" s="313" t="str">
        <f>'Rekapitulace stavby'!E14</f>
        <v>Vyplň údaj</v>
      </c>
      <c r="F18" s="314"/>
      <c r="G18" s="314"/>
      <c r="H18" s="314"/>
      <c r="I18" s="124" t="s">
        <v>28</v>
      </c>
      <c r="J18" s="28" t="str">
        <f>'Rekapitulace stavby'!AN14</f>
        <v>Vyplň údaj</v>
      </c>
      <c r="L18" s="35"/>
    </row>
    <row r="19" spans="2:12" s="1" customFormat="1" ht="6.9" customHeight="1">
      <c r="B19" s="35"/>
      <c r="I19" s="122"/>
      <c r="L19" s="35"/>
    </row>
    <row r="20" spans="2:12" s="1" customFormat="1" ht="12" customHeight="1">
      <c r="B20" s="35"/>
      <c r="D20" s="121" t="s">
        <v>31</v>
      </c>
      <c r="I20" s="124" t="s">
        <v>25</v>
      </c>
      <c r="J20" s="123" t="s">
        <v>32</v>
      </c>
      <c r="L20" s="35"/>
    </row>
    <row r="21" spans="2:12" s="1" customFormat="1" ht="18" customHeight="1">
      <c r="B21" s="35"/>
      <c r="E21" s="123" t="s">
        <v>33</v>
      </c>
      <c r="I21" s="124" t="s">
        <v>28</v>
      </c>
      <c r="J21" s="123" t="s">
        <v>34</v>
      </c>
      <c r="L21" s="35"/>
    </row>
    <row r="22" spans="2:12" s="1" customFormat="1" ht="6.9" customHeight="1">
      <c r="B22" s="35"/>
      <c r="I22" s="122"/>
      <c r="L22" s="35"/>
    </row>
    <row r="23" spans="2:12" s="1" customFormat="1" ht="12" customHeight="1">
      <c r="B23" s="35"/>
      <c r="D23" s="121" t="s">
        <v>36</v>
      </c>
      <c r="I23" s="124" t="s">
        <v>25</v>
      </c>
      <c r="J23" s="123" t="str">
        <f>IF('Rekapitulace stavby'!AN19="","",'Rekapitulace stavby'!AN19)</f>
        <v/>
      </c>
      <c r="L23" s="35"/>
    </row>
    <row r="24" spans="2:12" s="1" customFormat="1" ht="18" customHeight="1">
      <c r="B24" s="35"/>
      <c r="E24" s="123" t="str">
        <f>IF('Rekapitulace stavby'!E20="","",'Rekapitulace stavby'!E20)</f>
        <v xml:space="preserve"> </v>
      </c>
      <c r="I24" s="124" t="s">
        <v>28</v>
      </c>
      <c r="J24" s="123" t="str">
        <f>IF('Rekapitulace stavby'!AN20="","",'Rekapitulace stavby'!AN20)</f>
        <v/>
      </c>
      <c r="L24" s="35"/>
    </row>
    <row r="25" spans="2:12" s="1" customFormat="1" ht="6.9" customHeight="1">
      <c r="B25" s="35"/>
      <c r="I25" s="122"/>
      <c r="L25" s="35"/>
    </row>
    <row r="26" spans="2:12" s="1" customFormat="1" ht="12" customHeight="1">
      <c r="B26" s="35"/>
      <c r="D26" s="121" t="s">
        <v>39</v>
      </c>
      <c r="I26" s="122"/>
      <c r="L26" s="35"/>
    </row>
    <row r="27" spans="2:12" s="7" customFormat="1" ht="16.5" customHeight="1">
      <c r="B27" s="126"/>
      <c r="E27" s="315" t="s">
        <v>1</v>
      </c>
      <c r="F27" s="315"/>
      <c r="G27" s="315"/>
      <c r="H27" s="315"/>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116</v>
      </c>
      <c r="I30" s="122"/>
      <c r="J30" s="129">
        <f>J96</f>
        <v>0</v>
      </c>
      <c r="L30" s="35"/>
    </row>
    <row r="31" spans="2:12" s="1" customFormat="1" ht="14.4" customHeight="1">
      <c r="B31" s="35"/>
      <c r="D31" s="130" t="s">
        <v>107</v>
      </c>
      <c r="I31" s="122"/>
      <c r="J31" s="129">
        <f>J107</f>
        <v>0</v>
      </c>
      <c r="L31" s="35"/>
    </row>
    <row r="32" spans="2:12" s="1" customFormat="1" ht="25.35" customHeight="1">
      <c r="B32" s="35"/>
      <c r="D32" s="131" t="s">
        <v>42</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44</v>
      </c>
      <c r="I34" s="134" t="s">
        <v>43</v>
      </c>
      <c r="J34" s="133" t="s">
        <v>45</v>
      </c>
      <c r="L34" s="35"/>
    </row>
    <row r="35" spans="2:12" s="1" customFormat="1" ht="14.4" customHeight="1">
      <c r="B35" s="35"/>
      <c r="D35" s="135" t="s">
        <v>46</v>
      </c>
      <c r="E35" s="121" t="s">
        <v>47</v>
      </c>
      <c r="F35" s="136">
        <f>ROUND((SUM(BE107:BE114)+SUM(BE134:BE255)),0)</f>
        <v>0</v>
      </c>
      <c r="I35" s="137">
        <v>0.21</v>
      </c>
      <c r="J35" s="136">
        <f>ROUND(((SUM(BE107:BE114)+SUM(BE134:BE255))*I35),0)</f>
        <v>0</v>
      </c>
      <c r="L35" s="35"/>
    </row>
    <row r="36" spans="2:12" s="1" customFormat="1" ht="14.4" customHeight="1">
      <c r="B36" s="35"/>
      <c r="E36" s="121" t="s">
        <v>48</v>
      </c>
      <c r="F36" s="136">
        <f>ROUND((SUM(BF107:BF114)+SUM(BF134:BF255)),0)</f>
        <v>0</v>
      </c>
      <c r="I36" s="137">
        <v>0.15</v>
      </c>
      <c r="J36" s="136">
        <f>ROUND(((SUM(BF107:BF114)+SUM(BF134:BF255))*I36),0)</f>
        <v>0</v>
      </c>
      <c r="L36" s="35"/>
    </row>
    <row r="37" spans="2:12" s="1" customFormat="1" ht="14.4" customHeight="1" hidden="1">
      <c r="B37" s="35"/>
      <c r="E37" s="121" t="s">
        <v>49</v>
      </c>
      <c r="F37" s="136">
        <f>ROUND((SUM(BG107:BG114)+SUM(BG134:BG255)),0)</f>
        <v>0</v>
      </c>
      <c r="I37" s="137">
        <v>0.21</v>
      </c>
      <c r="J37" s="136">
        <f>0</f>
        <v>0</v>
      </c>
      <c r="L37" s="35"/>
    </row>
    <row r="38" spans="2:12" s="1" customFormat="1" ht="14.4" customHeight="1" hidden="1">
      <c r="B38" s="35"/>
      <c r="E38" s="121" t="s">
        <v>50</v>
      </c>
      <c r="F38" s="136">
        <f>ROUND((SUM(BH107:BH114)+SUM(BH134:BH255)),0)</f>
        <v>0</v>
      </c>
      <c r="I38" s="137">
        <v>0.15</v>
      </c>
      <c r="J38" s="136">
        <f>0</f>
        <v>0</v>
      </c>
      <c r="L38" s="35"/>
    </row>
    <row r="39" spans="2:12" s="1" customFormat="1" ht="14.4" customHeight="1" hidden="1">
      <c r="B39" s="35"/>
      <c r="E39" s="121" t="s">
        <v>51</v>
      </c>
      <c r="F39" s="136">
        <f>ROUND((SUM(BI107:BI114)+SUM(BI134:BI255)),0)</f>
        <v>0</v>
      </c>
      <c r="I39" s="137">
        <v>0</v>
      </c>
      <c r="J39" s="136">
        <f>0</f>
        <v>0</v>
      </c>
      <c r="L39" s="35"/>
    </row>
    <row r="40" spans="2:12" s="1" customFormat="1" ht="6.9" customHeight="1">
      <c r="B40" s="35"/>
      <c r="I40" s="122"/>
      <c r="L40" s="35"/>
    </row>
    <row r="41" spans="2:12" s="1" customFormat="1" ht="25.35" customHeight="1">
      <c r="B41" s="35"/>
      <c r="C41" s="138"/>
      <c r="D41" s="139" t="s">
        <v>52</v>
      </c>
      <c r="E41" s="140"/>
      <c r="F41" s="140"/>
      <c r="G41" s="141" t="s">
        <v>53</v>
      </c>
      <c r="H41" s="142" t="s">
        <v>54</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55</v>
      </c>
      <c r="E50" s="147"/>
      <c r="F50" s="147"/>
      <c r="G50" s="146" t="s">
        <v>56</v>
      </c>
      <c r="H50" s="147"/>
      <c r="I50" s="148"/>
      <c r="J50" s="147"/>
      <c r="K50" s="147"/>
      <c r="L50" s="35"/>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5"/>
      <c r="D61" s="149" t="s">
        <v>57</v>
      </c>
      <c r="E61" s="150"/>
      <c r="F61" s="151" t="s">
        <v>58</v>
      </c>
      <c r="G61" s="149" t="s">
        <v>57</v>
      </c>
      <c r="H61" s="150"/>
      <c r="I61" s="152"/>
      <c r="J61" s="153" t="s">
        <v>58</v>
      </c>
      <c r="K61" s="150"/>
      <c r="L61" s="35"/>
    </row>
    <row r="62" spans="2:12" ht="10.2">
      <c r="B62" s="18"/>
      <c r="L62" s="18"/>
    </row>
    <row r="63" spans="2:12" ht="10.2">
      <c r="B63" s="18"/>
      <c r="L63" s="18"/>
    </row>
    <row r="64" spans="2:12" ht="10.2">
      <c r="B64" s="18"/>
      <c r="L64" s="18"/>
    </row>
    <row r="65" spans="2:12" s="1" customFormat="1" ht="13.2">
      <c r="B65" s="35"/>
      <c r="D65" s="146" t="s">
        <v>59</v>
      </c>
      <c r="E65" s="147"/>
      <c r="F65" s="147"/>
      <c r="G65" s="146" t="s">
        <v>60</v>
      </c>
      <c r="H65" s="147"/>
      <c r="I65" s="148"/>
      <c r="J65" s="147"/>
      <c r="K65" s="147"/>
      <c r="L65" s="35"/>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5"/>
      <c r="D76" s="149" t="s">
        <v>57</v>
      </c>
      <c r="E76" s="150"/>
      <c r="F76" s="151" t="s">
        <v>58</v>
      </c>
      <c r="G76" s="149" t="s">
        <v>57</v>
      </c>
      <c r="H76" s="150"/>
      <c r="I76" s="152"/>
      <c r="J76" s="153" t="s">
        <v>58</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117</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6" t="str">
        <f>E7</f>
        <v>Valašské Meziříčí - Stupeň Komunální</v>
      </c>
      <c r="F85" s="317"/>
      <c r="G85" s="317"/>
      <c r="H85" s="317"/>
      <c r="I85" s="122"/>
      <c r="J85" s="34"/>
      <c r="K85" s="34"/>
      <c r="L85" s="35"/>
    </row>
    <row r="86" spans="2:12" s="1" customFormat="1" ht="12" customHeight="1">
      <c r="B86" s="33"/>
      <c r="C86" s="27" t="s">
        <v>114</v>
      </c>
      <c r="D86" s="34"/>
      <c r="E86" s="34"/>
      <c r="F86" s="34"/>
      <c r="G86" s="34"/>
      <c r="H86" s="34"/>
      <c r="I86" s="122"/>
      <c r="J86" s="34"/>
      <c r="K86" s="34"/>
      <c r="L86" s="35"/>
    </row>
    <row r="87" spans="2:12" s="1" customFormat="1" ht="16.5" customHeight="1">
      <c r="B87" s="33"/>
      <c r="C87" s="34"/>
      <c r="D87" s="34"/>
      <c r="E87" s="280" t="str">
        <f>E9</f>
        <v>177250-2 - SO02 Pravé břehové zavázání Komunálního stupně</v>
      </c>
      <c r="F87" s="318"/>
      <c r="G87" s="318"/>
      <c r="H87" s="318"/>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t="str">
        <f>IF(J12="","",J12)</f>
        <v>14. 3. 2019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24</v>
      </c>
      <c r="D91" s="34"/>
      <c r="E91" s="34"/>
      <c r="F91" s="25" t="str">
        <f>E15</f>
        <v>Povodí Moravy, s. p., závod Horní Morava</v>
      </c>
      <c r="G91" s="34"/>
      <c r="H91" s="34"/>
      <c r="I91" s="124" t="s">
        <v>31</v>
      </c>
      <c r="J91" s="30" t="str">
        <f>E21</f>
        <v>GEOtest, a.s.</v>
      </c>
      <c r="K91" s="34"/>
      <c r="L91" s="35"/>
    </row>
    <row r="92" spans="2:12" s="1" customFormat="1" ht="15.15" customHeight="1">
      <c r="B92" s="33"/>
      <c r="C92" s="27" t="s">
        <v>29</v>
      </c>
      <c r="D92" s="34"/>
      <c r="E92" s="34"/>
      <c r="F92" s="25" t="str">
        <f>IF(E18="","",E18)</f>
        <v>Vyplň údaj</v>
      </c>
      <c r="G92" s="34"/>
      <c r="H92" s="34"/>
      <c r="I92" s="124" t="s">
        <v>36</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118</v>
      </c>
      <c r="D94" s="113"/>
      <c r="E94" s="113"/>
      <c r="F94" s="113"/>
      <c r="G94" s="113"/>
      <c r="H94" s="113"/>
      <c r="I94" s="161"/>
      <c r="J94" s="162" t="s">
        <v>119</v>
      </c>
      <c r="K94" s="113"/>
      <c r="L94" s="35"/>
    </row>
    <row r="95" spans="2:12" s="1" customFormat="1" ht="10.35" customHeight="1">
      <c r="B95" s="33"/>
      <c r="C95" s="34"/>
      <c r="D95" s="34"/>
      <c r="E95" s="34"/>
      <c r="F95" s="34"/>
      <c r="G95" s="34"/>
      <c r="H95" s="34"/>
      <c r="I95" s="122"/>
      <c r="J95" s="34"/>
      <c r="K95" s="34"/>
      <c r="L95" s="35"/>
    </row>
    <row r="96" spans="2:47" s="1" customFormat="1" ht="22.8" customHeight="1">
      <c r="B96" s="33"/>
      <c r="C96" s="163" t="s">
        <v>120</v>
      </c>
      <c r="D96" s="34"/>
      <c r="E96" s="34"/>
      <c r="F96" s="34"/>
      <c r="G96" s="34"/>
      <c r="H96" s="34"/>
      <c r="I96" s="122"/>
      <c r="J96" s="78">
        <f>J134</f>
        <v>0</v>
      </c>
      <c r="K96" s="34"/>
      <c r="L96" s="35"/>
      <c r="AU96" s="15" t="s">
        <v>121</v>
      </c>
    </row>
    <row r="97" spans="2:12" s="8" customFormat="1" ht="24.9" customHeight="1">
      <c r="B97" s="164"/>
      <c r="C97" s="165"/>
      <c r="D97" s="166" t="s">
        <v>122</v>
      </c>
      <c r="E97" s="167"/>
      <c r="F97" s="167"/>
      <c r="G97" s="167"/>
      <c r="H97" s="167"/>
      <c r="I97" s="168"/>
      <c r="J97" s="169">
        <f>J135</f>
        <v>0</v>
      </c>
      <c r="K97" s="165"/>
      <c r="L97" s="170"/>
    </row>
    <row r="98" spans="2:12" s="9" customFormat="1" ht="19.95" customHeight="1">
      <c r="B98" s="171"/>
      <c r="C98" s="172"/>
      <c r="D98" s="173" t="s">
        <v>123</v>
      </c>
      <c r="E98" s="174"/>
      <c r="F98" s="174"/>
      <c r="G98" s="174"/>
      <c r="H98" s="174"/>
      <c r="I98" s="175"/>
      <c r="J98" s="176">
        <f>J136</f>
        <v>0</v>
      </c>
      <c r="K98" s="172"/>
      <c r="L98" s="177"/>
    </row>
    <row r="99" spans="2:12" s="9" customFormat="1" ht="19.95" customHeight="1">
      <c r="B99" s="171"/>
      <c r="C99" s="172"/>
      <c r="D99" s="173" t="s">
        <v>124</v>
      </c>
      <c r="E99" s="174"/>
      <c r="F99" s="174"/>
      <c r="G99" s="174"/>
      <c r="H99" s="174"/>
      <c r="I99" s="175"/>
      <c r="J99" s="176">
        <f>J198</f>
        <v>0</v>
      </c>
      <c r="K99" s="172"/>
      <c r="L99" s="177"/>
    </row>
    <row r="100" spans="2:12" s="9" customFormat="1" ht="19.95" customHeight="1">
      <c r="B100" s="171"/>
      <c r="C100" s="172"/>
      <c r="D100" s="173" t="s">
        <v>125</v>
      </c>
      <c r="E100" s="174"/>
      <c r="F100" s="174"/>
      <c r="G100" s="174"/>
      <c r="H100" s="174"/>
      <c r="I100" s="175"/>
      <c r="J100" s="176">
        <f>J231</f>
        <v>0</v>
      </c>
      <c r="K100" s="172"/>
      <c r="L100" s="177"/>
    </row>
    <row r="101" spans="2:12" s="9" customFormat="1" ht="19.95" customHeight="1">
      <c r="B101" s="171"/>
      <c r="C101" s="172"/>
      <c r="D101" s="173" t="s">
        <v>126</v>
      </c>
      <c r="E101" s="174"/>
      <c r="F101" s="174"/>
      <c r="G101" s="174"/>
      <c r="H101" s="174"/>
      <c r="I101" s="175"/>
      <c r="J101" s="176">
        <f>J236</f>
        <v>0</v>
      </c>
      <c r="K101" s="172"/>
      <c r="L101" s="177"/>
    </row>
    <row r="102" spans="2:12" s="9" customFormat="1" ht="19.95" customHeight="1">
      <c r="B102" s="171"/>
      <c r="C102" s="172"/>
      <c r="D102" s="173" t="s">
        <v>127</v>
      </c>
      <c r="E102" s="174"/>
      <c r="F102" s="174"/>
      <c r="G102" s="174"/>
      <c r="H102" s="174"/>
      <c r="I102" s="175"/>
      <c r="J102" s="176">
        <f>J243</f>
        <v>0</v>
      </c>
      <c r="K102" s="172"/>
      <c r="L102" s="177"/>
    </row>
    <row r="103" spans="2:12" s="9" customFormat="1" ht="19.95" customHeight="1">
      <c r="B103" s="171"/>
      <c r="C103" s="172"/>
      <c r="D103" s="173" t="s">
        <v>128</v>
      </c>
      <c r="E103" s="174"/>
      <c r="F103" s="174"/>
      <c r="G103" s="174"/>
      <c r="H103" s="174"/>
      <c r="I103" s="175"/>
      <c r="J103" s="176">
        <f>J246</f>
        <v>0</v>
      </c>
      <c r="K103" s="172"/>
      <c r="L103" s="177"/>
    </row>
    <row r="104" spans="2:12" s="9" customFormat="1" ht="19.95" customHeight="1">
      <c r="B104" s="171"/>
      <c r="C104" s="172"/>
      <c r="D104" s="173" t="s">
        <v>129</v>
      </c>
      <c r="E104" s="174"/>
      <c r="F104" s="174"/>
      <c r="G104" s="174"/>
      <c r="H104" s="174"/>
      <c r="I104" s="175"/>
      <c r="J104" s="176">
        <f>J250</f>
        <v>0</v>
      </c>
      <c r="K104" s="172"/>
      <c r="L104" s="177"/>
    </row>
    <row r="105" spans="2:12" s="1" customFormat="1" ht="21.75" customHeight="1">
      <c r="B105" s="33"/>
      <c r="C105" s="34"/>
      <c r="D105" s="34"/>
      <c r="E105" s="34"/>
      <c r="F105" s="34"/>
      <c r="G105" s="34"/>
      <c r="H105" s="34"/>
      <c r="I105" s="122"/>
      <c r="J105" s="34"/>
      <c r="K105" s="34"/>
      <c r="L105" s="35"/>
    </row>
    <row r="106" spans="2:12" s="1" customFormat="1" ht="6.9" customHeight="1">
      <c r="B106" s="33"/>
      <c r="C106" s="34"/>
      <c r="D106" s="34"/>
      <c r="E106" s="34"/>
      <c r="F106" s="34"/>
      <c r="G106" s="34"/>
      <c r="H106" s="34"/>
      <c r="I106" s="122"/>
      <c r="J106" s="34"/>
      <c r="K106" s="34"/>
      <c r="L106" s="35"/>
    </row>
    <row r="107" spans="2:14" s="1" customFormat="1" ht="29.25" customHeight="1">
      <c r="B107" s="33"/>
      <c r="C107" s="163" t="s">
        <v>130</v>
      </c>
      <c r="D107" s="34"/>
      <c r="E107" s="34"/>
      <c r="F107" s="34"/>
      <c r="G107" s="34"/>
      <c r="H107" s="34"/>
      <c r="I107" s="122"/>
      <c r="J107" s="178">
        <f>ROUND(J108+J109+J110+J111+J112+J113,0)</f>
        <v>0</v>
      </c>
      <c r="K107" s="34"/>
      <c r="L107" s="35"/>
      <c r="N107" s="179" t="s">
        <v>46</v>
      </c>
    </row>
    <row r="108" spans="2:65" s="1" customFormat="1" ht="18" customHeight="1">
      <c r="B108" s="33"/>
      <c r="C108" s="34"/>
      <c r="D108" s="299" t="s">
        <v>131</v>
      </c>
      <c r="E108" s="298"/>
      <c r="F108" s="298"/>
      <c r="G108" s="34"/>
      <c r="H108" s="34"/>
      <c r="I108" s="122"/>
      <c r="J108" s="104">
        <v>0</v>
      </c>
      <c r="K108" s="34"/>
      <c r="L108" s="180"/>
      <c r="M108" s="122"/>
      <c r="N108" s="181" t="s">
        <v>47</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132</v>
      </c>
      <c r="AZ108" s="122"/>
      <c r="BA108" s="122"/>
      <c r="BB108" s="122"/>
      <c r="BC108" s="122"/>
      <c r="BD108" s="122"/>
      <c r="BE108" s="183">
        <f aca="true" t="shared" si="0" ref="BE108:BE113">IF(N108="základní",J108,0)</f>
        <v>0</v>
      </c>
      <c r="BF108" s="183">
        <f aca="true" t="shared" si="1" ref="BF108:BF113">IF(N108="snížená",J108,0)</f>
        <v>0</v>
      </c>
      <c r="BG108" s="183">
        <f aca="true" t="shared" si="2" ref="BG108:BG113">IF(N108="zákl. přenesená",J108,0)</f>
        <v>0</v>
      </c>
      <c r="BH108" s="183">
        <f aca="true" t="shared" si="3" ref="BH108:BH113">IF(N108="sníž. přenesená",J108,0)</f>
        <v>0</v>
      </c>
      <c r="BI108" s="183">
        <f aca="true" t="shared" si="4" ref="BI108:BI113">IF(N108="nulová",J108,0)</f>
        <v>0</v>
      </c>
      <c r="BJ108" s="182" t="s">
        <v>8</v>
      </c>
      <c r="BK108" s="122"/>
      <c r="BL108" s="122"/>
      <c r="BM108" s="122"/>
    </row>
    <row r="109" spans="2:65" s="1" customFormat="1" ht="18" customHeight="1">
      <c r="B109" s="33"/>
      <c r="C109" s="34"/>
      <c r="D109" s="299" t="s">
        <v>133</v>
      </c>
      <c r="E109" s="298"/>
      <c r="F109" s="298"/>
      <c r="G109" s="34"/>
      <c r="H109" s="34"/>
      <c r="I109" s="122"/>
      <c r="J109" s="104">
        <v>0</v>
      </c>
      <c r="K109" s="34"/>
      <c r="L109" s="180"/>
      <c r="M109" s="122"/>
      <c r="N109" s="181" t="s">
        <v>47</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132</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99" t="s">
        <v>134</v>
      </c>
      <c r="E110" s="298"/>
      <c r="F110" s="298"/>
      <c r="G110" s="34"/>
      <c r="H110" s="34"/>
      <c r="I110" s="122"/>
      <c r="J110" s="104">
        <v>0</v>
      </c>
      <c r="K110" s="34"/>
      <c r="L110" s="180"/>
      <c r="M110" s="122"/>
      <c r="N110" s="181" t="s">
        <v>47</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132</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299" t="s">
        <v>135</v>
      </c>
      <c r="E111" s="298"/>
      <c r="F111" s="298"/>
      <c r="G111" s="34"/>
      <c r="H111" s="34"/>
      <c r="I111" s="122"/>
      <c r="J111" s="104">
        <v>0</v>
      </c>
      <c r="K111" s="34"/>
      <c r="L111" s="180"/>
      <c r="M111" s="122"/>
      <c r="N111" s="181" t="s">
        <v>47</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132</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65" s="1" customFormat="1" ht="18" customHeight="1">
      <c r="B112" s="33"/>
      <c r="C112" s="34"/>
      <c r="D112" s="299" t="s">
        <v>136</v>
      </c>
      <c r="E112" s="298"/>
      <c r="F112" s="298"/>
      <c r="G112" s="34"/>
      <c r="H112" s="34"/>
      <c r="I112" s="122"/>
      <c r="J112" s="104">
        <v>0</v>
      </c>
      <c r="K112" s="34"/>
      <c r="L112" s="180"/>
      <c r="M112" s="122"/>
      <c r="N112" s="181" t="s">
        <v>47</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82" t="s">
        <v>132</v>
      </c>
      <c r="AZ112" s="122"/>
      <c r="BA112" s="122"/>
      <c r="BB112" s="122"/>
      <c r="BC112" s="122"/>
      <c r="BD112" s="122"/>
      <c r="BE112" s="183">
        <f t="shared" si="0"/>
        <v>0</v>
      </c>
      <c r="BF112" s="183">
        <f t="shared" si="1"/>
        <v>0</v>
      </c>
      <c r="BG112" s="183">
        <f t="shared" si="2"/>
        <v>0</v>
      </c>
      <c r="BH112" s="183">
        <f t="shared" si="3"/>
        <v>0</v>
      </c>
      <c r="BI112" s="183">
        <f t="shared" si="4"/>
        <v>0</v>
      </c>
      <c r="BJ112" s="182" t="s">
        <v>8</v>
      </c>
      <c r="BK112" s="122"/>
      <c r="BL112" s="122"/>
      <c r="BM112" s="122"/>
    </row>
    <row r="113" spans="2:65" s="1" customFormat="1" ht="18" customHeight="1">
      <c r="B113" s="33"/>
      <c r="C113" s="34"/>
      <c r="D113" s="103" t="s">
        <v>137</v>
      </c>
      <c r="E113" s="34"/>
      <c r="F113" s="34"/>
      <c r="G113" s="34"/>
      <c r="H113" s="34"/>
      <c r="I113" s="122"/>
      <c r="J113" s="104">
        <f>ROUND(J30*T113,0)</f>
        <v>0</v>
      </c>
      <c r="K113" s="34"/>
      <c r="L113" s="180"/>
      <c r="M113" s="122"/>
      <c r="N113" s="181" t="s">
        <v>47</v>
      </c>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82" t="s">
        <v>138</v>
      </c>
      <c r="AZ113" s="122"/>
      <c r="BA113" s="122"/>
      <c r="BB113" s="122"/>
      <c r="BC113" s="122"/>
      <c r="BD113" s="122"/>
      <c r="BE113" s="183">
        <f t="shared" si="0"/>
        <v>0</v>
      </c>
      <c r="BF113" s="183">
        <f t="shared" si="1"/>
        <v>0</v>
      </c>
      <c r="BG113" s="183">
        <f t="shared" si="2"/>
        <v>0</v>
      </c>
      <c r="BH113" s="183">
        <f t="shared" si="3"/>
        <v>0</v>
      </c>
      <c r="BI113" s="183">
        <f t="shared" si="4"/>
        <v>0</v>
      </c>
      <c r="BJ113" s="182" t="s">
        <v>8</v>
      </c>
      <c r="BK113" s="122"/>
      <c r="BL113" s="122"/>
      <c r="BM113" s="122"/>
    </row>
    <row r="114" spans="2:12" s="1" customFormat="1" ht="10.2">
      <c r="B114" s="33"/>
      <c r="C114" s="34"/>
      <c r="D114" s="34"/>
      <c r="E114" s="34"/>
      <c r="F114" s="34"/>
      <c r="G114" s="34"/>
      <c r="H114" s="34"/>
      <c r="I114" s="122"/>
      <c r="J114" s="34"/>
      <c r="K114" s="34"/>
      <c r="L114" s="35"/>
    </row>
    <row r="115" spans="2:12" s="1" customFormat="1" ht="29.25" customHeight="1">
      <c r="B115" s="33"/>
      <c r="C115" s="112" t="s">
        <v>112</v>
      </c>
      <c r="D115" s="113"/>
      <c r="E115" s="113"/>
      <c r="F115" s="113"/>
      <c r="G115" s="113"/>
      <c r="H115" s="113"/>
      <c r="I115" s="161"/>
      <c r="J115" s="114">
        <f>ROUND(J96+J107,0)</f>
        <v>0</v>
      </c>
      <c r="K115" s="113"/>
      <c r="L115" s="35"/>
    </row>
    <row r="116" spans="2:12" s="1" customFormat="1" ht="6.9" customHeight="1">
      <c r="B116" s="48"/>
      <c r="C116" s="49"/>
      <c r="D116" s="49"/>
      <c r="E116" s="49"/>
      <c r="F116" s="49"/>
      <c r="G116" s="49"/>
      <c r="H116" s="49"/>
      <c r="I116" s="156"/>
      <c r="J116" s="49"/>
      <c r="K116" s="49"/>
      <c r="L116" s="35"/>
    </row>
    <row r="120" spans="2:12" s="1" customFormat="1" ht="6.9" customHeight="1">
      <c r="B120" s="50"/>
      <c r="C120" s="51"/>
      <c r="D120" s="51"/>
      <c r="E120" s="51"/>
      <c r="F120" s="51"/>
      <c r="G120" s="51"/>
      <c r="H120" s="51"/>
      <c r="I120" s="159"/>
      <c r="J120" s="51"/>
      <c r="K120" s="51"/>
      <c r="L120" s="35"/>
    </row>
    <row r="121" spans="2:12" s="1" customFormat="1" ht="24.9" customHeight="1">
      <c r="B121" s="33"/>
      <c r="C121" s="21" t="s">
        <v>139</v>
      </c>
      <c r="D121" s="34"/>
      <c r="E121" s="34"/>
      <c r="F121" s="34"/>
      <c r="G121" s="34"/>
      <c r="H121" s="34"/>
      <c r="I121" s="122"/>
      <c r="J121" s="34"/>
      <c r="K121" s="34"/>
      <c r="L121" s="35"/>
    </row>
    <row r="122" spans="2:12" s="1" customFormat="1" ht="6.9" customHeight="1">
      <c r="B122" s="33"/>
      <c r="C122" s="34"/>
      <c r="D122" s="34"/>
      <c r="E122" s="34"/>
      <c r="F122" s="34"/>
      <c r="G122" s="34"/>
      <c r="H122" s="34"/>
      <c r="I122" s="122"/>
      <c r="J122" s="34"/>
      <c r="K122" s="34"/>
      <c r="L122" s="35"/>
    </row>
    <row r="123" spans="2:12" s="1" customFormat="1" ht="12" customHeight="1">
      <c r="B123" s="33"/>
      <c r="C123" s="27" t="s">
        <v>16</v>
      </c>
      <c r="D123" s="34"/>
      <c r="E123" s="34"/>
      <c r="F123" s="34"/>
      <c r="G123" s="34"/>
      <c r="H123" s="34"/>
      <c r="I123" s="122"/>
      <c r="J123" s="34"/>
      <c r="K123" s="34"/>
      <c r="L123" s="35"/>
    </row>
    <row r="124" spans="2:12" s="1" customFormat="1" ht="16.5" customHeight="1">
      <c r="B124" s="33"/>
      <c r="C124" s="34"/>
      <c r="D124" s="34"/>
      <c r="E124" s="316" t="str">
        <f>E7</f>
        <v>Valašské Meziříčí - Stupeň Komunální</v>
      </c>
      <c r="F124" s="317"/>
      <c r="G124" s="317"/>
      <c r="H124" s="317"/>
      <c r="I124" s="122"/>
      <c r="J124" s="34"/>
      <c r="K124" s="34"/>
      <c r="L124" s="35"/>
    </row>
    <row r="125" spans="2:12" s="1" customFormat="1" ht="12" customHeight="1">
      <c r="B125" s="33"/>
      <c r="C125" s="27" t="s">
        <v>114</v>
      </c>
      <c r="D125" s="34"/>
      <c r="E125" s="34"/>
      <c r="F125" s="34"/>
      <c r="G125" s="34"/>
      <c r="H125" s="34"/>
      <c r="I125" s="122"/>
      <c r="J125" s="34"/>
      <c r="K125" s="34"/>
      <c r="L125" s="35"/>
    </row>
    <row r="126" spans="2:12" s="1" customFormat="1" ht="16.5" customHeight="1">
      <c r="B126" s="33"/>
      <c r="C126" s="34"/>
      <c r="D126" s="34"/>
      <c r="E126" s="280" t="str">
        <f>E9</f>
        <v>177250-2 - SO02 Pravé břehové zavázání Komunálního stupně</v>
      </c>
      <c r="F126" s="318"/>
      <c r="G126" s="318"/>
      <c r="H126" s="318"/>
      <c r="I126" s="122"/>
      <c r="J126" s="34"/>
      <c r="K126" s="34"/>
      <c r="L126" s="35"/>
    </row>
    <row r="127" spans="2:12" s="1" customFormat="1" ht="6.9" customHeight="1">
      <c r="B127" s="33"/>
      <c r="C127" s="34"/>
      <c r="D127" s="34"/>
      <c r="E127" s="34"/>
      <c r="F127" s="34"/>
      <c r="G127" s="34"/>
      <c r="H127" s="34"/>
      <c r="I127" s="122"/>
      <c r="J127" s="34"/>
      <c r="K127" s="34"/>
      <c r="L127" s="35"/>
    </row>
    <row r="128" spans="2:12" s="1" customFormat="1" ht="12" customHeight="1">
      <c r="B128" s="33"/>
      <c r="C128" s="27" t="s">
        <v>20</v>
      </c>
      <c r="D128" s="34"/>
      <c r="E128" s="34"/>
      <c r="F128" s="25" t="str">
        <f>F12</f>
        <v>Valašské Meziříčí</v>
      </c>
      <c r="G128" s="34"/>
      <c r="H128" s="34"/>
      <c r="I128" s="124" t="s">
        <v>22</v>
      </c>
      <c r="J128" s="60" t="str">
        <f>IF(J12="","",J12)</f>
        <v>14. 3. 2019</v>
      </c>
      <c r="K128" s="34"/>
      <c r="L128" s="35"/>
    </row>
    <row r="129" spans="2:12" s="1" customFormat="1" ht="6.9" customHeight="1">
      <c r="B129" s="33"/>
      <c r="C129" s="34"/>
      <c r="D129" s="34"/>
      <c r="E129" s="34"/>
      <c r="F129" s="34"/>
      <c r="G129" s="34"/>
      <c r="H129" s="34"/>
      <c r="I129" s="122"/>
      <c r="J129" s="34"/>
      <c r="K129" s="34"/>
      <c r="L129" s="35"/>
    </row>
    <row r="130" spans="2:12" s="1" customFormat="1" ht="15.15" customHeight="1">
      <c r="B130" s="33"/>
      <c r="C130" s="27" t="s">
        <v>24</v>
      </c>
      <c r="D130" s="34"/>
      <c r="E130" s="34"/>
      <c r="F130" s="25" t="str">
        <f>E15</f>
        <v>Povodí Moravy, s. p., závod Horní Morava</v>
      </c>
      <c r="G130" s="34"/>
      <c r="H130" s="34"/>
      <c r="I130" s="124" t="s">
        <v>31</v>
      </c>
      <c r="J130" s="30" t="str">
        <f>E21</f>
        <v>GEOtest, a.s.</v>
      </c>
      <c r="K130" s="34"/>
      <c r="L130" s="35"/>
    </row>
    <row r="131" spans="2:12" s="1" customFormat="1" ht="15.15" customHeight="1">
      <c r="B131" s="33"/>
      <c r="C131" s="27" t="s">
        <v>29</v>
      </c>
      <c r="D131" s="34"/>
      <c r="E131" s="34"/>
      <c r="F131" s="25" t="str">
        <f>IF(E18="","",E18)</f>
        <v>Vyplň údaj</v>
      </c>
      <c r="G131" s="34"/>
      <c r="H131" s="34"/>
      <c r="I131" s="124" t="s">
        <v>36</v>
      </c>
      <c r="J131" s="30" t="str">
        <f>E24</f>
        <v xml:space="preserve"> </v>
      </c>
      <c r="K131" s="34"/>
      <c r="L131" s="35"/>
    </row>
    <row r="132" spans="2:12" s="1" customFormat="1" ht="10.35" customHeight="1">
      <c r="B132" s="33"/>
      <c r="C132" s="34"/>
      <c r="D132" s="34"/>
      <c r="E132" s="34"/>
      <c r="F132" s="34"/>
      <c r="G132" s="34"/>
      <c r="H132" s="34"/>
      <c r="I132" s="122"/>
      <c r="J132" s="34"/>
      <c r="K132" s="34"/>
      <c r="L132" s="35"/>
    </row>
    <row r="133" spans="2:20" s="10" customFormat="1" ht="29.25" customHeight="1">
      <c r="B133" s="184"/>
      <c r="C133" s="185" t="s">
        <v>140</v>
      </c>
      <c r="D133" s="186" t="s">
        <v>67</v>
      </c>
      <c r="E133" s="186" t="s">
        <v>63</v>
      </c>
      <c r="F133" s="186" t="s">
        <v>64</v>
      </c>
      <c r="G133" s="186" t="s">
        <v>141</v>
      </c>
      <c r="H133" s="186" t="s">
        <v>142</v>
      </c>
      <c r="I133" s="187" t="s">
        <v>143</v>
      </c>
      <c r="J133" s="186" t="s">
        <v>119</v>
      </c>
      <c r="K133" s="188" t="s">
        <v>144</v>
      </c>
      <c r="L133" s="189"/>
      <c r="M133" s="69" t="s">
        <v>1</v>
      </c>
      <c r="N133" s="70" t="s">
        <v>46</v>
      </c>
      <c r="O133" s="70" t="s">
        <v>145</v>
      </c>
      <c r="P133" s="70" t="s">
        <v>146</v>
      </c>
      <c r="Q133" s="70" t="s">
        <v>147</v>
      </c>
      <c r="R133" s="70" t="s">
        <v>148</v>
      </c>
      <c r="S133" s="70" t="s">
        <v>149</v>
      </c>
      <c r="T133" s="71" t="s">
        <v>150</v>
      </c>
    </row>
    <row r="134" spans="2:63" s="1" customFormat="1" ht="22.8" customHeight="1">
      <c r="B134" s="33"/>
      <c r="C134" s="76" t="s">
        <v>151</v>
      </c>
      <c r="D134" s="34"/>
      <c r="E134" s="34"/>
      <c r="F134" s="34"/>
      <c r="G134" s="34"/>
      <c r="H134" s="34"/>
      <c r="I134" s="122"/>
      <c r="J134" s="190">
        <f>BK134</f>
        <v>0</v>
      </c>
      <c r="K134" s="34"/>
      <c r="L134" s="35"/>
      <c r="M134" s="72"/>
      <c r="N134" s="73"/>
      <c r="O134" s="73"/>
      <c r="P134" s="191">
        <f>P135</f>
        <v>0</v>
      </c>
      <c r="Q134" s="73"/>
      <c r="R134" s="191">
        <f>R135</f>
        <v>724.6715173999999</v>
      </c>
      <c r="S134" s="73"/>
      <c r="T134" s="192">
        <f>T135</f>
        <v>148.32</v>
      </c>
      <c r="AT134" s="15" t="s">
        <v>81</v>
      </c>
      <c r="AU134" s="15" t="s">
        <v>121</v>
      </c>
      <c r="BK134" s="193">
        <f>BK135</f>
        <v>0</v>
      </c>
    </row>
    <row r="135" spans="2:63" s="11" customFormat="1" ht="25.95" customHeight="1">
      <c r="B135" s="194"/>
      <c r="C135" s="195"/>
      <c r="D135" s="196" t="s">
        <v>81</v>
      </c>
      <c r="E135" s="197" t="s">
        <v>152</v>
      </c>
      <c r="F135" s="197" t="s">
        <v>153</v>
      </c>
      <c r="G135" s="195"/>
      <c r="H135" s="195"/>
      <c r="I135" s="198"/>
      <c r="J135" s="199">
        <f>BK135</f>
        <v>0</v>
      </c>
      <c r="K135" s="195"/>
      <c r="L135" s="200"/>
      <c r="M135" s="201"/>
      <c r="N135" s="202"/>
      <c r="O135" s="202"/>
      <c r="P135" s="203">
        <f>P136+P198+P231+P236+P243+P246+P250</f>
        <v>0</v>
      </c>
      <c r="Q135" s="202"/>
      <c r="R135" s="203">
        <f>R136+R198+R231+R236+R243+R246+R250</f>
        <v>724.6715173999999</v>
      </c>
      <c r="S135" s="202"/>
      <c r="T135" s="204">
        <f>T136+T198+T231+T236+T243+T246+T250</f>
        <v>148.32</v>
      </c>
      <c r="AR135" s="205" t="s">
        <v>8</v>
      </c>
      <c r="AT135" s="206" t="s">
        <v>81</v>
      </c>
      <c r="AU135" s="206" t="s">
        <v>82</v>
      </c>
      <c r="AY135" s="205" t="s">
        <v>154</v>
      </c>
      <c r="BK135" s="207">
        <f>BK136+BK198+BK231+BK236+BK243+BK246+BK250</f>
        <v>0</v>
      </c>
    </row>
    <row r="136" spans="2:63" s="11" customFormat="1" ht="22.8" customHeight="1">
      <c r="B136" s="194"/>
      <c r="C136" s="195"/>
      <c r="D136" s="196" t="s">
        <v>81</v>
      </c>
      <c r="E136" s="208" t="s">
        <v>8</v>
      </c>
      <c r="F136" s="208" t="s">
        <v>155</v>
      </c>
      <c r="G136" s="195"/>
      <c r="H136" s="195"/>
      <c r="I136" s="198"/>
      <c r="J136" s="209">
        <f>BK136</f>
        <v>0</v>
      </c>
      <c r="K136" s="195"/>
      <c r="L136" s="200"/>
      <c r="M136" s="201"/>
      <c r="N136" s="202"/>
      <c r="O136" s="202"/>
      <c r="P136" s="203">
        <f>SUM(P137:P197)</f>
        <v>0</v>
      </c>
      <c r="Q136" s="202"/>
      <c r="R136" s="203">
        <f>SUM(R137:R197)</f>
        <v>39.85664</v>
      </c>
      <c r="S136" s="202"/>
      <c r="T136" s="204">
        <f>SUM(T137:T197)</f>
        <v>148.32</v>
      </c>
      <c r="AR136" s="205" t="s">
        <v>8</v>
      </c>
      <c r="AT136" s="206" t="s">
        <v>81</v>
      </c>
      <c r="AU136" s="206" t="s">
        <v>8</v>
      </c>
      <c r="AY136" s="205" t="s">
        <v>154</v>
      </c>
      <c r="BK136" s="207">
        <f>SUM(BK137:BK197)</f>
        <v>0</v>
      </c>
    </row>
    <row r="137" spans="2:65" s="1" customFormat="1" ht="16.5" customHeight="1">
      <c r="B137" s="33"/>
      <c r="C137" s="210" t="s">
        <v>8</v>
      </c>
      <c r="D137" s="210" t="s">
        <v>156</v>
      </c>
      <c r="E137" s="211" t="s">
        <v>157</v>
      </c>
      <c r="F137" s="212" t="s">
        <v>158</v>
      </c>
      <c r="G137" s="213" t="s">
        <v>159</v>
      </c>
      <c r="H137" s="214">
        <v>60</v>
      </c>
      <c r="I137" s="215"/>
      <c r="J137" s="214">
        <f>ROUND(I137*H137,0)</f>
        <v>0</v>
      </c>
      <c r="K137" s="212" t="s">
        <v>160</v>
      </c>
      <c r="L137" s="35"/>
      <c r="M137" s="216" t="s">
        <v>1</v>
      </c>
      <c r="N137" s="217" t="s">
        <v>47</v>
      </c>
      <c r="O137" s="65"/>
      <c r="P137" s="218">
        <f>O137*H137</f>
        <v>0</v>
      </c>
      <c r="Q137" s="218">
        <v>0</v>
      </c>
      <c r="R137" s="218">
        <f>Q137*H137</f>
        <v>0</v>
      </c>
      <c r="S137" s="218">
        <v>0.355</v>
      </c>
      <c r="T137" s="219">
        <f>S137*H137</f>
        <v>21.299999999999997</v>
      </c>
      <c r="AR137" s="220" t="s">
        <v>161</v>
      </c>
      <c r="AT137" s="220" t="s">
        <v>156</v>
      </c>
      <c r="AU137" s="220" t="s">
        <v>91</v>
      </c>
      <c r="AY137" s="15" t="s">
        <v>154</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161</v>
      </c>
      <c r="BM137" s="220" t="s">
        <v>399</v>
      </c>
    </row>
    <row r="138" spans="2:47" s="1" customFormat="1" ht="28.8">
      <c r="B138" s="33"/>
      <c r="C138" s="34"/>
      <c r="D138" s="221" t="s">
        <v>163</v>
      </c>
      <c r="E138" s="34"/>
      <c r="F138" s="222" t="s">
        <v>164</v>
      </c>
      <c r="G138" s="34"/>
      <c r="H138" s="34"/>
      <c r="I138" s="122"/>
      <c r="J138" s="34"/>
      <c r="K138" s="34"/>
      <c r="L138" s="35"/>
      <c r="M138" s="223"/>
      <c r="N138" s="65"/>
      <c r="O138" s="65"/>
      <c r="P138" s="65"/>
      <c r="Q138" s="65"/>
      <c r="R138" s="65"/>
      <c r="S138" s="65"/>
      <c r="T138" s="66"/>
      <c r="AT138" s="15" t="s">
        <v>163</v>
      </c>
      <c r="AU138" s="15" t="s">
        <v>91</v>
      </c>
    </row>
    <row r="139" spans="2:51" s="12" customFormat="1" ht="10.2">
      <c r="B139" s="224"/>
      <c r="C139" s="225"/>
      <c r="D139" s="221" t="s">
        <v>165</v>
      </c>
      <c r="E139" s="226" t="s">
        <v>1</v>
      </c>
      <c r="F139" s="227" t="s">
        <v>166</v>
      </c>
      <c r="G139" s="225"/>
      <c r="H139" s="228">
        <v>60</v>
      </c>
      <c r="I139" s="229"/>
      <c r="J139" s="225"/>
      <c r="K139" s="225"/>
      <c r="L139" s="230"/>
      <c r="M139" s="231"/>
      <c r="N139" s="232"/>
      <c r="O139" s="232"/>
      <c r="P139" s="232"/>
      <c r="Q139" s="232"/>
      <c r="R139" s="232"/>
      <c r="S139" s="232"/>
      <c r="T139" s="233"/>
      <c r="AT139" s="234" t="s">
        <v>165</v>
      </c>
      <c r="AU139" s="234" t="s">
        <v>91</v>
      </c>
      <c r="AV139" s="12" t="s">
        <v>91</v>
      </c>
      <c r="AW139" s="12" t="s">
        <v>35</v>
      </c>
      <c r="AX139" s="12" t="s">
        <v>8</v>
      </c>
      <c r="AY139" s="234" t="s">
        <v>154</v>
      </c>
    </row>
    <row r="140" spans="2:65" s="1" customFormat="1" ht="24" customHeight="1">
      <c r="B140" s="33"/>
      <c r="C140" s="210" t="s">
        <v>91</v>
      </c>
      <c r="D140" s="210" t="s">
        <v>156</v>
      </c>
      <c r="E140" s="211" t="s">
        <v>169</v>
      </c>
      <c r="F140" s="212" t="s">
        <v>170</v>
      </c>
      <c r="G140" s="213" t="s">
        <v>171</v>
      </c>
      <c r="H140" s="214">
        <v>60</v>
      </c>
      <c r="I140" s="215"/>
      <c r="J140" s="214">
        <f>ROUND(I140*H140,0)</f>
        <v>0</v>
      </c>
      <c r="K140" s="212" t="s">
        <v>160</v>
      </c>
      <c r="L140" s="35"/>
      <c r="M140" s="216" t="s">
        <v>1</v>
      </c>
      <c r="N140" s="217" t="s">
        <v>47</v>
      </c>
      <c r="O140" s="65"/>
      <c r="P140" s="218">
        <f>O140*H140</f>
        <v>0</v>
      </c>
      <c r="Q140" s="218">
        <v>0</v>
      </c>
      <c r="R140" s="218">
        <f>Q140*H140</f>
        <v>0</v>
      </c>
      <c r="S140" s="218">
        <v>1.3</v>
      </c>
      <c r="T140" s="219">
        <f>S140*H140</f>
        <v>78</v>
      </c>
      <c r="AR140" s="220" t="s">
        <v>161</v>
      </c>
      <c r="AT140" s="220" t="s">
        <v>156</v>
      </c>
      <c r="AU140" s="220" t="s">
        <v>91</v>
      </c>
      <c r="AY140" s="15" t="s">
        <v>154</v>
      </c>
      <c r="BE140" s="108">
        <f>IF(N140="základní",J140,0)</f>
        <v>0</v>
      </c>
      <c r="BF140" s="108">
        <f>IF(N140="snížená",J140,0)</f>
        <v>0</v>
      </c>
      <c r="BG140" s="108">
        <f>IF(N140="zákl. přenesená",J140,0)</f>
        <v>0</v>
      </c>
      <c r="BH140" s="108">
        <f>IF(N140="sníž. přenesená",J140,0)</f>
        <v>0</v>
      </c>
      <c r="BI140" s="108">
        <f>IF(N140="nulová",J140,0)</f>
        <v>0</v>
      </c>
      <c r="BJ140" s="15" t="s">
        <v>8</v>
      </c>
      <c r="BK140" s="108">
        <f>ROUND(I140*H140,0)</f>
        <v>0</v>
      </c>
      <c r="BL140" s="15" t="s">
        <v>161</v>
      </c>
      <c r="BM140" s="220" t="s">
        <v>400</v>
      </c>
    </row>
    <row r="141" spans="2:47" s="1" customFormat="1" ht="28.8">
      <c r="B141" s="33"/>
      <c r="C141" s="34"/>
      <c r="D141" s="221" t="s">
        <v>163</v>
      </c>
      <c r="E141" s="34"/>
      <c r="F141" s="222" t="s">
        <v>173</v>
      </c>
      <c r="G141" s="34"/>
      <c r="H141" s="34"/>
      <c r="I141" s="122"/>
      <c r="J141" s="34"/>
      <c r="K141" s="34"/>
      <c r="L141" s="35"/>
      <c r="M141" s="223"/>
      <c r="N141" s="65"/>
      <c r="O141" s="65"/>
      <c r="P141" s="65"/>
      <c r="Q141" s="65"/>
      <c r="R141" s="65"/>
      <c r="S141" s="65"/>
      <c r="T141" s="66"/>
      <c r="AT141" s="15" t="s">
        <v>163</v>
      </c>
      <c r="AU141" s="15" t="s">
        <v>91</v>
      </c>
    </row>
    <row r="142" spans="2:51" s="12" customFormat="1" ht="10.2">
      <c r="B142" s="224"/>
      <c r="C142" s="225"/>
      <c r="D142" s="221" t="s">
        <v>165</v>
      </c>
      <c r="E142" s="226" t="s">
        <v>1</v>
      </c>
      <c r="F142" s="227" t="s">
        <v>166</v>
      </c>
      <c r="G142" s="225"/>
      <c r="H142" s="228">
        <v>60</v>
      </c>
      <c r="I142" s="229"/>
      <c r="J142" s="225"/>
      <c r="K142" s="225"/>
      <c r="L142" s="230"/>
      <c r="M142" s="231"/>
      <c r="N142" s="232"/>
      <c r="O142" s="232"/>
      <c r="P142" s="232"/>
      <c r="Q142" s="232"/>
      <c r="R142" s="232"/>
      <c r="S142" s="232"/>
      <c r="T142" s="233"/>
      <c r="AT142" s="234" t="s">
        <v>165</v>
      </c>
      <c r="AU142" s="234" t="s">
        <v>91</v>
      </c>
      <c r="AV142" s="12" t="s">
        <v>91</v>
      </c>
      <c r="AW142" s="12" t="s">
        <v>35</v>
      </c>
      <c r="AX142" s="12" t="s">
        <v>8</v>
      </c>
      <c r="AY142" s="234" t="s">
        <v>154</v>
      </c>
    </row>
    <row r="143" spans="2:65" s="1" customFormat="1" ht="24" customHeight="1">
      <c r="B143" s="33"/>
      <c r="C143" s="210" t="s">
        <v>174</v>
      </c>
      <c r="D143" s="210" t="s">
        <v>156</v>
      </c>
      <c r="E143" s="211" t="s">
        <v>175</v>
      </c>
      <c r="F143" s="212" t="s">
        <v>176</v>
      </c>
      <c r="G143" s="213" t="s">
        <v>171</v>
      </c>
      <c r="H143" s="214">
        <v>25.8</v>
      </c>
      <c r="I143" s="215"/>
      <c r="J143" s="214">
        <f>ROUND(I143*H143,0)</f>
        <v>0</v>
      </c>
      <c r="K143" s="212" t="s">
        <v>160</v>
      </c>
      <c r="L143" s="35"/>
      <c r="M143" s="216" t="s">
        <v>1</v>
      </c>
      <c r="N143" s="217" t="s">
        <v>47</v>
      </c>
      <c r="O143" s="65"/>
      <c r="P143" s="218">
        <f>O143*H143</f>
        <v>0</v>
      </c>
      <c r="Q143" s="218">
        <v>0</v>
      </c>
      <c r="R143" s="218">
        <f>Q143*H143</f>
        <v>0</v>
      </c>
      <c r="S143" s="218">
        <v>1.9</v>
      </c>
      <c r="T143" s="219">
        <f>S143*H143</f>
        <v>49.019999999999996</v>
      </c>
      <c r="AR143" s="220" t="s">
        <v>161</v>
      </c>
      <c r="AT143" s="220" t="s">
        <v>156</v>
      </c>
      <c r="AU143" s="220" t="s">
        <v>91</v>
      </c>
      <c r="AY143" s="15" t="s">
        <v>154</v>
      </c>
      <c r="BE143" s="108">
        <f>IF(N143="základní",J143,0)</f>
        <v>0</v>
      </c>
      <c r="BF143" s="108">
        <f>IF(N143="snížená",J143,0)</f>
        <v>0</v>
      </c>
      <c r="BG143" s="108">
        <f>IF(N143="zákl. přenesená",J143,0)</f>
        <v>0</v>
      </c>
      <c r="BH143" s="108">
        <f>IF(N143="sníž. přenesená",J143,0)</f>
        <v>0</v>
      </c>
      <c r="BI143" s="108">
        <f>IF(N143="nulová",J143,0)</f>
        <v>0</v>
      </c>
      <c r="BJ143" s="15" t="s">
        <v>8</v>
      </c>
      <c r="BK143" s="108">
        <f>ROUND(I143*H143,0)</f>
        <v>0</v>
      </c>
      <c r="BL143" s="15" t="s">
        <v>161</v>
      </c>
      <c r="BM143" s="220" t="s">
        <v>401</v>
      </c>
    </row>
    <row r="144" spans="2:47" s="1" customFormat="1" ht="38.4">
      <c r="B144" s="33"/>
      <c r="C144" s="34"/>
      <c r="D144" s="221" t="s">
        <v>163</v>
      </c>
      <c r="E144" s="34"/>
      <c r="F144" s="222" t="s">
        <v>178</v>
      </c>
      <c r="G144" s="34"/>
      <c r="H144" s="34"/>
      <c r="I144" s="122"/>
      <c r="J144" s="34"/>
      <c r="K144" s="34"/>
      <c r="L144" s="35"/>
      <c r="M144" s="223"/>
      <c r="N144" s="65"/>
      <c r="O144" s="65"/>
      <c r="P144" s="65"/>
      <c r="Q144" s="65"/>
      <c r="R144" s="65"/>
      <c r="S144" s="65"/>
      <c r="T144" s="66"/>
      <c r="AT144" s="15" t="s">
        <v>163</v>
      </c>
      <c r="AU144" s="15" t="s">
        <v>91</v>
      </c>
    </row>
    <row r="145" spans="2:51" s="12" customFormat="1" ht="10.2">
      <c r="B145" s="224"/>
      <c r="C145" s="225"/>
      <c r="D145" s="221" t="s">
        <v>165</v>
      </c>
      <c r="E145" s="226" t="s">
        <v>1</v>
      </c>
      <c r="F145" s="227" t="s">
        <v>402</v>
      </c>
      <c r="G145" s="225"/>
      <c r="H145" s="228">
        <v>25.8</v>
      </c>
      <c r="I145" s="229"/>
      <c r="J145" s="225"/>
      <c r="K145" s="225"/>
      <c r="L145" s="230"/>
      <c r="M145" s="231"/>
      <c r="N145" s="232"/>
      <c r="O145" s="232"/>
      <c r="P145" s="232"/>
      <c r="Q145" s="232"/>
      <c r="R145" s="232"/>
      <c r="S145" s="232"/>
      <c r="T145" s="233"/>
      <c r="AT145" s="234" t="s">
        <v>165</v>
      </c>
      <c r="AU145" s="234" t="s">
        <v>91</v>
      </c>
      <c r="AV145" s="12" t="s">
        <v>91</v>
      </c>
      <c r="AW145" s="12" t="s">
        <v>35</v>
      </c>
      <c r="AX145" s="12" t="s">
        <v>8</v>
      </c>
      <c r="AY145" s="234" t="s">
        <v>154</v>
      </c>
    </row>
    <row r="146" spans="2:65" s="1" customFormat="1" ht="24" customHeight="1">
      <c r="B146" s="33"/>
      <c r="C146" s="210" t="s">
        <v>161</v>
      </c>
      <c r="D146" s="210" t="s">
        <v>156</v>
      </c>
      <c r="E146" s="211" t="s">
        <v>180</v>
      </c>
      <c r="F146" s="212" t="s">
        <v>181</v>
      </c>
      <c r="G146" s="213" t="s">
        <v>182</v>
      </c>
      <c r="H146" s="214">
        <v>1</v>
      </c>
      <c r="I146" s="215"/>
      <c r="J146" s="214">
        <f>ROUND(I146*H146,0)</f>
        <v>0</v>
      </c>
      <c r="K146" s="212" t="s">
        <v>1</v>
      </c>
      <c r="L146" s="35"/>
      <c r="M146" s="216" t="s">
        <v>1</v>
      </c>
      <c r="N146" s="217" t="s">
        <v>47</v>
      </c>
      <c r="O146" s="65"/>
      <c r="P146" s="218">
        <f>O146*H146</f>
        <v>0</v>
      </c>
      <c r="Q146" s="218">
        <v>0</v>
      </c>
      <c r="R146" s="218">
        <f>Q146*H146</f>
        <v>0</v>
      </c>
      <c r="S146" s="218">
        <v>0</v>
      </c>
      <c r="T146" s="219">
        <f>S146*H146</f>
        <v>0</v>
      </c>
      <c r="AR146" s="220" t="s">
        <v>161</v>
      </c>
      <c r="AT146" s="220" t="s">
        <v>156</v>
      </c>
      <c r="AU146" s="220" t="s">
        <v>91</v>
      </c>
      <c r="AY146" s="15" t="s">
        <v>154</v>
      </c>
      <c r="BE146" s="108">
        <f>IF(N146="základní",J146,0)</f>
        <v>0</v>
      </c>
      <c r="BF146" s="108">
        <f>IF(N146="snížená",J146,0)</f>
        <v>0</v>
      </c>
      <c r="BG146" s="108">
        <f>IF(N146="zákl. přenesená",J146,0)</f>
        <v>0</v>
      </c>
      <c r="BH146" s="108">
        <f>IF(N146="sníž. přenesená",J146,0)</f>
        <v>0</v>
      </c>
      <c r="BI146" s="108">
        <f>IF(N146="nulová",J146,0)</f>
        <v>0</v>
      </c>
      <c r="BJ146" s="15" t="s">
        <v>8</v>
      </c>
      <c r="BK146" s="108">
        <f>ROUND(I146*H146,0)</f>
        <v>0</v>
      </c>
      <c r="BL146" s="15" t="s">
        <v>161</v>
      </c>
      <c r="BM146" s="220" t="s">
        <v>403</v>
      </c>
    </row>
    <row r="147" spans="2:47" s="1" customFormat="1" ht="19.2">
      <c r="B147" s="33"/>
      <c r="C147" s="34"/>
      <c r="D147" s="221" t="s">
        <v>163</v>
      </c>
      <c r="E147" s="34"/>
      <c r="F147" s="222" t="s">
        <v>181</v>
      </c>
      <c r="G147" s="34"/>
      <c r="H147" s="34"/>
      <c r="I147" s="122"/>
      <c r="J147" s="34"/>
      <c r="K147" s="34"/>
      <c r="L147" s="35"/>
      <c r="M147" s="223"/>
      <c r="N147" s="65"/>
      <c r="O147" s="65"/>
      <c r="P147" s="65"/>
      <c r="Q147" s="65"/>
      <c r="R147" s="65"/>
      <c r="S147" s="65"/>
      <c r="T147" s="66"/>
      <c r="AT147" s="15" t="s">
        <v>163</v>
      </c>
      <c r="AU147" s="15" t="s">
        <v>91</v>
      </c>
    </row>
    <row r="148" spans="2:47" s="1" customFormat="1" ht="144">
      <c r="B148" s="33"/>
      <c r="C148" s="34"/>
      <c r="D148" s="221" t="s">
        <v>184</v>
      </c>
      <c r="E148" s="34"/>
      <c r="F148" s="246" t="s">
        <v>404</v>
      </c>
      <c r="G148" s="34"/>
      <c r="H148" s="34"/>
      <c r="I148" s="122"/>
      <c r="J148" s="34"/>
      <c r="K148" s="34"/>
      <c r="L148" s="35"/>
      <c r="M148" s="223"/>
      <c r="N148" s="65"/>
      <c r="O148" s="65"/>
      <c r="P148" s="65"/>
      <c r="Q148" s="65"/>
      <c r="R148" s="65"/>
      <c r="S148" s="65"/>
      <c r="T148" s="66"/>
      <c r="AT148" s="15" t="s">
        <v>184</v>
      </c>
      <c r="AU148" s="15" t="s">
        <v>91</v>
      </c>
    </row>
    <row r="149" spans="2:65" s="1" customFormat="1" ht="24" customHeight="1">
      <c r="B149" s="33"/>
      <c r="C149" s="210" t="s">
        <v>186</v>
      </c>
      <c r="D149" s="210" t="s">
        <v>156</v>
      </c>
      <c r="E149" s="211" t="s">
        <v>187</v>
      </c>
      <c r="F149" s="212" t="s">
        <v>188</v>
      </c>
      <c r="G149" s="213" t="s">
        <v>189</v>
      </c>
      <c r="H149" s="214">
        <v>15</v>
      </c>
      <c r="I149" s="215"/>
      <c r="J149" s="214">
        <f>ROUND(I149*H149,0)</f>
        <v>0</v>
      </c>
      <c r="K149" s="212" t="s">
        <v>160</v>
      </c>
      <c r="L149" s="35"/>
      <c r="M149" s="216" t="s">
        <v>1</v>
      </c>
      <c r="N149" s="217" t="s">
        <v>47</v>
      </c>
      <c r="O149" s="65"/>
      <c r="P149" s="218">
        <f>O149*H149</f>
        <v>0</v>
      </c>
      <c r="Q149" s="218">
        <v>0.00014</v>
      </c>
      <c r="R149" s="218">
        <f>Q149*H149</f>
        <v>0.0021</v>
      </c>
      <c r="S149" s="218">
        <v>0</v>
      </c>
      <c r="T149" s="219">
        <f>S149*H149</f>
        <v>0</v>
      </c>
      <c r="AR149" s="220" t="s">
        <v>161</v>
      </c>
      <c r="AT149" s="220" t="s">
        <v>156</v>
      </c>
      <c r="AU149" s="220" t="s">
        <v>91</v>
      </c>
      <c r="AY149" s="15" t="s">
        <v>154</v>
      </c>
      <c r="BE149" s="108">
        <f>IF(N149="základní",J149,0)</f>
        <v>0</v>
      </c>
      <c r="BF149" s="108">
        <f>IF(N149="snížená",J149,0)</f>
        <v>0</v>
      </c>
      <c r="BG149" s="108">
        <f>IF(N149="zákl. přenesená",J149,0)</f>
        <v>0</v>
      </c>
      <c r="BH149" s="108">
        <f>IF(N149="sníž. přenesená",J149,0)</f>
        <v>0</v>
      </c>
      <c r="BI149" s="108">
        <f>IF(N149="nulová",J149,0)</f>
        <v>0</v>
      </c>
      <c r="BJ149" s="15" t="s">
        <v>8</v>
      </c>
      <c r="BK149" s="108">
        <f>ROUND(I149*H149,0)</f>
        <v>0</v>
      </c>
      <c r="BL149" s="15" t="s">
        <v>161</v>
      </c>
      <c r="BM149" s="220" t="s">
        <v>405</v>
      </c>
    </row>
    <row r="150" spans="2:47" s="1" customFormat="1" ht="28.8">
      <c r="B150" s="33"/>
      <c r="C150" s="34"/>
      <c r="D150" s="221" t="s">
        <v>163</v>
      </c>
      <c r="E150" s="34"/>
      <c r="F150" s="222" t="s">
        <v>191</v>
      </c>
      <c r="G150" s="34"/>
      <c r="H150" s="34"/>
      <c r="I150" s="122"/>
      <c r="J150" s="34"/>
      <c r="K150" s="34"/>
      <c r="L150" s="35"/>
      <c r="M150" s="223"/>
      <c r="N150" s="65"/>
      <c r="O150" s="65"/>
      <c r="P150" s="65"/>
      <c r="Q150" s="65"/>
      <c r="R150" s="65"/>
      <c r="S150" s="65"/>
      <c r="T150" s="66"/>
      <c r="AT150" s="15" t="s">
        <v>163</v>
      </c>
      <c r="AU150" s="15" t="s">
        <v>91</v>
      </c>
    </row>
    <row r="151" spans="2:51" s="12" customFormat="1" ht="10.2">
      <c r="B151" s="224"/>
      <c r="C151" s="225"/>
      <c r="D151" s="221" t="s">
        <v>165</v>
      </c>
      <c r="E151" s="226" t="s">
        <v>1</v>
      </c>
      <c r="F151" s="227" t="s">
        <v>406</v>
      </c>
      <c r="G151" s="225"/>
      <c r="H151" s="228">
        <v>15</v>
      </c>
      <c r="I151" s="229"/>
      <c r="J151" s="225"/>
      <c r="K151" s="225"/>
      <c r="L151" s="230"/>
      <c r="M151" s="231"/>
      <c r="N151" s="232"/>
      <c r="O151" s="232"/>
      <c r="P151" s="232"/>
      <c r="Q151" s="232"/>
      <c r="R151" s="232"/>
      <c r="S151" s="232"/>
      <c r="T151" s="233"/>
      <c r="AT151" s="234" t="s">
        <v>165</v>
      </c>
      <c r="AU151" s="234" t="s">
        <v>91</v>
      </c>
      <c r="AV151" s="12" t="s">
        <v>91</v>
      </c>
      <c r="AW151" s="12" t="s">
        <v>35</v>
      </c>
      <c r="AX151" s="12" t="s">
        <v>8</v>
      </c>
      <c r="AY151" s="234" t="s">
        <v>154</v>
      </c>
    </row>
    <row r="152" spans="2:65" s="1" customFormat="1" ht="24" customHeight="1">
      <c r="B152" s="33"/>
      <c r="C152" s="210" t="s">
        <v>193</v>
      </c>
      <c r="D152" s="210" t="s">
        <v>156</v>
      </c>
      <c r="E152" s="211" t="s">
        <v>194</v>
      </c>
      <c r="F152" s="212" t="s">
        <v>195</v>
      </c>
      <c r="G152" s="213" t="s">
        <v>189</v>
      </c>
      <c r="H152" s="214">
        <v>15</v>
      </c>
      <c r="I152" s="215"/>
      <c r="J152" s="214">
        <f>ROUND(I152*H152,0)</f>
        <v>0</v>
      </c>
      <c r="K152" s="212" t="s">
        <v>160</v>
      </c>
      <c r="L152" s="35"/>
      <c r="M152" s="216" t="s">
        <v>1</v>
      </c>
      <c r="N152" s="217" t="s">
        <v>47</v>
      </c>
      <c r="O152" s="65"/>
      <c r="P152" s="218">
        <f>O152*H152</f>
        <v>0</v>
      </c>
      <c r="Q152" s="218">
        <v>0</v>
      </c>
      <c r="R152" s="218">
        <f>Q152*H152</f>
        <v>0</v>
      </c>
      <c r="S152" s="218">
        <v>0</v>
      </c>
      <c r="T152" s="219">
        <f>S152*H152</f>
        <v>0</v>
      </c>
      <c r="AR152" s="220" t="s">
        <v>161</v>
      </c>
      <c r="AT152" s="220" t="s">
        <v>156</v>
      </c>
      <c r="AU152" s="220" t="s">
        <v>91</v>
      </c>
      <c r="AY152" s="15" t="s">
        <v>154</v>
      </c>
      <c r="BE152" s="108">
        <f>IF(N152="základní",J152,0)</f>
        <v>0</v>
      </c>
      <c r="BF152" s="108">
        <f>IF(N152="snížená",J152,0)</f>
        <v>0</v>
      </c>
      <c r="BG152" s="108">
        <f>IF(N152="zákl. přenesená",J152,0)</f>
        <v>0</v>
      </c>
      <c r="BH152" s="108">
        <f>IF(N152="sníž. přenesená",J152,0)</f>
        <v>0</v>
      </c>
      <c r="BI152" s="108">
        <f>IF(N152="nulová",J152,0)</f>
        <v>0</v>
      </c>
      <c r="BJ152" s="15" t="s">
        <v>8</v>
      </c>
      <c r="BK152" s="108">
        <f>ROUND(I152*H152,0)</f>
        <v>0</v>
      </c>
      <c r="BL152" s="15" t="s">
        <v>161</v>
      </c>
      <c r="BM152" s="220" t="s">
        <v>407</v>
      </c>
    </row>
    <row r="153" spans="2:47" s="1" customFormat="1" ht="28.8">
      <c r="B153" s="33"/>
      <c r="C153" s="34"/>
      <c r="D153" s="221" t="s">
        <v>163</v>
      </c>
      <c r="E153" s="34"/>
      <c r="F153" s="222" t="s">
        <v>197</v>
      </c>
      <c r="G153" s="34"/>
      <c r="H153" s="34"/>
      <c r="I153" s="122"/>
      <c r="J153" s="34"/>
      <c r="K153" s="34"/>
      <c r="L153" s="35"/>
      <c r="M153" s="223"/>
      <c r="N153" s="65"/>
      <c r="O153" s="65"/>
      <c r="P153" s="65"/>
      <c r="Q153" s="65"/>
      <c r="R153" s="65"/>
      <c r="S153" s="65"/>
      <c r="T153" s="66"/>
      <c r="AT153" s="15" t="s">
        <v>163</v>
      </c>
      <c r="AU153" s="15" t="s">
        <v>91</v>
      </c>
    </row>
    <row r="154" spans="2:65" s="1" customFormat="1" ht="24" customHeight="1">
      <c r="B154" s="33"/>
      <c r="C154" s="210" t="s">
        <v>198</v>
      </c>
      <c r="D154" s="210" t="s">
        <v>156</v>
      </c>
      <c r="E154" s="211" t="s">
        <v>199</v>
      </c>
      <c r="F154" s="212" t="s">
        <v>200</v>
      </c>
      <c r="G154" s="213" t="s">
        <v>171</v>
      </c>
      <c r="H154" s="214">
        <v>475.2</v>
      </c>
      <c r="I154" s="215"/>
      <c r="J154" s="214">
        <f>ROUND(I154*H154,0)</f>
        <v>0</v>
      </c>
      <c r="K154" s="212" t="s">
        <v>160</v>
      </c>
      <c r="L154" s="35"/>
      <c r="M154" s="216" t="s">
        <v>1</v>
      </c>
      <c r="N154" s="217" t="s">
        <v>47</v>
      </c>
      <c r="O154" s="65"/>
      <c r="P154" s="218">
        <f>O154*H154</f>
        <v>0</v>
      </c>
      <c r="Q154" s="218">
        <v>0</v>
      </c>
      <c r="R154" s="218">
        <f>Q154*H154</f>
        <v>0</v>
      </c>
      <c r="S154" s="218">
        <v>0</v>
      </c>
      <c r="T154" s="219">
        <f>S154*H154</f>
        <v>0</v>
      </c>
      <c r="AR154" s="220" t="s">
        <v>161</v>
      </c>
      <c r="AT154" s="220" t="s">
        <v>156</v>
      </c>
      <c r="AU154" s="220" t="s">
        <v>91</v>
      </c>
      <c r="AY154" s="15" t="s">
        <v>154</v>
      </c>
      <c r="BE154" s="108">
        <f>IF(N154="základní",J154,0)</f>
        <v>0</v>
      </c>
      <c r="BF154" s="108">
        <f>IF(N154="snížená",J154,0)</f>
        <v>0</v>
      </c>
      <c r="BG154" s="108">
        <f>IF(N154="zákl. přenesená",J154,0)</f>
        <v>0</v>
      </c>
      <c r="BH154" s="108">
        <f>IF(N154="sníž. přenesená",J154,0)</f>
        <v>0</v>
      </c>
      <c r="BI154" s="108">
        <f>IF(N154="nulová",J154,0)</f>
        <v>0</v>
      </c>
      <c r="BJ154" s="15" t="s">
        <v>8</v>
      </c>
      <c r="BK154" s="108">
        <f>ROUND(I154*H154,0)</f>
        <v>0</v>
      </c>
      <c r="BL154" s="15" t="s">
        <v>161</v>
      </c>
      <c r="BM154" s="220" t="s">
        <v>408</v>
      </c>
    </row>
    <row r="155" spans="2:47" s="1" customFormat="1" ht="28.8">
      <c r="B155" s="33"/>
      <c r="C155" s="34"/>
      <c r="D155" s="221" t="s">
        <v>163</v>
      </c>
      <c r="E155" s="34"/>
      <c r="F155" s="222" t="s">
        <v>202</v>
      </c>
      <c r="G155" s="34"/>
      <c r="H155" s="34"/>
      <c r="I155" s="122"/>
      <c r="J155" s="34"/>
      <c r="K155" s="34"/>
      <c r="L155" s="35"/>
      <c r="M155" s="223"/>
      <c r="N155" s="65"/>
      <c r="O155" s="65"/>
      <c r="P155" s="65"/>
      <c r="Q155" s="65"/>
      <c r="R155" s="65"/>
      <c r="S155" s="65"/>
      <c r="T155" s="66"/>
      <c r="AT155" s="15" t="s">
        <v>163</v>
      </c>
      <c r="AU155" s="15" t="s">
        <v>91</v>
      </c>
    </row>
    <row r="156" spans="2:51" s="12" customFormat="1" ht="20.4">
      <c r="B156" s="224"/>
      <c r="C156" s="225"/>
      <c r="D156" s="221" t="s">
        <v>165</v>
      </c>
      <c r="E156" s="226" t="s">
        <v>1</v>
      </c>
      <c r="F156" s="227" t="s">
        <v>409</v>
      </c>
      <c r="G156" s="225"/>
      <c r="H156" s="228">
        <v>475.2</v>
      </c>
      <c r="I156" s="229"/>
      <c r="J156" s="225"/>
      <c r="K156" s="225"/>
      <c r="L156" s="230"/>
      <c r="M156" s="231"/>
      <c r="N156" s="232"/>
      <c r="O156" s="232"/>
      <c r="P156" s="232"/>
      <c r="Q156" s="232"/>
      <c r="R156" s="232"/>
      <c r="S156" s="232"/>
      <c r="T156" s="233"/>
      <c r="AT156" s="234" t="s">
        <v>165</v>
      </c>
      <c r="AU156" s="234" t="s">
        <v>91</v>
      </c>
      <c r="AV156" s="12" t="s">
        <v>91</v>
      </c>
      <c r="AW156" s="12" t="s">
        <v>35</v>
      </c>
      <c r="AX156" s="12" t="s">
        <v>8</v>
      </c>
      <c r="AY156" s="234" t="s">
        <v>154</v>
      </c>
    </row>
    <row r="157" spans="2:65" s="1" customFormat="1" ht="24" customHeight="1">
      <c r="B157" s="33"/>
      <c r="C157" s="210" t="s">
        <v>204</v>
      </c>
      <c r="D157" s="210" t="s">
        <v>156</v>
      </c>
      <c r="E157" s="211" t="s">
        <v>205</v>
      </c>
      <c r="F157" s="212" t="s">
        <v>206</v>
      </c>
      <c r="G157" s="213" t="s">
        <v>171</v>
      </c>
      <c r="H157" s="214">
        <v>118.8</v>
      </c>
      <c r="I157" s="215"/>
      <c r="J157" s="214">
        <f>ROUND(I157*H157,0)</f>
        <v>0</v>
      </c>
      <c r="K157" s="212" t="s">
        <v>160</v>
      </c>
      <c r="L157" s="35"/>
      <c r="M157" s="216" t="s">
        <v>1</v>
      </c>
      <c r="N157" s="217" t="s">
        <v>47</v>
      </c>
      <c r="O157" s="65"/>
      <c r="P157" s="218">
        <f>O157*H157</f>
        <v>0</v>
      </c>
      <c r="Q157" s="218">
        <v>0</v>
      </c>
      <c r="R157" s="218">
        <f>Q157*H157</f>
        <v>0</v>
      </c>
      <c r="S157" s="218">
        <v>0</v>
      </c>
      <c r="T157" s="219">
        <f>S157*H157</f>
        <v>0</v>
      </c>
      <c r="AR157" s="220" t="s">
        <v>161</v>
      </c>
      <c r="AT157" s="220" t="s">
        <v>156</v>
      </c>
      <c r="AU157" s="220" t="s">
        <v>91</v>
      </c>
      <c r="AY157" s="15" t="s">
        <v>154</v>
      </c>
      <c r="BE157" s="108">
        <f>IF(N157="základní",J157,0)</f>
        <v>0</v>
      </c>
      <c r="BF157" s="108">
        <f>IF(N157="snížená",J157,0)</f>
        <v>0</v>
      </c>
      <c r="BG157" s="108">
        <f>IF(N157="zákl. přenesená",J157,0)</f>
        <v>0</v>
      </c>
      <c r="BH157" s="108">
        <f>IF(N157="sníž. přenesená",J157,0)</f>
        <v>0</v>
      </c>
      <c r="BI157" s="108">
        <f>IF(N157="nulová",J157,0)</f>
        <v>0</v>
      </c>
      <c r="BJ157" s="15" t="s">
        <v>8</v>
      </c>
      <c r="BK157" s="108">
        <f>ROUND(I157*H157,0)</f>
        <v>0</v>
      </c>
      <c r="BL157" s="15" t="s">
        <v>161</v>
      </c>
      <c r="BM157" s="220" t="s">
        <v>410</v>
      </c>
    </row>
    <row r="158" spans="2:47" s="1" customFormat="1" ht="28.8">
      <c r="B158" s="33"/>
      <c r="C158" s="34"/>
      <c r="D158" s="221" t="s">
        <v>163</v>
      </c>
      <c r="E158" s="34"/>
      <c r="F158" s="222" t="s">
        <v>208</v>
      </c>
      <c r="G158" s="34"/>
      <c r="H158" s="34"/>
      <c r="I158" s="122"/>
      <c r="J158" s="34"/>
      <c r="K158" s="34"/>
      <c r="L158" s="35"/>
      <c r="M158" s="223"/>
      <c r="N158" s="65"/>
      <c r="O158" s="65"/>
      <c r="P158" s="65"/>
      <c r="Q158" s="65"/>
      <c r="R158" s="65"/>
      <c r="S158" s="65"/>
      <c r="T158" s="66"/>
      <c r="AT158" s="15" t="s">
        <v>163</v>
      </c>
      <c r="AU158" s="15" t="s">
        <v>91</v>
      </c>
    </row>
    <row r="159" spans="2:51" s="12" customFormat="1" ht="20.4">
      <c r="B159" s="224"/>
      <c r="C159" s="225"/>
      <c r="D159" s="221" t="s">
        <v>165</v>
      </c>
      <c r="E159" s="226" t="s">
        <v>1</v>
      </c>
      <c r="F159" s="227" t="s">
        <v>411</v>
      </c>
      <c r="G159" s="225"/>
      <c r="H159" s="228">
        <v>118.8</v>
      </c>
      <c r="I159" s="229"/>
      <c r="J159" s="225"/>
      <c r="K159" s="225"/>
      <c r="L159" s="230"/>
      <c r="M159" s="231"/>
      <c r="N159" s="232"/>
      <c r="O159" s="232"/>
      <c r="P159" s="232"/>
      <c r="Q159" s="232"/>
      <c r="R159" s="232"/>
      <c r="S159" s="232"/>
      <c r="T159" s="233"/>
      <c r="AT159" s="234" t="s">
        <v>165</v>
      </c>
      <c r="AU159" s="234" t="s">
        <v>91</v>
      </c>
      <c r="AV159" s="12" t="s">
        <v>91</v>
      </c>
      <c r="AW159" s="12" t="s">
        <v>35</v>
      </c>
      <c r="AX159" s="12" t="s">
        <v>8</v>
      </c>
      <c r="AY159" s="234" t="s">
        <v>154</v>
      </c>
    </row>
    <row r="160" spans="2:65" s="1" customFormat="1" ht="24" customHeight="1">
      <c r="B160" s="33"/>
      <c r="C160" s="210" t="s">
        <v>210</v>
      </c>
      <c r="D160" s="210" t="s">
        <v>156</v>
      </c>
      <c r="E160" s="211" t="s">
        <v>211</v>
      </c>
      <c r="F160" s="212" t="s">
        <v>212</v>
      </c>
      <c r="G160" s="213" t="s">
        <v>171</v>
      </c>
      <c r="H160" s="214">
        <v>59.4</v>
      </c>
      <c r="I160" s="215"/>
      <c r="J160" s="214">
        <f>ROUND(I160*H160,0)</f>
        <v>0</v>
      </c>
      <c r="K160" s="212" t="s">
        <v>160</v>
      </c>
      <c r="L160" s="35"/>
      <c r="M160" s="216" t="s">
        <v>1</v>
      </c>
      <c r="N160" s="217" t="s">
        <v>47</v>
      </c>
      <c r="O160" s="65"/>
      <c r="P160" s="218">
        <f>O160*H160</f>
        <v>0</v>
      </c>
      <c r="Q160" s="218">
        <v>0</v>
      </c>
      <c r="R160" s="218">
        <f>Q160*H160</f>
        <v>0</v>
      </c>
      <c r="S160" s="218">
        <v>0</v>
      </c>
      <c r="T160" s="219">
        <f>S160*H160</f>
        <v>0</v>
      </c>
      <c r="AR160" s="220" t="s">
        <v>161</v>
      </c>
      <c r="AT160" s="220" t="s">
        <v>156</v>
      </c>
      <c r="AU160" s="220" t="s">
        <v>91</v>
      </c>
      <c r="AY160" s="15" t="s">
        <v>154</v>
      </c>
      <c r="BE160" s="108">
        <f>IF(N160="základní",J160,0)</f>
        <v>0</v>
      </c>
      <c r="BF160" s="108">
        <f>IF(N160="snížená",J160,0)</f>
        <v>0</v>
      </c>
      <c r="BG160" s="108">
        <f>IF(N160="zákl. přenesená",J160,0)</f>
        <v>0</v>
      </c>
      <c r="BH160" s="108">
        <f>IF(N160="sníž. přenesená",J160,0)</f>
        <v>0</v>
      </c>
      <c r="BI160" s="108">
        <f>IF(N160="nulová",J160,0)</f>
        <v>0</v>
      </c>
      <c r="BJ160" s="15" t="s">
        <v>8</v>
      </c>
      <c r="BK160" s="108">
        <f>ROUND(I160*H160,0)</f>
        <v>0</v>
      </c>
      <c r="BL160" s="15" t="s">
        <v>161</v>
      </c>
      <c r="BM160" s="220" t="s">
        <v>412</v>
      </c>
    </row>
    <row r="161" spans="2:47" s="1" customFormat="1" ht="28.8">
      <c r="B161" s="33"/>
      <c r="C161" s="34"/>
      <c r="D161" s="221" t="s">
        <v>163</v>
      </c>
      <c r="E161" s="34"/>
      <c r="F161" s="222" t="s">
        <v>214</v>
      </c>
      <c r="G161" s="34"/>
      <c r="H161" s="34"/>
      <c r="I161" s="122"/>
      <c r="J161" s="34"/>
      <c r="K161" s="34"/>
      <c r="L161" s="35"/>
      <c r="M161" s="223"/>
      <c r="N161" s="65"/>
      <c r="O161" s="65"/>
      <c r="P161" s="65"/>
      <c r="Q161" s="65"/>
      <c r="R161" s="65"/>
      <c r="S161" s="65"/>
      <c r="T161" s="66"/>
      <c r="AT161" s="15" t="s">
        <v>163</v>
      </c>
      <c r="AU161" s="15" t="s">
        <v>91</v>
      </c>
    </row>
    <row r="162" spans="2:51" s="12" customFormat="1" ht="10.2">
      <c r="B162" s="224"/>
      <c r="C162" s="225"/>
      <c r="D162" s="221" t="s">
        <v>165</v>
      </c>
      <c r="E162" s="226" t="s">
        <v>1</v>
      </c>
      <c r="F162" s="227" t="s">
        <v>413</v>
      </c>
      <c r="G162" s="225"/>
      <c r="H162" s="228">
        <v>59.4</v>
      </c>
      <c r="I162" s="229"/>
      <c r="J162" s="225"/>
      <c r="K162" s="225"/>
      <c r="L162" s="230"/>
      <c r="M162" s="231"/>
      <c r="N162" s="232"/>
      <c r="O162" s="232"/>
      <c r="P162" s="232"/>
      <c r="Q162" s="232"/>
      <c r="R162" s="232"/>
      <c r="S162" s="232"/>
      <c r="T162" s="233"/>
      <c r="AT162" s="234" t="s">
        <v>165</v>
      </c>
      <c r="AU162" s="234" t="s">
        <v>91</v>
      </c>
      <c r="AV162" s="12" t="s">
        <v>91</v>
      </c>
      <c r="AW162" s="12" t="s">
        <v>35</v>
      </c>
      <c r="AX162" s="12" t="s">
        <v>8</v>
      </c>
      <c r="AY162" s="234" t="s">
        <v>154</v>
      </c>
    </row>
    <row r="163" spans="2:65" s="1" customFormat="1" ht="24" customHeight="1">
      <c r="B163" s="33"/>
      <c r="C163" s="210" t="s">
        <v>216</v>
      </c>
      <c r="D163" s="210" t="s">
        <v>156</v>
      </c>
      <c r="E163" s="211" t="s">
        <v>217</v>
      </c>
      <c r="F163" s="212" t="s">
        <v>218</v>
      </c>
      <c r="G163" s="213" t="s">
        <v>171</v>
      </c>
      <c r="H163" s="214">
        <v>57</v>
      </c>
      <c r="I163" s="215"/>
      <c r="J163" s="214">
        <f>ROUND(I163*H163,0)</f>
        <v>0</v>
      </c>
      <c r="K163" s="212" t="s">
        <v>160</v>
      </c>
      <c r="L163" s="35"/>
      <c r="M163" s="216" t="s">
        <v>1</v>
      </c>
      <c r="N163" s="217" t="s">
        <v>47</v>
      </c>
      <c r="O163" s="65"/>
      <c r="P163" s="218">
        <f>O163*H163</f>
        <v>0</v>
      </c>
      <c r="Q163" s="218">
        <v>0.00102</v>
      </c>
      <c r="R163" s="218">
        <f>Q163*H163</f>
        <v>0.058140000000000004</v>
      </c>
      <c r="S163" s="218">
        <v>0</v>
      </c>
      <c r="T163" s="219">
        <f>S163*H163</f>
        <v>0</v>
      </c>
      <c r="AR163" s="220" t="s">
        <v>161</v>
      </c>
      <c r="AT163" s="220" t="s">
        <v>156</v>
      </c>
      <c r="AU163" s="220" t="s">
        <v>91</v>
      </c>
      <c r="AY163" s="15" t="s">
        <v>154</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161</v>
      </c>
      <c r="BM163" s="220" t="s">
        <v>414</v>
      </c>
    </row>
    <row r="164" spans="2:47" s="1" customFormat="1" ht="28.8">
      <c r="B164" s="33"/>
      <c r="C164" s="34"/>
      <c r="D164" s="221" t="s">
        <v>163</v>
      </c>
      <c r="E164" s="34"/>
      <c r="F164" s="222" t="s">
        <v>220</v>
      </c>
      <c r="G164" s="34"/>
      <c r="H164" s="34"/>
      <c r="I164" s="122"/>
      <c r="J164" s="34"/>
      <c r="K164" s="34"/>
      <c r="L164" s="35"/>
      <c r="M164" s="223"/>
      <c r="N164" s="65"/>
      <c r="O164" s="65"/>
      <c r="P164" s="65"/>
      <c r="Q164" s="65"/>
      <c r="R164" s="65"/>
      <c r="S164" s="65"/>
      <c r="T164" s="66"/>
      <c r="AT164" s="15" t="s">
        <v>163</v>
      </c>
      <c r="AU164" s="15" t="s">
        <v>91</v>
      </c>
    </row>
    <row r="165" spans="2:51" s="12" customFormat="1" ht="10.2">
      <c r="B165" s="224"/>
      <c r="C165" s="225"/>
      <c r="D165" s="221" t="s">
        <v>165</v>
      </c>
      <c r="E165" s="226" t="s">
        <v>1</v>
      </c>
      <c r="F165" s="227" t="s">
        <v>415</v>
      </c>
      <c r="G165" s="225"/>
      <c r="H165" s="228">
        <v>57</v>
      </c>
      <c r="I165" s="229"/>
      <c r="J165" s="225"/>
      <c r="K165" s="225"/>
      <c r="L165" s="230"/>
      <c r="M165" s="231"/>
      <c r="N165" s="232"/>
      <c r="O165" s="232"/>
      <c r="P165" s="232"/>
      <c r="Q165" s="232"/>
      <c r="R165" s="232"/>
      <c r="S165" s="232"/>
      <c r="T165" s="233"/>
      <c r="AT165" s="234" t="s">
        <v>165</v>
      </c>
      <c r="AU165" s="234" t="s">
        <v>91</v>
      </c>
      <c r="AV165" s="12" t="s">
        <v>91</v>
      </c>
      <c r="AW165" s="12" t="s">
        <v>35</v>
      </c>
      <c r="AX165" s="12" t="s">
        <v>8</v>
      </c>
      <c r="AY165" s="234" t="s">
        <v>154</v>
      </c>
    </row>
    <row r="166" spans="2:65" s="1" customFormat="1" ht="24" customHeight="1">
      <c r="B166" s="33"/>
      <c r="C166" s="210" t="s">
        <v>222</v>
      </c>
      <c r="D166" s="210" t="s">
        <v>156</v>
      </c>
      <c r="E166" s="211" t="s">
        <v>223</v>
      </c>
      <c r="F166" s="212" t="s">
        <v>224</v>
      </c>
      <c r="G166" s="213" t="s">
        <v>171</v>
      </c>
      <c r="H166" s="214">
        <v>57</v>
      </c>
      <c r="I166" s="215"/>
      <c r="J166" s="214">
        <f>ROUND(I166*H166,0)</f>
        <v>0</v>
      </c>
      <c r="K166" s="212" t="s">
        <v>160</v>
      </c>
      <c r="L166" s="35"/>
      <c r="M166" s="216" t="s">
        <v>1</v>
      </c>
      <c r="N166" s="217" t="s">
        <v>47</v>
      </c>
      <c r="O166" s="65"/>
      <c r="P166" s="218">
        <f>O166*H166</f>
        <v>0</v>
      </c>
      <c r="Q166" s="218">
        <v>0</v>
      </c>
      <c r="R166" s="218">
        <f>Q166*H166</f>
        <v>0</v>
      </c>
      <c r="S166" s="218">
        <v>0</v>
      </c>
      <c r="T166" s="219">
        <f>S166*H166</f>
        <v>0</v>
      </c>
      <c r="AR166" s="220" t="s">
        <v>161</v>
      </c>
      <c r="AT166" s="220" t="s">
        <v>156</v>
      </c>
      <c r="AU166" s="220" t="s">
        <v>91</v>
      </c>
      <c r="AY166" s="15" t="s">
        <v>154</v>
      </c>
      <c r="BE166" s="108">
        <f>IF(N166="základní",J166,0)</f>
        <v>0</v>
      </c>
      <c r="BF166" s="108">
        <f>IF(N166="snížená",J166,0)</f>
        <v>0</v>
      </c>
      <c r="BG166" s="108">
        <f>IF(N166="zákl. přenesená",J166,0)</f>
        <v>0</v>
      </c>
      <c r="BH166" s="108">
        <f>IF(N166="sníž. přenesená",J166,0)</f>
        <v>0</v>
      </c>
      <c r="BI166" s="108">
        <f>IF(N166="nulová",J166,0)</f>
        <v>0</v>
      </c>
      <c r="BJ166" s="15" t="s">
        <v>8</v>
      </c>
      <c r="BK166" s="108">
        <f>ROUND(I166*H166,0)</f>
        <v>0</v>
      </c>
      <c r="BL166" s="15" t="s">
        <v>161</v>
      </c>
      <c r="BM166" s="220" t="s">
        <v>416</v>
      </c>
    </row>
    <row r="167" spans="2:47" s="1" customFormat="1" ht="19.2">
      <c r="B167" s="33"/>
      <c r="C167" s="34"/>
      <c r="D167" s="221" t="s">
        <v>163</v>
      </c>
      <c r="E167" s="34"/>
      <c r="F167" s="222" t="s">
        <v>226</v>
      </c>
      <c r="G167" s="34"/>
      <c r="H167" s="34"/>
      <c r="I167" s="122"/>
      <c r="J167" s="34"/>
      <c r="K167" s="34"/>
      <c r="L167" s="35"/>
      <c r="M167" s="223"/>
      <c r="N167" s="65"/>
      <c r="O167" s="65"/>
      <c r="P167" s="65"/>
      <c r="Q167" s="65"/>
      <c r="R167" s="65"/>
      <c r="S167" s="65"/>
      <c r="T167" s="66"/>
      <c r="AT167" s="15" t="s">
        <v>163</v>
      </c>
      <c r="AU167" s="15" t="s">
        <v>91</v>
      </c>
    </row>
    <row r="168" spans="2:65" s="1" customFormat="1" ht="16.5" customHeight="1">
      <c r="B168" s="33"/>
      <c r="C168" s="247" t="s">
        <v>227</v>
      </c>
      <c r="D168" s="247" t="s">
        <v>228</v>
      </c>
      <c r="E168" s="248" t="s">
        <v>229</v>
      </c>
      <c r="F168" s="249" t="s">
        <v>230</v>
      </c>
      <c r="G168" s="250" t="s">
        <v>231</v>
      </c>
      <c r="H168" s="251">
        <v>4.84</v>
      </c>
      <c r="I168" s="252"/>
      <c r="J168" s="251">
        <f>ROUND(I168*H168,0)</f>
        <v>0</v>
      </c>
      <c r="K168" s="249" t="s">
        <v>160</v>
      </c>
      <c r="L168" s="253"/>
      <c r="M168" s="254" t="s">
        <v>1</v>
      </c>
      <c r="N168" s="255" t="s">
        <v>47</v>
      </c>
      <c r="O168" s="65"/>
      <c r="P168" s="218">
        <f>O168*H168</f>
        <v>0</v>
      </c>
      <c r="Q168" s="218">
        <v>1</v>
      </c>
      <c r="R168" s="218">
        <f>Q168*H168</f>
        <v>4.84</v>
      </c>
      <c r="S168" s="218">
        <v>0</v>
      </c>
      <c r="T168" s="219">
        <f>S168*H168</f>
        <v>0</v>
      </c>
      <c r="AR168" s="220" t="s">
        <v>204</v>
      </c>
      <c r="AT168" s="220" t="s">
        <v>228</v>
      </c>
      <c r="AU168" s="220" t="s">
        <v>91</v>
      </c>
      <c r="AY168" s="15" t="s">
        <v>154</v>
      </c>
      <c r="BE168" s="108">
        <f>IF(N168="základní",J168,0)</f>
        <v>0</v>
      </c>
      <c r="BF168" s="108">
        <f>IF(N168="snížená",J168,0)</f>
        <v>0</v>
      </c>
      <c r="BG168" s="108">
        <f>IF(N168="zákl. přenesená",J168,0)</f>
        <v>0</v>
      </c>
      <c r="BH168" s="108">
        <f>IF(N168="sníž. přenesená",J168,0)</f>
        <v>0</v>
      </c>
      <c r="BI168" s="108">
        <f>IF(N168="nulová",J168,0)</f>
        <v>0</v>
      </c>
      <c r="BJ168" s="15" t="s">
        <v>8</v>
      </c>
      <c r="BK168" s="108">
        <f>ROUND(I168*H168,0)</f>
        <v>0</v>
      </c>
      <c r="BL168" s="15" t="s">
        <v>161</v>
      </c>
      <c r="BM168" s="220" t="s">
        <v>417</v>
      </c>
    </row>
    <row r="169" spans="2:47" s="1" customFormat="1" ht="10.2">
      <c r="B169" s="33"/>
      <c r="C169" s="34"/>
      <c r="D169" s="221" t="s">
        <v>163</v>
      </c>
      <c r="E169" s="34"/>
      <c r="F169" s="222" t="s">
        <v>230</v>
      </c>
      <c r="G169" s="34"/>
      <c r="H169" s="34"/>
      <c r="I169" s="122"/>
      <c r="J169" s="34"/>
      <c r="K169" s="34"/>
      <c r="L169" s="35"/>
      <c r="M169" s="223"/>
      <c r="N169" s="65"/>
      <c r="O169" s="65"/>
      <c r="P169" s="65"/>
      <c r="Q169" s="65"/>
      <c r="R169" s="65"/>
      <c r="S169" s="65"/>
      <c r="T169" s="66"/>
      <c r="AT169" s="15" t="s">
        <v>163</v>
      </c>
      <c r="AU169" s="15" t="s">
        <v>91</v>
      </c>
    </row>
    <row r="170" spans="2:51" s="12" customFormat="1" ht="10.2">
      <c r="B170" s="224"/>
      <c r="C170" s="225"/>
      <c r="D170" s="221" t="s">
        <v>165</v>
      </c>
      <c r="E170" s="226" t="s">
        <v>1</v>
      </c>
      <c r="F170" s="227" t="s">
        <v>418</v>
      </c>
      <c r="G170" s="225"/>
      <c r="H170" s="228">
        <v>4.84</v>
      </c>
      <c r="I170" s="229"/>
      <c r="J170" s="225"/>
      <c r="K170" s="225"/>
      <c r="L170" s="230"/>
      <c r="M170" s="231"/>
      <c r="N170" s="232"/>
      <c r="O170" s="232"/>
      <c r="P170" s="232"/>
      <c r="Q170" s="232"/>
      <c r="R170" s="232"/>
      <c r="S170" s="232"/>
      <c r="T170" s="233"/>
      <c r="AT170" s="234" t="s">
        <v>165</v>
      </c>
      <c r="AU170" s="234" t="s">
        <v>91</v>
      </c>
      <c r="AV170" s="12" t="s">
        <v>91</v>
      </c>
      <c r="AW170" s="12" t="s">
        <v>35</v>
      </c>
      <c r="AX170" s="12" t="s">
        <v>8</v>
      </c>
      <c r="AY170" s="234" t="s">
        <v>154</v>
      </c>
    </row>
    <row r="171" spans="2:65" s="1" customFormat="1" ht="16.5" customHeight="1">
      <c r="B171" s="33"/>
      <c r="C171" s="247" t="s">
        <v>234</v>
      </c>
      <c r="D171" s="247" t="s">
        <v>228</v>
      </c>
      <c r="E171" s="248" t="s">
        <v>235</v>
      </c>
      <c r="F171" s="249" t="s">
        <v>236</v>
      </c>
      <c r="G171" s="250" t="s">
        <v>231</v>
      </c>
      <c r="H171" s="251">
        <v>2.27</v>
      </c>
      <c r="I171" s="252"/>
      <c r="J171" s="251">
        <f>ROUND(I171*H171,0)</f>
        <v>0</v>
      </c>
      <c r="K171" s="249" t="s">
        <v>160</v>
      </c>
      <c r="L171" s="253"/>
      <c r="M171" s="254" t="s">
        <v>1</v>
      </c>
      <c r="N171" s="255" t="s">
        <v>47</v>
      </c>
      <c r="O171" s="65"/>
      <c r="P171" s="218">
        <f>O171*H171</f>
        <v>0</v>
      </c>
      <c r="Q171" s="218">
        <v>1</v>
      </c>
      <c r="R171" s="218">
        <f>Q171*H171</f>
        <v>2.27</v>
      </c>
      <c r="S171" s="218">
        <v>0</v>
      </c>
      <c r="T171" s="219">
        <f>S171*H171</f>
        <v>0</v>
      </c>
      <c r="AR171" s="220" t="s">
        <v>204</v>
      </c>
      <c r="AT171" s="220" t="s">
        <v>228</v>
      </c>
      <c r="AU171" s="220" t="s">
        <v>91</v>
      </c>
      <c r="AY171" s="15" t="s">
        <v>154</v>
      </c>
      <c r="BE171" s="108">
        <f>IF(N171="základní",J171,0)</f>
        <v>0</v>
      </c>
      <c r="BF171" s="108">
        <f>IF(N171="snížená",J171,0)</f>
        <v>0</v>
      </c>
      <c r="BG171" s="108">
        <f>IF(N171="zákl. přenesená",J171,0)</f>
        <v>0</v>
      </c>
      <c r="BH171" s="108">
        <f>IF(N171="sníž. přenesená",J171,0)</f>
        <v>0</v>
      </c>
      <c r="BI171" s="108">
        <f>IF(N171="nulová",J171,0)</f>
        <v>0</v>
      </c>
      <c r="BJ171" s="15" t="s">
        <v>8</v>
      </c>
      <c r="BK171" s="108">
        <f>ROUND(I171*H171,0)</f>
        <v>0</v>
      </c>
      <c r="BL171" s="15" t="s">
        <v>161</v>
      </c>
      <c r="BM171" s="220" t="s">
        <v>419</v>
      </c>
    </row>
    <row r="172" spans="2:47" s="1" customFormat="1" ht="10.2">
      <c r="B172" s="33"/>
      <c r="C172" s="34"/>
      <c r="D172" s="221" t="s">
        <v>163</v>
      </c>
      <c r="E172" s="34"/>
      <c r="F172" s="222" t="s">
        <v>236</v>
      </c>
      <c r="G172" s="34"/>
      <c r="H172" s="34"/>
      <c r="I172" s="122"/>
      <c r="J172" s="34"/>
      <c r="K172" s="34"/>
      <c r="L172" s="35"/>
      <c r="M172" s="223"/>
      <c r="N172" s="65"/>
      <c r="O172" s="65"/>
      <c r="P172" s="65"/>
      <c r="Q172" s="65"/>
      <c r="R172" s="65"/>
      <c r="S172" s="65"/>
      <c r="T172" s="66"/>
      <c r="AT172" s="15" t="s">
        <v>163</v>
      </c>
      <c r="AU172" s="15" t="s">
        <v>91</v>
      </c>
    </row>
    <row r="173" spans="2:51" s="12" customFormat="1" ht="10.2">
      <c r="B173" s="224"/>
      <c r="C173" s="225"/>
      <c r="D173" s="221" t="s">
        <v>165</v>
      </c>
      <c r="E173" s="226" t="s">
        <v>1</v>
      </c>
      <c r="F173" s="227" t="s">
        <v>420</v>
      </c>
      <c r="G173" s="225"/>
      <c r="H173" s="228">
        <v>2.27</v>
      </c>
      <c r="I173" s="229"/>
      <c r="J173" s="225"/>
      <c r="K173" s="225"/>
      <c r="L173" s="230"/>
      <c r="M173" s="231"/>
      <c r="N173" s="232"/>
      <c r="O173" s="232"/>
      <c r="P173" s="232"/>
      <c r="Q173" s="232"/>
      <c r="R173" s="232"/>
      <c r="S173" s="232"/>
      <c r="T173" s="233"/>
      <c r="AT173" s="234" t="s">
        <v>165</v>
      </c>
      <c r="AU173" s="234" t="s">
        <v>91</v>
      </c>
      <c r="AV173" s="12" t="s">
        <v>91</v>
      </c>
      <c r="AW173" s="12" t="s">
        <v>35</v>
      </c>
      <c r="AX173" s="12" t="s">
        <v>8</v>
      </c>
      <c r="AY173" s="234" t="s">
        <v>154</v>
      </c>
    </row>
    <row r="174" spans="2:65" s="1" customFormat="1" ht="16.5" customHeight="1">
      <c r="B174" s="33"/>
      <c r="C174" s="247" t="s">
        <v>239</v>
      </c>
      <c r="D174" s="247" t="s">
        <v>228</v>
      </c>
      <c r="E174" s="248" t="s">
        <v>240</v>
      </c>
      <c r="F174" s="249" t="s">
        <v>241</v>
      </c>
      <c r="G174" s="250" t="s">
        <v>231</v>
      </c>
      <c r="H174" s="251">
        <v>25.16</v>
      </c>
      <c r="I174" s="252"/>
      <c r="J174" s="251">
        <f>ROUND(I174*H174,0)</f>
        <v>0</v>
      </c>
      <c r="K174" s="249" t="s">
        <v>160</v>
      </c>
      <c r="L174" s="253"/>
      <c r="M174" s="254" t="s">
        <v>1</v>
      </c>
      <c r="N174" s="255" t="s">
        <v>47</v>
      </c>
      <c r="O174" s="65"/>
      <c r="P174" s="218">
        <f>O174*H174</f>
        <v>0</v>
      </c>
      <c r="Q174" s="218">
        <v>1</v>
      </c>
      <c r="R174" s="218">
        <f>Q174*H174</f>
        <v>25.16</v>
      </c>
      <c r="S174" s="218">
        <v>0</v>
      </c>
      <c r="T174" s="219">
        <f>S174*H174</f>
        <v>0</v>
      </c>
      <c r="AR174" s="220" t="s">
        <v>204</v>
      </c>
      <c r="AT174" s="220" t="s">
        <v>228</v>
      </c>
      <c r="AU174" s="220" t="s">
        <v>91</v>
      </c>
      <c r="AY174" s="15" t="s">
        <v>154</v>
      </c>
      <c r="BE174" s="108">
        <f>IF(N174="základní",J174,0)</f>
        <v>0</v>
      </c>
      <c r="BF174" s="108">
        <f>IF(N174="snížená",J174,0)</f>
        <v>0</v>
      </c>
      <c r="BG174" s="108">
        <f>IF(N174="zákl. přenesená",J174,0)</f>
        <v>0</v>
      </c>
      <c r="BH174" s="108">
        <f>IF(N174="sníž. přenesená",J174,0)</f>
        <v>0</v>
      </c>
      <c r="BI174" s="108">
        <f>IF(N174="nulová",J174,0)</f>
        <v>0</v>
      </c>
      <c r="BJ174" s="15" t="s">
        <v>8</v>
      </c>
      <c r="BK174" s="108">
        <f>ROUND(I174*H174,0)</f>
        <v>0</v>
      </c>
      <c r="BL174" s="15" t="s">
        <v>161</v>
      </c>
      <c r="BM174" s="220" t="s">
        <v>421</v>
      </c>
    </row>
    <row r="175" spans="2:47" s="1" customFormat="1" ht="10.2">
      <c r="B175" s="33"/>
      <c r="C175" s="34"/>
      <c r="D175" s="221" t="s">
        <v>163</v>
      </c>
      <c r="E175" s="34"/>
      <c r="F175" s="222" t="s">
        <v>241</v>
      </c>
      <c r="G175" s="34"/>
      <c r="H175" s="34"/>
      <c r="I175" s="122"/>
      <c r="J175" s="34"/>
      <c r="K175" s="34"/>
      <c r="L175" s="35"/>
      <c r="M175" s="223"/>
      <c r="N175" s="65"/>
      <c r="O175" s="65"/>
      <c r="P175" s="65"/>
      <c r="Q175" s="65"/>
      <c r="R175" s="65"/>
      <c r="S175" s="65"/>
      <c r="T175" s="66"/>
      <c r="AT175" s="15" t="s">
        <v>163</v>
      </c>
      <c r="AU175" s="15" t="s">
        <v>91</v>
      </c>
    </row>
    <row r="176" spans="2:51" s="12" customFormat="1" ht="10.2">
      <c r="B176" s="224"/>
      <c r="C176" s="225"/>
      <c r="D176" s="221" t="s">
        <v>165</v>
      </c>
      <c r="E176" s="226" t="s">
        <v>1</v>
      </c>
      <c r="F176" s="227" t="s">
        <v>422</v>
      </c>
      <c r="G176" s="225"/>
      <c r="H176" s="228">
        <v>25.16</v>
      </c>
      <c r="I176" s="229"/>
      <c r="J176" s="225"/>
      <c r="K176" s="225"/>
      <c r="L176" s="230"/>
      <c r="M176" s="231"/>
      <c r="N176" s="232"/>
      <c r="O176" s="232"/>
      <c r="P176" s="232"/>
      <c r="Q176" s="232"/>
      <c r="R176" s="232"/>
      <c r="S176" s="232"/>
      <c r="T176" s="233"/>
      <c r="AT176" s="234" t="s">
        <v>165</v>
      </c>
      <c r="AU176" s="234" t="s">
        <v>91</v>
      </c>
      <c r="AV176" s="12" t="s">
        <v>91</v>
      </c>
      <c r="AW176" s="12" t="s">
        <v>35</v>
      </c>
      <c r="AX176" s="12" t="s">
        <v>8</v>
      </c>
      <c r="AY176" s="234" t="s">
        <v>154</v>
      </c>
    </row>
    <row r="177" spans="2:65" s="1" customFormat="1" ht="16.5" customHeight="1">
      <c r="B177" s="33"/>
      <c r="C177" s="247" t="s">
        <v>9</v>
      </c>
      <c r="D177" s="247" t="s">
        <v>228</v>
      </c>
      <c r="E177" s="248" t="s">
        <v>244</v>
      </c>
      <c r="F177" s="249" t="s">
        <v>245</v>
      </c>
      <c r="G177" s="250" t="s">
        <v>231</v>
      </c>
      <c r="H177" s="251">
        <v>6.15</v>
      </c>
      <c r="I177" s="252"/>
      <c r="J177" s="251">
        <f>ROUND(I177*H177,0)</f>
        <v>0</v>
      </c>
      <c r="K177" s="249" t="s">
        <v>1</v>
      </c>
      <c r="L177" s="253"/>
      <c r="M177" s="254" t="s">
        <v>1</v>
      </c>
      <c r="N177" s="255" t="s">
        <v>47</v>
      </c>
      <c r="O177" s="65"/>
      <c r="P177" s="218">
        <f>O177*H177</f>
        <v>0</v>
      </c>
      <c r="Q177" s="218">
        <v>1</v>
      </c>
      <c r="R177" s="218">
        <f>Q177*H177</f>
        <v>6.15</v>
      </c>
      <c r="S177" s="218">
        <v>0</v>
      </c>
      <c r="T177" s="219">
        <f>S177*H177</f>
        <v>0</v>
      </c>
      <c r="AR177" s="220" t="s">
        <v>204</v>
      </c>
      <c r="AT177" s="220" t="s">
        <v>228</v>
      </c>
      <c r="AU177" s="220" t="s">
        <v>91</v>
      </c>
      <c r="AY177" s="15" t="s">
        <v>154</v>
      </c>
      <c r="BE177" s="108">
        <f>IF(N177="základní",J177,0)</f>
        <v>0</v>
      </c>
      <c r="BF177" s="108">
        <f>IF(N177="snížená",J177,0)</f>
        <v>0</v>
      </c>
      <c r="BG177" s="108">
        <f>IF(N177="zákl. přenesená",J177,0)</f>
        <v>0</v>
      </c>
      <c r="BH177" s="108">
        <f>IF(N177="sníž. přenesená",J177,0)</f>
        <v>0</v>
      </c>
      <c r="BI177" s="108">
        <f>IF(N177="nulová",J177,0)</f>
        <v>0</v>
      </c>
      <c r="BJ177" s="15" t="s">
        <v>8</v>
      </c>
      <c r="BK177" s="108">
        <f>ROUND(I177*H177,0)</f>
        <v>0</v>
      </c>
      <c r="BL177" s="15" t="s">
        <v>161</v>
      </c>
      <c r="BM177" s="220" t="s">
        <v>423</v>
      </c>
    </row>
    <row r="178" spans="2:47" s="1" customFormat="1" ht="10.2">
      <c r="B178" s="33"/>
      <c r="C178" s="34"/>
      <c r="D178" s="221" t="s">
        <v>163</v>
      </c>
      <c r="E178" s="34"/>
      <c r="F178" s="222" t="s">
        <v>245</v>
      </c>
      <c r="G178" s="34"/>
      <c r="H178" s="34"/>
      <c r="I178" s="122"/>
      <c r="J178" s="34"/>
      <c r="K178" s="34"/>
      <c r="L178" s="35"/>
      <c r="M178" s="223"/>
      <c r="N178" s="65"/>
      <c r="O178" s="65"/>
      <c r="P178" s="65"/>
      <c r="Q178" s="65"/>
      <c r="R178" s="65"/>
      <c r="S178" s="65"/>
      <c r="T178" s="66"/>
      <c r="AT178" s="15" t="s">
        <v>163</v>
      </c>
      <c r="AU178" s="15" t="s">
        <v>91</v>
      </c>
    </row>
    <row r="179" spans="2:51" s="12" customFormat="1" ht="10.2">
      <c r="B179" s="224"/>
      <c r="C179" s="225"/>
      <c r="D179" s="221" t="s">
        <v>165</v>
      </c>
      <c r="E179" s="226" t="s">
        <v>1</v>
      </c>
      <c r="F179" s="227" t="s">
        <v>247</v>
      </c>
      <c r="G179" s="225"/>
      <c r="H179" s="228">
        <v>6.15</v>
      </c>
      <c r="I179" s="229"/>
      <c r="J179" s="225"/>
      <c r="K179" s="225"/>
      <c r="L179" s="230"/>
      <c r="M179" s="231"/>
      <c r="N179" s="232"/>
      <c r="O179" s="232"/>
      <c r="P179" s="232"/>
      <c r="Q179" s="232"/>
      <c r="R179" s="232"/>
      <c r="S179" s="232"/>
      <c r="T179" s="233"/>
      <c r="AT179" s="234" t="s">
        <v>165</v>
      </c>
      <c r="AU179" s="234" t="s">
        <v>91</v>
      </c>
      <c r="AV179" s="12" t="s">
        <v>91</v>
      </c>
      <c r="AW179" s="12" t="s">
        <v>35</v>
      </c>
      <c r="AX179" s="12" t="s">
        <v>8</v>
      </c>
      <c r="AY179" s="234" t="s">
        <v>154</v>
      </c>
    </row>
    <row r="180" spans="2:65" s="1" customFormat="1" ht="16.5" customHeight="1">
      <c r="B180" s="33"/>
      <c r="C180" s="210" t="s">
        <v>248</v>
      </c>
      <c r="D180" s="210" t="s">
        <v>156</v>
      </c>
      <c r="E180" s="211" t="s">
        <v>255</v>
      </c>
      <c r="F180" s="212" t="s">
        <v>256</v>
      </c>
      <c r="G180" s="213" t="s">
        <v>159</v>
      </c>
      <c r="H180" s="214">
        <v>310</v>
      </c>
      <c r="I180" s="215"/>
      <c r="J180" s="214">
        <f>ROUND(I180*H180,0)</f>
        <v>0</v>
      </c>
      <c r="K180" s="212" t="s">
        <v>160</v>
      </c>
      <c r="L180" s="35"/>
      <c r="M180" s="216" t="s">
        <v>1</v>
      </c>
      <c r="N180" s="217" t="s">
        <v>47</v>
      </c>
      <c r="O180" s="65"/>
      <c r="P180" s="218">
        <f>O180*H180</f>
        <v>0</v>
      </c>
      <c r="Q180" s="218">
        <v>0.00444</v>
      </c>
      <c r="R180" s="218">
        <f>Q180*H180</f>
        <v>1.3764</v>
      </c>
      <c r="S180" s="218">
        <v>0</v>
      </c>
      <c r="T180" s="219">
        <f>S180*H180</f>
        <v>0</v>
      </c>
      <c r="AR180" s="220" t="s">
        <v>161</v>
      </c>
      <c r="AT180" s="220" t="s">
        <v>156</v>
      </c>
      <c r="AU180" s="220" t="s">
        <v>91</v>
      </c>
      <c r="AY180" s="15" t="s">
        <v>154</v>
      </c>
      <c r="BE180" s="108">
        <f>IF(N180="základní",J180,0)</f>
        <v>0</v>
      </c>
      <c r="BF180" s="108">
        <f>IF(N180="snížená",J180,0)</f>
        <v>0</v>
      </c>
      <c r="BG180" s="108">
        <f>IF(N180="zákl. přenesená",J180,0)</f>
        <v>0</v>
      </c>
      <c r="BH180" s="108">
        <f>IF(N180="sníž. přenesená",J180,0)</f>
        <v>0</v>
      </c>
      <c r="BI180" s="108">
        <f>IF(N180="nulová",J180,0)</f>
        <v>0</v>
      </c>
      <c r="BJ180" s="15" t="s">
        <v>8</v>
      </c>
      <c r="BK180" s="108">
        <f>ROUND(I180*H180,0)</f>
        <v>0</v>
      </c>
      <c r="BL180" s="15" t="s">
        <v>161</v>
      </c>
      <c r="BM180" s="220" t="s">
        <v>424</v>
      </c>
    </row>
    <row r="181" spans="2:47" s="1" customFormat="1" ht="19.2">
      <c r="B181" s="33"/>
      <c r="C181" s="34"/>
      <c r="D181" s="221" t="s">
        <v>163</v>
      </c>
      <c r="E181" s="34"/>
      <c r="F181" s="222" t="s">
        <v>258</v>
      </c>
      <c r="G181" s="34"/>
      <c r="H181" s="34"/>
      <c r="I181" s="122"/>
      <c r="J181" s="34"/>
      <c r="K181" s="34"/>
      <c r="L181" s="35"/>
      <c r="M181" s="223"/>
      <c r="N181" s="65"/>
      <c r="O181" s="65"/>
      <c r="P181" s="65"/>
      <c r="Q181" s="65"/>
      <c r="R181" s="65"/>
      <c r="S181" s="65"/>
      <c r="T181" s="66"/>
      <c r="AT181" s="15" t="s">
        <v>163</v>
      </c>
      <c r="AU181" s="15" t="s">
        <v>91</v>
      </c>
    </row>
    <row r="182" spans="2:65" s="1" customFormat="1" ht="24" customHeight="1">
      <c r="B182" s="33"/>
      <c r="C182" s="210" t="s">
        <v>254</v>
      </c>
      <c r="D182" s="210" t="s">
        <v>156</v>
      </c>
      <c r="E182" s="211" t="s">
        <v>260</v>
      </c>
      <c r="F182" s="212" t="s">
        <v>261</v>
      </c>
      <c r="G182" s="213" t="s">
        <v>171</v>
      </c>
      <c r="H182" s="214">
        <v>711</v>
      </c>
      <c r="I182" s="215"/>
      <c r="J182" s="214">
        <f>ROUND(I182*H182,0)</f>
        <v>0</v>
      </c>
      <c r="K182" s="212" t="s">
        <v>160</v>
      </c>
      <c r="L182" s="35"/>
      <c r="M182" s="216" t="s">
        <v>1</v>
      </c>
      <c r="N182" s="217" t="s">
        <v>47</v>
      </c>
      <c r="O182" s="65"/>
      <c r="P182" s="218">
        <f>O182*H182</f>
        <v>0</v>
      </c>
      <c r="Q182" s="218">
        <v>0</v>
      </c>
      <c r="R182" s="218">
        <f>Q182*H182</f>
        <v>0</v>
      </c>
      <c r="S182" s="218">
        <v>0</v>
      </c>
      <c r="T182" s="219">
        <f>S182*H182</f>
        <v>0</v>
      </c>
      <c r="AR182" s="220" t="s">
        <v>161</v>
      </c>
      <c r="AT182" s="220" t="s">
        <v>156</v>
      </c>
      <c r="AU182" s="220" t="s">
        <v>91</v>
      </c>
      <c r="AY182" s="15" t="s">
        <v>154</v>
      </c>
      <c r="BE182" s="108">
        <f>IF(N182="základní",J182,0)</f>
        <v>0</v>
      </c>
      <c r="BF182" s="108">
        <f>IF(N182="snížená",J182,0)</f>
        <v>0</v>
      </c>
      <c r="BG182" s="108">
        <f>IF(N182="zákl. přenesená",J182,0)</f>
        <v>0</v>
      </c>
      <c r="BH182" s="108">
        <f>IF(N182="sníž. přenesená",J182,0)</f>
        <v>0</v>
      </c>
      <c r="BI182" s="108">
        <f>IF(N182="nulová",J182,0)</f>
        <v>0</v>
      </c>
      <c r="BJ182" s="15" t="s">
        <v>8</v>
      </c>
      <c r="BK182" s="108">
        <f>ROUND(I182*H182,0)</f>
        <v>0</v>
      </c>
      <c r="BL182" s="15" t="s">
        <v>161</v>
      </c>
      <c r="BM182" s="220" t="s">
        <v>425</v>
      </c>
    </row>
    <row r="183" spans="2:47" s="1" customFormat="1" ht="38.4">
      <c r="B183" s="33"/>
      <c r="C183" s="34"/>
      <c r="D183" s="221" t="s">
        <v>163</v>
      </c>
      <c r="E183" s="34"/>
      <c r="F183" s="222" t="s">
        <v>263</v>
      </c>
      <c r="G183" s="34"/>
      <c r="H183" s="34"/>
      <c r="I183" s="122"/>
      <c r="J183" s="34"/>
      <c r="K183" s="34"/>
      <c r="L183" s="35"/>
      <c r="M183" s="223"/>
      <c r="N183" s="65"/>
      <c r="O183" s="65"/>
      <c r="P183" s="65"/>
      <c r="Q183" s="65"/>
      <c r="R183" s="65"/>
      <c r="S183" s="65"/>
      <c r="T183" s="66"/>
      <c r="AT183" s="15" t="s">
        <v>163</v>
      </c>
      <c r="AU183" s="15" t="s">
        <v>91</v>
      </c>
    </row>
    <row r="184" spans="2:51" s="12" customFormat="1" ht="20.4">
      <c r="B184" s="224"/>
      <c r="C184" s="225"/>
      <c r="D184" s="221" t="s">
        <v>165</v>
      </c>
      <c r="E184" s="226" t="s">
        <v>1</v>
      </c>
      <c r="F184" s="227" t="s">
        <v>426</v>
      </c>
      <c r="G184" s="225"/>
      <c r="H184" s="228">
        <v>711</v>
      </c>
      <c r="I184" s="229"/>
      <c r="J184" s="225"/>
      <c r="K184" s="225"/>
      <c r="L184" s="230"/>
      <c r="M184" s="231"/>
      <c r="N184" s="232"/>
      <c r="O184" s="232"/>
      <c r="P184" s="232"/>
      <c r="Q184" s="232"/>
      <c r="R184" s="232"/>
      <c r="S184" s="232"/>
      <c r="T184" s="233"/>
      <c r="AT184" s="234" t="s">
        <v>165</v>
      </c>
      <c r="AU184" s="234" t="s">
        <v>91</v>
      </c>
      <c r="AV184" s="12" t="s">
        <v>91</v>
      </c>
      <c r="AW184" s="12" t="s">
        <v>35</v>
      </c>
      <c r="AX184" s="12" t="s">
        <v>8</v>
      </c>
      <c r="AY184" s="234" t="s">
        <v>154</v>
      </c>
    </row>
    <row r="185" spans="2:65" s="1" customFormat="1" ht="24" customHeight="1">
      <c r="B185" s="33"/>
      <c r="C185" s="210" t="s">
        <v>259</v>
      </c>
      <c r="D185" s="210" t="s">
        <v>156</v>
      </c>
      <c r="E185" s="211" t="s">
        <v>277</v>
      </c>
      <c r="F185" s="212" t="s">
        <v>278</v>
      </c>
      <c r="G185" s="213" t="s">
        <v>171</v>
      </c>
      <c r="H185" s="214">
        <v>865</v>
      </c>
      <c r="I185" s="215"/>
      <c r="J185" s="214">
        <f>ROUND(I185*H185,0)</f>
        <v>0</v>
      </c>
      <c r="K185" s="212" t="s">
        <v>160</v>
      </c>
      <c r="L185" s="35"/>
      <c r="M185" s="216" t="s">
        <v>1</v>
      </c>
      <c r="N185" s="217" t="s">
        <v>47</v>
      </c>
      <c r="O185" s="65"/>
      <c r="P185" s="218">
        <f>O185*H185</f>
        <v>0</v>
      </c>
      <c r="Q185" s="218">
        <v>0</v>
      </c>
      <c r="R185" s="218">
        <f>Q185*H185</f>
        <v>0</v>
      </c>
      <c r="S185" s="218">
        <v>0</v>
      </c>
      <c r="T185" s="219">
        <f>S185*H185</f>
        <v>0</v>
      </c>
      <c r="AR185" s="220" t="s">
        <v>161</v>
      </c>
      <c r="AT185" s="220" t="s">
        <v>156</v>
      </c>
      <c r="AU185" s="220" t="s">
        <v>91</v>
      </c>
      <c r="AY185" s="15" t="s">
        <v>154</v>
      </c>
      <c r="BE185" s="108">
        <f>IF(N185="základní",J185,0)</f>
        <v>0</v>
      </c>
      <c r="BF185" s="108">
        <f>IF(N185="snížená",J185,0)</f>
        <v>0</v>
      </c>
      <c r="BG185" s="108">
        <f>IF(N185="zákl. přenesená",J185,0)</f>
        <v>0</v>
      </c>
      <c r="BH185" s="108">
        <f>IF(N185="sníž. přenesená",J185,0)</f>
        <v>0</v>
      </c>
      <c r="BI185" s="108">
        <f>IF(N185="nulová",J185,0)</f>
        <v>0</v>
      </c>
      <c r="BJ185" s="15" t="s">
        <v>8</v>
      </c>
      <c r="BK185" s="108">
        <f>ROUND(I185*H185,0)</f>
        <v>0</v>
      </c>
      <c r="BL185" s="15" t="s">
        <v>161</v>
      </c>
      <c r="BM185" s="220" t="s">
        <v>427</v>
      </c>
    </row>
    <row r="186" spans="2:47" s="1" customFormat="1" ht="48">
      <c r="B186" s="33"/>
      <c r="C186" s="34"/>
      <c r="D186" s="221" t="s">
        <v>163</v>
      </c>
      <c r="E186" s="34"/>
      <c r="F186" s="222" t="s">
        <v>280</v>
      </c>
      <c r="G186" s="34"/>
      <c r="H186" s="34"/>
      <c r="I186" s="122"/>
      <c r="J186" s="34"/>
      <c r="K186" s="34"/>
      <c r="L186" s="35"/>
      <c r="M186" s="223"/>
      <c r="N186" s="65"/>
      <c r="O186" s="65"/>
      <c r="P186" s="65"/>
      <c r="Q186" s="65"/>
      <c r="R186" s="65"/>
      <c r="S186" s="65"/>
      <c r="T186" s="66"/>
      <c r="AT186" s="15" t="s">
        <v>163</v>
      </c>
      <c r="AU186" s="15" t="s">
        <v>91</v>
      </c>
    </row>
    <row r="187" spans="2:51" s="12" customFormat="1" ht="10.2">
      <c r="B187" s="224"/>
      <c r="C187" s="225"/>
      <c r="D187" s="221" t="s">
        <v>165</v>
      </c>
      <c r="E187" s="226" t="s">
        <v>1</v>
      </c>
      <c r="F187" s="227" t="s">
        <v>428</v>
      </c>
      <c r="G187" s="225"/>
      <c r="H187" s="228">
        <v>711</v>
      </c>
      <c r="I187" s="229"/>
      <c r="J187" s="225"/>
      <c r="K187" s="225"/>
      <c r="L187" s="230"/>
      <c r="M187" s="231"/>
      <c r="N187" s="232"/>
      <c r="O187" s="232"/>
      <c r="P187" s="232"/>
      <c r="Q187" s="232"/>
      <c r="R187" s="232"/>
      <c r="S187" s="232"/>
      <c r="T187" s="233"/>
      <c r="AT187" s="234" t="s">
        <v>165</v>
      </c>
      <c r="AU187" s="234" t="s">
        <v>91</v>
      </c>
      <c r="AV187" s="12" t="s">
        <v>91</v>
      </c>
      <c r="AW187" s="12" t="s">
        <v>35</v>
      </c>
      <c r="AX187" s="12" t="s">
        <v>82</v>
      </c>
      <c r="AY187" s="234" t="s">
        <v>154</v>
      </c>
    </row>
    <row r="188" spans="2:51" s="12" customFormat="1" ht="10.2">
      <c r="B188" s="224"/>
      <c r="C188" s="225"/>
      <c r="D188" s="221" t="s">
        <v>165</v>
      </c>
      <c r="E188" s="226" t="s">
        <v>1</v>
      </c>
      <c r="F188" s="227" t="s">
        <v>429</v>
      </c>
      <c r="G188" s="225"/>
      <c r="H188" s="228">
        <v>154</v>
      </c>
      <c r="I188" s="229"/>
      <c r="J188" s="225"/>
      <c r="K188" s="225"/>
      <c r="L188" s="230"/>
      <c r="M188" s="231"/>
      <c r="N188" s="232"/>
      <c r="O188" s="232"/>
      <c r="P188" s="232"/>
      <c r="Q188" s="232"/>
      <c r="R188" s="232"/>
      <c r="S188" s="232"/>
      <c r="T188" s="233"/>
      <c r="AT188" s="234" t="s">
        <v>165</v>
      </c>
      <c r="AU188" s="234" t="s">
        <v>91</v>
      </c>
      <c r="AV188" s="12" t="s">
        <v>91</v>
      </c>
      <c r="AW188" s="12" t="s">
        <v>35</v>
      </c>
      <c r="AX188" s="12" t="s">
        <v>82</v>
      </c>
      <c r="AY188" s="234" t="s">
        <v>154</v>
      </c>
    </row>
    <row r="189" spans="2:51" s="13" customFormat="1" ht="10.2">
      <c r="B189" s="235"/>
      <c r="C189" s="236"/>
      <c r="D189" s="221" t="s">
        <v>165</v>
      </c>
      <c r="E189" s="237" t="s">
        <v>1</v>
      </c>
      <c r="F189" s="238" t="s">
        <v>168</v>
      </c>
      <c r="G189" s="236"/>
      <c r="H189" s="239">
        <v>865</v>
      </c>
      <c r="I189" s="240"/>
      <c r="J189" s="236"/>
      <c r="K189" s="236"/>
      <c r="L189" s="241"/>
      <c r="M189" s="242"/>
      <c r="N189" s="243"/>
      <c r="O189" s="243"/>
      <c r="P189" s="243"/>
      <c r="Q189" s="243"/>
      <c r="R189" s="243"/>
      <c r="S189" s="243"/>
      <c r="T189" s="244"/>
      <c r="AT189" s="245" t="s">
        <v>165</v>
      </c>
      <c r="AU189" s="245" t="s">
        <v>91</v>
      </c>
      <c r="AV189" s="13" t="s">
        <v>161</v>
      </c>
      <c r="AW189" s="13" t="s">
        <v>35</v>
      </c>
      <c r="AX189" s="13" t="s">
        <v>8</v>
      </c>
      <c r="AY189" s="245" t="s">
        <v>154</v>
      </c>
    </row>
    <row r="190" spans="2:65" s="1" customFormat="1" ht="24" customHeight="1">
      <c r="B190" s="33"/>
      <c r="C190" s="210" t="s">
        <v>265</v>
      </c>
      <c r="D190" s="210" t="s">
        <v>156</v>
      </c>
      <c r="E190" s="211" t="s">
        <v>282</v>
      </c>
      <c r="F190" s="212" t="s">
        <v>283</v>
      </c>
      <c r="G190" s="213" t="s">
        <v>171</v>
      </c>
      <c r="H190" s="214">
        <v>40</v>
      </c>
      <c r="I190" s="215"/>
      <c r="J190" s="214">
        <f>ROUND(I190*H190,0)</f>
        <v>0</v>
      </c>
      <c r="K190" s="212" t="s">
        <v>1</v>
      </c>
      <c r="L190" s="35"/>
      <c r="M190" s="216" t="s">
        <v>1</v>
      </c>
      <c r="N190" s="217" t="s">
        <v>47</v>
      </c>
      <c r="O190" s="65"/>
      <c r="P190" s="218">
        <f>O190*H190</f>
        <v>0</v>
      </c>
      <c r="Q190" s="218">
        <v>0</v>
      </c>
      <c r="R190" s="218">
        <f>Q190*H190</f>
        <v>0</v>
      </c>
      <c r="S190" s="218">
        <v>0</v>
      </c>
      <c r="T190" s="219">
        <f>S190*H190</f>
        <v>0</v>
      </c>
      <c r="AR190" s="220" t="s">
        <v>161</v>
      </c>
      <c r="AT190" s="220" t="s">
        <v>156</v>
      </c>
      <c r="AU190" s="220" t="s">
        <v>91</v>
      </c>
      <c r="AY190" s="15" t="s">
        <v>154</v>
      </c>
      <c r="BE190" s="108">
        <f>IF(N190="základní",J190,0)</f>
        <v>0</v>
      </c>
      <c r="BF190" s="108">
        <f>IF(N190="snížená",J190,0)</f>
        <v>0</v>
      </c>
      <c r="BG190" s="108">
        <f>IF(N190="zákl. přenesená",J190,0)</f>
        <v>0</v>
      </c>
      <c r="BH190" s="108">
        <f>IF(N190="sníž. přenesená",J190,0)</f>
        <v>0</v>
      </c>
      <c r="BI190" s="108">
        <f>IF(N190="nulová",J190,0)</f>
        <v>0</v>
      </c>
      <c r="BJ190" s="15" t="s">
        <v>8</v>
      </c>
      <c r="BK190" s="108">
        <f>ROUND(I190*H190,0)</f>
        <v>0</v>
      </c>
      <c r="BL190" s="15" t="s">
        <v>161</v>
      </c>
      <c r="BM190" s="220" t="s">
        <v>430</v>
      </c>
    </row>
    <row r="191" spans="2:47" s="1" customFormat="1" ht="19.2">
      <c r="B191" s="33"/>
      <c r="C191" s="34"/>
      <c r="D191" s="221" t="s">
        <v>163</v>
      </c>
      <c r="E191" s="34"/>
      <c r="F191" s="222" t="s">
        <v>283</v>
      </c>
      <c r="G191" s="34"/>
      <c r="H191" s="34"/>
      <c r="I191" s="122"/>
      <c r="J191" s="34"/>
      <c r="K191" s="34"/>
      <c r="L191" s="35"/>
      <c r="M191" s="223"/>
      <c r="N191" s="65"/>
      <c r="O191" s="65"/>
      <c r="P191" s="65"/>
      <c r="Q191" s="65"/>
      <c r="R191" s="65"/>
      <c r="S191" s="65"/>
      <c r="T191" s="66"/>
      <c r="AT191" s="15" t="s">
        <v>163</v>
      </c>
      <c r="AU191" s="15" t="s">
        <v>91</v>
      </c>
    </row>
    <row r="192" spans="2:47" s="1" customFormat="1" ht="48">
      <c r="B192" s="33"/>
      <c r="C192" s="34"/>
      <c r="D192" s="221" t="s">
        <v>184</v>
      </c>
      <c r="E192" s="34"/>
      <c r="F192" s="246" t="s">
        <v>285</v>
      </c>
      <c r="G192" s="34"/>
      <c r="H192" s="34"/>
      <c r="I192" s="122"/>
      <c r="J192" s="34"/>
      <c r="K192" s="34"/>
      <c r="L192" s="35"/>
      <c r="M192" s="223"/>
      <c r="N192" s="65"/>
      <c r="O192" s="65"/>
      <c r="P192" s="65"/>
      <c r="Q192" s="65"/>
      <c r="R192" s="65"/>
      <c r="S192" s="65"/>
      <c r="T192" s="66"/>
      <c r="AT192" s="15" t="s">
        <v>184</v>
      </c>
      <c r="AU192" s="15" t="s">
        <v>91</v>
      </c>
    </row>
    <row r="193" spans="2:51" s="12" customFormat="1" ht="20.4">
      <c r="B193" s="224"/>
      <c r="C193" s="225"/>
      <c r="D193" s="221" t="s">
        <v>165</v>
      </c>
      <c r="E193" s="226" t="s">
        <v>1</v>
      </c>
      <c r="F193" s="227" t="s">
        <v>286</v>
      </c>
      <c r="G193" s="225"/>
      <c r="H193" s="228">
        <v>40</v>
      </c>
      <c r="I193" s="229"/>
      <c r="J193" s="225"/>
      <c r="K193" s="225"/>
      <c r="L193" s="230"/>
      <c r="M193" s="231"/>
      <c r="N193" s="232"/>
      <c r="O193" s="232"/>
      <c r="P193" s="232"/>
      <c r="Q193" s="232"/>
      <c r="R193" s="232"/>
      <c r="S193" s="232"/>
      <c r="T193" s="233"/>
      <c r="AT193" s="234" t="s">
        <v>165</v>
      </c>
      <c r="AU193" s="234" t="s">
        <v>91</v>
      </c>
      <c r="AV193" s="12" t="s">
        <v>91</v>
      </c>
      <c r="AW193" s="12" t="s">
        <v>35</v>
      </c>
      <c r="AX193" s="12" t="s">
        <v>8</v>
      </c>
      <c r="AY193" s="234" t="s">
        <v>154</v>
      </c>
    </row>
    <row r="194" spans="2:65" s="1" customFormat="1" ht="24" customHeight="1">
      <c r="B194" s="33"/>
      <c r="C194" s="210" t="s">
        <v>271</v>
      </c>
      <c r="D194" s="210" t="s">
        <v>156</v>
      </c>
      <c r="E194" s="211" t="s">
        <v>290</v>
      </c>
      <c r="F194" s="212" t="s">
        <v>291</v>
      </c>
      <c r="G194" s="213" t="s">
        <v>171</v>
      </c>
      <c r="H194" s="214">
        <v>269</v>
      </c>
      <c r="I194" s="215"/>
      <c r="J194" s="214">
        <f>ROUND(I194*H194,0)</f>
        <v>0</v>
      </c>
      <c r="K194" s="212" t="s">
        <v>1</v>
      </c>
      <c r="L194" s="35"/>
      <c r="M194" s="216" t="s">
        <v>1</v>
      </c>
      <c r="N194" s="217" t="s">
        <v>47</v>
      </c>
      <c r="O194" s="65"/>
      <c r="P194" s="218">
        <f>O194*H194</f>
        <v>0</v>
      </c>
      <c r="Q194" s="218">
        <v>0</v>
      </c>
      <c r="R194" s="218">
        <f>Q194*H194</f>
        <v>0</v>
      </c>
      <c r="S194" s="218">
        <v>0</v>
      </c>
      <c r="T194" s="219">
        <f>S194*H194</f>
        <v>0</v>
      </c>
      <c r="AR194" s="220" t="s">
        <v>161</v>
      </c>
      <c r="AT194" s="220" t="s">
        <v>156</v>
      </c>
      <c r="AU194" s="220" t="s">
        <v>91</v>
      </c>
      <c r="AY194" s="15" t="s">
        <v>154</v>
      </c>
      <c r="BE194" s="108">
        <f>IF(N194="základní",J194,0)</f>
        <v>0</v>
      </c>
      <c r="BF194" s="108">
        <f>IF(N194="snížená",J194,0)</f>
        <v>0</v>
      </c>
      <c r="BG194" s="108">
        <f>IF(N194="zákl. přenesená",J194,0)</f>
        <v>0</v>
      </c>
      <c r="BH194" s="108">
        <f>IF(N194="sníž. přenesená",J194,0)</f>
        <v>0</v>
      </c>
      <c r="BI194" s="108">
        <f>IF(N194="nulová",J194,0)</f>
        <v>0</v>
      </c>
      <c r="BJ194" s="15" t="s">
        <v>8</v>
      </c>
      <c r="BK194" s="108">
        <f>ROUND(I194*H194,0)</f>
        <v>0</v>
      </c>
      <c r="BL194" s="15" t="s">
        <v>161</v>
      </c>
      <c r="BM194" s="220" t="s">
        <v>431</v>
      </c>
    </row>
    <row r="195" spans="2:47" s="1" customFormat="1" ht="19.2">
      <c r="B195" s="33"/>
      <c r="C195" s="34"/>
      <c r="D195" s="221" t="s">
        <v>163</v>
      </c>
      <c r="E195" s="34"/>
      <c r="F195" s="222" t="s">
        <v>291</v>
      </c>
      <c r="G195" s="34"/>
      <c r="H195" s="34"/>
      <c r="I195" s="122"/>
      <c r="J195" s="34"/>
      <c r="K195" s="34"/>
      <c r="L195" s="35"/>
      <c r="M195" s="223"/>
      <c r="N195" s="65"/>
      <c r="O195" s="65"/>
      <c r="P195" s="65"/>
      <c r="Q195" s="65"/>
      <c r="R195" s="65"/>
      <c r="S195" s="65"/>
      <c r="T195" s="66"/>
      <c r="AT195" s="15" t="s">
        <v>163</v>
      </c>
      <c r="AU195" s="15" t="s">
        <v>91</v>
      </c>
    </row>
    <row r="196" spans="2:47" s="1" customFormat="1" ht="57.6">
      <c r="B196" s="33"/>
      <c r="C196" s="34"/>
      <c r="D196" s="221" t="s">
        <v>184</v>
      </c>
      <c r="E196" s="34"/>
      <c r="F196" s="246" t="s">
        <v>293</v>
      </c>
      <c r="G196" s="34"/>
      <c r="H196" s="34"/>
      <c r="I196" s="122"/>
      <c r="J196" s="34"/>
      <c r="K196" s="34"/>
      <c r="L196" s="35"/>
      <c r="M196" s="223"/>
      <c r="N196" s="65"/>
      <c r="O196" s="65"/>
      <c r="P196" s="65"/>
      <c r="Q196" s="65"/>
      <c r="R196" s="65"/>
      <c r="S196" s="65"/>
      <c r="T196" s="66"/>
      <c r="AT196" s="15" t="s">
        <v>184</v>
      </c>
      <c r="AU196" s="15" t="s">
        <v>91</v>
      </c>
    </row>
    <row r="197" spans="2:51" s="12" customFormat="1" ht="20.4">
      <c r="B197" s="224"/>
      <c r="C197" s="225"/>
      <c r="D197" s="221" t="s">
        <v>165</v>
      </c>
      <c r="E197" s="226" t="s">
        <v>1</v>
      </c>
      <c r="F197" s="227" t="s">
        <v>432</v>
      </c>
      <c r="G197" s="225"/>
      <c r="H197" s="228">
        <v>269</v>
      </c>
      <c r="I197" s="229"/>
      <c r="J197" s="225"/>
      <c r="K197" s="225"/>
      <c r="L197" s="230"/>
      <c r="M197" s="231"/>
      <c r="N197" s="232"/>
      <c r="O197" s="232"/>
      <c r="P197" s="232"/>
      <c r="Q197" s="232"/>
      <c r="R197" s="232"/>
      <c r="S197" s="232"/>
      <c r="T197" s="233"/>
      <c r="AT197" s="234" t="s">
        <v>165</v>
      </c>
      <c r="AU197" s="234" t="s">
        <v>91</v>
      </c>
      <c r="AV197" s="12" t="s">
        <v>91</v>
      </c>
      <c r="AW197" s="12" t="s">
        <v>35</v>
      </c>
      <c r="AX197" s="12" t="s">
        <v>8</v>
      </c>
      <c r="AY197" s="234" t="s">
        <v>154</v>
      </c>
    </row>
    <row r="198" spans="2:63" s="11" customFormat="1" ht="22.8" customHeight="1">
      <c r="B198" s="194"/>
      <c r="C198" s="195"/>
      <c r="D198" s="196" t="s">
        <v>81</v>
      </c>
      <c r="E198" s="208" t="s">
        <v>91</v>
      </c>
      <c r="F198" s="208" t="s">
        <v>295</v>
      </c>
      <c r="G198" s="195"/>
      <c r="H198" s="195"/>
      <c r="I198" s="198"/>
      <c r="J198" s="209">
        <f>BK198</f>
        <v>0</v>
      </c>
      <c r="K198" s="195"/>
      <c r="L198" s="200"/>
      <c r="M198" s="201"/>
      <c r="N198" s="202"/>
      <c r="O198" s="202"/>
      <c r="P198" s="203">
        <f>SUM(P199:P230)</f>
        <v>0</v>
      </c>
      <c r="Q198" s="202"/>
      <c r="R198" s="203">
        <f>SUM(R199:R230)</f>
        <v>646.1467203999999</v>
      </c>
      <c r="S198" s="202"/>
      <c r="T198" s="204">
        <f>SUM(T199:T230)</f>
        <v>0</v>
      </c>
      <c r="AR198" s="205" t="s">
        <v>8</v>
      </c>
      <c r="AT198" s="206" t="s">
        <v>81</v>
      </c>
      <c r="AU198" s="206" t="s">
        <v>8</v>
      </c>
      <c r="AY198" s="205" t="s">
        <v>154</v>
      </c>
      <c r="BK198" s="207">
        <f>SUM(BK199:BK230)</f>
        <v>0</v>
      </c>
    </row>
    <row r="199" spans="2:65" s="1" customFormat="1" ht="16.5" customHeight="1">
      <c r="B199" s="33"/>
      <c r="C199" s="210" t="s">
        <v>7</v>
      </c>
      <c r="D199" s="210" t="s">
        <v>156</v>
      </c>
      <c r="E199" s="211" t="s">
        <v>297</v>
      </c>
      <c r="F199" s="212" t="s">
        <v>298</v>
      </c>
      <c r="G199" s="213" t="s">
        <v>159</v>
      </c>
      <c r="H199" s="214">
        <v>194.56</v>
      </c>
      <c r="I199" s="215"/>
      <c r="J199" s="214">
        <f>ROUND(I199*H199,0)</f>
        <v>0</v>
      </c>
      <c r="K199" s="212" t="s">
        <v>160</v>
      </c>
      <c r="L199" s="35"/>
      <c r="M199" s="216" t="s">
        <v>1</v>
      </c>
      <c r="N199" s="217" t="s">
        <v>47</v>
      </c>
      <c r="O199" s="65"/>
      <c r="P199" s="218">
        <f>O199*H199</f>
        <v>0</v>
      </c>
      <c r="Q199" s="218">
        <v>0.00144</v>
      </c>
      <c r="R199" s="218">
        <f>Q199*H199</f>
        <v>0.28016640000000004</v>
      </c>
      <c r="S199" s="218">
        <v>0</v>
      </c>
      <c r="T199" s="219">
        <f>S199*H199</f>
        <v>0</v>
      </c>
      <c r="AR199" s="220" t="s">
        <v>161</v>
      </c>
      <c r="AT199" s="220" t="s">
        <v>156</v>
      </c>
      <c r="AU199" s="220" t="s">
        <v>91</v>
      </c>
      <c r="AY199" s="15" t="s">
        <v>154</v>
      </c>
      <c r="BE199" s="108">
        <f>IF(N199="základní",J199,0)</f>
        <v>0</v>
      </c>
      <c r="BF199" s="108">
        <f>IF(N199="snížená",J199,0)</f>
        <v>0</v>
      </c>
      <c r="BG199" s="108">
        <f>IF(N199="zákl. přenesená",J199,0)</f>
        <v>0</v>
      </c>
      <c r="BH199" s="108">
        <f>IF(N199="sníž. přenesená",J199,0)</f>
        <v>0</v>
      </c>
      <c r="BI199" s="108">
        <f>IF(N199="nulová",J199,0)</f>
        <v>0</v>
      </c>
      <c r="BJ199" s="15" t="s">
        <v>8</v>
      </c>
      <c r="BK199" s="108">
        <f>ROUND(I199*H199,0)</f>
        <v>0</v>
      </c>
      <c r="BL199" s="15" t="s">
        <v>161</v>
      </c>
      <c r="BM199" s="220" t="s">
        <v>433</v>
      </c>
    </row>
    <row r="200" spans="2:47" s="1" customFormat="1" ht="10.2">
      <c r="B200" s="33"/>
      <c r="C200" s="34"/>
      <c r="D200" s="221" t="s">
        <v>163</v>
      </c>
      <c r="E200" s="34"/>
      <c r="F200" s="222" t="s">
        <v>298</v>
      </c>
      <c r="G200" s="34"/>
      <c r="H200" s="34"/>
      <c r="I200" s="122"/>
      <c r="J200" s="34"/>
      <c r="K200" s="34"/>
      <c r="L200" s="35"/>
      <c r="M200" s="223"/>
      <c r="N200" s="65"/>
      <c r="O200" s="65"/>
      <c r="P200" s="65"/>
      <c r="Q200" s="65"/>
      <c r="R200" s="65"/>
      <c r="S200" s="65"/>
      <c r="T200" s="66"/>
      <c r="AT200" s="15" t="s">
        <v>163</v>
      </c>
      <c r="AU200" s="15" t="s">
        <v>91</v>
      </c>
    </row>
    <row r="201" spans="2:51" s="12" customFormat="1" ht="10.2">
      <c r="B201" s="224"/>
      <c r="C201" s="225"/>
      <c r="D201" s="221" t="s">
        <v>165</v>
      </c>
      <c r="E201" s="226" t="s">
        <v>1</v>
      </c>
      <c r="F201" s="227" t="s">
        <v>300</v>
      </c>
      <c r="G201" s="225"/>
      <c r="H201" s="228">
        <v>194.56</v>
      </c>
      <c r="I201" s="229"/>
      <c r="J201" s="225"/>
      <c r="K201" s="225"/>
      <c r="L201" s="230"/>
      <c r="M201" s="231"/>
      <c r="N201" s="232"/>
      <c r="O201" s="232"/>
      <c r="P201" s="232"/>
      <c r="Q201" s="232"/>
      <c r="R201" s="232"/>
      <c r="S201" s="232"/>
      <c r="T201" s="233"/>
      <c r="AT201" s="234" t="s">
        <v>165</v>
      </c>
      <c r="AU201" s="234" t="s">
        <v>91</v>
      </c>
      <c r="AV201" s="12" t="s">
        <v>91</v>
      </c>
      <c r="AW201" s="12" t="s">
        <v>35</v>
      </c>
      <c r="AX201" s="12" t="s">
        <v>8</v>
      </c>
      <c r="AY201" s="234" t="s">
        <v>154</v>
      </c>
    </row>
    <row r="202" spans="2:65" s="1" customFormat="1" ht="16.5" customHeight="1">
      <c r="B202" s="33"/>
      <c r="C202" s="210" t="s">
        <v>281</v>
      </c>
      <c r="D202" s="210" t="s">
        <v>156</v>
      </c>
      <c r="E202" s="211" t="s">
        <v>302</v>
      </c>
      <c r="F202" s="212" t="s">
        <v>303</v>
      </c>
      <c r="G202" s="213" t="s">
        <v>159</v>
      </c>
      <c r="H202" s="214">
        <v>194.56</v>
      </c>
      <c r="I202" s="215"/>
      <c r="J202" s="214">
        <f>ROUND(I202*H202,0)</f>
        <v>0</v>
      </c>
      <c r="K202" s="212" t="s">
        <v>160</v>
      </c>
      <c r="L202" s="35"/>
      <c r="M202" s="216" t="s">
        <v>1</v>
      </c>
      <c r="N202" s="217" t="s">
        <v>47</v>
      </c>
      <c r="O202" s="65"/>
      <c r="P202" s="218">
        <f>O202*H202</f>
        <v>0</v>
      </c>
      <c r="Q202" s="218">
        <v>4E-05</v>
      </c>
      <c r="R202" s="218">
        <f>Q202*H202</f>
        <v>0.007782400000000001</v>
      </c>
      <c r="S202" s="218">
        <v>0</v>
      </c>
      <c r="T202" s="219">
        <f>S202*H202</f>
        <v>0</v>
      </c>
      <c r="AR202" s="220" t="s">
        <v>161</v>
      </c>
      <c r="AT202" s="220" t="s">
        <v>156</v>
      </c>
      <c r="AU202" s="220" t="s">
        <v>91</v>
      </c>
      <c r="AY202" s="15" t="s">
        <v>154</v>
      </c>
      <c r="BE202" s="108">
        <f>IF(N202="základní",J202,0)</f>
        <v>0</v>
      </c>
      <c r="BF202" s="108">
        <f>IF(N202="snížená",J202,0)</f>
        <v>0</v>
      </c>
      <c r="BG202" s="108">
        <f>IF(N202="zákl. přenesená",J202,0)</f>
        <v>0</v>
      </c>
      <c r="BH202" s="108">
        <f>IF(N202="sníž. přenesená",J202,0)</f>
        <v>0</v>
      </c>
      <c r="BI202" s="108">
        <f>IF(N202="nulová",J202,0)</f>
        <v>0</v>
      </c>
      <c r="BJ202" s="15" t="s">
        <v>8</v>
      </c>
      <c r="BK202" s="108">
        <f>ROUND(I202*H202,0)</f>
        <v>0</v>
      </c>
      <c r="BL202" s="15" t="s">
        <v>161</v>
      </c>
      <c r="BM202" s="220" t="s">
        <v>434</v>
      </c>
    </row>
    <row r="203" spans="2:47" s="1" customFormat="1" ht="10.2">
      <c r="B203" s="33"/>
      <c r="C203" s="34"/>
      <c r="D203" s="221" t="s">
        <v>163</v>
      </c>
      <c r="E203" s="34"/>
      <c r="F203" s="222" t="s">
        <v>303</v>
      </c>
      <c r="G203" s="34"/>
      <c r="H203" s="34"/>
      <c r="I203" s="122"/>
      <c r="J203" s="34"/>
      <c r="K203" s="34"/>
      <c r="L203" s="35"/>
      <c r="M203" s="223"/>
      <c r="N203" s="65"/>
      <c r="O203" s="65"/>
      <c r="P203" s="65"/>
      <c r="Q203" s="65"/>
      <c r="R203" s="65"/>
      <c r="S203" s="65"/>
      <c r="T203" s="66"/>
      <c r="AT203" s="15" t="s">
        <v>163</v>
      </c>
      <c r="AU203" s="15" t="s">
        <v>91</v>
      </c>
    </row>
    <row r="204" spans="2:51" s="12" customFormat="1" ht="10.2">
      <c r="B204" s="224"/>
      <c r="C204" s="225"/>
      <c r="D204" s="221" t="s">
        <v>165</v>
      </c>
      <c r="E204" s="226" t="s">
        <v>1</v>
      </c>
      <c r="F204" s="227" t="s">
        <v>305</v>
      </c>
      <c r="G204" s="225"/>
      <c r="H204" s="228">
        <v>194.56</v>
      </c>
      <c r="I204" s="229"/>
      <c r="J204" s="225"/>
      <c r="K204" s="225"/>
      <c r="L204" s="230"/>
      <c r="M204" s="231"/>
      <c r="N204" s="232"/>
      <c r="O204" s="232"/>
      <c r="P204" s="232"/>
      <c r="Q204" s="232"/>
      <c r="R204" s="232"/>
      <c r="S204" s="232"/>
      <c r="T204" s="233"/>
      <c r="AT204" s="234" t="s">
        <v>165</v>
      </c>
      <c r="AU204" s="234" t="s">
        <v>91</v>
      </c>
      <c r="AV204" s="12" t="s">
        <v>91</v>
      </c>
      <c r="AW204" s="12" t="s">
        <v>35</v>
      </c>
      <c r="AX204" s="12" t="s">
        <v>8</v>
      </c>
      <c r="AY204" s="234" t="s">
        <v>154</v>
      </c>
    </row>
    <row r="205" spans="2:65" s="1" customFormat="1" ht="16.5" customHeight="1">
      <c r="B205" s="33"/>
      <c r="C205" s="210" t="s">
        <v>289</v>
      </c>
      <c r="D205" s="210" t="s">
        <v>156</v>
      </c>
      <c r="E205" s="211" t="s">
        <v>307</v>
      </c>
      <c r="F205" s="212" t="s">
        <v>308</v>
      </c>
      <c r="G205" s="213" t="s">
        <v>171</v>
      </c>
      <c r="H205" s="214">
        <v>110</v>
      </c>
      <c r="I205" s="215"/>
      <c r="J205" s="214">
        <f>ROUND(I205*H205,0)</f>
        <v>0</v>
      </c>
      <c r="K205" s="212" t="s">
        <v>1</v>
      </c>
      <c r="L205" s="35"/>
      <c r="M205" s="216" t="s">
        <v>1</v>
      </c>
      <c r="N205" s="217" t="s">
        <v>47</v>
      </c>
      <c r="O205" s="65"/>
      <c r="P205" s="218">
        <f>O205*H205</f>
        <v>0</v>
      </c>
      <c r="Q205" s="218">
        <v>0</v>
      </c>
      <c r="R205" s="218">
        <f>Q205*H205</f>
        <v>0</v>
      </c>
      <c r="S205" s="218">
        <v>0</v>
      </c>
      <c r="T205" s="219">
        <f>S205*H205</f>
        <v>0</v>
      </c>
      <c r="AR205" s="220" t="s">
        <v>161</v>
      </c>
      <c r="AT205" s="220" t="s">
        <v>156</v>
      </c>
      <c r="AU205" s="220" t="s">
        <v>91</v>
      </c>
      <c r="AY205" s="15" t="s">
        <v>154</v>
      </c>
      <c r="BE205" s="108">
        <f>IF(N205="základní",J205,0)</f>
        <v>0</v>
      </c>
      <c r="BF205" s="108">
        <f>IF(N205="snížená",J205,0)</f>
        <v>0</v>
      </c>
      <c r="BG205" s="108">
        <f>IF(N205="zákl. přenesená",J205,0)</f>
        <v>0</v>
      </c>
      <c r="BH205" s="108">
        <f>IF(N205="sníž. přenesená",J205,0)</f>
        <v>0</v>
      </c>
      <c r="BI205" s="108">
        <f>IF(N205="nulová",J205,0)</f>
        <v>0</v>
      </c>
      <c r="BJ205" s="15" t="s">
        <v>8</v>
      </c>
      <c r="BK205" s="108">
        <f>ROUND(I205*H205,0)</f>
        <v>0</v>
      </c>
      <c r="BL205" s="15" t="s">
        <v>161</v>
      </c>
      <c r="BM205" s="220" t="s">
        <v>435</v>
      </c>
    </row>
    <row r="206" spans="2:47" s="1" customFormat="1" ht="19.2">
      <c r="B206" s="33"/>
      <c r="C206" s="34"/>
      <c r="D206" s="221" t="s">
        <v>163</v>
      </c>
      <c r="E206" s="34"/>
      <c r="F206" s="222" t="s">
        <v>310</v>
      </c>
      <c r="G206" s="34"/>
      <c r="H206" s="34"/>
      <c r="I206" s="122"/>
      <c r="J206" s="34"/>
      <c r="K206" s="34"/>
      <c r="L206" s="35"/>
      <c r="M206" s="223"/>
      <c r="N206" s="65"/>
      <c r="O206" s="65"/>
      <c r="P206" s="65"/>
      <c r="Q206" s="65"/>
      <c r="R206" s="65"/>
      <c r="S206" s="65"/>
      <c r="T206" s="66"/>
      <c r="AT206" s="15" t="s">
        <v>163</v>
      </c>
      <c r="AU206" s="15" t="s">
        <v>91</v>
      </c>
    </row>
    <row r="207" spans="2:51" s="12" customFormat="1" ht="20.4">
      <c r="B207" s="224"/>
      <c r="C207" s="225"/>
      <c r="D207" s="221" t="s">
        <v>165</v>
      </c>
      <c r="E207" s="226" t="s">
        <v>1</v>
      </c>
      <c r="F207" s="227" t="s">
        <v>436</v>
      </c>
      <c r="G207" s="225"/>
      <c r="H207" s="228">
        <v>110</v>
      </c>
      <c r="I207" s="229"/>
      <c r="J207" s="225"/>
      <c r="K207" s="225"/>
      <c r="L207" s="230"/>
      <c r="M207" s="231"/>
      <c r="N207" s="232"/>
      <c r="O207" s="232"/>
      <c r="P207" s="232"/>
      <c r="Q207" s="232"/>
      <c r="R207" s="232"/>
      <c r="S207" s="232"/>
      <c r="T207" s="233"/>
      <c r="AT207" s="234" t="s">
        <v>165</v>
      </c>
      <c r="AU207" s="234" t="s">
        <v>91</v>
      </c>
      <c r="AV207" s="12" t="s">
        <v>91</v>
      </c>
      <c r="AW207" s="12" t="s">
        <v>35</v>
      </c>
      <c r="AX207" s="12" t="s">
        <v>8</v>
      </c>
      <c r="AY207" s="234" t="s">
        <v>154</v>
      </c>
    </row>
    <row r="208" spans="2:65" s="1" customFormat="1" ht="16.5" customHeight="1">
      <c r="B208" s="33"/>
      <c r="C208" s="210" t="s">
        <v>296</v>
      </c>
      <c r="D208" s="210" t="s">
        <v>156</v>
      </c>
      <c r="E208" s="211" t="s">
        <v>313</v>
      </c>
      <c r="F208" s="212" t="s">
        <v>314</v>
      </c>
      <c r="G208" s="213" t="s">
        <v>171</v>
      </c>
      <c r="H208" s="214">
        <v>57</v>
      </c>
      <c r="I208" s="215"/>
      <c r="J208" s="214">
        <f>ROUND(I208*H208,0)</f>
        <v>0</v>
      </c>
      <c r="K208" s="212" t="s">
        <v>160</v>
      </c>
      <c r="L208" s="35"/>
      <c r="M208" s="216" t="s">
        <v>1</v>
      </c>
      <c r="N208" s="217" t="s">
        <v>47</v>
      </c>
      <c r="O208" s="65"/>
      <c r="P208" s="218">
        <f>O208*H208</f>
        <v>0</v>
      </c>
      <c r="Q208" s="218">
        <v>0</v>
      </c>
      <c r="R208" s="218">
        <f>Q208*H208</f>
        <v>0</v>
      </c>
      <c r="S208" s="218">
        <v>0</v>
      </c>
      <c r="T208" s="219">
        <f>S208*H208</f>
        <v>0</v>
      </c>
      <c r="AR208" s="220" t="s">
        <v>161</v>
      </c>
      <c r="AT208" s="220" t="s">
        <v>156</v>
      </c>
      <c r="AU208" s="220" t="s">
        <v>91</v>
      </c>
      <c r="AY208" s="15" t="s">
        <v>154</v>
      </c>
      <c r="BE208" s="108">
        <f>IF(N208="základní",J208,0)</f>
        <v>0</v>
      </c>
      <c r="BF208" s="108">
        <f>IF(N208="snížená",J208,0)</f>
        <v>0</v>
      </c>
      <c r="BG208" s="108">
        <f>IF(N208="zákl. přenesená",J208,0)</f>
        <v>0</v>
      </c>
      <c r="BH208" s="108">
        <f>IF(N208="sníž. přenesená",J208,0)</f>
        <v>0</v>
      </c>
      <c r="BI208" s="108">
        <f>IF(N208="nulová",J208,0)</f>
        <v>0</v>
      </c>
      <c r="BJ208" s="15" t="s">
        <v>8</v>
      </c>
      <c r="BK208" s="108">
        <f>ROUND(I208*H208,0)</f>
        <v>0</v>
      </c>
      <c r="BL208" s="15" t="s">
        <v>161</v>
      </c>
      <c r="BM208" s="220" t="s">
        <v>437</v>
      </c>
    </row>
    <row r="209" spans="2:47" s="1" customFormat="1" ht="19.2">
      <c r="B209" s="33"/>
      <c r="C209" s="34"/>
      <c r="D209" s="221" t="s">
        <v>163</v>
      </c>
      <c r="E209" s="34"/>
      <c r="F209" s="222" t="s">
        <v>316</v>
      </c>
      <c r="G209" s="34"/>
      <c r="H209" s="34"/>
      <c r="I209" s="122"/>
      <c r="J209" s="34"/>
      <c r="K209" s="34"/>
      <c r="L209" s="35"/>
      <c r="M209" s="223"/>
      <c r="N209" s="65"/>
      <c r="O209" s="65"/>
      <c r="P209" s="65"/>
      <c r="Q209" s="65"/>
      <c r="R209" s="65"/>
      <c r="S209" s="65"/>
      <c r="T209" s="66"/>
      <c r="AT209" s="15" t="s">
        <v>163</v>
      </c>
      <c r="AU209" s="15" t="s">
        <v>91</v>
      </c>
    </row>
    <row r="210" spans="2:51" s="12" customFormat="1" ht="10.2">
      <c r="B210" s="224"/>
      <c r="C210" s="225"/>
      <c r="D210" s="221" t="s">
        <v>165</v>
      </c>
      <c r="E210" s="226" t="s">
        <v>1</v>
      </c>
      <c r="F210" s="227" t="s">
        <v>438</v>
      </c>
      <c r="G210" s="225"/>
      <c r="H210" s="228">
        <v>57</v>
      </c>
      <c r="I210" s="229"/>
      <c r="J210" s="225"/>
      <c r="K210" s="225"/>
      <c r="L210" s="230"/>
      <c r="M210" s="231"/>
      <c r="N210" s="232"/>
      <c r="O210" s="232"/>
      <c r="P210" s="232"/>
      <c r="Q210" s="232"/>
      <c r="R210" s="232"/>
      <c r="S210" s="232"/>
      <c r="T210" s="233"/>
      <c r="AT210" s="234" t="s">
        <v>165</v>
      </c>
      <c r="AU210" s="234" t="s">
        <v>91</v>
      </c>
      <c r="AV210" s="12" t="s">
        <v>91</v>
      </c>
      <c r="AW210" s="12" t="s">
        <v>35</v>
      </c>
      <c r="AX210" s="12" t="s">
        <v>8</v>
      </c>
      <c r="AY210" s="234" t="s">
        <v>154</v>
      </c>
    </row>
    <row r="211" spans="2:65" s="1" customFormat="1" ht="16.5" customHeight="1">
      <c r="B211" s="33"/>
      <c r="C211" s="210" t="s">
        <v>301</v>
      </c>
      <c r="D211" s="210" t="s">
        <v>156</v>
      </c>
      <c r="E211" s="211" t="s">
        <v>319</v>
      </c>
      <c r="F211" s="212" t="s">
        <v>320</v>
      </c>
      <c r="G211" s="213" t="s">
        <v>171</v>
      </c>
      <c r="H211" s="214">
        <v>51.2</v>
      </c>
      <c r="I211" s="215"/>
      <c r="J211" s="214">
        <f>ROUND(I211*H211,0)</f>
        <v>0</v>
      </c>
      <c r="K211" s="212" t="s">
        <v>160</v>
      </c>
      <c r="L211" s="35"/>
      <c r="M211" s="216" t="s">
        <v>1</v>
      </c>
      <c r="N211" s="217" t="s">
        <v>47</v>
      </c>
      <c r="O211" s="65"/>
      <c r="P211" s="218">
        <f>O211*H211</f>
        <v>0</v>
      </c>
      <c r="Q211" s="218">
        <v>0</v>
      </c>
      <c r="R211" s="218">
        <f>Q211*H211</f>
        <v>0</v>
      </c>
      <c r="S211" s="218">
        <v>0</v>
      </c>
      <c r="T211" s="219">
        <f>S211*H211</f>
        <v>0</v>
      </c>
      <c r="AR211" s="220" t="s">
        <v>161</v>
      </c>
      <c r="AT211" s="220" t="s">
        <v>156</v>
      </c>
      <c r="AU211" s="220" t="s">
        <v>91</v>
      </c>
      <c r="AY211" s="15" t="s">
        <v>154</v>
      </c>
      <c r="BE211" s="108">
        <f>IF(N211="základní",J211,0)</f>
        <v>0</v>
      </c>
      <c r="BF211" s="108">
        <f>IF(N211="snížená",J211,0)</f>
        <v>0</v>
      </c>
      <c r="BG211" s="108">
        <f>IF(N211="zákl. přenesená",J211,0)</f>
        <v>0</v>
      </c>
      <c r="BH211" s="108">
        <f>IF(N211="sníž. přenesená",J211,0)</f>
        <v>0</v>
      </c>
      <c r="BI211" s="108">
        <f>IF(N211="nulová",J211,0)</f>
        <v>0</v>
      </c>
      <c r="BJ211" s="15" t="s">
        <v>8</v>
      </c>
      <c r="BK211" s="108">
        <f>ROUND(I211*H211,0)</f>
        <v>0</v>
      </c>
      <c r="BL211" s="15" t="s">
        <v>161</v>
      </c>
      <c r="BM211" s="220" t="s">
        <v>439</v>
      </c>
    </row>
    <row r="212" spans="2:47" s="1" customFormat="1" ht="19.2">
      <c r="B212" s="33"/>
      <c r="C212" s="34"/>
      <c r="D212" s="221" t="s">
        <v>163</v>
      </c>
      <c r="E212" s="34"/>
      <c r="F212" s="222" t="s">
        <v>322</v>
      </c>
      <c r="G212" s="34"/>
      <c r="H212" s="34"/>
      <c r="I212" s="122"/>
      <c r="J212" s="34"/>
      <c r="K212" s="34"/>
      <c r="L212" s="35"/>
      <c r="M212" s="223"/>
      <c r="N212" s="65"/>
      <c r="O212" s="65"/>
      <c r="P212" s="65"/>
      <c r="Q212" s="65"/>
      <c r="R212" s="65"/>
      <c r="S212" s="65"/>
      <c r="T212" s="66"/>
      <c r="AT212" s="15" t="s">
        <v>163</v>
      </c>
      <c r="AU212" s="15" t="s">
        <v>91</v>
      </c>
    </row>
    <row r="213" spans="2:51" s="12" customFormat="1" ht="20.4">
      <c r="B213" s="224"/>
      <c r="C213" s="225"/>
      <c r="D213" s="221" t="s">
        <v>165</v>
      </c>
      <c r="E213" s="226" t="s">
        <v>1</v>
      </c>
      <c r="F213" s="227" t="s">
        <v>440</v>
      </c>
      <c r="G213" s="225"/>
      <c r="H213" s="228">
        <v>51.2</v>
      </c>
      <c r="I213" s="229"/>
      <c r="J213" s="225"/>
      <c r="K213" s="225"/>
      <c r="L213" s="230"/>
      <c r="M213" s="231"/>
      <c r="N213" s="232"/>
      <c r="O213" s="232"/>
      <c r="P213" s="232"/>
      <c r="Q213" s="232"/>
      <c r="R213" s="232"/>
      <c r="S213" s="232"/>
      <c r="T213" s="233"/>
      <c r="AT213" s="234" t="s">
        <v>165</v>
      </c>
      <c r="AU213" s="234" t="s">
        <v>91</v>
      </c>
      <c r="AV213" s="12" t="s">
        <v>91</v>
      </c>
      <c r="AW213" s="12" t="s">
        <v>35</v>
      </c>
      <c r="AX213" s="12" t="s">
        <v>8</v>
      </c>
      <c r="AY213" s="234" t="s">
        <v>154</v>
      </c>
    </row>
    <row r="214" spans="2:65" s="1" customFormat="1" ht="24" customHeight="1">
      <c r="B214" s="33"/>
      <c r="C214" s="210" t="s">
        <v>306</v>
      </c>
      <c r="D214" s="210" t="s">
        <v>156</v>
      </c>
      <c r="E214" s="211" t="s">
        <v>325</v>
      </c>
      <c r="F214" s="212" t="s">
        <v>326</v>
      </c>
      <c r="G214" s="213" t="s">
        <v>231</v>
      </c>
      <c r="H214" s="214">
        <v>6.28</v>
      </c>
      <c r="I214" s="215"/>
      <c r="J214" s="214">
        <f>ROUND(I214*H214,0)</f>
        <v>0</v>
      </c>
      <c r="K214" s="212" t="s">
        <v>160</v>
      </c>
      <c r="L214" s="35"/>
      <c r="M214" s="216" t="s">
        <v>1</v>
      </c>
      <c r="N214" s="217" t="s">
        <v>47</v>
      </c>
      <c r="O214" s="65"/>
      <c r="P214" s="218">
        <f>O214*H214</f>
        <v>0</v>
      </c>
      <c r="Q214" s="218">
        <v>1.03822</v>
      </c>
      <c r="R214" s="218">
        <f>Q214*H214</f>
        <v>6.5200216</v>
      </c>
      <c r="S214" s="218">
        <v>0</v>
      </c>
      <c r="T214" s="219">
        <f>S214*H214</f>
        <v>0</v>
      </c>
      <c r="AR214" s="220" t="s">
        <v>161</v>
      </c>
      <c r="AT214" s="220" t="s">
        <v>156</v>
      </c>
      <c r="AU214" s="220" t="s">
        <v>91</v>
      </c>
      <c r="AY214" s="15" t="s">
        <v>154</v>
      </c>
      <c r="BE214" s="108">
        <f>IF(N214="základní",J214,0)</f>
        <v>0</v>
      </c>
      <c r="BF214" s="108">
        <f>IF(N214="snížená",J214,0)</f>
        <v>0</v>
      </c>
      <c r="BG214" s="108">
        <f>IF(N214="zákl. přenesená",J214,0)</f>
        <v>0</v>
      </c>
      <c r="BH214" s="108">
        <f>IF(N214="sníž. přenesená",J214,0)</f>
        <v>0</v>
      </c>
      <c r="BI214" s="108">
        <f>IF(N214="nulová",J214,0)</f>
        <v>0</v>
      </c>
      <c r="BJ214" s="15" t="s">
        <v>8</v>
      </c>
      <c r="BK214" s="108">
        <f>ROUND(I214*H214,0)</f>
        <v>0</v>
      </c>
      <c r="BL214" s="15" t="s">
        <v>161</v>
      </c>
      <c r="BM214" s="220" t="s">
        <v>441</v>
      </c>
    </row>
    <row r="215" spans="2:47" s="1" customFormat="1" ht="19.2">
      <c r="B215" s="33"/>
      <c r="C215" s="34"/>
      <c r="D215" s="221" t="s">
        <v>163</v>
      </c>
      <c r="E215" s="34"/>
      <c r="F215" s="222" t="s">
        <v>328</v>
      </c>
      <c r="G215" s="34"/>
      <c r="H215" s="34"/>
      <c r="I215" s="122"/>
      <c r="J215" s="34"/>
      <c r="K215" s="34"/>
      <c r="L215" s="35"/>
      <c r="M215" s="223"/>
      <c r="N215" s="65"/>
      <c r="O215" s="65"/>
      <c r="P215" s="65"/>
      <c r="Q215" s="65"/>
      <c r="R215" s="65"/>
      <c r="S215" s="65"/>
      <c r="T215" s="66"/>
      <c r="AT215" s="15" t="s">
        <v>163</v>
      </c>
      <c r="AU215" s="15" t="s">
        <v>91</v>
      </c>
    </row>
    <row r="216" spans="2:51" s="12" customFormat="1" ht="10.2">
      <c r="B216" s="224"/>
      <c r="C216" s="225"/>
      <c r="D216" s="221" t="s">
        <v>165</v>
      </c>
      <c r="E216" s="226" t="s">
        <v>1</v>
      </c>
      <c r="F216" s="227" t="s">
        <v>442</v>
      </c>
      <c r="G216" s="225"/>
      <c r="H216" s="228">
        <v>6.28</v>
      </c>
      <c r="I216" s="229"/>
      <c r="J216" s="225"/>
      <c r="K216" s="225"/>
      <c r="L216" s="230"/>
      <c r="M216" s="231"/>
      <c r="N216" s="232"/>
      <c r="O216" s="232"/>
      <c r="P216" s="232"/>
      <c r="Q216" s="232"/>
      <c r="R216" s="232"/>
      <c r="S216" s="232"/>
      <c r="T216" s="233"/>
      <c r="AT216" s="234" t="s">
        <v>165</v>
      </c>
      <c r="AU216" s="234" t="s">
        <v>91</v>
      </c>
      <c r="AV216" s="12" t="s">
        <v>91</v>
      </c>
      <c r="AW216" s="12" t="s">
        <v>35</v>
      </c>
      <c r="AX216" s="12" t="s">
        <v>8</v>
      </c>
      <c r="AY216" s="234" t="s">
        <v>154</v>
      </c>
    </row>
    <row r="217" spans="2:65" s="1" customFormat="1" ht="24" customHeight="1">
      <c r="B217" s="33"/>
      <c r="C217" s="210" t="s">
        <v>312</v>
      </c>
      <c r="D217" s="210" t="s">
        <v>156</v>
      </c>
      <c r="E217" s="211" t="s">
        <v>331</v>
      </c>
      <c r="F217" s="212" t="s">
        <v>332</v>
      </c>
      <c r="G217" s="213" t="s">
        <v>171</v>
      </c>
      <c r="H217" s="214">
        <v>183</v>
      </c>
      <c r="I217" s="215"/>
      <c r="J217" s="214">
        <f>ROUND(I217*H217,0)</f>
        <v>0</v>
      </c>
      <c r="K217" s="212" t="s">
        <v>160</v>
      </c>
      <c r="L217" s="35"/>
      <c r="M217" s="216" t="s">
        <v>1</v>
      </c>
      <c r="N217" s="217" t="s">
        <v>47</v>
      </c>
      <c r="O217" s="65"/>
      <c r="P217" s="218">
        <f>O217*H217</f>
        <v>0</v>
      </c>
      <c r="Q217" s="218">
        <v>1.93125</v>
      </c>
      <c r="R217" s="218">
        <f>Q217*H217</f>
        <v>353.41875</v>
      </c>
      <c r="S217" s="218">
        <v>0</v>
      </c>
      <c r="T217" s="219">
        <f>S217*H217</f>
        <v>0</v>
      </c>
      <c r="AR217" s="220" t="s">
        <v>161</v>
      </c>
      <c r="AT217" s="220" t="s">
        <v>156</v>
      </c>
      <c r="AU217" s="220" t="s">
        <v>91</v>
      </c>
      <c r="AY217" s="15" t="s">
        <v>154</v>
      </c>
      <c r="BE217" s="108">
        <f>IF(N217="základní",J217,0)</f>
        <v>0</v>
      </c>
      <c r="BF217" s="108">
        <f>IF(N217="snížená",J217,0)</f>
        <v>0</v>
      </c>
      <c r="BG217" s="108">
        <f>IF(N217="zákl. přenesená",J217,0)</f>
        <v>0</v>
      </c>
      <c r="BH217" s="108">
        <f>IF(N217="sníž. přenesená",J217,0)</f>
        <v>0</v>
      </c>
      <c r="BI217" s="108">
        <f>IF(N217="nulová",J217,0)</f>
        <v>0</v>
      </c>
      <c r="BJ217" s="15" t="s">
        <v>8</v>
      </c>
      <c r="BK217" s="108">
        <f>ROUND(I217*H217,0)</f>
        <v>0</v>
      </c>
      <c r="BL217" s="15" t="s">
        <v>161</v>
      </c>
      <c r="BM217" s="220" t="s">
        <v>443</v>
      </c>
    </row>
    <row r="218" spans="2:47" s="1" customFormat="1" ht="19.2">
      <c r="B218" s="33"/>
      <c r="C218" s="34"/>
      <c r="D218" s="221" t="s">
        <v>163</v>
      </c>
      <c r="E218" s="34"/>
      <c r="F218" s="222" t="s">
        <v>334</v>
      </c>
      <c r="G218" s="34"/>
      <c r="H218" s="34"/>
      <c r="I218" s="122"/>
      <c r="J218" s="34"/>
      <c r="K218" s="34"/>
      <c r="L218" s="35"/>
      <c r="M218" s="223"/>
      <c r="N218" s="65"/>
      <c r="O218" s="65"/>
      <c r="P218" s="65"/>
      <c r="Q218" s="65"/>
      <c r="R218" s="65"/>
      <c r="S218" s="65"/>
      <c r="T218" s="66"/>
      <c r="AT218" s="15" t="s">
        <v>163</v>
      </c>
      <c r="AU218" s="15" t="s">
        <v>91</v>
      </c>
    </row>
    <row r="219" spans="2:51" s="12" customFormat="1" ht="20.4">
      <c r="B219" s="224"/>
      <c r="C219" s="225"/>
      <c r="D219" s="221" t="s">
        <v>165</v>
      </c>
      <c r="E219" s="226" t="s">
        <v>1</v>
      </c>
      <c r="F219" s="227" t="s">
        <v>444</v>
      </c>
      <c r="G219" s="225"/>
      <c r="H219" s="228">
        <v>183</v>
      </c>
      <c r="I219" s="229"/>
      <c r="J219" s="225"/>
      <c r="K219" s="225"/>
      <c r="L219" s="230"/>
      <c r="M219" s="231"/>
      <c r="N219" s="232"/>
      <c r="O219" s="232"/>
      <c r="P219" s="232"/>
      <c r="Q219" s="232"/>
      <c r="R219" s="232"/>
      <c r="S219" s="232"/>
      <c r="T219" s="233"/>
      <c r="AT219" s="234" t="s">
        <v>165</v>
      </c>
      <c r="AU219" s="234" t="s">
        <v>91</v>
      </c>
      <c r="AV219" s="12" t="s">
        <v>91</v>
      </c>
      <c r="AW219" s="12" t="s">
        <v>35</v>
      </c>
      <c r="AX219" s="12" t="s">
        <v>8</v>
      </c>
      <c r="AY219" s="234" t="s">
        <v>154</v>
      </c>
    </row>
    <row r="220" spans="2:65" s="1" customFormat="1" ht="24" customHeight="1">
      <c r="B220" s="33"/>
      <c r="C220" s="210" t="s">
        <v>318</v>
      </c>
      <c r="D220" s="210" t="s">
        <v>156</v>
      </c>
      <c r="E220" s="211" t="s">
        <v>337</v>
      </c>
      <c r="F220" s="212" t="s">
        <v>338</v>
      </c>
      <c r="G220" s="213" t="s">
        <v>159</v>
      </c>
      <c r="H220" s="214">
        <v>465</v>
      </c>
      <c r="I220" s="215"/>
      <c r="J220" s="214">
        <f>ROUND(I220*H220,0)</f>
        <v>0</v>
      </c>
      <c r="K220" s="212" t="s">
        <v>160</v>
      </c>
      <c r="L220" s="35"/>
      <c r="M220" s="216" t="s">
        <v>1</v>
      </c>
      <c r="N220" s="217" t="s">
        <v>47</v>
      </c>
      <c r="O220" s="65"/>
      <c r="P220" s="218">
        <f>O220*H220</f>
        <v>0</v>
      </c>
      <c r="Q220" s="218">
        <v>0.108</v>
      </c>
      <c r="R220" s="218">
        <f>Q220*H220</f>
        <v>50.22</v>
      </c>
      <c r="S220" s="218">
        <v>0</v>
      </c>
      <c r="T220" s="219">
        <f>S220*H220</f>
        <v>0</v>
      </c>
      <c r="AR220" s="220" t="s">
        <v>161</v>
      </c>
      <c r="AT220" s="220" t="s">
        <v>156</v>
      </c>
      <c r="AU220" s="220" t="s">
        <v>91</v>
      </c>
      <c r="AY220" s="15" t="s">
        <v>154</v>
      </c>
      <c r="BE220" s="108">
        <f>IF(N220="základní",J220,0)</f>
        <v>0</v>
      </c>
      <c r="BF220" s="108">
        <f>IF(N220="snížená",J220,0)</f>
        <v>0</v>
      </c>
      <c r="BG220" s="108">
        <f>IF(N220="zákl. přenesená",J220,0)</f>
        <v>0</v>
      </c>
      <c r="BH220" s="108">
        <f>IF(N220="sníž. přenesená",J220,0)</f>
        <v>0</v>
      </c>
      <c r="BI220" s="108">
        <f>IF(N220="nulová",J220,0)</f>
        <v>0</v>
      </c>
      <c r="BJ220" s="15" t="s">
        <v>8</v>
      </c>
      <c r="BK220" s="108">
        <f>ROUND(I220*H220,0)</f>
        <v>0</v>
      </c>
      <c r="BL220" s="15" t="s">
        <v>161</v>
      </c>
      <c r="BM220" s="220" t="s">
        <v>445</v>
      </c>
    </row>
    <row r="221" spans="2:47" s="1" customFormat="1" ht="19.2">
      <c r="B221" s="33"/>
      <c r="C221" s="34"/>
      <c r="D221" s="221" t="s">
        <v>163</v>
      </c>
      <c r="E221" s="34"/>
      <c r="F221" s="222" t="s">
        <v>340</v>
      </c>
      <c r="G221" s="34"/>
      <c r="H221" s="34"/>
      <c r="I221" s="122"/>
      <c r="J221" s="34"/>
      <c r="K221" s="34"/>
      <c r="L221" s="35"/>
      <c r="M221" s="223"/>
      <c r="N221" s="65"/>
      <c r="O221" s="65"/>
      <c r="P221" s="65"/>
      <c r="Q221" s="65"/>
      <c r="R221" s="65"/>
      <c r="S221" s="65"/>
      <c r="T221" s="66"/>
      <c r="AT221" s="15" t="s">
        <v>163</v>
      </c>
      <c r="AU221" s="15" t="s">
        <v>91</v>
      </c>
    </row>
    <row r="222" spans="2:51" s="12" customFormat="1" ht="10.2">
      <c r="B222" s="224"/>
      <c r="C222" s="225"/>
      <c r="D222" s="221" t="s">
        <v>165</v>
      </c>
      <c r="E222" s="226" t="s">
        <v>1</v>
      </c>
      <c r="F222" s="227" t="s">
        <v>446</v>
      </c>
      <c r="G222" s="225"/>
      <c r="H222" s="228">
        <v>405</v>
      </c>
      <c r="I222" s="229"/>
      <c r="J222" s="225"/>
      <c r="K222" s="225"/>
      <c r="L222" s="230"/>
      <c r="M222" s="231"/>
      <c r="N222" s="232"/>
      <c r="O222" s="232"/>
      <c r="P222" s="232"/>
      <c r="Q222" s="232"/>
      <c r="R222" s="232"/>
      <c r="S222" s="232"/>
      <c r="T222" s="233"/>
      <c r="AT222" s="234" t="s">
        <v>165</v>
      </c>
      <c r="AU222" s="234" t="s">
        <v>91</v>
      </c>
      <c r="AV222" s="12" t="s">
        <v>91</v>
      </c>
      <c r="AW222" s="12" t="s">
        <v>35</v>
      </c>
      <c r="AX222" s="12" t="s">
        <v>82</v>
      </c>
      <c r="AY222" s="234" t="s">
        <v>154</v>
      </c>
    </row>
    <row r="223" spans="2:51" s="12" customFormat="1" ht="10.2">
      <c r="B223" s="224"/>
      <c r="C223" s="225"/>
      <c r="D223" s="221" t="s">
        <v>165</v>
      </c>
      <c r="E223" s="226" t="s">
        <v>1</v>
      </c>
      <c r="F223" s="227" t="s">
        <v>166</v>
      </c>
      <c r="G223" s="225"/>
      <c r="H223" s="228">
        <v>60</v>
      </c>
      <c r="I223" s="229"/>
      <c r="J223" s="225"/>
      <c r="K223" s="225"/>
      <c r="L223" s="230"/>
      <c r="M223" s="231"/>
      <c r="N223" s="232"/>
      <c r="O223" s="232"/>
      <c r="P223" s="232"/>
      <c r="Q223" s="232"/>
      <c r="R223" s="232"/>
      <c r="S223" s="232"/>
      <c r="T223" s="233"/>
      <c r="AT223" s="234" t="s">
        <v>165</v>
      </c>
      <c r="AU223" s="234" t="s">
        <v>91</v>
      </c>
      <c r="AV223" s="12" t="s">
        <v>91</v>
      </c>
      <c r="AW223" s="12" t="s">
        <v>35</v>
      </c>
      <c r="AX223" s="12" t="s">
        <v>82</v>
      </c>
      <c r="AY223" s="234" t="s">
        <v>154</v>
      </c>
    </row>
    <row r="224" spans="2:51" s="13" customFormat="1" ht="10.2">
      <c r="B224" s="235"/>
      <c r="C224" s="236"/>
      <c r="D224" s="221" t="s">
        <v>165</v>
      </c>
      <c r="E224" s="237" t="s">
        <v>1</v>
      </c>
      <c r="F224" s="238" t="s">
        <v>168</v>
      </c>
      <c r="G224" s="236"/>
      <c r="H224" s="239">
        <v>465</v>
      </c>
      <c r="I224" s="240"/>
      <c r="J224" s="236"/>
      <c r="K224" s="236"/>
      <c r="L224" s="241"/>
      <c r="M224" s="242"/>
      <c r="N224" s="243"/>
      <c r="O224" s="243"/>
      <c r="P224" s="243"/>
      <c r="Q224" s="243"/>
      <c r="R224" s="243"/>
      <c r="S224" s="243"/>
      <c r="T224" s="244"/>
      <c r="AT224" s="245" t="s">
        <v>165</v>
      </c>
      <c r="AU224" s="245" t="s">
        <v>91</v>
      </c>
      <c r="AV224" s="13" t="s">
        <v>161</v>
      </c>
      <c r="AW224" s="13" t="s">
        <v>35</v>
      </c>
      <c r="AX224" s="13" t="s">
        <v>8</v>
      </c>
      <c r="AY224" s="245" t="s">
        <v>154</v>
      </c>
    </row>
    <row r="225" spans="2:65" s="1" customFormat="1" ht="16.5" customHeight="1">
      <c r="B225" s="33"/>
      <c r="C225" s="247" t="s">
        <v>324</v>
      </c>
      <c r="D225" s="247" t="s">
        <v>228</v>
      </c>
      <c r="E225" s="248" t="s">
        <v>447</v>
      </c>
      <c r="F225" s="249" t="s">
        <v>448</v>
      </c>
      <c r="G225" s="250" t="s">
        <v>345</v>
      </c>
      <c r="H225" s="251">
        <v>90</v>
      </c>
      <c r="I225" s="252"/>
      <c r="J225" s="251">
        <f>ROUND(I225*H225,0)</f>
        <v>0</v>
      </c>
      <c r="K225" s="249" t="s">
        <v>160</v>
      </c>
      <c r="L225" s="253"/>
      <c r="M225" s="254" t="s">
        <v>1</v>
      </c>
      <c r="N225" s="255" t="s">
        <v>47</v>
      </c>
      <c r="O225" s="65"/>
      <c r="P225" s="218">
        <f>O225*H225</f>
        <v>0</v>
      </c>
      <c r="Q225" s="218">
        <v>2.37</v>
      </c>
      <c r="R225" s="218">
        <f>Q225*H225</f>
        <v>213.3</v>
      </c>
      <c r="S225" s="218">
        <v>0</v>
      </c>
      <c r="T225" s="219">
        <f>S225*H225</f>
        <v>0</v>
      </c>
      <c r="AR225" s="220" t="s">
        <v>204</v>
      </c>
      <c r="AT225" s="220" t="s">
        <v>228</v>
      </c>
      <c r="AU225" s="220" t="s">
        <v>91</v>
      </c>
      <c r="AY225" s="15" t="s">
        <v>154</v>
      </c>
      <c r="BE225" s="108">
        <f>IF(N225="základní",J225,0)</f>
        <v>0</v>
      </c>
      <c r="BF225" s="108">
        <f>IF(N225="snížená",J225,0)</f>
        <v>0</v>
      </c>
      <c r="BG225" s="108">
        <f>IF(N225="zákl. přenesená",J225,0)</f>
        <v>0</v>
      </c>
      <c r="BH225" s="108">
        <f>IF(N225="sníž. přenesená",J225,0)</f>
        <v>0</v>
      </c>
      <c r="BI225" s="108">
        <f>IF(N225="nulová",J225,0)</f>
        <v>0</v>
      </c>
      <c r="BJ225" s="15" t="s">
        <v>8</v>
      </c>
      <c r="BK225" s="108">
        <f>ROUND(I225*H225,0)</f>
        <v>0</v>
      </c>
      <c r="BL225" s="15" t="s">
        <v>161</v>
      </c>
      <c r="BM225" s="220" t="s">
        <v>449</v>
      </c>
    </row>
    <row r="226" spans="2:47" s="1" customFormat="1" ht="10.2">
      <c r="B226" s="33"/>
      <c r="C226" s="34"/>
      <c r="D226" s="221" t="s">
        <v>163</v>
      </c>
      <c r="E226" s="34"/>
      <c r="F226" s="222" t="s">
        <v>448</v>
      </c>
      <c r="G226" s="34"/>
      <c r="H226" s="34"/>
      <c r="I226" s="122"/>
      <c r="J226" s="34"/>
      <c r="K226" s="34"/>
      <c r="L226" s="35"/>
      <c r="M226" s="223"/>
      <c r="N226" s="65"/>
      <c r="O226" s="65"/>
      <c r="P226" s="65"/>
      <c r="Q226" s="65"/>
      <c r="R226" s="65"/>
      <c r="S226" s="65"/>
      <c r="T226" s="66"/>
      <c r="AT226" s="15" t="s">
        <v>163</v>
      </c>
      <c r="AU226" s="15" t="s">
        <v>91</v>
      </c>
    </row>
    <row r="227" spans="2:51" s="12" customFormat="1" ht="10.2">
      <c r="B227" s="224"/>
      <c r="C227" s="225"/>
      <c r="D227" s="221" t="s">
        <v>165</v>
      </c>
      <c r="E227" s="226" t="s">
        <v>1</v>
      </c>
      <c r="F227" s="227" t="s">
        <v>347</v>
      </c>
      <c r="G227" s="225"/>
      <c r="H227" s="228">
        <v>90</v>
      </c>
      <c r="I227" s="229"/>
      <c r="J227" s="225"/>
      <c r="K227" s="225"/>
      <c r="L227" s="230"/>
      <c r="M227" s="231"/>
      <c r="N227" s="232"/>
      <c r="O227" s="232"/>
      <c r="P227" s="232"/>
      <c r="Q227" s="232"/>
      <c r="R227" s="232"/>
      <c r="S227" s="232"/>
      <c r="T227" s="233"/>
      <c r="AT227" s="234" t="s">
        <v>165</v>
      </c>
      <c r="AU227" s="234" t="s">
        <v>91</v>
      </c>
      <c r="AV227" s="12" t="s">
        <v>91</v>
      </c>
      <c r="AW227" s="12" t="s">
        <v>35</v>
      </c>
      <c r="AX227" s="12" t="s">
        <v>8</v>
      </c>
      <c r="AY227" s="234" t="s">
        <v>154</v>
      </c>
    </row>
    <row r="228" spans="2:65" s="1" customFormat="1" ht="16.5" customHeight="1">
      <c r="B228" s="33"/>
      <c r="C228" s="247" t="s">
        <v>330</v>
      </c>
      <c r="D228" s="247" t="s">
        <v>228</v>
      </c>
      <c r="E228" s="248" t="s">
        <v>349</v>
      </c>
      <c r="F228" s="249" t="s">
        <v>350</v>
      </c>
      <c r="G228" s="250" t="s">
        <v>345</v>
      </c>
      <c r="H228" s="251">
        <v>20</v>
      </c>
      <c r="I228" s="252"/>
      <c r="J228" s="251">
        <f>ROUND(I228*H228,0)</f>
        <v>0</v>
      </c>
      <c r="K228" s="249" t="s">
        <v>160</v>
      </c>
      <c r="L228" s="253"/>
      <c r="M228" s="254" t="s">
        <v>1</v>
      </c>
      <c r="N228" s="255" t="s">
        <v>47</v>
      </c>
      <c r="O228" s="65"/>
      <c r="P228" s="218">
        <f>O228*H228</f>
        <v>0</v>
      </c>
      <c r="Q228" s="218">
        <v>1.12</v>
      </c>
      <c r="R228" s="218">
        <f>Q228*H228</f>
        <v>22.400000000000002</v>
      </c>
      <c r="S228" s="218">
        <v>0</v>
      </c>
      <c r="T228" s="219">
        <f>S228*H228</f>
        <v>0</v>
      </c>
      <c r="AR228" s="220" t="s">
        <v>204</v>
      </c>
      <c r="AT228" s="220" t="s">
        <v>228</v>
      </c>
      <c r="AU228" s="220" t="s">
        <v>91</v>
      </c>
      <c r="AY228" s="15" t="s">
        <v>154</v>
      </c>
      <c r="BE228" s="108">
        <f>IF(N228="základní",J228,0)</f>
        <v>0</v>
      </c>
      <c r="BF228" s="108">
        <f>IF(N228="snížená",J228,0)</f>
        <v>0</v>
      </c>
      <c r="BG228" s="108">
        <f>IF(N228="zákl. přenesená",J228,0)</f>
        <v>0</v>
      </c>
      <c r="BH228" s="108">
        <f>IF(N228="sníž. přenesená",J228,0)</f>
        <v>0</v>
      </c>
      <c r="BI228" s="108">
        <f>IF(N228="nulová",J228,0)</f>
        <v>0</v>
      </c>
      <c r="BJ228" s="15" t="s">
        <v>8</v>
      </c>
      <c r="BK228" s="108">
        <f>ROUND(I228*H228,0)</f>
        <v>0</v>
      </c>
      <c r="BL228" s="15" t="s">
        <v>161</v>
      </c>
      <c r="BM228" s="220" t="s">
        <v>450</v>
      </c>
    </row>
    <row r="229" spans="2:47" s="1" customFormat="1" ht="10.2">
      <c r="B229" s="33"/>
      <c r="C229" s="34"/>
      <c r="D229" s="221" t="s">
        <v>163</v>
      </c>
      <c r="E229" s="34"/>
      <c r="F229" s="222" t="s">
        <v>350</v>
      </c>
      <c r="G229" s="34"/>
      <c r="H229" s="34"/>
      <c r="I229" s="122"/>
      <c r="J229" s="34"/>
      <c r="K229" s="34"/>
      <c r="L229" s="35"/>
      <c r="M229" s="223"/>
      <c r="N229" s="65"/>
      <c r="O229" s="65"/>
      <c r="P229" s="65"/>
      <c r="Q229" s="65"/>
      <c r="R229" s="65"/>
      <c r="S229" s="65"/>
      <c r="T229" s="66"/>
      <c r="AT229" s="15" t="s">
        <v>163</v>
      </c>
      <c r="AU229" s="15" t="s">
        <v>91</v>
      </c>
    </row>
    <row r="230" spans="2:51" s="12" customFormat="1" ht="10.2">
      <c r="B230" s="224"/>
      <c r="C230" s="225"/>
      <c r="D230" s="221" t="s">
        <v>165</v>
      </c>
      <c r="E230" s="226" t="s">
        <v>1</v>
      </c>
      <c r="F230" s="227" t="s">
        <v>352</v>
      </c>
      <c r="G230" s="225"/>
      <c r="H230" s="228">
        <v>20</v>
      </c>
      <c r="I230" s="229"/>
      <c r="J230" s="225"/>
      <c r="K230" s="225"/>
      <c r="L230" s="230"/>
      <c r="M230" s="231"/>
      <c r="N230" s="232"/>
      <c r="O230" s="232"/>
      <c r="P230" s="232"/>
      <c r="Q230" s="232"/>
      <c r="R230" s="232"/>
      <c r="S230" s="232"/>
      <c r="T230" s="233"/>
      <c r="AT230" s="234" t="s">
        <v>165</v>
      </c>
      <c r="AU230" s="234" t="s">
        <v>91</v>
      </c>
      <c r="AV230" s="12" t="s">
        <v>91</v>
      </c>
      <c r="AW230" s="12" t="s">
        <v>35</v>
      </c>
      <c r="AX230" s="12" t="s">
        <v>8</v>
      </c>
      <c r="AY230" s="234" t="s">
        <v>154</v>
      </c>
    </row>
    <row r="231" spans="2:63" s="11" customFormat="1" ht="22.8" customHeight="1">
      <c r="B231" s="194"/>
      <c r="C231" s="195"/>
      <c r="D231" s="196" t="s">
        <v>81</v>
      </c>
      <c r="E231" s="208" t="s">
        <v>174</v>
      </c>
      <c r="F231" s="208" t="s">
        <v>353</v>
      </c>
      <c r="G231" s="195"/>
      <c r="H231" s="195"/>
      <c r="I231" s="198"/>
      <c r="J231" s="209">
        <f>BK231</f>
        <v>0</v>
      </c>
      <c r="K231" s="195"/>
      <c r="L231" s="200"/>
      <c r="M231" s="201"/>
      <c r="N231" s="202"/>
      <c r="O231" s="202"/>
      <c r="P231" s="203">
        <f>SUM(P232:P235)</f>
        <v>0</v>
      </c>
      <c r="Q231" s="202"/>
      <c r="R231" s="203">
        <f>SUM(R232:R235)</f>
        <v>3.599037</v>
      </c>
      <c r="S231" s="202"/>
      <c r="T231" s="204">
        <f>SUM(T232:T235)</f>
        <v>0</v>
      </c>
      <c r="AR231" s="205" t="s">
        <v>8</v>
      </c>
      <c r="AT231" s="206" t="s">
        <v>81</v>
      </c>
      <c r="AU231" s="206" t="s">
        <v>8</v>
      </c>
      <c r="AY231" s="205" t="s">
        <v>154</v>
      </c>
      <c r="BK231" s="207">
        <f>SUM(BK232:BK235)</f>
        <v>0</v>
      </c>
    </row>
    <row r="232" spans="2:65" s="1" customFormat="1" ht="16.5" customHeight="1">
      <c r="B232" s="33"/>
      <c r="C232" s="210" t="s">
        <v>336</v>
      </c>
      <c r="D232" s="210" t="s">
        <v>156</v>
      </c>
      <c r="E232" s="211" t="s">
        <v>355</v>
      </c>
      <c r="F232" s="212" t="s">
        <v>356</v>
      </c>
      <c r="G232" s="213" t="s">
        <v>159</v>
      </c>
      <c r="H232" s="214">
        <v>222.3</v>
      </c>
      <c r="I232" s="215"/>
      <c r="J232" s="214">
        <f>ROUND(I232*H232,0)</f>
        <v>0</v>
      </c>
      <c r="K232" s="212" t="s">
        <v>160</v>
      </c>
      <c r="L232" s="35"/>
      <c r="M232" s="216" t="s">
        <v>1</v>
      </c>
      <c r="N232" s="217" t="s">
        <v>47</v>
      </c>
      <c r="O232" s="65"/>
      <c r="P232" s="218">
        <f>O232*H232</f>
        <v>0</v>
      </c>
      <c r="Q232" s="218">
        <v>0.01619</v>
      </c>
      <c r="R232" s="218">
        <f>Q232*H232</f>
        <v>3.599037</v>
      </c>
      <c r="S232" s="218">
        <v>0</v>
      </c>
      <c r="T232" s="219">
        <f>S232*H232</f>
        <v>0</v>
      </c>
      <c r="AR232" s="220" t="s">
        <v>161</v>
      </c>
      <c r="AT232" s="220" t="s">
        <v>156</v>
      </c>
      <c r="AU232" s="220" t="s">
        <v>91</v>
      </c>
      <c r="AY232" s="15" t="s">
        <v>154</v>
      </c>
      <c r="BE232" s="108">
        <f>IF(N232="základní",J232,0)</f>
        <v>0</v>
      </c>
      <c r="BF232" s="108">
        <f>IF(N232="snížená",J232,0)</f>
        <v>0</v>
      </c>
      <c r="BG232" s="108">
        <f>IF(N232="zákl. přenesená",J232,0)</f>
        <v>0</v>
      </c>
      <c r="BH232" s="108">
        <f>IF(N232="sníž. přenesená",J232,0)</f>
        <v>0</v>
      </c>
      <c r="BI232" s="108">
        <f>IF(N232="nulová",J232,0)</f>
        <v>0</v>
      </c>
      <c r="BJ232" s="15" t="s">
        <v>8</v>
      </c>
      <c r="BK232" s="108">
        <f>ROUND(I232*H232,0)</f>
        <v>0</v>
      </c>
      <c r="BL232" s="15" t="s">
        <v>161</v>
      </c>
      <c r="BM232" s="220" t="s">
        <v>451</v>
      </c>
    </row>
    <row r="233" spans="2:47" s="1" customFormat="1" ht="19.2">
      <c r="B233" s="33"/>
      <c r="C233" s="34"/>
      <c r="D233" s="221" t="s">
        <v>163</v>
      </c>
      <c r="E233" s="34"/>
      <c r="F233" s="222" t="s">
        <v>358</v>
      </c>
      <c r="G233" s="34"/>
      <c r="H233" s="34"/>
      <c r="I233" s="122"/>
      <c r="J233" s="34"/>
      <c r="K233" s="34"/>
      <c r="L233" s="35"/>
      <c r="M233" s="223"/>
      <c r="N233" s="65"/>
      <c r="O233" s="65"/>
      <c r="P233" s="65"/>
      <c r="Q233" s="65"/>
      <c r="R233" s="65"/>
      <c r="S233" s="65"/>
      <c r="T233" s="66"/>
      <c r="AT233" s="15" t="s">
        <v>163</v>
      </c>
      <c r="AU233" s="15" t="s">
        <v>91</v>
      </c>
    </row>
    <row r="234" spans="2:47" s="1" customFormat="1" ht="57.6">
      <c r="B234" s="33"/>
      <c r="C234" s="34"/>
      <c r="D234" s="221" t="s">
        <v>184</v>
      </c>
      <c r="E234" s="34"/>
      <c r="F234" s="246" t="s">
        <v>359</v>
      </c>
      <c r="G234" s="34"/>
      <c r="H234" s="34"/>
      <c r="I234" s="122"/>
      <c r="J234" s="34"/>
      <c r="K234" s="34"/>
      <c r="L234" s="35"/>
      <c r="M234" s="223"/>
      <c r="N234" s="65"/>
      <c r="O234" s="65"/>
      <c r="P234" s="65"/>
      <c r="Q234" s="65"/>
      <c r="R234" s="65"/>
      <c r="S234" s="65"/>
      <c r="T234" s="66"/>
      <c r="AT234" s="15" t="s">
        <v>184</v>
      </c>
      <c r="AU234" s="15" t="s">
        <v>91</v>
      </c>
    </row>
    <row r="235" spans="2:51" s="12" customFormat="1" ht="10.2">
      <c r="B235" s="224"/>
      <c r="C235" s="225"/>
      <c r="D235" s="221" t="s">
        <v>165</v>
      </c>
      <c r="E235" s="226" t="s">
        <v>1</v>
      </c>
      <c r="F235" s="227" t="s">
        <v>360</v>
      </c>
      <c r="G235" s="225"/>
      <c r="H235" s="228">
        <v>222.3</v>
      </c>
      <c r="I235" s="229"/>
      <c r="J235" s="225"/>
      <c r="K235" s="225"/>
      <c r="L235" s="230"/>
      <c r="M235" s="231"/>
      <c r="N235" s="232"/>
      <c r="O235" s="232"/>
      <c r="P235" s="232"/>
      <c r="Q235" s="232"/>
      <c r="R235" s="232"/>
      <c r="S235" s="232"/>
      <c r="T235" s="233"/>
      <c r="AT235" s="234" t="s">
        <v>165</v>
      </c>
      <c r="AU235" s="234" t="s">
        <v>91</v>
      </c>
      <c r="AV235" s="12" t="s">
        <v>91</v>
      </c>
      <c r="AW235" s="12" t="s">
        <v>35</v>
      </c>
      <c r="AX235" s="12" t="s">
        <v>8</v>
      </c>
      <c r="AY235" s="234" t="s">
        <v>154</v>
      </c>
    </row>
    <row r="236" spans="2:63" s="11" customFormat="1" ht="22.8" customHeight="1">
      <c r="B236" s="194"/>
      <c r="C236" s="195"/>
      <c r="D236" s="196" t="s">
        <v>81</v>
      </c>
      <c r="E236" s="208" t="s">
        <v>161</v>
      </c>
      <c r="F236" s="208" t="s">
        <v>361</v>
      </c>
      <c r="G236" s="195"/>
      <c r="H236" s="195"/>
      <c r="I236" s="198"/>
      <c r="J236" s="209">
        <f>BK236</f>
        <v>0</v>
      </c>
      <c r="K236" s="195"/>
      <c r="L236" s="200"/>
      <c r="M236" s="201"/>
      <c r="N236" s="202"/>
      <c r="O236" s="202"/>
      <c r="P236" s="203">
        <f>SUM(P237:P242)</f>
        <v>0</v>
      </c>
      <c r="Q236" s="202"/>
      <c r="R236" s="203">
        <f>SUM(R237:R242)</f>
        <v>34.9952</v>
      </c>
      <c r="S236" s="202"/>
      <c r="T236" s="204">
        <f>SUM(T237:T242)</f>
        <v>0</v>
      </c>
      <c r="AR236" s="205" t="s">
        <v>8</v>
      </c>
      <c r="AT236" s="206" t="s">
        <v>81</v>
      </c>
      <c r="AU236" s="206" t="s">
        <v>8</v>
      </c>
      <c r="AY236" s="205" t="s">
        <v>154</v>
      </c>
      <c r="BK236" s="207">
        <f>SUM(BK237:BK242)</f>
        <v>0</v>
      </c>
    </row>
    <row r="237" spans="2:65" s="1" customFormat="1" ht="24" customHeight="1">
      <c r="B237" s="33"/>
      <c r="C237" s="210" t="s">
        <v>342</v>
      </c>
      <c r="D237" s="210" t="s">
        <v>156</v>
      </c>
      <c r="E237" s="211" t="s">
        <v>363</v>
      </c>
      <c r="F237" s="212" t="s">
        <v>364</v>
      </c>
      <c r="G237" s="213" t="s">
        <v>159</v>
      </c>
      <c r="H237" s="214">
        <v>80</v>
      </c>
      <c r="I237" s="215"/>
      <c r="J237" s="214">
        <f>ROUND(I237*H237,0)</f>
        <v>0</v>
      </c>
      <c r="K237" s="212" t="s">
        <v>1</v>
      </c>
      <c r="L237" s="35"/>
      <c r="M237" s="216" t="s">
        <v>1</v>
      </c>
      <c r="N237" s="217" t="s">
        <v>47</v>
      </c>
      <c r="O237" s="65"/>
      <c r="P237" s="218">
        <f>O237*H237</f>
        <v>0</v>
      </c>
      <c r="Q237" s="218">
        <v>0</v>
      </c>
      <c r="R237" s="218">
        <f>Q237*H237</f>
        <v>0</v>
      </c>
      <c r="S237" s="218">
        <v>0</v>
      </c>
      <c r="T237" s="219">
        <f>S237*H237</f>
        <v>0</v>
      </c>
      <c r="AR237" s="220" t="s">
        <v>161</v>
      </c>
      <c r="AT237" s="220" t="s">
        <v>156</v>
      </c>
      <c r="AU237" s="220" t="s">
        <v>91</v>
      </c>
      <c r="AY237" s="15" t="s">
        <v>154</v>
      </c>
      <c r="BE237" s="108">
        <f>IF(N237="základní",J237,0)</f>
        <v>0</v>
      </c>
      <c r="BF237" s="108">
        <f>IF(N237="snížená",J237,0)</f>
        <v>0</v>
      </c>
      <c r="BG237" s="108">
        <f>IF(N237="zákl. přenesená",J237,0)</f>
        <v>0</v>
      </c>
      <c r="BH237" s="108">
        <f>IF(N237="sníž. přenesená",J237,0)</f>
        <v>0</v>
      </c>
      <c r="BI237" s="108">
        <f>IF(N237="nulová",J237,0)</f>
        <v>0</v>
      </c>
      <c r="BJ237" s="15" t="s">
        <v>8</v>
      </c>
      <c r="BK237" s="108">
        <f>ROUND(I237*H237,0)</f>
        <v>0</v>
      </c>
      <c r="BL237" s="15" t="s">
        <v>161</v>
      </c>
      <c r="BM237" s="220" t="s">
        <v>452</v>
      </c>
    </row>
    <row r="238" spans="2:47" s="1" customFormat="1" ht="19.2">
      <c r="B238" s="33"/>
      <c r="C238" s="34"/>
      <c r="D238" s="221" t="s">
        <v>163</v>
      </c>
      <c r="E238" s="34"/>
      <c r="F238" s="222" t="s">
        <v>366</v>
      </c>
      <c r="G238" s="34"/>
      <c r="H238" s="34"/>
      <c r="I238" s="122"/>
      <c r="J238" s="34"/>
      <c r="K238" s="34"/>
      <c r="L238" s="35"/>
      <c r="M238" s="223"/>
      <c r="N238" s="65"/>
      <c r="O238" s="65"/>
      <c r="P238" s="65"/>
      <c r="Q238" s="65"/>
      <c r="R238" s="65"/>
      <c r="S238" s="65"/>
      <c r="T238" s="66"/>
      <c r="AT238" s="15" t="s">
        <v>163</v>
      </c>
      <c r="AU238" s="15" t="s">
        <v>91</v>
      </c>
    </row>
    <row r="239" spans="2:51" s="12" customFormat="1" ht="10.2">
      <c r="B239" s="224"/>
      <c r="C239" s="225"/>
      <c r="D239" s="221" t="s">
        <v>165</v>
      </c>
      <c r="E239" s="226" t="s">
        <v>1</v>
      </c>
      <c r="F239" s="227" t="s">
        <v>367</v>
      </c>
      <c r="G239" s="225"/>
      <c r="H239" s="228">
        <v>80</v>
      </c>
      <c r="I239" s="229"/>
      <c r="J239" s="225"/>
      <c r="K239" s="225"/>
      <c r="L239" s="230"/>
      <c r="M239" s="231"/>
      <c r="N239" s="232"/>
      <c r="O239" s="232"/>
      <c r="P239" s="232"/>
      <c r="Q239" s="232"/>
      <c r="R239" s="232"/>
      <c r="S239" s="232"/>
      <c r="T239" s="233"/>
      <c r="AT239" s="234" t="s">
        <v>165</v>
      </c>
      <c r="AU239" s="234" t="s">
        <v>91</v>
      </c>
      <c r="AV239" s="12" t="s">
        <v>91</v>
      </c>
      <c r="AW239" s="12" t="s">
        <v>35</v>
      </c>
      <c r="AX239" s="12" t="s">
        <v>8</v>
      </c>
      <c r="AY239" s="234" t="s">
        <v>154</v>
      </c>
    </row>
    <row r="240" spans="2:65" s="1" customFormat="1" ht="24" customHeight="1">
      <c r="B240" s="33"/>
      <c r="C240" s="210" t="s">
        <v>348</v>
      </c>
      <c r="D240" s="210" t="s">
        <v>156</v>
      </c>
      <c r="E240" s="211" t="s">
        <v>369</v>
      </c>
      <c r="F240" s="212" t="s">
        <v>370</v>
      </c>
      <c r="G240" s="213" t="s">
        <v>159</v>
      </c>
      <c r="H240" s="214">
        <v>80</v>
      </c>
      <c r="I240" s="215"/>
      <c r="J240" s="214">
        <f>ROUND(I240*H240,0)</f>
        <v>0</v>
      </c>
      <c r="K240" s="212" t="s">
        <v>160</v>
      </c>
      <c r="L240" s="35"/>
      <c r="M240" s="216" t="s">
        <v>1</v>
      </c>
      <c r="N240" s="217" t="s">
        <v>47</v>
      </c>
      <c r="O240" s="65"/>
      <c r="P240" s="218">
        <f>O240*H240</f>
        <v>0</v>
      </c>
      <c r="Q240" s="218">
        <v>0.43744</v>
      </c>
      <c r="R240" s="218">
        <f>Q240*H240</f>
        <v>34.9952</v>
      </c>
      <c r="S240" s="218">
        <v>0</v>
      </c>
      <c r="T240" s="219">
        <f>S240*H240</f>
        <v>0</v>
      </c>
      <c r="AR240" s="220" t="s">
        <v>161</v>
      </c>
      <c r="AT240" s="220" t="s">
        <v>156</v>
      </c>
      <c r="AU240" s="220" t="s">
        <v>91</v>
      </c>
      <c r="AY240" s="15" t="s">
        <v>154</v>
      </c>
      <c r="BE240" s="108">
        <f>IF(N240="základní",J240,0)</f>
        <v>0</v>
      </c>
      <c r="BF240" s="108">
        <f>IF(N240="snížená",J240,0)</f>
        <v>0</v>
      </c>
      <c r="BG240" s="108">
        <f>IF(N240="zákl. přenesená",J240,0)</f>
        <v>0</v>
      </c>
      <c r="BH240" s="108">
        <f>IF(N240="sníž. přenesená",J240,0)</f>
        <v>0</v>
      </c>
      <c r="BI240" s="108">
        <f>IF(N240="nulová",J240,0)</f>
        <v>0</v>
      </c>
      <c r="BJ240" s="15" t="s">
        <v>8</v>
      </c>
      <c r="BK240" s="108">
        <f>ROUND(I240*H240,0)</f>
        <v>0</v>
      </c>
      <c r="BL240" s="15" t="s">
        <v>161</v>
      </c>
      <c r="BM240" s="220" t="s">
        <v>453</v>
      </c>
    </row>
    <row r="241" spans="2:47" s="1" customFormat="1" ht="19.2">
      <c r="B241" s="33"/>
      <c r="C241" s="34"/>
      <c r="D241" s="221" t="s">
        <v>163</v>
      </c>
      <c r="E241" s="34"/>
      <c r="F241" s="222" t="s">
        <v>372</v>
      </c>
      <c r="G241" s="34"/>
      <c r="H241" s="34"/>
      <c r="I241" s="122"/>
      <c r="J241" s="34"/>
      <c r="K241" s="34"/>
      <c r="L241" s="35"/>
      <c r="M241" s="223"/>
      <c r="N241" s="65"/>
      <c r="O241" s="65"/>
      <c r="P241" s="65"/>
      <c r="Q241" s="65"/>
      <c r="R241" s="65"/>
      <c r="S241" s="65"/>
      <c r="T241" s="66"/>
      <c r="AT241" s="15" t="s">
        <v>163</v>
      </c>
      <c r="AU241" s="15" t="s">
        <v>91</v>
      </c>
    </row>
    <row r="242" spans="2:51" s="12" customFormat="1" ht="10.2">
      <c r="B242" s="224"/>
      <c r="C242" s="225"/>
      <c r="D242" s="221" t="s">
        <v>165</v>
      </c>
      <c r="E242" s="226" t="s">
        <v>1</v>
      </c>
      <c r="F242" s="227" t="s">
        <v>367</v>
      </c>
      <c r="G242" s="225"/>
      <c r="H242" s="228">
        <v>80</v>
      </c>
      <c r="I242" s="229"/>
      <c r="J242" s="225"/>
      <c r="K242" s="225"/>
      <c r="L242" s="230"/>
      <c r="M242" s="231"/>
      <c r="N242" s="232"/>
      <c r="O242" s="232"/>
      <c r="P242" s="232"/>
      <c r="Q242" s="232"/>
      <c r="R242" s="232"/>
      <c r="S242" s="232"/>
      <c r="T242" s="233"/>
      <c r="AT242" s="234" t="s">
        <v>165</v>
      </c>
      <c r="AU242" s="234" t="s">
        <v>91</v>
      </c>
      <c r="AV242" s="12" t="s">
        <v>91</v>
      </c>
      <c r="AW242" s="12" t="s">
        <v>35</v>
      </c>
      <c r="AX242" s="12" t="s">
        <v>8</v>
      </c>
      <c r="AY242" s="234" t="s">
        <v>154</v>
      </c>
    </row>
    <row r="243" spans="2:63" s="11" customFormat="1" ht="22.8" customHeight="1">
      <c r="B243" s="194"/>
      <c r="C243" s="195"/>
      <c r="D243" s="196" t="s">
        <v>81</v>
      </c>
      <c r="E243" s="208" t="s">
        <v>193</v>
      </c>
      <c r="F243" s="208" t="s">
        <v>373</v>
      </c>
      <c r="G243" s="195"/>
      <c r="H243" s="195"/>
      <c r="I243" s="198"/>
      <c r="J243" s="209">
        <f>BK243</f>
        <v>0</v>
      </c>
      <c r="K243" s="195"/>
      <c r="L243" s="200"/>
      <c r="M243" s="201"/>
      <c r="N243" s="202"/>
      <c r="O243" s="202"/>
      <c r="P243" s="203">
        <f>SUM(P244:P245)</f>
        <v>0</v>
      </c>
      <c r="Q243" s="202"/>
      <c r="R243" s="203">
        <f>SUM(R244:R245)</f>
        <v>0</v>
      </c>
      <c r="S243" s="202"/>
      <c r="T243" s="204">
        <f>SUM(T244:T245)</f>
        <v>0</v>
      </c>
      <c r="AR243" s="205" t="s">
        <v>8</v>
      </c>
      <c r="AT243" s="206" t="s">
        <v>81</v>
      </c>
      <c r="AU243" s="206" t="s">
        <v>8</v>
      </c>
      <c r="AY243" s="205" t="s">
        <v>154</v>
      </c>
      <c r="BK243" s="207">
        <f>SUM(BK244:BK245)</f>
        <v>0</v>
      </c>
    </row>
    <row r="244" spans="2:65" s="1" customFormat="1" ht="24" customHeight="1">
      <c r="B244" s="33"/>
      <c r="C244" s="210" t="s">
        <v>354</v>
      </c>
      <c r="D244" s="210" t="s">
        <v>156</v>
      </c>
      <c r="E244" s="211" t="s">
        <v>375</v>
      </c>
      <c r="F244" s="212" t="s">
        <v>376</v>
      </c>
      <c r="G244" s="213" t="s">
        <v>159</v>
      </c>
      <c r="H244" s="214">
        <v>80</v>
      </c>
      <c r="I244" s="215"/>
      <c r="J244" s="214">
        <f>ROUND(I244*H244,0)</f>
        <v>0</v>
      </c>
      <c r="K244" s="212" t="s">
        <v>1</v>
      </c>
      <c r="L244" s="35"/>
      <c r="M244" s="216" t="s">
        <v>1</v>
      </c>
      <c r="N244" s="217" t="s">
        <v>47</v>
      </c>
      <c r="O244" s="65"/>
      <c r="P244" s="218">
        <f>O244*H244</f>
        <v>0</v>
      </c>
      <c r="Q244" s="218">
        <v>0</v>
      </c>
      <c r="R244" s="218">
        <f>Q244*H244</f>
        <v>0</v>
      </c>
      <c r="S244" s="218">
        <v>0</v>
      </c>
      <c r="T244" s="219">
        <f>S244*H244</f>
        <v>0</v>
      </c>
      <c r="AR244" s="220" t="s">
        <v>161</v>
      </c>
      <c r="AT244" s="220" t="s">
        <v>156</v>
      </c>
      <c r="AU244" s="220" t="s">
        <v>91</v>
      </c>
      <c r="AY244" s="15" t="s">
        <v>154</v>
      </c>
      <c r="BE244" s="108">
        <f>IF(N244="základní",J244,0)</f>
        <v>0</v>
      </c>
      <c r="BF244" s="108">
        <f>IF(N244="snížená",J244,0)</f>
        <v>0</v>
      </c>
      <c r="BG244" s="108">
        <f>IF(N244="zákl. přenesená",J244,0)</f>
        <v>0</v>
      </c>
      <c r="BH244" s="108">
        <f>IF(N244="sníž. přenesená",J244,0)</f>
        <v>0</v>
      </c>
      <c r="BI244" s="108">
        <f>IF(N244="nulová",J244,0)</f>
        <v>0</v>
      </c>
      <c r="BJ244" s="15" t="s">
        <v>8</v>
      </c>
      <c r="BK244" s="108">
        <f>ROUND(I244*H244,0)</f>
        <v>0</v>
      </c>
      <c r="BL244" s="15" t="s">
        <v>161</v>
      </c>
      <c r="BM244" s="220" t="s">
        <v>454</v>
      </c>
    </row>
    <row r="245" spans="2:47" s="1" customFormat="1" ht="19.2">
      <c r="B245" s="33"/>
      <c r="C245" s="34"/>
      <c r="D245" s="221" t="s">
        <v>163</v>
      </c>
      <c r="E245" s="34"/>
      <c r="F245" s="222" t="s">
        <v>376</v>
      </c>
      <c r="G245" s="34"/>
      <c r="H245" s="34"/>
      <c r="I245" s="122"/>
      <c r="J245" s="34"/>
      <c r="K245" s="34"/>
      <c r="L245" s="35"/>
      <c r="M245" s="223"/>
      <c r="N245" s="65"/>
      <c r="O245" s="65"/>
      <c r="P245" s="65"/>
      <c r="Q245" s="65"/>
      <c r="R245" s="65"/>
      <c r="S245" s="65"/>
      <c r="T245" s="66"/>
      <c r="AT245" s="15" t="s">
        <v>163</v>
      </c>
      <c r="AU245" s="15" t="s">
        <v>91</v>
      </c>
    </row>
    <row r="246" spans="2:63" s="11" customFormat="1" ht="22.8" customHeight="1">
      <c r="B246" s="194"/>
      <c r="C246" s="195"/>
      <c r="D246" s="196" t="s">
        <v>81</v>
      </c>
      <c r="E246" s="208" t="s">
        <v>210</v>
      </c>
      <c r="F246" s="208" t="s">
        <v>378</v>
      </c>
      <c r="G246" s="195"/>
      <c r="H246" s="195"/>
      <c r="I246" s="198"/>
      <c r="J246" s="209">
        <f>BK246</f>
        <v>0</v>
      </c>
      <c r="K246" s="195"/>
      <c r="L246" s="200"/>
      <c r="M246" s="201"/>
      <c r="N246" s="202"/>
      <c r="O246" s="202"/>
      <c r="P246" s="203">
        <f>SUM(P247:P249)</f>
        <v>0</v>
      </c>
      <c r="Q246" s="202"/>
      <c r="R246" s="203">
        <f>SUM(R247:R249)</f>
        <v>0.07392</v>
      </c>
      <c r="S246" s="202"/>
      <c r="T246" s="204">
        <f>SUM(T247:T249)</f>
        <v>0</v>
      </c>
      <c r="AR246" s="205" t="s">
        <v>8</v>
      </c>
      <c r="AT246" s="206" t="s">
        <v>81</v>
      </c>
      <c r="AU246" s="206" t="s">
        <v>8</v>
      </c>
      <c r="AY246" s="205" t="s">
        <v>154</v>
      </c>
      <c r="BK246" s="207">
        <f>SUM(BK247:BK249)</f>
        <v>0</v>
      </c>
    </row>
    <row r="247" spans="2:65" s="1" customFormat="1" ht="24" customHeight="1">
      <c r="B247" s="33"/>
      <c r="C247" s="210" t="s">
        <v>362</v>
      </c>
      <c r="D247" s="210" t="s">
        <v>156</v>
      </c>
      <c r="E247" s="211" t="s">
        <v>380</v>
      </c>
      <c r="F247" s="212" t="s">
        <v>381</v>
      </c>
      <c r="G247" s="213" t="s">
        <v>189</v>
      </c>
      <c r="H247" s="214">
        <v>32</v>
      </c>
      <c r="I247" s="215"/>
      <c r="J247" s="214">
        <f>ROUND(I247*H247,0)</f>
        <v>0</v>
      </c>
      <c r="K247" s="212" t="s">
        <v>160</v>
      </c>
      <c r="L247" s="35"/>
      <c r="M247" s="216" t="s">
        <v>1</v>
      </c>
      <c r="N247" s="217" t="s">
        <v>47</v>
      </c>
      <c r="O247" s="65"/>
      <c r="P247" s="218">
        <f>O247*H247</f>
        <v>0</v>
      </c>
      <c r="Q247" s="218">
        <v>0.00231</v>
      </c>
      <c r="R247" s="218">
        <f>Q247*H247</f>
        <v>0.07392</v>
      </c>
      <c r="S247" s="218">
        <v>0</v>
      </c>
      <c r="T247" s="219">
        <f>S247*H247</f>
        <v>0</v>
      </c>
      <c r="AR247" s="220" t="s">
        <v>161</v>
      </c>
      <c r="AT247" s="220" t="s">
        <v>156</v>
      </c>
      <c r="AU247" s="220" t="s">
        <v>91</v>
      </c>
      <c r="AY247" s="15" t="s">
        <v>154</v>
      </c>
      <c r="BE247" s="108">
        <f>IF(N247="základní",J247,0)</f>
        <v>0</v>
      </c>
      <c r="BF247" s="108">
        <f>IF(N247="snížená",J247,0)</f>
        <v>0</v>
      </c>
      <c r="BG247" s="108">
        <f>IF(N247="zákl. přenesená",J247,0)</f>
        <v>0</v>
      </c>
      <c r="BH247" s="108">
        <f>IF(N247="sníž. přenesená",J247,0)</f>
        <v>0</v>
      </c>
      <c r="BI247" s="108">
        <f>IF(N247="nulová",J247,0)</f>
        <v>0</v>
      </c>
      <c r="BJ247" s="15" t="s">
        <v>8</v>
      </c>
      <c r="BK247" s="108">
        <f>ROUND(I247*H247,0)</f>
        <v>0</v>
      </c>
      <c r="BL247" s="15" t="s">
        <v>161</v>
      </c>
      <c r="BM247" s="220" t="s">
        <v>455</v>
      </c>
    </row>
    <row r="248" spans="2:47" s="1" customFormat="1" ht="19.2">
      <c r="B248" s="33"/>
      <c r="C248" s="34"/>
      <c r="D248" s="221" t="s">
        <v>163</v>
      </c>
      <c r="E248" s="34"/>
      <c r="F248" s="222" t="s">
        <v>383</v>
      </c>
      <c r="G248" s="34"/>
      <c r="H248" s="34"/>
      <c r="I248" s="122"/>
      <c r="J248" s="34"/>
      <c r="K248" s="34"/>
      <c r="L248" s="35"/>
      <c r="M248" s="223"/>
      <c r="N248" s="65"/>
      <c r="O248" s="65"/>
      <c r="P248" s="65"/>
      <c r="Q248" s="65"/>
      <c r="R248" s="65"/>
      <c r="S248" s="65"/>
      <c r="T248" s="66"/>
      <c r="AT248" s="15" t="s">
        <v>163</v>
      </c>
      <c r="AU248" s="15" t="s">
        <v>91</v>
      </c>
    </row>
    <row r="249" spans="2:47" s="1" customFormat="1" ht="28.8">
      <c r="B249" s="33"/>
      <c r="C249" s="34"/>
      <c r="D249" s="221" t="s">
        <v>184</v>
      </c>
      <c r="E249" s="34"/>
      <c r="F249" s="246" t="s">
        <v>384</v>
      </c>
      <c r="G249" s="34"/>
      <c r="H249" s="34"/>
      <c r="I249" s="122"/>
      <c r="J249" s="34"/>
      <c r="K249" s="34"/>
      <c r="L249" s="35"/>
      <c r="M249" s="223"/>
      <c r="N249" s="65"/>
      <c r="O249" s="65"/>
      <c r="P249" s="65"/>
      <c r="Q249" s="65"/>
      <c r="R249" s="65"/>
      <c r="S249" s="65"/>
      <c r="T249" s="66"/>
      <c r="AT249" s="15" t="s">
        <v>184</v>
      </c>
      <c r="AU249" s="15" t="s">
        <v>91</v>
      </c>
    </row>
    <row r="250" spans="2:63" s="11" customFormat="1" ht="22.8" customHeight="1">
      <c r="B250" s="194"/>
      <c r="C250" s="195"/>
      <c r="D250" s="196" t="s">
        <v>81</v>
      </c>
      <c r="E250" s="208" t="s">
        <v>385</v>
      </c>
      <c r="F250" s="208" t="s">
        <v>386</v>
      </c>
      <c r="G250" s="195"/>
      <c r="H250" s="195"/>
      <c r="I250" s="198"/>
      <c r="J250" s="209">
        <f>BK250</f>
        <v>0</v>
      </c>
      <c r="K250" s="195"/>
      <c r="L250" s="200"/>
      <c r="M250" s="201"/>
      <c r="N250" s="202"/>
      <c r="O250" s="202"/>
      <c r="P250" s="203">
        <f>SUM(P251:P255)</f>
        <v>0</v>
      </c>
      <c r="Q250" s="202"/>
      <c r="R250" s="203">
        <f>SUM(R251:R255)</f>
        <v>0</v>
      </c>
      <c r="S250" s="202"/>
      <c r="T250" s="204">
        <f>SUM(T251:T255)</f>
        <v>0</v>
      </c>
      <c r="AR250" s="205" t="s">
        <v>8</v>
      </c>
      <c r="AT250" s="206" t="s">
        <v>81</v>
      </c>
      <c r="AU250" s="206" t="s">
        <v>8</v>
      </c>
      <c r="AY250" s="205" t="s">
        <v>154</v>
      </c>
      <c r="BK250" s="207">
        <f>SUM(BK251:BK255)</f>
        <v>0</v>
      </c>
    </row>
    <row r="251" spans="2:65" s="1" customFormat="1" ht="24" customHeight="1">
      <c r="B251" s="33"/>
      <c r="C251" s="210" t="s">
        <v>368</v>
      </c>
      <c r="D251" s="210" t="s">
        <v>156</v>
      </c>
      <c r="E251" s="211" t="s">
        <v>388</v>
      </c>
      <c r="F251" s="212" t="s">
        <v>389</v>
      </c>
      <c r="G251" s="213" t="s">
        <v>231</v>
      </c>
      <c r="H251" s="214">
        <v>724.67</v>
      </c>
      <c r="I251" s="215"/>
      <c r="J251" s="214">
        <f>ROUND(I251*H251,0)</f>
        <v>0</v>
      </c>
      <c r="K251" s="212" t="s">
        <v>160</v>
      </c>
      <c r="L251" s="35"/>
      <c r="M251" s="216" t="s">
        <v>1</v>
      </c>
      <c r="N251" s="217" t="s">
        <v>47</v>
      </c>
      <c r="O251" s="65"/>
      <c r="P251" s="218">
        <f>O251*H251</f>
        <v>0</v>
      </c>
      <c r="Q251" s="218">
        <v>0</v>
      </c>
      <c r="R251" s="218">
        <f>Q251*H251</f>
        <v>0</v>
      </c>
      <c r="S251" s="218">
        <v>0</v>
      </c>
      <c r="T251" s="219">
        <f>S251*H251</f>
        <v>0</v>
      </c>
      <c r="AR251" s="220" t="s">
        <v>161</v>
      </c>
      <c r="AT251" s="220" t="s">
        <v>156</v>
      </c>
      <c r="AU251" s="220" t="s">
        <v>91</v>
      </c>
      <c r="AY251" s="15" t="s">
        <v>154</v>
      </c>
      <c r="BE251" s="108">
        <f>IF(N251="základní",J251,0)</f>
        <v>0</v>
      </c>
      <c r="BF251" s="108">
        <f>IF(N251="snížená",J251,0)</f>
        <v>0</v>
      </c>
      <c r="BG251" s="108">
        <f>IF(N251="zákl. přenesená",J251,0)</f>
        <v>0</v>
      </c>
      <c r="BH251" s="108">
        <f>IF(N251="sníž. přenesená",J251,0)</f>
        <v>0</v>
      </c>
      <c r="BI251" s="108">
        <f>IF(N251="nulová",J251,0)</f>
        <v>0</v>
      </c>
      <c r="BJ251" s="15" t="s">
        <v>8</v>
      </c>
      <c r="BK251" s="108">
        <f>ROUND(I251*H251,0)</f>
        <v>0</v>
      </c>
      <c r="BL251" s="15" t="s">
        <v>161</v>
      </c>
      <c r="BM251" s="220" t="s">
        <v>456</v>
      </c>
    </row>
    <row r="252" spans="2:47" s="1" customFormat="1" ht="19.2">
      <c r="B252" s="33"/>
      <c r="C252" s="34"/>
      <c r="D252" s="221" t="s">
        <v>163</v>
      </c>
      <c r="E252" s="34"/>
      <c r="F252" s="222" t="s">
        <v>391</v>
      </c>
      <c r="G252" s="34"/>
      <c r="H252" s="34"/>
      <c r="I252" s="122"/>
      <c r="J252" s="34"/>
      <c r="K252" s="34"/>
      <c r="L252" s="35"/>
      <c r="M252" s="223"/>
      <c r="N252" s="65"/>
      <c r="O252" s="65"/>
      <c r="P252" s="65"/>
      <c r="Q252" s="65"/>
      <c r="R252" s="65"/>
      <c r="S252" s="65"/>
      <c r="T252" s="66"/>
      <c r="AT252" s="15" t="s">
        <v>163</v>
      </c>
      <c r="AU252" s="15" t="s">
        <v>91</v>
      </c>
    </row>
    <row r="253" spans="2:65" s="1" customFormat="1" ht="24" customHeight="1">
      <c r="B253" s="33"/>
      <c r="C253" s="210" t="s">
        <v>374</v>
      </c>
      <c r="D253" s="210" t="s">
        <v>156</v>
      </c>
      <c r="E253" s="211" t="s">
        <v>393</v>
      </c>
      <c r="F253" s="212" t="s">
        <v>394</v>
      </c>
      <c r="G253" s="213" t="s">
        <v>231</v>
      </c>
      <c r="H253" s="214">
        <v>225.02</v>
      </c>
      <c r="I253" s="215"/>
      <c r="J253" s="214">
        <f>ROUND(I253*H253,0)</f>
        <v>0</v>
      </c>
      <c r="K253" s="212" t="s">
        <v>160</v>
      </c>
      <c r="L253" s="35"/>
      <c r="M253" s="216" t="s">
        <v>1</v>
      </c>
      <c r="N253" s="217" t="s">
        <v>47</v>
      </c>
      <c r="O253" s="65"/>
      <c r="P253" s="218">
        <f>O253*H253</f>
        <v>0</v>
      </c>
      <c r="Q253" s="218">
        <v>0</v>
      </c>
      <c r="R253" s="218">
        <f>Q253*H253</f>
        <v>0</v>
      </c>
      <c r="S253" s="218">
        <v>0</v>
      </c>
      <c r="T253" s="219">
        <f>S253*H253</f>
        <v>0</v>
      </c>
      <c r="AR253" s="220" t="s">
        <v>161</v>
      </c>
      <c r="AT253" s="220" t="s">
        <v>156</v>
      </c>
      <c r="AU253" s="220" t="s">
        <v>91</v>
      </c>
      <c r="AY253" s="15" t="s">
        <v>154</v>
      </c>
      <c r="BE253" s="108">
        <f>IF(N253="základní",J253,0)</f>
        <v>0</v>
      </c>
      <c r="BF253" s="108">
        <f>IF(N253="snížená",J253,0)</f>
        <v>0</v>
      </c>
      <c r="BG253" s="108">
        <f>IF(N253="zákl. přenesená",J253,0)</f>
        <v>0</v>
      </c>
      <c r="BH253" s="108">
        <f>IF(N253="sníž. přenesená",J253,0)</f>
        <v>0</v>
      </c>
      <c r="BI253" s="108">
        <f>IF(N253="nulová",J253,0)</f>
        <v>0</v>
      </c>
      <c r="BJ253" s="15" t="s">
        <v>8</v>
      </c>
      <c r="BK253" s="108">
        <f>ROUND(I253*H253,0)</f>
        <v>0</v>
      </c>
      <c r="BL253" s="15" t="s">
        <v>161</v>
      </c>
      <c r="BM253" s="220" t="s">
        <v>457</v>
      </c>
    </row>
    <row r="254" spans="2:47" s="1" customFormat="1" ht="28.8">
      <c r="B254" s="33"/>
      <c r="C254" s="34"/>
      <c r="D254" s="221" t="s">
        <v>163</v>
      </c>
      <c r="E254" s="34"/>
      <c r="F254" s="222" t="s">
        <v>396</v>
      </c>
      <c r="G254" s="34"/>
      <c r="H254" s="34"/>
      <c r="I254" s="122"/>
      <c r="J254" s="34"/>
      <c r="K254" s="34"/>
      <c r="L254" s="35"/>
      <c r="M254" s="223"/>
      <c r="N254" s="65"/>
      <c r="O254" s="65"/>
      <c r="P254" s="65"/>
      <c r="Q254" s="65"/>
      <c r="R254" s="65"/>
      <c r="S254" s="65"/>
      <c r="T254" s="66"/>
      <c r="AT254" s="15" t="s">
        <v>163</v>
      </c>
      <c r="AU254" s="15" t="s">
        <v>91</v>
      </c>
    </row>
    <row r="255" spans="2:51" s="12" customFormat="1" ht="10.2">
      <c r="B255" s="224"/>
      <c r="C255" s="225"/>
      <c r="D255" s="221" t="s">
        <v>165</v>
      </c>
      <c r="E255" s="226" t="s">
        <v>1</v>
      </c>
      <c r="F255" s="227" t="s">
        <v>458</v>
      </c>
      <c r="G255" s="225"/>
      <c r="H255" s="228">
        <v>225.02</v>
      </c>
      <c r="I255" s="229"/>
      <c r="J255" s="225"/>
      <c r="K255" s="225"/>
      <c r="L255" s="230"/>
      <c r="M255" s="256"/>
      <c r="N255" s="257"/>
      <c r="O255" s="257"/>
      <c r="P255" s="257"/>
      <c r="Q255" s="257"/>
      <c r="R255" s="257"/>
      <c r="S255" s="257"/>
      <c r="T255" s="258"/>
      <c r="AT255" s="234" t="s">
        <v>165</v>
      </c>
      <c r="AU255" s="234" t="s">
        <v>91</v>
      </c>
      <c r="AV255" s="12" t="s">
        <v>91</v>
      </c>
      <c r="AW255" s="12" t="s">
        <v>35</v>
      </c>
      <c r="AX255" s="12" t="s">
        <v>8</v>
      </c>
      <c r="AY255" s="234" t="s">
        <v>154</v>
      </c>
    </row>
    <row r="256" spans="2:12" s="1" customFormat="1" ht="6.9" customHeight="1">
      <c r="B256" s="48"/>
      <c r="C256" s="49"/>
      <c r="D256" s="49"/>
      <c r="E256" s="49"/>
      <c r="F256" s="49"/>
      <c r="G256" s="49"/>
      <c r="H256" s="49"/>
      <c r="I256" s="156"/>
      <c r="J256" s="49"/>
      <c r="K256" s="49"/>
      <c r="L256" s="35"/>
    </row>
  </sheetData>
  <sheetProtection algorithmName="SHA-512" hashValue="o4atUuXAU0GjsRhR531F35imlGZ2c0eZg7cggNsW/ElhgN0Sig9TrAfMswfIHcE+IO908lZ37uceI5VF4egZ9g==" saltValue="UDh1YvLxYjNsu1h/9NatJAHDN5ePKshC/nF/hH3IakZERCKnOi7TloS46K7mSMM5e910LJQarUT085eODDXr0A==" spinCount="100000" sheet="1" objects="1" scenarios="1" formatColumns="0" formatRows="0" autoFilter="0"/>
  <autoFilter ref="C133:K255"/>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05"/>
      <c r="M2" s="305"/>
      <c r="N2" s="305"/>
      <c r="O2" s="305"/>
      <c r="P2" s="305"/>
      <c r="Q2" s="305"/>
      <c r="R2" s="305"/>
      <c r="S2" s="305"/>
      <c r="T2" s="305"/>
      <c r="U2" s="305"/>
      <c r="V2" s="305"/>
      <c r="AT2" s="15" t="s">
        <v>97</v>
      </c>
    </row>
    <row r="3" spans="2:46" ht="6.9" customHeight="1">
      <c r="B3" s="116"/>
      <c r="C3" s="117"/>
      <c r="D3" s="117"/>
      <c r="E3" s="117"/>
      <c r="F3" s="117"/>
      <c r="G3" s="117"/>
      <c r="H3" s="117"/>
      <c r="I3" s="118"/>
      <c r="J3" s="117"/>
      <c r="K3" s="117"/>
      <c r="L3" s="18"/>
      <c r="AT3" s="15" t="s">
        <v>91</v>
      </c>
    </row>
    <row r="4" spans="2:46" ht="24.9" customHeight="1">
      <c r="B4" s="18"/>
      <c r="D4" s="119" t="s">
        <v>113</v>
      </c>
      <c r="L4" s="18"/>
      <c r="M4" s="120" t="s">
        <v>11</v>
      </c>
      <c r="AT4" s="15" t="s">
        <v>4</v>
      </c>
    </row>
    <row r="5" spans="2:12" ht="6.9" customHeight="1">
      <c r="B5" s="18"/>
      <c r="L5" s="18"/>
    </row>
    <row r="6" spans="2:12" ht="12" customHeight="1">
      <c r="B6" s="18"/>
      <c r="D6" s="121" t="s">
        <v>16</v>
      </c>
      <c r="L6" s="18"/>
    </row>
    <row r="7" spans="2:12" ht="16.5" customHeight="1">
      <c r="B7" s="18"/>
      <c r="E7" s="309" t="str">
        <f>'Rekapitulace stavby'!K6</f>
        <v>Valašské Meziříčí - Stupeň Komunální</v>
      </c>
      <c r="F7" s="310"/>
      <c r="G7" s="310"/>
      <c r="H7" s="310"/>
      <c r="L7" s="18"/>
    </row>
    <row r="8" spans="2:12" s="1" customFormat="1" ht="12" customHeight="1">
      <c r="B8" s="35"/>
      <c r="D8" s="121" t="s">
        <v>114</v>
      </c>
      <c r="I8" s="122"/>
      <c r="L8" s="35"/>
    </row>
    <row r="9" spans="2:12" s="1" customFormat="1" ht="36.9" customHeight="1">
      <c r="B9" s="35"/>
      <c r="E9" s="311" t="s">
        <v>459</v>
      </c>
      <c r="F9" s="312"/>
      <c r="G9" s="312"/>
      <c r="H9" s="312"/>
      <c r="I9" s="122"/>
      <c r="L9" s="35"/>
    </row>
    <row r="10" spans="2:12" s="1" customFormat="1" ht="10.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t="str">
        <f>'Rekapitulace stavby'!AN8</f>
        <v>14. 3. 2019</v>
      </c>
      <c r="L12" s="35"/>
    </row>
    <row r="13" spans="2:12" s="1" customFormat="1" ht="10.8" customHeight="1">
      <c r="B13" s="35"/>
      <c r="I13" s="122"/>
      <c r="L13" s="35"/>
    </row>
    <row r="14" spans="2:12" s="1" customFormat="1" ht="12" customHeight="1">
      <c r="B14" s="35"/>
      <c r="D14" s="121" t="s">
        <v>24</v>
      </c>
      <c r="I14" s="124" t="s">
        <v>25</v>
      </c>
      <c r="J14" s="123" t="s">
        <v>26</v>
      </c>
      <c r="L14" s="35"/>
    </row>
    <row r="15" spans="2:12" s="1" customFormat="1" ht="18" customHeight="1">
      <c r="B15" s="35"/>
      <c r="E15" s="123" t="s">
        <v>27</v>
      </c>
      <c r="I15" s="124" t="s">
        <v>28</v>
      </c>
      <c r="J15" s="123" t="s">
        <v>1</v>
      </c>
      <c r="L15" s="35"/>
    </row>
    <row r="16" spans="2:12" s="1" customFormat="1" ht="6.9" customHeight="1">
      <c r="B16" s="35"/>
      <c r="I16" s="122"/>
      <c r="L16" s="35"/>
    </row>
    <row r="17" spans="2:12" s="1" customFormat="1" ht="12" customHeight="1">
      <c r="B17" s="35"/>
      <c r="D17" s="121" t="s">
        <v>29</v>
      </c>
      <c r="I17" s="124" t="s">
        <v>25</v>
      </c>
      <c r="J17" s="28" t="str">
        <f>'Rekapitulace stavby'!AN13</f>
        <v>Vyplň údaj</v>
      </c>
      <c r="L17" s="35"/>
    </row>
    <row r="18" spans="2:12" s="1" customFormat="1" ht="18" customHeight="1">
      <c r="B18" s="35"/>
      <c r="E18" s="313" t="str">
        <f>'Rekapitulace stavby'!E14</f>
        <v>Vyplň údaj</v>
      </c>
      <c r="F18" s="314"/>
      <c r="G18" s="314"/>
      <c r="H18" s="314"/>
      <c r="I18" s="124" t="s">
        <v>28</v>
      </c>
      <c r="J18" s="28" t="str">
        <f>'Rekapitulace stavby'!AN14</f>
        <v>Vyplň údaj</v>
      </c>
      <c r="L18" s="35"/>
    </row>
    <row r="19" spans="2:12" s="1" customFormat="1" ht="6.9" customHeight="1">
      <c r="B19" s="35"/>
      <c r="I19" s="122"/>
      <c r="L19" s="35"/>
    </row>
    <row r="20" spans="2:12" s="1" customFormat="1" ht="12" customHeight="1">
      <c r="B20" s="35"/>
      <c r="D20" s="121" t="s">
        <v>31</v>
      </c>
      <c r="I20" s="124" t="s">
        <v>25</v>
      </c>
      <c r="J20" s="123" t="s">
        <v>32</v>
      </c>
      <c r="L20" s="35"/>
    </row>
    <row r="21" spans="2:12" s="1" customFormat="1" ht="18" customHeight="1">
      <c r="B21" s="35"/>
      <c r="E21" s="123" t="s">
        <v>33</v>
      </c>
      <c r="I21" s="124" t="s">
        <v>28</v>
      </c>
      <c r="J21" s="123" t="s">
        <v>34</v>
      </c>
      <c r="L21" s="35"/>
    </row>
    <row r="22" spans="2:12" s="1" customFormat="1" ht="6.9" customHeight="1">
      <c r="B22" s="35"/>
      <c r="I22" s="122"/>
      <c r="L22" s="35"/>
    </row>
    <row r="23" spans="2:12" s="1" customFormat="1" ht="12" customHeight="1">
      <c r="B23" s="35"/>
      <c r="D23" s="121" t="s">
        <v>36</v>
      </c>
      <c r="I23" s="124" t="s">
        <v>25</v>
      </c>
      <c r="J23" s="123" t="str">
        <f>IF('Rekapitulace stavby'!AN19="","",'Rekapitulace stavby'!AN19)</f>
        <v/>
      </c>
      <c r="L23" s="35"/>
    </row>
    <row r="24" spans="2:12" s="1" customFormat="1" ht="18" customHeight="1">
      <c r="B24" s="35"/>
      <c r="E24" s="123" t="str">
        <f>IF('Rekapitulace stavby'!E20="","",'Rekapitulace stavby'!E20)</f>
        <v xml:space="preserve"> </v>
      </c>
      <c r="I24" s="124" t="s">
        <v>28</v>
      </c>
      <c r="J24" s="123" t="str">
        <f>IF('Rekapitulace stavby'!AN20="","",'Rekapitulace stavby'!AN20)</f>
        <v/>
      </c>
      <c r="L24" s="35"/>
    </row>
    <row r="25" spans="2:12" s="1" customFormat="1" ht="6.9" customHeight="1">
      <c r="B25" s="35"/>
      <c r="I25" s="122"/>
      <c r="L25" s="35"/>
    </row>
    <row r="26" spans="2:12" s="1" customFormat="1" ht="12" customHeight="1">
      <c r="B26" s="35"/>
      <c r="D26" s="121" t="s">
        <v>39</v>
      </c>
      <c r="I26" s="122"/>
      <c r="L26" s="35"/>
    </row>
    <row r="27" spans="2:12" s="7" customFormat="1" ht="16.5" customHeight="1">
      <c r="B27" s="126"/>
      <c r="E27" s="315" t="s">
        <v>1</v>
      </c>
      <c r="F27" s="315"/>
      <c r="G27" s="315"/>
      <c r="H27" s="315"/>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116</v>
      </c>
      <c r="I30" s="122"/>
      <c r="J30" s="129">
        <f>J96</f>
        <v>0</v>
      </c>
      <c r="L30" s="35"/>
    </row>
    <row r="31" spans="2:12" s="1" customFormat="1" ht="14.4" customHeight="1">
      <c r="B31" s="35"/>
      <c r="D31" s="130" t="s">
        <v>107</v>
      </c>
      <c r="I31" s="122"/>
      <c r="J31" s="129">
        <f>J104</f>
        <v>0</v>
      </c>
      <c r="L31" s="35"/>
    </row>
    <row r="32" spans="2:12" s="1" customFormat="1" ht="25.35" customHeight="1">
      <c r="B32" s="35"/>
      <c r="D32" s="131" t="s">
        <v>42</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44</v>
      </c>
      <c r="I34" s="134" t="s">
        <v>43</v>
      </c>
      <c r="J34" s="133" t="s">
        <v>45</v>
      </c>
      <c r="L34" s="35"/>
    </row>
    <row r="35" spans="2:12" s="1" customFormat="1" ht="14.4" customHeight="1">
      <c r="B35" s="35"/>
      <c r="D35" s="135" t="s">
        <v>46</v>
      </c>
      <c r="E35" s="121" t="s">
        <v>47</v>
      </c>
      <c r="F35" s="136">
        <f>ROUND((SUM(BE104:BE111)+SUM(BE131:BE164)),0)</f>
        <v>0</v>
      </c>
      <c r="I35" s="137">
        <v>0.21</v>
      </c>
      <c r="J35" s="136">
        <f>ROUND(((SUM(BE104:BE111)+SUM(BE131:BE164))*I35),0)</f>
        <v>0</v>
      </c>
      <c r="L35" s="35"/>
    </row>
    <row r="36" spans="2:12" s="1" customFormat="1" ht="14.4" customHeight="1">
      <c r="B36" s="35"/>
      <c r="E36" s="121" t="s">
        <v>48</v>
      </c>
      <c r="F36" s="136">
        <f>ROUND((SUM(BF104:BF111)+SUM(BF131:BF164)),0)</f>
        <v>0</v>
      </c>
      <c r="I36" s="137">
        <v>0.15</v>
      </c>
      <c r="J36" s="136">
        <f>ROUND(((SUM(BF104:BF111)+SUM(BF131:BF164))*I36),0)</f>
        <v>0</v>
      </c>
      <c r="L36" s="35"/>
    </row>
    <row r="37" spans="2:12" s="1" customFormat="1" ht="14.4" customHeight="1" hidden="1">
      <c r="B37" s="35"/>
      <c r="E37" s="121" t="s">
        <v>49</v>
      </c>
      <c r="F37" s="136">
        <f>ROUND((SUM(BG104:BG111)+SUM(BG131:BG164)),0)</f>
        <v>0</v>
      </c>
      <c r="I37" s="137">
        <v>0.21</v>
      </c>
      <c r="J37" s="136">
        <f>0</f>
        <v>0</v>
      </c>
      <c r="L37" s="35"/>
    </row>
    <row r="38" spans="2:12" s="1" customFormat="1" ht="14.4" customHeight="1" hidden="1">
      <c r="B38" s="35"/>
      <c r="E38" s="121" t="s">
        <v>50</v>
      </c>
      <c r="F38" s="136">
        <f>ROUND((SUM(BH104:BH111)+SUM(BH131:BH164)),0)</f>
        <v>0</v>
      </c>
      <c r="I38" s="137">
        <v>0.15</v>
      </c>
      <c r="J38" s="136">
        <f>0</f>
        <v>0</v>
      </c>
      <c r="L38" s="35"/>
    </row>
    <row r="39" spans="2:12" s="1" customFormat="1" ht="14.4" customHeight="1" hidden="1">
      <c r="B39" s="35"/>
      <c r="E39" s="121" t="s">
        <v>51</v>
      </c>
      <c r="F39" s="136">
        <f>ROUND((SUM(BI104:BI111)+SUM(BI131:BI164)),0)</f>
        <v>0</v>
      </c>
      <c r="I39" s="137">
        <v>0</v>
      </c>
      <c r="J39" s="136">
        <f>0</f>
        <v>0</v>
      </c>
      <c r="L39" s="35"/>
    </row>
    <row r="40" spans="2:12" s="1" customFormat="1" ht="6.9" customHeight="1">
      <c r="B40" s="35"/>
      <c r="I40" s="122"/>
      <c r="L40" s="35"/>
    </row>
    <row r="41" spans="2:12" s="1" customFormat="1" ht="25.35" customHeight="1">
      <c r="B41" s="35"/>
      <c r="C41" s="138"/>
      <c r="D41" s="139" t="s">
        <v>52</v>
      </c>
      <c r="E41" s="140"/>
      <c r="F41" s="140"/>
      <c r="G41" s="141" t="s">
        <v>53</v>
      </c>
      <c r="H41" s="142" t="s">
        <v>54</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55</v>
      </c>
      <c r="E50" s="147"/>
      <c r="F50" s="147"/>
      <c r="G50" s="146" t="s">
        <v>56</v>
      </c>
      <c r="H50" s="147"/>
      <c r="I50" s="148"/>
      <c r="J50" s="147"/>
      <c r="K50" s="147"/>
      <c r="L50" s="35"/>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5"/>
      <c r="D61" s="149" t="s">
        <v>57</v>
      </c>
      <c r="E61" s="150"/>
      <c r="F61" s="151" t="s">
        <v>58</v>
      </c>
      <c r="G61" s="149" t="s">
        <v>57</v>
      </c>
      <c r="H61" s="150"/>
      <c r="I61" s="152"/>
      <c r="J61" s="153" t="s">
        <v>58</v>
      </c>
      <c r="K61" s="150"/>
      <c r="L61" s="35"/>
    </row>
    <row r="62" spans="2:12" ht="10.2">
      <c r="B62" s="18"/>
      <c r="L62" s="18"/>
    </row>
    <row r="63" spans="2:12" ht="10.2">
      <c r="B63" s="18"/>
      <c r="L63" s="18"/>
    </row>
    <row r="64" spans="2:12" ht="10.2">
      <c r="B64" s="18"/>
      <c r="L64" s="18"/>
    </row>
    <row r="65" spans="2:12" s="1" customFormat="1" ht="13.2">
      <c r="B65" s="35"/>
      <c r="D65" s="146" t="s">
        <v>59</v>
      </c>
      <c r="E65" s="147"/>
      <c r="F65" s="147"/>
      <c r="G65" s="146" t="s">
        <v>60</v>
      </c>
      <c r="H65" s="147"/>
      <c r="I65" s="148"/>
      <c r="J65" s="147"/>
      <c r="K65" s="147"/>
      <c r="L65" s="35"/>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5"/>
      <c r="D76" s="149" t="s">
        <v>57</v>
      </c>
      <c r="E76" s="150"/>
      <c r="F76" s="151" t="s">
        <v>58</v>
      </c>
      <c r="G76" s="149" t="s">
        <v>57</v>
      </c>
      <c r="H76" s="150"/>
      <c r="I76" s="152"/>
      <c r="J76" s="153" t="s">
        <v>58</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117</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6" t="str">
        <f>E7</f>
        <v>Valašské Meziříčí - Stupeň Komunální</v>
      </c>
      <c r="F85" s="317"/>
      <c r="G85" s="317"/>
      <c r="H85" s="317"/>
      <c r="I85" s="122"/>
      <c r="J85" s="34"/>
      <c r="K85" s="34"/>
      <c r="L85" s="35"/>
    </row>
    <row r="86" spans="2:12" s="1" customFormat="1" ht="12" customHeight="1">
      <c r="B86" s="33"/>
      <c r="C86" s="27" t="s">
        <v>114</v>
      </c>
      <c r="D86" s="34"/>
      <c r="E86" s="34"/>
      <c r="F86" s="34"/>
      <c r="G86" s="34"/>
      <c r="H86" s="34"/>
      <c r="I86" s="122"/>
      <c r="J86" s="34"/>
      <c r="K86" s="34"/>
      <c r="L86" s="35"/>
    </row>
    <row r="87" spans="2:12" s="1" customFormat="1" ht="16.5" customHeight="1">
      <c r="B87" s="33"/>
      <c r="C87" s="34"/>
      <c r="D87" s="34"/>
      <c r="E87" s="280" t="str">
        <f>E9</f>
        <v>177250-3 - SO 03 Oprava chodníku</v>
      </c>
      <c r="F87" s="318"/>
      <c r="G87" s="318"/>
      <c r="H87" s="318"/>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t="str">
        <f>IF(J12="","",J12)</f>
        <v>14. 3. 2019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24</v>
      </c>
      <c r="D91" s="34"/>
      <c r="E91" s="34"/>
      <c r="F91" s="25" t="str">
        <f>E15</f>
        <v>Povodí Moravy, s. p., závod Horní Morava</v>
      </c>
      <c r="G91" s="34"/>
      <c r="H91" s="34"/>
      <c r="I91" s="124" t="s">
        <v>31</v>
      </c>
      <c r="J91" s="30" t="str">
        <f>E21</f>
        <v>GEOtest, a.s.</v>
      </c>
      <c r="K91" s="34"/>
      <c r="L91" s="35"/>
    </row>
    <row r="92" spans="2:12" s="1" customFormat="1" ht="15.15" customHeight="1">
      <c r="B92" s="33"/>
      <c r="C92" s="27" t="s">
        <v>29</v>
      </c>
      <c r="D92" s="34"/>
      <c r="E92" s="34"/>
      <c r="F92" s="25" t="str">
        <f>IF(E18="","",E18)</f>
        <v>Vyplň údaj</v>
      </c>
      <c r="G92" s="34"/>
      <c r="H92" s="34"/>
      <c r="I92" s="124" t="s">
        <v>36</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118</v>
      </c>
      <c r="D94" s="113"/>
      <c r="E94" s="113"/>
      <c r="F94" s="113"/>
      <c r="G94" s="113"/>
      <c r="H94" s="113"/>
      <c r="I94" s="161"/>
      <c r="J94" s="162" t="s">
        <v>119</v>
      </c>
      <c r="K94" s="113"/>
      <c r="L94" s="35"/>
    </row>
    <row r="95" spans="2:12" s="1" customFormat="1" ht="10.35" customHeight="1">
      <c r="B95" s="33"/>
      <c r="C95" s="34"/>
      <c r="D95" s="34"/>
      <c r="E95" s="34"/>
      <c r="F95" s="34"/>
      <c r="G95" s="34"/>
      <c r="H95" s="34"/>
      <c r="I95" s="122"/>
      <c r="J95" s="34"/>
      <c r="K95" s="34"/>
      <c r="L95" s="35"/>
    </row>
    <row r="96" spans="2:47" s="1" customFormat="1" ht="22.8" customHeight="1">
      <c r="B96" s="33"/>
      <c r="C96" s="163" t="s">
        <v>120</v>
      </c>
      <c r="D96" s="34"/>
      <c r="E96" s="34"/>
      <c r="F96" s="34"/>
      <c r="G96" s="34"/>
      <c r="H96" s="34"/>
      <c r="I96" s="122"/>
      <c r="J96" s="78">
        <f>J131</f>
        <v>0</v>
      </c>
      <c r="K96" s="34"/>
      <c r="L96" s="35"/>
      <c r="AU96" s="15" t="s">
        <v>121</v>
      </c>
    </row>
    <row r="97" spans="2:12" s="8" customFormat="1" ht="24.9" customHeight="1">
      <c r="B97" s="164"/>
      <c r="C97" s="165"/>
      <c r="D97" s="166" t="s">
        <v>122</v>
      </c>
      <c r="E97" s="167"/>
      <c r="F97" s="167"/>
      <c r="G97" s="167"/>
      <c r="H97" s="167"/>
      <c r="I97" s="168"/>
      <c r="J97" s="169">
        <f>J132</f>
        <v>0</v>
      </c>
      <c r="K97" s="165"/>
      <c r="L97" s="170"/>
    </row>
    <row r="98" spans="2:12" s="9" customFormat="1" ht="19.95" customHeight="1">
      <c r="B98" s="171"/>
      <c r="C98" s="172"/>
      <c r="D98" s="173" t="s">
        <v>123</v>
      </c>
      <c r="E98" s="174"/>
      <c r="F98" s="174"/>
      <c r="G98" s="174"/>
      <c r="H98" s="174"/>
      <c r="I98" s="175"/>
      <c r="J98" s="176">
        <f>J133</f>
        <v>0</v>
      </c>
      <c r="K98" s="172"/>
      <c r="L98" s="177"/>
    </row>
    <row r="99" spans="2:12" s="9" customFormat="1" ht="19.95" customHeight="1">
      <c r="B99" s="171"/>
      <c r="C99" s="172"/>
      <c r="D99" s="173" t="s">
        <v>124</v>
      </c>
      <c r="E99" s="174"/>
      <c r="F99" s="174"/>
      <c r="G99" s="174"/>
      <c r="H99" s="174"/>
      <c r="I99" s="175"/>
      <c r="J99" s="176">
        <f>J143</f>
        <v>0</v>
      </c>
      <c r="K99" s="172"/>
      <c r="L99" s="177"/>
    </row>
    <row r="100" spans="2:12" s="9" customFormat="1" ht="19.95" customHeight="1">
      <c r="B100" s="171"/>
      <c r="C100" s="172"/>
      <c r="D100" s="173" t="s">
        <v>460</v>
      </c>
      <c r="E100" s="174"/>
      <c r="F100" s="174"/>
      <c r="G100" s="174"/>
      <c r="H100" s="174"/>
      <c r="I100" s="175"/>
      <c r="J100" s="176">
        <f>J149</f>
        <v>0</v>
      </c>
      <c r="K100" s="172"/>
      <c r="L100" s="177"/>
    </row>
    <row r="101" spans="2:12" s="9" customFormat="1" ht="19.95" customHeight="1">
      <c r="B101" s="171"/>
      <c r="C101" s="172"/>
      <c r="D101" s="173" t="s">
        <v>129</v>
      </c>
      <c r="E101" s="174"/>
      <c r="F101" s="174"/>
      <c r="G101" s="174"/>
      <c r="H101" s="174"/>
      <c r="I101" s="175"/>
      <c r="J101" s="176">
        <f>J162</f>
        <v>0</v>
      </c>
      <c r="K101" s="172"/>
      <c r="L101" s="177"/>
    </row>
    <row r="102" spans="2:12" s="1" customFormat="1" ht="21.75" customHeight="1">
      <c r="B102" s="33"/>
      <c r="C102" s="34"/>
      <c r="D102" s="34"/>
      <c r="E102" s="34"/>
      <c r="F102" s="34"/>
      <c r="G102" s="34"/>
      <c r="H102" s="34"/>
      <c r="I102" s="122"/>
      <c r="J102" s="34"/>
      <c r="K102" s="34"/>
      <c r="L102" s="35"/>
    </row>
    <row r="103" spans="2:12" s="1" customFormat="1" ht="6.9" customHeight="1">
      <c r="B103" s="33"/>
      <c r="C103" s="34"/>
      <c r="D103" s="34"/>
      <c r="E103" s="34"/>
      <c r="F103" s="34"/>
      <c r="G103" s="34"/>
      <c r="H103" s="34"/>
      <c r="I103" s="122"/>
      <c r="J103" s="34"/>
      <c r="K103" s="34"/>
      <c r="L103" s="35"/>
    </row>
    <row r="104" spans="2:14" s="1" customFormat="1" ht="29.25" customHeight="1">
      <c r="B104" s="33"/>
      <c r="C104" s="163" t="s">
        <v>130</v>
      </c>
      <c r="D104" s="34"/>
      <c r="E104" s="34"/>
      <c r="F104" s="34"/>
      <c r="G104" s="34"/>
      <c r="H104" s="34"/>
      <c r="I104" s="122"/>
      <c r="J104" s="178">
        <f>ROUND(J105+J106+J107+J108+J109+J110,0)</f>
        <v>0</v>
      </c>
      <c r="K104" s="34"/>
      <c r="L104" s="35"/>
      <c r="N104" s="179" t="s">
        <v>46</v>
      </c>
    </row>
    <row r="105" spans="2:65" s="1" customFormat="1" ht="18" customHeight="1">
      <c r="B105" s="33"/>
      <c r="C105" s="34"/>
      <c r="D105" s="299" t="s">
        <v>131</v>
      </c>
      <c r="E105" s="298"/>
      <c r="F105" s="298"/>
      <c r="G105" s="34"/>
      <c r="H105" s="34"/>
      <c r="I105" s="122"/>
      <c r="J105" s="104">
        <v>0</v>
      </c>
      <c r="K105" s="34"/>
      <c r="L105" s="180"/>
      <c r="M105" s="122"/>
      <c r="N105" s="181" t="s">
        <v>47</v>
      </c>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82" t="s">
        <v>132</v>
      </c>
      <c r="AZ105" s="122"/>
      <c r="BA105" s="122"/>
      <c r="BB105" s="122"/>
      <c r="BC105" s="122"/>
      <c r="BD105" s="122"/>
      <c r="BE105" s="183">
        <f aca="true" t="shared" si="0" ref="BE105:BE110">IF(N105="základní",J105,0)</f>
        <v>0</v>
      </c>
      <c r="BF105" s="183">
        <f aca="true" t="shared" si="1" ref="BF105:BF110">IF(N105="snížená",J105,0)</f>
        <v>0</v>
      </c>
      <c r="BG105" s="183">
        <f aca="true" t="shared" si="2" ref="BG105:BG110">IF(N105="zákl. přenesená",J105,0)</f>
        <v>0</v>
      </c>
      <c r="BH105" s="183">
        <f aca="true" t="shared" si="3" ref="BH105:BH110">IF(N105="sníž. přenesená",J105,0)</f>
        <v>0</v>
      </c>
      <c r="BI105" s="183">
        <f aca="true" t="shared" si="4" ref="BI105:BI110">IF(N105="nulová",J105,0)</f>
        <v>0</v>
      </c>
      <c r="BJ105" s="182" t="s">
        <v>8</v>
      </c>
      <c r="BK105" s="122"/>
      <c r="BL105" s="122"/>
      <c r="BM105" s="122"/>
    </row>
    <row r="106" spans="2:65" s="1" customFormat="1" ht="18" customHeight="1">
      <c r="B106" s="33"/>
      <c r="C106" s="34"/>
      <c r="D106" s="299" t="s">
        <v>133</v>
      </c>
      <c r="E106" s="298"/>
      <c r="F106" s="298"/>
      <c r="G106" s="34"/>
      <c r="H106" s="34"/>
      <c r="I106" s="122"/>
      <c r="J106" s="104">
        <v>0</v>
      </c>
      <c r="K106" s="34"/>
      <c r="L106" s="180"/>
      <c r="M106" s="122"/>
      <c r="N106" s="181" t="s">
        <v>47</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132</v>
      </c>
      <c r="AZ106" s="122"/>
      <c r="BA106" s="122"/>
      <c r="BB106" s="122"/>
      <c r="BC106" s="122"/>
      <c r="BD106" s="122"/>
      <c r="BE106" s="183">
        <f t="shared" si="0"/>
        <v>0</v>
      </c>
      <c r="BF106" s="183">
        <f t="shared" si="1"/>
        <v>0</v>
      </c>
      <c r="BG106" s="183">
        <f t="shared" si="2"/>
        <v>0</v>
      </c>
      <c r="BH106" s="183">
        <f t="shared" si="3"/>
        <v>0</v>
      </c>
      <c r="BI106" s="183">
        <f t="shared" si="4"/>
        <v>0</v>
      </c>
      <c r="BJ106" s="182" t="s">
        <v>8</v>
      </c>
      <c r="BK106" s="122"/>
      <c r="BL106" s="122"/>
      <c r="BM106" s="122"/>
    </row>
    <row r="107" spans="2:65" s="1" customFormat="1" ht="18" customHeight="1">
      <c r="B107" s="33"/>
      <c r="C107" s="34"/>
      <c r="D107" s="299" t="s">
        <v>134</v>
      </c>
      <c r="E107" s="298"/>
      <c r="F107" s="298"/>
      <c r="G107" s="34"/>
      <c r="H107" s="34"/>
      <c r="I107" s="122"/>
      <c r="J107" s="104">
        <v>0</v>
      </c>
      <c r="K107" s="34"/>
      <c r="L107" s="180"/>
      <c r="M107" s="122"/>
      <c r="N107" s="181" t="s">
        <v>47</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132</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99" t="s">
        <v>135</v>
      </c>
      <c r="E108" s="298"/>
      <c r="F108" s="298"/>
      <c r="G108" s="34"/>
      <c r="H108" s="34"/>
      <c r="I108" s="122"/>
      <c r="J108" s="104">
        <v>0</v>
      </c>
      <c r="K108" s="34"/>
      <c r="L108" s="180"/>
      <c r="M108" s="122"/>
      <c r="N108" s="181" t="s">
        <v>47</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132</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299" t="s">
        <v>136</v>
      </c>
      <c r="E109" s="298"/>
      <c r="F109" s="298"/>
      <c r="G109" s="34"/>
      <c r="H109" s="34"/>
      <c r="I109" s="122"/>
      <c r="J109" s="104">
        <v>0</v>
      </c>
      <c r="K109" s="34"/>
      <c r="L109" s="180"/>
      <c r="M109" s="122"/>
      <c r="N109" s="181" t="s">
        <v>47</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132</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103" t="s">
        <v>137</v>
      </c>
      <c r="E110" s="34"/>
      <c r="F110" s="34"/>
      <c r="G110" s="34"/>
      <c r="H110" s="34"/>
      <c r="I110" s="122"/>
      <c r="J110" s="104">
        <f>ROUND(J30*T110,0)</f>
        <v>0</v>
      </c>
      <c r="K110" s="34"/>
      <c r="L110" s="180"/>
      <c r="M110" s="122"/>
      <c r="N110" s="181" t="s">
        <v>47</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138</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12" s="1" customFormat="1" ht="10.2">
      <c r="B111" s="33"/>
      <c r="C111" s="34"/>
      <c r="D111" s="34"/>
      <c r="E111" s="34"/>
      <c r="F111" s="34"/>
      <c r="G111" s="34"/>
      <c r="H111" s="34"/>
      <c r="I111" s="122"/>
      <c r="J111" s="34"/>
      <c r="K111" s="34"/>
      <c r="L111" s="35"/>
    </row>
    <row r="112" spans="2:12" s="1" customFormat="1" ht="29.25" customHeight="1">
      <c r="B112" s="33"/>
      <c r="C112" s="112" t="s">
        <v>112</v>
      </c>
      <c r="D112" s="113"/>
      <c r="E112" s="113"/>
      <c r="F112" s="113"/>
      <c r="G112" s="113"/>
      <c r="H112" s="113"/>
      <c r="I112" s="161"/>
      <c r="J112" s="114">
        <f>ROUND(J96+J104,0)</f>
        <v>0</v>
      </c>
      <c r="K112" s="113"/>
      <c r="L112" s="35"/>
    </row>
    <row r="113" spans="2:12" s="1" customFormat="1" ht="6.9" customHeight="1">
      <c r="B113" s="48"/>
      <c r="C113" s="49"/>
      <c r="D113" s="49"/>
      <c r="E113" s="49"/>
      <c r="F113" s="49"/>
      <c r="G113" s="49"/>
      <c r="H113" s="49"/>
      <c r="I113" s="156"/>
      <c r="J113" s="49"/>
      <c r="K113" s="49"/>
      <c r="L113" s="35"/>
    </row>
    <row r="117" spans="2:12" s="1" customFormat="1" ht="6.9" customHeight="1">
      <c r="B117" s="50"/>
      <c r="C117" s="51"/>
      <c r="D117" s="51"/>
      <c r="E117" s="51"/>
      <c r="F117" s="51"/>
      <c r="G117" s="51"/>
      <c r="H117" s="51"/>
      <c r="I117" s="159"/>
      <c r="J117" s="51"/>
      <c r="K117" s="51"/>
      <c r="L117" s="35"/>
    </row>
    <row r="118" spans="2:12" s="1" customFormat="1" ht="24.9" customHeight="1">
      <c r="B118" s="33"/>
      <c r="C118" s="21" t="s">
        <v>139</v>
      </c>
      <c r="D118" s="34"/>
      <c r="E118" s="34"/>
      <c r="F118" s="34"/>
      <c r="G118" s="34"/>
      <c r="H118" s="34"/>
      <c r="I118" s="122"/>
      <c r="J118" s="34"/>
      <c r="K118" s="34"/>
      <c r="L118" s="35"/>
    </row>
    <row r="119" spans="2:12" s="1" customFormat="1" ht="6.9" customHeight="1">
      <c r="B119" s="33"/>
      <c r="C119" s="34"/>
      <c r="D119" s="34"/>
      <c r="E119" s="34"/>
      <c r="F119" s="34"/>
      <c r="G119" s="34"/>
      <c r="H119" s="34"/>
      <c r="I119" s="122"/>
      <c r="J119" s="34"/>
      <c r="K119" s="34"/>
      <c r="L119" s="35"/>
    </row>
    <row r="120" spans="2:12" s="1" customFormat="1" ht="12" customHeight="1">
      <c r="B120" s="33"/>
      <c r="C120" s="27" t="s">
        <v>16</v>
      </c>
      <c r="D120" s="34"/>
      <c r="E120" s="34"/>
      <c r="F120" s="34"/>
      <c r="G120" s="34"/>
      <c r="H120" s="34"/>
      <c r="I120" s="122"/>
      <c r="J120" s="34"/>
      <c r="K120" s="34"/>
      <c r="L120" s="35"/>
    </row>
    <row r="121" spans="2:12" s="1" customFormat="1" ht="16.5" customHeight="1">
      <c r="B121" s="33"/>
      <c r="C121" s="34"/>
      <c r="D121" s="34"/>
      <c r="E121" s="316" t="str">
        <f>E7</f>
        <v>Valašské Meziříčí - Stupeň Komunální</v>
      </c>
      <c r="F121" s="317"/>
      <c r="G121" s="317"/>
      <c r="H121" s="317"/>
      <c r="I121" s="122"/>
      <c r="J121" s="34"/>
      <c r="K121" s="34"/>
      <c r="L121" s="35"/>
    </row>
    <row r="122" spans="2:12" s="1" customFormat="1" ht="12" customHeight="1">
      <c r="B122" s="33"/>
      <c r="C122" s="27" t="s">
        <v>114</v>
      </c>
      <c r="D122" s="34"/>
      <c r="E122" s="34"/>
      <c r="F122" s="34"/>
      <c r="G122" s="34"/>
      <c r="H122" s="34"/>
      <c r="I122" s="122"/>
      <c r="J122" s="34"/>
      <c r="K122" s="34"/>
      <c r="L122" s="35"/>
    </row>
    <row r="123" spans="2:12" s="1" customFormat="1" ht="16.5" customHeight="1">
      <c r="B123" s="33"/>
      <c r="C123" s="34"/>
      <c r="D123" s="34"/>
      <c r="E123" s="280" t="str">
        <f>E9</f>
        <v>177250-3 - SO 03 Oprava chodníku</v>
      </c>
      <c r="F123" s="318"/>
      <c r="G123" s="318"/>
      <c r="H123" s="318"/>
      <c r="I123" s="122"/>
      <c r="J123" s="34"/>
      <c r="K123" s="34"/>
      <c r="L123" s="35"/>
    </row>
    <row r="124" spans="2:12" s="1" customFormat="1" ht="6.9" customHeight="1">
      <c r="B124" s="33"/>
      <c r="C124" s="34"/>
      <c r="D124" s="34"/>
      <c r="E124" s="34"/>
      <c r="F124" s="34"/>
      <c r="G124" s="34"/>
      <c r="H124" s="34"/>
      <c r="I124" s="122"/>
      <c r="J124" s="34"/>
      <c r="K124" s="34"/>
      <c r="L124" s="35"/>
    </row>
    <row r="125" spans="2:12" s="1" customFormat="1" ht="12" customHeight="1">
      <c r="B125" s="33"/>
      <c r="C125" s="27" t="s">
        <v>20</v>
      </c>
      <c r="D125" s="34"/>
      <c r="E125" s="34"/>
      <c r="F125" s="25" t="str">
        <f>F12</f>
        <v>Valašské Meziříčí</v>
      </c>
      <c r="G125" s="34"/>
      <c r="H125" s="34"/>
      <c r="I125" s="124" t="s">
        <v>22</v>
      </c>
      <c r="J125" s="60" t="str">
        <f>IF(J12="","",J12)</f>
        <v>14. 3. 2019</v>
      </c>
      <c r="K125" s="34"/>
      <c r="L125" s="35"/>
    </row>
    <row r="126" spans="2:12" s="1" customFormat="1" ht="6.9" customHeight="1">
      <c r="B126" s="33"/>
      <c r="C126" s="34"/>
      <c r="D126" s="34"/>
      <c r="E126" s="34"/>
      <c r="F126" s="34"/>
      <c r="G126" s="34"/>
      <c r="H126" s="34"/>
      <c r="I126" s="122"/>
      <c r="J126" s="34"/>
      <c r="K126" s="34"/>
      <c r="L126" s="35"/>
    </row>
    <row r="127" spans="2:12" s="1" customFormat="1" ht="15.15" customHeight="1">
      <c r="B127" s="33"/>
      <c r="C127" s="27" t="s">
        <v>24</v>
      </c>
      <c r="D127" s="34"/>
      <c r="E127" s="34"/>
      <c r="F127" s="25" t="str">
        <f>E15</f>
        <v>Povodí Moravy, s. p., závod Horní Morava</v>
      </c>
      <c r="G127" s="34"/>
      <c r="H127" s="34"/>
      <c r="I127" s="124" t="s">
        <v>31</v>
      </c>
      <c r="J127" s="30" t="str">
        <f>E21</f>
        <v>GEOtest, a.s.</v>
      </c>
      <c r="K127" s="34"/>
      <c r="L127" s="35"/>
    </row>
    <row r="128" spans="2:12" s="1" customFormat="1" ht="15.15" customHeight="1">
      <c r="B128" s="33"/>
      <c r="C128" s="27" t="s">
        <v>29</v>
      </c>
      <c r="D128" s="34"/>
      <c r="E128" s="34"/>
      <c r="F128" s="25" t="str">
        <f>IF(E18="","",E18)</f>
        <v>Vyplň údaj</v>
      </c>
      <c r="G128" s="34"/>
      <c r="H128" s="34"/>
      <c r="I128" s="124" t="s">
        <v>36</v>
      </c>
      <c r="J128" s="30" t="str">
        <f>E24</f>
        <v xml:space="preserve"> </v>
      </c>
      <c r="K128" s="34"/>
      <c r="L128" s="35"/>
    </row>
    <row r="129" spans="2:12" s="1" customFormat="1" ht="10.35" customHeight="1">
      <c r="B129" s="33"/>
      <c r="C129" s="34"/>
      <c r="D129" s="34"/>
      <c r="E129" s="34"/>
      <c r="F129" s="34"/>
      <c r="G129" s="34"/>
      <c r="H129" s="34"/>
      <c r="I129" s="122"/>
      <c r="J129" s="34"/>
      <c r="K129" s="34"/>
      <c r="L129" s="35"/>
    </row>
    <row r="130" spans="2:20" s="10" customFormat="1" ht="29.25" customHeight="1">
      <c r="B130" s="184"/>
      <c r="C130" s="185" t="s">
        <v>140</v>
      </c>
      <c r="D130" s="186" t="s">
        <v>67</v>
      </c>
      <c r="E130" s="186" t="s">
        <v>63</v>
      </c>
      <c r="F130" s="186" t="s">
        <v>64</v>
      </c>
      <c r="G130" s="186" t="s">
        <v>141</v>
      </c>
      <c r="H130" s="186" t="s">
        <v>142</v>
      </c>
      <c r="I130" s="187" t="s">
        <v>143</v>
      </c>
      <c r="J130" s="186" t="s">
        <v>119</v>
      </c>
      <c r="K130" s="188" t="s">
        <v>144</v>
      </c>
      <c r="L130" s="189"/>
      <c r="M130" s="69" t="s">
        <v>1</v>
      </c>
      <c r="N130" s="70" t="s">
        <v>46</v>
      </c>
      <c r="O130" s="70" t="s">
        <v>145</v>
      </c>
      <c r="P130" s="70" t="s">
        <v>146</v>
      </c>
      <c r="Q130" s="70" t="s">
        <v>147</v>
      </c>
      <c r="R130" s="70" t="s">
        <v>148</v>
      </c>
      <c r="S130" s="70" t="s">
        <v>149</v>
      </c>
      <c r="T130" s="71" t="s">
        <v>150</v>
      </c>
    </row>
    <row r="131" spans="2:63" s="1" customFormat="1" ht="22.8" customHeight="1">
      <c r="B131" s="33"/>
      <c r="C131" s="76" t="s">
        <v>151</v>
      </c>
      <c r="D131" s="34"/>
      <c r="E131" s="34"/>
      <c r="F131" s="34"/>
      <c r="G131" s="34"/>
      <c r="H131" s="34"/>
      <c r="I131" s="122"/>
      <c r="J131" s="190">
        <f>BK131</f>
        <v>0</v>
      </c>
      <c r="K131" s="34"/>
      <c r="L131" s="35"/>
      <c r="M131" s="72"/>
      <c r="N131" s="73"/>
      <c r="O131" s="73"/>
      <c r="P131" s="191">
        <f>P132</f>
        <v>0</v>
      </c>
      <c r="Q131" s="73"/>
      <c r="R131" s="191">
        <f>R132</f>
        <v>15.091999999999999</v>
      </c>
      <c r="S131" s="73"/>
      <c r="T131" s="192">
        <f>T132</f>
        <v>108.27</v>
      </c>
      <c r="AT131" s="15" t="s">
        <v>81</v>
      </c>
      <c r="AU131" s="15" t="s">
        <v>121</v>
      </c>
      <c r="BK131" s="193">
        <f>BK132</f>
        <v>0</v>
      </c>
    </row>
    <row r="132" spans="2:63" s="11" customFormat="1" ht="25.95" customHeight="1">
      <c r="B132" s="194"/>
      <c r="C132" s="195"/>
      <c r="D132" s="196" t="s">
        <v>81</v>
      </c>
      <c r="E132" s="197" t="s">
        <v>152</v>
      </c>
      <c r="F132" s="197" t="s">
        <v>153</v>
      </c>
      <c r="G132" s="195"/>
      <c r="H132" s="195"/>
      <c r="I132" s="198"/>
      <c r="J132" s="199">
        <f>BK132</f>
        <v>0</v>
      </c>
      <c r="K132" s="195"/>
      <c r="L132" s="200"/>
      <c r="M132" s="201"/>
      <c r="N132" s="202"/>
      <c r="O132" s="202"/>
      <c r="P132" s="203">
        <f>P133+P143+P149+P162</f>
        <v>0</v>
      </c>
      <c r="Q132" s="202"/>
      <c r="R132" s="203">
        <f>R133+R143+R149+R162</f>
        <v>15.091999999999999</v>
      </c>
      <c r="S132" s="202"/>
      <c r="T132" s="204">
        <f>T133+T143+T149+T162</f>
        <v>108.27</v>
      </c>
      <c r="AR132" s="205" t="s">
        <v>8</v>
      </c>
      <c r="AT132" s="206" t="s">
        <v>81</v>
      </c>
      <c r="AU132" s="206" t="s">
        <v>82</v>
      </c>
      <c r="AY132" s="205" t="s">
        <v>154</v>
      </c>
      <c r="BK132" s="207">
        <f>BK133+BK143+BK149+BK162</f>
        <v>0</v>
      </c>
    </row>
    <row r="133" spans="2:63" s="11" customFormat="1" ht="22.8" customHeight="1">
      <c r="B133" s="194"/>
      <c r="C133" s="195"/>
      <c r="D133" s="196" t="s">
        <v>81</v>
      </c>
      <c r="E133" s="208" t="s">
        <v>8</v>
      </c>
      <c r="F133" s="208" t="s">
        <v>155</v>
      </c>
      <c r="G133" s="195"/>
      <c r="H133" s="195"/>
      <c r="I133" s="198"/>
      <c r="J133" s="209">
        <f>BK133</f>
        <v>0</v>
      </c>
      <c r="K133" s="195"/>
      <c r="L133" s="200"/>
      <c r="M133" s="201"/>
      <c r="N133" s="202"/>
      <c r="O133" s="202"/>
      <c r="P133" s="203">
        <f>SUM(P134:P142)</f>
        <v>0</v>
      </c>
      <c r="Q133" s="202"/>
      <c r="R133" s="203">
        <f>SUM(R134:R142)</f>
        <v>0</v>
      </c>
      <c r="S133" s="202"/>
      <c r="T133" s="204">
        <f>SUM(T134:T142)</f>
        <v>108.27</v>
      </c>
      <c r="AR133" s="205" t="s">
        <v>8</v>
      </c>
      <c r="AT133" s="206" t="s">
        <v>81</v>
      </c>
      <c r="AU133" s="206" t="s">
        <v>8</v>
      </c>
      <c r="AY133" s="205" t="s">
        <v>154</v>
      </c>
      <c r="BK133" s="207">
        <f>SUM(BK134:BK142)</f>
        <v>0</v>
      </c>
    </row>
    <row r="134" spans="2:65" s="1" customFormat="1" ht="16.5" customHeight="1">
      <c r="B134" s="33"/>
      <c r="C134" s="210" t="s">
        <v>8</v>
      </c>
      <c r="D134" s="210" t="s">
        <v>156</v>
      </c>
      <c r="E134" s="211" t="s">
        <v>157</v>
      </c>
      <c r="F134" s="212" t="s">
        <v>158</v>
      </c>
      <c r="G134" s="213" t="s">
        <v>159</v>
      </c>
      <c r="H134" s="214">
        <v>60</v>
      </c>
      <c r="I134" s="215"/>
      <c r="J134" s="214">
        <f>ROUND(I134*H134,0)</f>
        <v>0</v>
      </c>
      <c r="K134" s="212" t="s">
        <v>461</v>
      </c>
      <c r="L134" s="35"/>
      <c r="M134" s="216" t="s">
        <v>1</v>
      </c>
      <c r="N134" s="217" t="s">
        <v>47</v>
      </c>
      <c r="O134" s="65"/>
      <c r="P134" s="218">
        <f>O134*H134</f>
        <v>0</v>
      </c>
      <c r="Q134" s="218">
        <v>0</v>
      </c>
      <c r="R134" s="218">
        <f>Q134*H134</f>
        <v>0</v>
      </c>
      <c r="S134" s="218">
        <v>0.355</v>
      </c>
      <c r="T134" s="219">
        <f>S134*H134</f>
        <v>21.299999999999997</v>
      </c>
      <c r="AR134" s="220" t="s">
        <v>161</v>
      </c>
      <c r="AT134" s="220" t="s">
        <v>156</v>
      </c>
      <c r="AU134" s="220" t="s">
        <v>91</v>
      </c>
      <c r="AY134" s="15" t="s">
        <v>154</v>
      </c>
      <c r="BE134" s="108">
        <f>IF(N134="základní",J134,0)</f>
        <v>0</v>
      </c>
      <c r="BF134" s="108">
        <f>IF(N134="snížená",J134,0)</f>
        <v>0</v>
      </c>
      <c r="BG134" s="108">
        <f>IF(N134="zákl. přenesená",J134,0)</f>
        <v>0</v>
      </c>
      <c r="BH134" s="108">
        <f>IF(N134="sníž. přenesená",J134,0)</f>
        <v>0</v>
      </c>
      <c r="BI134" s="108">
        <f>IF(N134="nulová",J134,0)</f>
        <v>0</v>
      </c>
      <c r="BJ134" s="15" t="s">
        <v>8</v>
      </c>
      <c r="BK134" s="108">
        <f>ROUND(I134*H134,0)</f>
        <v>0</v>
      </c>
      <c r="BL134" s="15" t="s">
        <v>161</v>
      </c>
      <c r="BM134" s="220" t="s">
        <v>462</v>
      </c>
    </row>
    <row r="135" spans="2:47" s="1" customFormat="1" ht="28.8">
      <c r="B135" s="33"/>
      <c r="C135" s="34"/>
      <c r="D135" s="221" t="s">
        <v>163</v>
      </c>
      <c r="E135" s="34"/>
      <c r="F135" s="222" t="s">
        <v>164</v>
      </c>
      <c r="G135" s="34"/>
      <c r="H135" s="34"/>
      <c r="I135" s="122"/>
      <c r="J135" s="34"/>
      <c r="K135" s="34"/>
      <c r="L135" s="35"/>
      <c r="M135" s="223"/>
      <c r="N135" s="65"/>
      <c r="O135" s="65"/>
      <c r="P135" s="65"/>
      <c r="Q135" s="65"/>
      <c r="R135" s="65"/>
      <c r="S135" s="65"/>
      <c r="T135" s="66"/>
      <c r="AT135" s="15" t="s">
        <v>163</v>
      </c>
      <c r="AU135" s="15" t="s">
        <v>91</v>
      </c>
    </row>
    <row r="136" spans="2:51" s="12" customFormat="1" ht="10.2">
      <c r="B136" s="224"/>
      <c r="C136" s="225"/>
      <c r="D136" s="221" t="s">
        <v>165</v>
      </c>
      <c r="E136" s="226" t="s">
        <v>1</v>
      </c>
      <c r="F136" s="227" t="s">
        <v>463</v>
      </c>
      <c r="G136" s="225"/>
      <c r="H136" s="228">
        <v>60</v>
      </c>
      <c r="I136" s="229"/>
      <c r="J136" s="225"/>
      <c r="K136" s="225"/>
      <c r="L136" s="230"/>
      <c r="M136" s="231"/>
      <c r="N136" s="232"/>
      <c r="O136" s="232"/>
      <c r="P136" s="232"/>
      <c r="Q136" s="232"/>
      <c r="R136" s="232"/>
      <c r="S136" s="232"/>
      <c r="T136" s="233"/>
      <c r="AT136" s="234" t="s">
        <v>165</v>
      </c>
      <c r="AU136" s="234" t="s">
        <v>91</v>
      </c>
      <c r="AV136" s="12" t="s">
        <v>91</v>
      </c>
      <c r="AW136" s="12" t="s">
        <v>35</v>
      </c>
      <c r="AX136" s="12" t="s">
        <v>8</v>
      </c>
      <c r="AY136" s="234" t="s">
        <v>154</v>
      </c>
    </row>
    <row r="137" spans="2:65" s="1" customFormat="1" ht="24" customHeight="1">
      <c r="B137" s="33"/>
      <c r="C137" s="210" t="s">
        <v>91</v>
      </c>
      <c r="D137" s="210" t="s">
        <v>156</v>
      </c>
      <c r="E137" s="211" t="s">
        <v>169</v>
      </c>
      <c r="F137" s="212" t="s">
        <v>170</v>
      </c>
      <c r="G137" s="213" t="s">
        <v>171</v>
      </c>
      <c r="H137" s="214">
        <v>60</v>
      </c>
      <c r="I137" s="215"/>
      <c r="J137" s="214">
        <f>ROUND(I137*H137,0)</f>
        <v>0</v>
      </c>
      <c r="K137" s="212" t="s">
        <v>461</v>
      </c>
      <c r="L137" s="35"/>
      <c r="M137" s="216" t="s">
        <v>1</v>
      </c>
      <c r="N137" s="217" t="s">
        <v>47</v>
      </c>
      <c r="O137" s="65"/>
      <c r="P137" s="218">
        <f>O137*H137</f>
        <v>0</v>
      </c>
      <c r="Q137" s="218">
        <v>0</v>
      </c>
      <c r="R137" s="218">
        <f>Q137*H137</f>
        <v>0</v>
      </c>
      <c r="S137" s="218">
        <v>1.3</v>
      </c>
      <c r="T137" s="219">
        <f>S137*H137</f>
        <v>78</v>
      </c>
      <c r="AR137" s="220" t="s">
        <v>161</v>
      </c>
      <c r="AT137" s="220" t="s">
        <v>156</v>
      </c>
      <c r="AU137" s="220" t="s">
        <v>91</v>
      </c>
      <c r="AY137" s="15" t="s">
        <v>154</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161</v>
      </c>
      <c r="BM137" s="220" t="s">
        <v>464</v>
      </c>
    </row>
    <row r="138" spans="2:47" s="1" customFormat="1" ht="28.8">
      <c r="B138" s="33"/>
      <c r="C138" s="34"/>
      <c r="D138" s="221" t="s">
        <v>163</v>
      </c>
      <c r="E138" s="34"/>
      <c r="F138" s="222" t="s">
        <v>173</v>
      </c>
      <c r="G138" s="34"/>
      <c r="H138" s="34"/>
      <c r="I138" s="122"/>
      <c r="J138" s="34"/>
      <c r="K138" s="34"/>
      <c r="L138" s="35"/>
      <c r="M138" s="223"/>
      <c r="N138" s="65"/>
      <c r="O138" s="65"/>
      <c r="P138" s="65"/>
      <c r="Q138" s="65"/>
      <c r="R138" s="65"/>
      <c r="S138" s="65"/>
      <c r="T138" s="66"/>
      <c r="AT138" s="15" t="s">
        <v>163</v>
      </c>
      <c r="AU138" s="15" t="s">
        <v>91</v>
      </c>
    </row>
    <row r="139" spans="2:51" s="12" customFormat="1" ht="10.2">
      <c r="B139" s="224"/>
      <c r="C139" s="225"/>
      <c r="D139" s="221" t="s">
        <v>165</v>
      </c>
      <c r="E139" s="226" t="s">
        <v>1</v>
      </c>
      <c r="F139" s="227" t="s">
        <v>463</v>
      </c>
      <c r="G139" s="225"/>
      <c r="H139" s="228">
        <v>60</v>
      </c>
      <c r="I139" s="229"/>
      <c r="J139" s="225"/>
      <c r="K139" s="225"/>
      <c r="L139" s="230"/>
      <c r="M139" s="231"/>
      <c r="N139" s="232"/>
      <c r="O139" s="232"/>
      <c r="P139" s="232"/>
      <c r="Q139" s="232"/>
      <c r="R139" s="232"/>
      <c r="S139" s="232"/>
      <c r="T139" s="233"/>
      <c r="AT139" s="234" t="s">
        <v>165</v>
      </c>
      <c r="AU139" s="234" t="s">
        <v>91</v>
      </c>
      <c r="AV139" s="12" t="s">
        <v>91</v>
      </c>
      <c r="AW139" s="12" t="s">
        <v>35</v>
      </c>
      <c r="AX139" s="12" t="s">
        <v>8</v>
      </c>
      <c r="AY139" s="234" t="s">
        <v>154</v>
      </c>
    </row>
    <row r="140" spans="2:65" s="1" customFormat="1" ht="16.5" customHeight="1">
      <c r="B140" s="33"/>
      <c r="C140" s="210" t="s">
        <v>174</v>
      </c>
      <c r="D140" s="210" t="s">
        <v>156</v>
      </c>
      <c r="E140" s="211" t="s">
        <v>465</v>
      </c>
      <c r="F140" s="212" t="s">
        <v>466</v>
      </c>
      <c r="G140" s="213" t="s">
        <v>159</v>
      </c>
      <c r="H140" s="214">
        <v>39</v>
      </c>
      <c r="I140" s="215"/>
      <c r="J140" s="214">
        <f>ROUND(I140*H140,0)</f>
        <v>0</v>
      </c>
      <c r="K140" s="212" t="s">
        <v>1</v>
      </c>
      <c r="L140" s="35"/>
      <c r="M140" s="216" t="s">
        <v>1</v>
      </c>
      <c r="N140" s="217" t="s">
        <v>47</v>
      </c>
      <c r="O140" s="65"/>
      <c r="P140" s="218">
        <f>O140*H140</f>
        <v>0</v>
      </c>
      <c r="Q140" s="218">
        <v>0</v>
      </c>
      <c r="R140" s="218">
        <f>Q140*H140</f>
        <v>0</v>
      </c>
      <c r="S140" s="218">
        <v>0.23</v>
      </c>
      <c r="T140" s="219">
        <f>S140*H140</f>
        <v>8.97</v>
      </c>
      <c r="AR140" s="220" t="s">
        <v>161</v>
      </c>
      <c r="AT140" s="220" t="s">
        <v>156</v>
      </c>
      <c r="AU140" s="220" t="s">
        <v>91</v>
      </c>
      <c r="AY140" s="15" t="s">
        <v>154</v>
      </c>
      <c r="BE140" s="108">
        <f>IF(N140="základní",J140,0)</f>
        <v>0</v>
      </c>
      <c r="BF140" s="108">
        <f>IF(N140="snížená",J140,0)</f>
        <v>0</v>
      </c>
      <c r="BG140" s="108">
        <f>IF(N140="zákl. přenesená",J140,0)</f>
        <v>0</v>
      </c>
      <c r="BH140" s="108">
        <f>IF(N140="sníž. přenesená",J140,0)</f>
        <v>0</v>
      </c>
      <c r="BI140" s="108">
        <f>IF(N140="nulová",J140,0)</f>
        <v>0</v>
      </c>
      <c r="BJ140" s="15" t="s">
        <v>8</v>
      </c>
      <c r="BK140" s="108">
        <f>ROUND(I140*H140,0)</f>
        <v>0</v>
      </c>
      <c r="BL140" s="15" t="s">
        <v>161</v>
      </c>
      <c r="BM140" s="220" t="s">
        <v>467</v>
      </c>
    </row>
    <row r="141" spans="2:47" s="1" customFormat="1" ht="28.8">
      <c r="B141" s="33"/>
      <c r="C141" s="34"/>
      <c r="D141" s="221" t="s">
        <v>163</v>
      </c>
      <c r="E141" s="34"/>
      <c r="F141" s="222" t="s">
        <v>468</v>
      </c>
      <c r="G141" s="34"/>
      <c r="H141" s="34"/>
      <c r="I141" s="122"/>
      <c r="J141" s="34"/>
      <c r="K141" s="34"/>
      <c r="L141" s="35"/>
      <c r="M141" s="223"/>
      <c r="N141" s="65"/>
      <c r="O141" s="65"/>
      <c r="P141" s="65"/>
      <c r="Q141" s="65"/>
      <c r="R141" s="65"/>
      <c r="S141" s="65"/>
      <c r="T141" s="66"/>
      <c r="AT141" s="15" t="s">
        <v>163</v>
      </c>
      <c r="AU141" s="15" t="s">
        <v>91</v>
      </c>
    </row>
    <row r="142" spans="2:51" s="12" customFormat="1" ht="10.2">
      <c r="B142" s="224"/>
      <c r="C142" s="225"/>
      <c r="D142" s="221" t="s">
        <v>165</v>
      </c>
      <c r="E142" s="226" t="s">
        <v>1</v>
      </c>
      <c r="F142" s="227" t="s">
        <v>469</v>
      </c>
      <c r="G142" s="225"/>
      <c r="H142" s="228">
        <v>39</v>
      </c>
      <c r="I142" s="229"/>
      <c r="J142" s="225"/>
      <c r="K142" s="225"/>
      <c r="L142" s="230"/>
      <c r="M142" s="231"/>
      <c r="N142" s="232"/>
      <c r="O142" s="232"/>
      <c r="P142" s="232"/>
      <c r="Q142" s="232"/>
      <c r="R142" s="232"/>
      <c r="S142" s="232"/>
      <c r="T142" s="233"/>
      <c r="AT142" s="234" t="s">
        <v>165</v>
      </c>
      <c r="AU142" s="234" t="s">
        <v>91</v>
      </c>
      <c r="AV142" s="12" t="s">
        <v>91</v>
      </c>
      <c r="AW142" s="12" t="s">
        <v>35</v>
      </c>
      <c r="AX142" s="12" t="s">
        <v>8</v>
      </c>
      <c r="AY142" s="234" t="s">
        <v>154</v>
      </c>
    </row>
    <row r="143" spans="2:63" s="11" customFormat="1" ht="22.8" customHeight="1">
      <c r="B143" s="194"/>
      <c r="C143" s="195"/>
      <c r="D143" s="196" t="s">
        <v>81</v>
      </c>
      <c r="E143" s="208" t="s">
        <v>91</v>
      </c>
      <c r="F143" s="208" t="s">
        <v>295</v>
      </c>
      <c r="G143" s="195"/>
      <c r="H143" s="195"/>
      <c r="I143" s="198"/>
      <c r="J143" s="209">
        <f>BK143</f>
        <v>0</v>
      </c>
      <c r="K143" s="195"/>
      <c r="L143" s="200"/>
      <c r="M143" s="201"/>
      <c r="N143" s="202"/>
      <c r="O143" s="202"/>
      <c r="P143" s="203">
        <f>SUM(P144:P148)</f>
        <v>0</v>
      </c>
      <c r="Q143" s="202"/>
      <c r="R143" s="203">
        <f>SUM(R144:R148)</f>
        <v>15.091999999999999</v>
      </c>
      <c r="S143" s="202"/>
      <c r="T143" s="204">
        <f>SUM(T144:T148)</f>
        <v>0</v>
      </c>
      <c r="AR143" s="205" t="s">
        <v>8</v>
      </c>
      <c r="AT143" s="206" t="s">
        <v>81</v>
      </c>
      <c r="AU143" s="206" t="s">
        <v>8</v>
      </c>
      <c r="AY143" s="205" t="s">
        <v>154</v>
      </c>
      <c r="BK143" s="207">
        <f>SUM(BK144:BK148)</f>
        <v>0</v>
      </c>
    </row>
    <row r="144" spans="2:65" s="1" customFormat="1" ht="24" customHeight="1">
      <c r="B144" s="33"/>
      <c r="C144" s="210" t="s">
        <v>161</v>
      </c>
      <c r="D144" s="210" t="s">
        <v>156</v>
      </c>
      <c r="E144" s="211" t="s">
        <v>337</v>
      </c>
      <c r="F144" s="212" t="s">
        <v>338</v>
      </c>
      <c r="G144" s="213" t="s">
        <v>159</v>
      </c>
      <c r="H144" s="214">
        <v>31.5</v>
      </c>
      <c r="I144" s="215"/>
      <c r="J144" s="214">
        <f>ROUND(I144*H144,0)</f>
        <v>0</v>
      </c>
      <c r="K144" s="212" t="s">
        <v>461</v>
      </c>
      <c r="L144" s="35"/>
      <c r="M144" s="216" t="s">
        <v>1</v>
      </c>
      <c r="N144" s="217" t="s">
        <v>47</v>
      </c>
      <c r="O144" s="65"/>
      <c r="P144" s="218">
        <f>O144*H144</f>
        <v>0</v>
      </c>
      <c r="Q144" s="218">
        <v>0.108</v>
      </c>
      <c r="R144" s="218">
        <f>Q144*H144</f>
        <v>3.402</v>
      </c>
      <c r="S144" s="218">
        <v>0</v>
      </c>
      <c r="T144" s="219">
        <f>S144*H144</f>
        <v>0</v>
      </c>
      <c r="AR144" s="220" t="s">
        <v>161</v>
      </c>
      <c r="AT144" s="220" t="s">
        <v>156</v>
      </c>
      <c r="AU144" s="220" t="s">
        <v>91</v>
      </c>
      <c r="AY144" s="15" t="s">
        <v>154</v>
      </c>
      <c r="BE144" s="108">
        <f>IF(N144="základní",J144,0)</f>
        <v>0</v>
      </c>
      <c r="BF144" s="108">
        <f>IF(N144="snížená",J144,0)</f>
        <v>0</v>
      </c>
      <c r="BG144" s="108">
        <f>IF(N144="zákl. přenesená",J144,0)</f>
        <v>0</v>
      </c>
      <c r="BH144" s="108">
        <f>IF(N144="sníž. přenesená",J144,0)</f>
        <v>0</v>
      </c>
      <c r="BI144" s="108">
        <f>IF(N144="nulová",J144,0)</f>
        <v>0</v>
      </c>
      <c r="BJ144" s="15" t="s">
        <v>8</v>
      </c>
      <c r="BK144" s="108">
        <f>ROUND(I144*H144,0)</f>
        <v>0</v>
      </c>
      <c r="BL144" s="15" t="s">
        <v>161</v>
      </c>
      <c r="BM144" s="220" t="s">
        <v>470</v>
      </c>
    </row>
    <row r="145" spans="2:47" s="1" customFormat="1" ht="19.2">
      <c r="B145" s="33"/>
      <c r="C145" s="34"/>
      <c r="D145" s="221" t="s">
        <v>163</v>
      </c>
      <c r="E145" s="34"/>
      <c r="F145" s="222" t="s">
        <v>340</v>
      </c>
      <c r="G145" s="34"/>
      <c r="H145" s="34"/>
      <c r="I145" s="122"/>
      <c r="J145" s="34"/>
      <c r="K145" s="34"/>
      <c r="L145" s="35"/>
      <c r="M145" s="223"/>
      <c r="N145" s="65"/>
      <c r="O145" s="65"/>
      <c r="P145" s="65"/>
      <c r="Q145" s="65"/>
      <c r="R145" s="65"/>
      <c r="S145" s="65"/>
      <c r="T145" s="66"/>
      <c r="AT145" s="15" t="s">
        <v>163</v>
      </c>
      <c r="AU145" s="15" t="s">
        <v>91</v>
      </c>
    </row>
    <row r="146" spans="2:51" s="12" customFormat="1" ht="10.2">
      <c r="B146" s="224"/>
      <c r="C146" s="225"/>
      <c r="D146" s="221" t="s">
        <v>165</v>
      </c>
      <c r="E146" s="226" t="s">
        <v>1</v>
      </c>
      <c r="F146" s="227" t="s">
        <v>471</v>
      </c>
      <c r="G146" s="225"/>
      <c r="H146" s="228">
        <v>31.5</v>
      </c>
      <c r="I146" s="229"/>
      <c r="J146" s="225"/>
      <c r="K146" s="225"/>
      <c r="L146" s="230"/>
      <c r="M146" s="231"/>
      <c r="N146" s="232"/>
      <c r="O146" s="232"/>
      <c r="P146" s="232"/>
      <c r="Q146" s="232"/>
      <c r="R146" s="232"/>
      <c r="S146" s="232"/>
      <c r="T146" s="233"/>
      <c r="AT146" s="234" t="s">
        <v>165</v>
      </c>
      <c r="AU146" s="234" t="s">
        <v>91</v>
      </c>
      <c r="AV146" s="12" t="s">
        <v>91</v>
      </c>
      <c r="AW146" s="12" t="s">
        <v>35</v>
      </c>
      <c r="AX146" s="12" t="s">
        <v>8</v>
      </c>
      <c r="AY146" s="234" t="s">
        <v>154</v>
      </c>
    </row>
    <row r="147" spans="2:65" s="1" customFormat="1" ht="16.5" customHeight="1">
      <c r="B147" s="33"/>
      <c r="C147" s="247" t="s">
        <v>186</v>
      </c>
      <c r="D147" s="247" t="s">
        <v>228</v>
      </c>
      <c r="E147" s="248" t="s">
        <v>472</v>
      </c>
      <c r="F147" s="249" t="s">
        <v>473</v>
      </c>
      <c r="G147" s="250" t="s">
        <v>345</v>
      </c>
      <c r="H147" s="251">
        <v>7</v>
      </c>
      <c r="I147" s="252"/>
      <c r="J147" s="251">
        <f>ROUND(I147*H147,0)</f>
        <v>0</v>
      </c>
      <c r="K147" s="249" t="s">
        <v>461</v>
      </c>
      <c r="L147" s="253"/>
      <c r="M147" s="254" t="s">
        <v>1</v>
      </c>
      <c r="N147" s="255" t="s">
        <v>47</v>
      </c>
      <c r="O147" s="65"/>
      <c r="P147" s="218">
        <f>O147*H147</f>
        <v>0</v>
      </c>
      <c r="Q147" s="218">
        <v>1.67</v>
      </c>
      <c r="R147" s="218">
        <f>Q147*H147</f>
        <v>11.69</v>
      </c>
      <c r="S147" s="218">
        <v>0</v>
      </c>
      <c r="T147" s="219">
        <f>S147*H147</f>
        <v>0</v>
      </c>
      <c r="AR147" s="220" t="s">
        <v>204</v>
      </c>
      <c r="AT147" s="220" t="s">
        <v>228</v>
      </c>
      <c r="AU147" s="220" t="s">
        <v>91</v>
      </c>
      <c r="AY147" s="15" t="s">
        <v>154</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161</v>
      </c>
      <c r="BM147" s="220" t="s">
        <v>474</v>
      </c>
    </row>
    <row r="148" spans="2:47" s="1" customFormat="1" ht="10.2">
      <c r="B148" s="33"/>
      <c r="C148" s="34"/>
      <c r="D148" s="221" t="s">
        <v>163</v>
      </c>
      <c r="E148" s="34"/>
      <c r="F148" s="222" t="s">
        <v>473</v>
      </c>
      <c r="G148" s="34"/>
      <c r="H148" s="34"/>
      <c r="I148" s="122"/>
      <c r="J148" s="34"/>
      <c r="K148" s="34"/>
      <c r="L148" s="35"/>
      <c r="M148" s="223"/>
      <c r="N148" s="65"/>
      <c r="O148" s="65"/>
      <c r="P148" s="65"/>
      <c r="Q148" s="65"/>
      <c r="R148" s="65"/>
      <c r="S148" s="65"/>
      <c r="T148" s="66"/>
      <c r="AT148" s="15" t="s">
        <v>163</v>
      </c>
      <c r="AU148" s="15" t="s">
        <v>91</v>
      </c>
    </row>
    <row r="149" spans="2:63" s="11" customFormat="1" ht="22.8" customHeight="1">
      <c r="B149" s="194"/>
      <c r="C149" s="195"/>
      <c r="D149" s="196" t="s">
        <v>81</v>
      </c>
      <c r="E149" s="208" t="s">
        <v>186</v>
      </c>
      <c r="F149" s="208" t="s">
        <v>475</v>
      </c>
      <c r="G149" s="195"/>
      <c r="H149" s="195"/>
      <c r="I149" s="198"/>
      <c r="J149" s="209">
        <f>BK149</f>
        <v>0</v>
      </c>
      <c r="K149" s="195"/>
      <c r="L149" s="200"/>
      <c r="M149" s="201"/>
      <c r="N149" s="202"/>
      <c r="O149" s="202"/>
      <c r="P149" s="203">
        <f>SUM(P150:P161)</f>
        <v>0</v>
      </c>
      <c r="Q149" s="202"/>
      <c r="R149" s="203">
        <f>SUM(R150:R161)</f>
        <v>0</v>
      </c>
      <c r="S149" s="202"/>
      <c r="T149" s="204">
        <f>SUM(T150:T161)</f>
        <v>0</v>
      </c>
      <c r="AR149" s="205" t="s">
        <v>8</v>
      </c>
      <c r="AT149" s="206" t="s">
        <v>81</v>
      </c>
      <c r="AU149" s="206" t="s">
        <v>8</v>
      </c>
      <c r="AY149" s="205" t="s">
        <v>154</v>
      </c>
      <c r="BK149" s="207">
        <f>SUM(BK150:BK161)</f>
        <v>0</v>
      </c>
    </row>
    <row r="150" spans="2:65" s="1" customFormat="1" ht="16.5" customHeight="1">
      <c r="B150" s="33"/>
      <c r="C150" s="210" t="s">
        <v>193</v>
      </c>
      <c r="D150" s="210" t="s">
        <v>156</v>
      </c>
      <c r="E150" s="211" t="s">
        <v>476</v>
      </c>
      <c r="F150" s="212" t="s">
        <v>477</v>
      </c>
      <c r="G150" s="213" t="s">
        <v>159</v>
      </c>
      <c r="H150" s="214">
        <v>35.1</v>
      </c>
      <c r="I150" s="215"/>
      <c r="J150" s="214">
        <f>ROUND(I150*H150,0)</f>
        <v>0</v>
      </c>
      <c r="K150" s="212" t="s">
        <v>461</v>
      </c>
      <c r="L150" s="35"/>
      <c r="M150" s="216" t="s">
        <v>1</v>
      </c>
      <c r="N150" s="217" t="s">
        <v>47</v>
      </c>
      <c r="O150" s="65"/>
      <c r="P150" s="218">
        <f>O150*H150</f>
        <v>0</v>
      </c>
      <c r="Q150" s="218">
        <v>0</v>
      </c>
      <c r="R150" s="218">
        <f>Q150*H150</f>
        <v>0</v>
      </c>
      <c r="S150" s="218">
        <v>0</v>
      </c>
      <c r="T150" s="219">
        <f>S150*H150</f>
        <v>0</v>
      </c>
      <c r="AR150" s="220" t="s">
        <v>161</v>
      </c>
      <c r="AT150" s="220" t="s">
        <v>156</v>
      </c>
      <c r="AU150" s="220" t="s">
        <v>91</v>
      </c>
      <c r="AY150" s="15" t="s">
        <v>154</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161</v>
      </c>
      <c r="BM150" s="220" t="s">
        <v>478</v>
      </c>
    </row>
    <row r="151" spans="2:47" s="1" customFormat="1" ht="19.2">
      <c r="B151" s="33"/>
      <c r="C151" s="34"/>
      <c r="D151" s="221" t="s">
        <v>163</v>
      </c>
      <c r="E151" s="34"/>
      <c r="F151" s="222" t="s">
        <v>479</v>
      </c>
      <c r="G151" s="34"/>
      <c r="H151" s="34"/>
      <c r="I151" s="122"/>
      <c r="J151" s="34"/>
      <c r="K151" s="34"/>
      <c r="L151" s="35"/>
      <c r="M151" s="223"/>
      <c r="N151" s="65"/>
      <c r="O151" s="65"/>
      <c r="P151" s="65"/>
      <c r="Q151" s="65"/>
      <c r="R151" s="65"/>
      <c r="S151" s="65"/>
      <c r="T151" s="66"/>
      <c r="AT151" s="15" t="s">
        <v>163</v>
      </c>
      <c r="AU151" s="15" t="s">
        <v>91</v>
      </c>
    </row>
    <row r="152" spans="2:51" s="12" customFormat="1" ht="10.2">
      <c r="B152" s="224"/>
      <c r="C152" s="225"/>
      <c r="D152" s="221" t="s">
        <v>165</v>
      </c>
      <c r="E152" s="226" t="s">
        <v>1</v>
      </c>
      <c r="F152" s="227" t="s">
        <v>480</v>
      </c>
      <c r="G152" s="225"/>
      <c r="H152" s="228">
        <v>35.1</v>
      </c>
      <c r="I152" s="229"/>
      <c r="J152" s="225"/>
      <c r="K152" s="225"/>
      <c r="L152" s="230"/>
      <c r="M152" s="231"/>
      <c r="N152" s="232"/>
      <c r="O152" s="232"/>
      <c r="P152" s="232"/>
      <c r="Q152" s="232"/>
      <c r="R152" s="232"/>
      <c r="S152" s="232"/>
      <c r="T152" s="233"/>
      <c r="AT152" s="234" t="s">
        <v>165</v>
      </c>
      <c r="AU152" s="234" t="s">
        <v>91</v>
      </c>
      <c r="AV152" s="12" t="s">
        <v>91</v>
      </c>
      <c r="AW152" s="12" t="s">
        <v>35</v>
      </c>
      <c r="AX152" s="12" t="s">
        <v>8</v>
      </c>
      <c r="AY152" s="234" t="s">
        <v>154</v>
      </c>
    </row>
    <row r="153" spans="2:65" s="1" customFormat="1" ht="24" customHeight="1">
      <c r="B153" s="33"/>
      <c r="C153" s="210" t="s">
        <v>198</v>
      </c>
      <c r="D153" s="210" t="s">
        <v>156</v>
      </c>
      <c r="E153" s="211" t="s">
        <v>481</v>
      </c>
      <c r="F153" s="212" t="s">
        <v>482</v>
      </c>
      <c r="G153" s="213" t="s">
        <v>159</v>
      </c>
      <c r="H153" s="214">
        <v>35.1</v>
      </c>
      <c r="I153" s="215"/>
      <c r="J153" s="214">
        <f>ROUND(I153*H153,0)</f>
        <v>0</v>
      </c>
      <c r="K153" s="212" t="s">
        <v>461</v>
      </c>
      <c r="L153" s="35"/>
      <c r="M153" s="216" t="s">
        <v>1</v>
      </c>
      <c r="N153" s="217" t="s">
        <v>47</v>
      </c>
      <c r="O153" s="65"/>
      <c r="P153" s="218">
        <f>O153*H153</f>
        <v>0</v>
      </c>
      <c r="Q153" s="218">
        <v>0</v>
      </c>
      <c r="R153" s="218">
        <f>Q153*H153</f>
        <v>0</v>
      </c>
      <c r="S153" s="218">
        <v>0</v>
      </c>
      <c r="T153" s="219">
        <f>S153*H153</f>
        <v>0</v>
      </c>
      <c r="AR153" s="220" t="s">
        <v>161</v>
      </c>
      <c r="AT153" s="220" t="s">
        <v>156</v>
      </c>
      <c r="AU153" s="220" t="s">
        <v>91</v>
      </c>
      <c r="AY153" s="15" t="s">
        <v>154</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161</v>
      </c>
      <c r="BM153" s="220" t="s">
        <v>483</v>
      </c>
    </row>
    <row r="154" spans="2:47" s="1" customFormat="1" ht="19.2">
      <c r="B154" s="33"/>
      <c r="C154" s="34"/>
      <c r="D154" s="221" t="s">
        <v>163</v>
      </c>
      <c r="E154" s="34"/>
      <c r="F154" s="222" t="s">
        <v>484</v>
      </c>
      <c r="G154" s="34"/>
      <c r="H154" s="34"/>
      <c r="I154" s="122"/>
      <c r="J154" s="34"/>
      <c r="K154" s="34"/>
      <c r="L154" s="35"/>
      <c r="M154" s="223"/>
      <c r="N154" s="65"/>
      <c r="O154" s="65"/>
      <c r="P154" s="65"/>
      <c r="Q154" s="65"/>
      <c r="R154" s="65"/>
      <c r="S154" s="65"/>
      <c r="T154" s="66"/>
      <c r="AT154" s="15" t="s">
        <v>163</v>
      </c>
      <c r="AU154" s="15" t="s">
        <v>91</v>
      </c>
    </row>
    <row r="155" spans="2:51" s="12" customFormat="1" ht="20.4">
      <c r="B155" s="224"/>
      <c r="C155" s="225"/>
      <c r="D155" s="221" t="s">
        <v>165</v>
      </c>
      <c r="E155" s="226" t="s">
        <v>1</v>
      </c>
      <c r="F155" s="227" t="s">
        <v>485</v>
      </c>
      <c r="G155" s="225"/>
      <c r="H155" s="228">
        <v>35.1</v>
      </c>
      <c r="I155" s="229"/>
      <c r="J155" s="225"/>
      <c r="K155" s="225"/>
      <c r="L155" s="230"/>
      <c r="M155" s="231"/>
      <c r="N155" s="232"/>
      <c r="O155" s="232"/>
      <c r="P155" s="232"/>
      <c r="Q155" s="232"/>
      <c r="R155" s="232"/>
      <c r="S155" s="232"/>
      <c r="T155" s="233"/>
      <c r="AT155" s="234" t="s">
        <v>165</v>
      </c>
      <c r="AU155" s="234" t="s">
        <v>91</v>
      </c>
      <c r="AV155" s="12" t="s">
        <v>91</v>
      </c>
      <c r="AW155" s="12" t="s">
        <v>35</v>
      </c>
      <c r="AX155" s="12" t="s">
        <v>8</v>
      </c>
      <c r="AY155" s="234" t="s">
        <v>154</v>
      </c>
    </row>
    <row r="156" spans="2:65" s="1" customFormat="1" ht="16.5" customHeight="1">
      <c r="B156" s="33"/>
      <c r="C156" s="210" t="s">
        <v>204</v>
      </c>
      <c r="D156" s="210" t="s">
        <v>156</v>
      </c>
      <c r="E156" s="211" t="s">
        <v>486</v>
      </c>
      <c r="F156" s="212" t="s">
        <v>487</v>
      </c>
      <c r="G156" s="213" t="s">
        <v>159</v>
      </c>
      <c r="H156" s="214">
        <v>35.1</v>
      </c>
      <c r="I156" s="215"/>
      <c r="J156" s="214">
        <f>ROUND(I156*H156,0)</f>
        <v>0</v>
      </c>
      <c r="K156" s="212" t="s">
        <v>461</v>
      </c>
      <c r="L156" s="35"/>
      <c r="M156" s="216" t="s">
        <v>1</v>
      </c>
      <c r="N156" s="217" t="s">
        <v>47</v>
      </c>
      <c r="O156" s="65"/>
      <c r="P156" s="218">
        <f>O156*H156</f>
        <v>0</v>
      </c>
      <c r="Q156" s="218">
        <v>0</v>
      </c>
      <c r="R156" s="218">
        <f>Q156*H156</f>
        <v>0</v>
      </c>
      <c r="S156" s="218">
        <v>0</v>
      </c>
      <c r="T156" s="219">
        <f>S156*H156</f>
        <v>0</v>
      </c>
      <c r="AR156" s="220" t="s">
        <v>161</v>
      </c>
      <c r="AT156" s="220" t="s">
        <v>156</v>
      </c>
      <c r="AU156" s="220" t="s">
        <v>91</v>
      </c>
      <c r="AY156" s="15" t="s">
        <v>154</v>
      </c>
      <c r="BE156" s="108">
        <f>IF(N156="základní",J156,0)</f>
        <v>0</v>
      </c>
      <c r="BF156" s="108">
        <f>IF(N156="snížená",J156,0)</f>
        <v>0</v>
      </c>
      <c r="BG156" s="108">
        <f>IF(N156="zákl. přenesená",J156,0)</f>
        <v>0</v>
      </c>
      <c r="BH156" s="108">
        <f>IF(N156="sníž. přenesená",J156,0)</f>
        <v>0</v>
      </c>
      <c r="BI156" s="108">
        <f>IF(N156="nulová",J156,0)</f>
        <v>0</v>
      </c>
      <c r="BJ156" s="15" t="s">
        <v>8</v>
      </c>
      <c r="BK156" s="108">
        <f>ROUND(I156*H156,0)</f>
        <v>0</v>
      </c>
      <c r="BL156" s="15" t="s">
        <v>161</v>
      </c>
      <c r="BM156" s="220" t="s">
        <v>488</v>
      </c>
    </row>
    <row r="157" spans="2:47" s="1" customFormat="1" ht="28.8">
      <c r="B157" s="33"/>
      <c r="C157" s="34"/>
      <c r="D157" s="221" t="s">
        <v>163</v>
      </c>
      <c r="E157" s="34"/>
      <c r="F157" s="222" t="s">
        <v>489</v>
      </c>
      <c r="G157" s="34"/>
      <c r="H157" s="34"/>
      <c r="I157" s="122"/>
      <c r="J157" s="34"/>
      <c r="K157" s="34"/>
      <c r="L157" s="35"/>
      <c r="M157" s="223"/>
      <c r="N157" s="65"/>
      <c r="O157" s="65"/>
      <c r="P157" s="65"/>
      <c r="Q157" s="65"/>
      <c r="R157" s="65"/>
      <c r="S157" s="65"/>
      <c r="T157" s="66"/>
      <c r="AT157" s="15" t="s">
        <v>163</v>
      </c>
      <c r="AU157" s="15" t="s">
        <v>91</v>
      </c>
    </row>
    <row r="158" spans="2:51" s="12" customFormat="1" ht="10.2">
      <c r="B158" s="224"/>
      <c r="C158" s="225"/>
      <c r="D158" s="221" t="s">
        <v>165</v>
      </c>
      <c r="E158" s="226" t="s">
        <v>1</v>
      </c>
      <c r="F158" s="227" t="s">
        <v>480</v>
      </c>
      <c r="G158" s="225"/>
      <c r="H158" s="228">
        <v>35.1</v>
      </c>
      <c r="I158" s="229"/>
      <c r="J158" s="225"/>
      <c r="K158" s="225"/>
      <c r="L158" s="230"/>
      <c r="M158" s="231"/>
      <c r="N158" s="232"/>
      <c r="O158" s="232"/>
      <c r="P158" s="232"/>
      <c r="Q158" s="232"/>
      <c r="R158" s="232"/>
      <c r="S158" s="232"/>
      <c r="T158" s="233"/>
      <c r="AT158" s="234" t="s">
        <v>165</v>
      </c>
      <c r="AU158" s="234" t="s">
        <v>91</v>
      </c>
      <c r="AV158" s="12" t="s">
        <v>91</v>
      </c>
      <c r="AW158" s="12" t="s">
        <v>35</v>
      </c>
      <c r="AX158" s="12" t="s">
        <v>8</v>
      </c>
      <c r="AY158" s="234" t="s">
        <v>154</v>
      </c>
    </row>
    <row r="159" spans="2:65" s="1" customFormat="1" ht="24" customHeight="1">
      <c r="B159" s="33"/>
      <c r="C159" s="210" t="s">
        <v>210</v>
      </c>
      <c r="D159" s="210" t="s">
        <v>156</v>
      </c>
      <c r="E159" s="211" t="s">
        <v>490</v>
      </c>
      <c r="F159" s="212" t="s">
        <v>491</v>
      </c>
      <c r="G159" s="213" t="s">
        <v>159</v>
      </c>
      <c r="H159" s="214">
        <v>35.1</v>
      </c>
      <c r="I159" s="215"/>
      <c r="J159" s="214">
        <f>ROUND(I159*H159,0)</f>
        <v>0</v>
      </c>
      <c r="K159" s="212" t="s">
        <v>461</v>
      </c>
      <c r="L159" s="35"/>
      <c r="M159" s="216" t="s">
        <v>1</v>
      </c>
      <c r="N159" s="217" t="s">
        <v>47</v>
      </c>
      <c r="O159" s="65"/>
      <c r="P159" s="218">
        <f>O159*H159</f>
        <v>0</v>
      </c>
      <c r="Q159" s="218">
        <v>0</v>
      </c>
      <c r="R159" s="218">
        <f>Q159*H159</f>
        <v>0</v>
      </c>
      <c r="S159" s="218">
        <v>0</v>
      </c>
      <c r="T159" s="219">
        <f>S159*H159</f>
        <v>0</v>
      </c>
      <c r="AR159" s="220" t="s">
        <v>161</v>
      </c>
      <c r="AT159" s="220" t="s">
        <v>156</v>
      </c>
      <c r="AU159" s="220" t="s">
        <v>91</v>
      </c>
      <c r="AY159" s="15" t="s">
        <v>154</v>
      </c>
      <c r="BE159" s="108">
        <f>IF(N159="základní",J159,0)</f>
        <v>0</v>
      </c>
      <c r="BF159" s="108">
        <f>IF(N159="snížená",J159,0)</f>
        <v>0</v>
      </c>
      <c r="BG159" s="108">
        <f>IF(N159="zákl. přenesená",J159,0)</f>
        <v>0</v>
      </c>
      <c r="BH159" s="108">
        <f>IF(N159="sníž. přenesená",J159,0)</f>
        <v>0</v>
      </c>
      <c r="BI159" s="108">
        <f>IF(N159="nulová",J159,0)</f>
        <v>0</v>
      </c>
      <c r="BJ159" s="15" t="s">
        <v>8</v>
      </c>
      <c r="BK159" s="108">
        <f>ROUND(I159*H159,0)</f>
        <v>0</v>
      </c>
      <c r="BL159" s="15" t="s">
        <v>161</v>
      </c>
      <c r="BM159" s="220" t="s">
        <v>492</v>
      </c>
    </row>
    <row r="160" spans="2:47" s="1" customFormat="1" ht="28.8">
      <c r="B160" s="33"/>
      <c r="C160" s="34"/>
      <c r="D160" s="221" t="s">
        <v>163</v>
      </c>
      <c r="E160" s="34"/>
      <c r="F160" s="222" t="s">
        <v>493</v>
      </c>
      <c r="G160" s="34"/>
      <c r="H160" s="34"/>
      <c r="I160" s="122"/>
      <c r="J160" s="34"/>
      <c r="K160" s="34"/>
      <c r="L160" s="35"/>
      <c r="M160" s="223"/>
      <c r="N160" s="65"/>
      <c r="O160" s="65"/>
      <c r="P160" s="65"/>
      <c r="Q160" s="65"/>
      <c r="R160" s="65"/>
      <c r="S160" s="65"/>
      <c r="T160" s="66"/>
      <c r="AT160" s="15" t="s">
        <v>163</v>
      </c>
      <c r="AU160" s="15" t="s">
        <v>91</v>
      </c>
    </row>
    <row r="161" spans="2:51" s="12" customFormat="1" ht="10.2">
      <c r="B161" s="224"/>
      <c r="C161" s="225"/>
      <c r="D161" s="221" t="s">
        <v>165</v>
      </c>
      <c r="E161" s="226" t="s">
        <v>1</v>
      </c>
      <c r="F161" s="227" t="s">
        <v>480</v>
      </c>
      <c r="G161" s="225"/>
      <c r="H161" s="228">
        <v>35.1</v>
      </c>
      <c r="I161" s="229"/>
      <c r="J161" s="225"/>
      <c r="K161" s="225"/>
      <c r="L161" s="230"/>
      <c r="M161" s="231"/>
      <c r="N161" s="232"/>
      <c r="O161" s="232"/>
      <c r="P161" s="232"/>
      <c r="Q161" s="232"/>
      <c r="R161" s="232"/>
      <c r="S161" s="232"/>
      <c r="T161" s="233"/>
      <c r="AT161" s="234" t="s">
        <v>165</v>
      </c>
      <c r="AU161" s="234" t="s">
        <v>91</v>
      </c>
      <c r="AV161" s="12" t="s">
        <v>91</v>
      </c>
      <c r="AW161" s="12" t="s">
        <v>35</v>
      </c>
      <c r="AX161" s="12" t="s">
        <v>8</v>
      </c>
      <c r="AY161" s="234" t="s">
        <v>154</v>
      </c>
    </row>
    <row r="162" spans="2:63" s="11" customFormat="1" ht="22.8" customHeight="1">
      <c r="B162" s="194"/>
      <c r="C162" s="195"/>
      <c r="D162" s="196" t="s">
        <v>81</v>
      </c>
      <c r="E162" s="208" t="s">
        <v>385</v>
      </c>
      <c r="F162" s="208" t="s">
        <v>386</v>
      </c>
      <c r="G162" s="195"/>
      <c r="H162" s="195"/>
      <c r="I162" s="198"/>
      <c r="J162" s="209">
        <f>BK162</f>
        <v>0</v>
      </c>
      <c r="K162" s="195"/>
      <c r="L162" s="200"/>
      <c r="M162" s="201"/>
      <c r="N162" s="202"/>
      <c r="O162" s="202"/>
      <c r="P162" s="203">
        <f>SUM(P163:P164)</f>
        <v>0</v>
      </c>
      <c r="Q162" s="202"/>
      <c r="R162" s="203">
        <f>SUM(R163:R164)</f>
        <v>0</v>
      </c>
      <c r="S162" s="202"/>
      <c r="T162" s="204">
        <f>SUM(T163:T164)</f>
        <v>0</v>
      </c>
      <c r="AR162" s="205" t="s">
        <v>8</v>
      </c>
      <c r="AT162" s="206" t="s">
        <v>81</v>
      </c>
      <c r="AU162" s="206" t="s">
        <v>8</v>
      </c>
      <c r="AY162" s="205" t="s">
        <v>154</v>
      </c>
      <c r="BK162" s="207">
        <f>SUM(BK163:BK164)</f>
        <v>0</v>
      </c>
    </row>
    <row r="163" spans="2:65" s="1" customFormat="1" ht="24" customHeight="1">
      <c r="B163" s="33"/>
      <c r="C163" s="210" t="s">
        <v>216</v>
      </c>
      <c r="D163" s="210" t="s">
        <v>156</v>
      </c>
      <c r="E163" s="211" t="s">
        <v>494</v>
      </c>
      <c r="F163" s="212" t="s">
        <v>495</v>
      </c>
      <c r="G163" s="213" t="s">
        <v>231</v>
      </c>
      <c r="H163" s="214">
        <v>15.09</v>
      </c>
      <c r="I163" s="215"/>
      <c r="J163" s="214">
        <f>ROUND(I163*H163,0)</f>
        <v>0</v>
      </c>
      <c r="K163" s="212" t="s">
        <v>461</v>
      </c>
      <c r="L163" s="35"/>
      <c r="M163" s="216" t="s">
        <v>1</v>
      </c>
      <c r="N163" s="217" t="s">
        <v>47</v>
      </c>
      <c r="O163" s="65"/>
      <c r="P163" s="218">
        <f>O163*H163</f>
        <v>0</v>
      </c>
      <c r="Q163" s="218">
        <v>0</v>
      </c>
      <c r="R163" s="218">
        <f>Q163*H163</f>
        <v>0</v>
      </c>
      <c r="S163" s="218">
        <v>0</v>
      </c>
      <c r="T163" s="219">
        <f>S163*H163</f>
        <v>0</v>
      </c>
      <c r="AR163" s="220" t="s">
        <v>161</v>
      </c>
      <c r="AT163" s="220" t="s">
        <v>156</v>
      </c>
      <c r="AU163" s="220" t="s">
        <v>91</v>
      </c>
      <c r="AY163" s="15" t="s">
        <v>154</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161</v>
      </c>
      <c r="BM163" s="220" t="s">
        <v>496</v>
      </c>
    </row>
    <row r="164" spans="2:47" s="1" customFormat="1" ht="28.8">
      <c r="B164" s="33"/>
      <c r="C164" s="34"/>
      <c r="D164" s="221" t="s">
        <v>163</v>
      </c>
      <c r="E164" s="34"/>
      <c r="F164" s="222" t="s">
        <v>497</v>
      </c>
      <c r="G164" s="34"/>
      <c r="H164" s="34"/>
      <c r="I164" s="122"/>
      <c r="J164" s="34"/>
      <c r="K164" s="34"/>
      <c r="L164" s="35"/>
      <c r="M164" s="259"/>
      <c r="N164" s="260"/>
      <c r="O164" s="260"/>
      <c r="P164" s="260"/>
      <c r="Q164" s="260"/>
      <c r="R164" s="260"/>
      <c r="S164" s="260"/>
      <c r="T164" s="261"/>
      <c r="AT164" s="15" t="s">
        <v>163</v>
      </c>
      <c r="AU164" s="15" t="s">
        <v>91</v>
      </c>
    </row>
    <row r="165" spans="2:12" s="1" customFormat="1" ht="6.9" customHeight="1">
      <c r="B165" s="48"/>
      <c r="C165" s="49"/>
      <c r="D165" s="49"/>
      <c r="E165" s="49"/>
      <c r="F165" s="49"/>
      <c r="G165" s="49"/>
      <c r="H165" s="49"/>
      <c r="I165" s="156"/>
      <c r="J165" s="49"/>
      <c r="K165" s="49"/>
      <c r="L165" s="35"/>
    </row>
  </sheetData>
  <sheetProtection algorithmName="SHA-512" hashValue="O6DEpsKt3BlxjqgCK/TAFqIxPeV1sjQmGKq3bOoRGhY4lzPxiIOn0wlQM2Gx7tusivUAK69uhEVV4R2Hu4t/9g==" saltValue="m4a/CngrvAg/v4Abj1QPztG6Ua0gxPXI1JwIVhcSeqMSzMPGtZaNh/9gKR3WVDq5vqRgKfSQZlQyeAhoHjhCpQ==" spinCount="100000" sheet="1" objects="1" scenarios="1" formatColumns="0" formatRows="0" autoFilter="0"/>
  <autoFilter ref="C130:K164"/>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05"/>
      <c r="M2" s="305"/>
      <c r="N2" s="305"/>
      <c r="O2" s="305"/>
      <c r="P2" s="305"/>
      <c r="Q2" s="305"/>
      <c r="R2" s="305"/>
      <c r="S2" s="305"/>
      <c r="T2" s="305"/>
      <c r="U2" s="305"/>
      <c r="V2" s="305"/>
      <c r="AT2" s="15" t="s">
        <v>100</v>
      </c>
    </row>
    <row r="3" spans="2:46" ht="6.9" customHeight="1">
      <c r="B3" s="116"/>
      <c r="C3" s="117"/>
      <c r="D3" s="117"/>
      <c r="E3" s="117"/>
      <c r="F3" s="117"/>
      <c r="G3" s="117"/>
      <c r="H3" s="117"/>
      <c r="I3" s="118"/>
      <c r="J3" s="117"/>
      <c r="K3" s="117"/>
      <c r="L3" s="18"/>
      <c r="AT3" s="15" t="s">
        <v>91</v>
      </c>
    </row>
    <row r="4" spans="2:46" ht="24.9" customHeight="1">
      <c r="B4" s="18"/>
      <c r="D4" s="119" t="s">
        <v>113</v>
      </c>
      <c r="L4" s="18"/>
      <c r="M4" s="120" t="s">
        <v>11</v>
      </c>
      <c r="AT4" s="15" t="s">
        <v>4</v>
      </c>
    </row>
    <row r="5" spans="2:12" ht="6.9" customHeight="1">
      <c r="B5" s="18"/>
      <c r="L5" s="18"/>
    </row>
    <row r="6" spans="2:12" ht="12" customHeight="1">
      <c r="B6" s="18"/>
      <c r="D6" s="121" t="s">
        <v>16</v>
      </c>
      <c r="L6" s="18"/>
    </row>
    <row r="7" spans="2:12" ht="16.5" customHeight="1">
      <c r="B7" s="18"/>
      <c r="E7" s="309" t="str">
        <f>'Rekapitulace stavby'!K6</f>
        <v>Valašské Meziříčí - Stupeň Komunální</v>
      </c>
      <c r="F7" s="310"/>
      <c r="G7" s="310"/>
      <c r="H7" s="310"/>
      <c r="L7" s="18"/>
    </row>
    <row r="8" spans="2:12" s="1" customFormat="1" ht="12" customHeight="1">
      <c r="B8" s="35"/>
      <c r="D8" s="121" t="s">
        <v>114</v>
      </c>
      <c r="I8" s="122"/>
      <c r="L8" s="35"/>
    </row>
    <row r="9" spans="2:12" s="1" customFormat="1" ht="36.9" customHeight="1">
      <c r="B9" s="35"/>
      <c r="E9" s="311" t="s">
        <v>498</v>
      </c>
      <c r="F9" s="312"/>
      <c r="G9" s="312"/>
      <c r="H9" s="312"/>
      <c r="I9" s="122"/>
      <c r="L9" s="35"/>
    </row>
    <row r="10" spans="2:12" s="1" customFormat="1" ht="10.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t="str">
        <f>'Rekapitulace stavby'!AN8</f>
        <v>14. 3. 2019</v>
      </c>
      <c r="L12" s="35"/>
    </row>
    <row r="13" spans="2:12" s="1" customFormat="1" ht="10.8" customHeight="1">
      <c r="B13" s="35"/>
      <c r="I13" s="122"/>
      <c r="L13" s="35"/>
    </row>
    <row r="14" spans="2:12" s="1" customFormat="1" ht="12" customHeight="1">
      <c r="B14" s="35"/>
      <c r="D14" s="121" t="s">
        <v>24</v>
      </c>
      <c r="I14" s="124" t="s">
        <v>25</v>
      </c>
      <c r="J14" s="123" t="s">
        <v>26</v>
      </c>
      <c r="L14" s="35"/>
    </row>
    <row r="15" spans="2:12" s="1" customFormat="1" ht="18" customHeight="1">
      <c r="B15" s="35"/>
      <c r="E15" s="123" t="s">
        <v>27</v>
      </c>
      <c r="I15" s="124" t="s">
        <v>28</v>
      </c>
      <c r="J15" s="123" t="s">
        <v>1</v>
      </c>
      <c r="L15" s="35"/>
    </row>
    <row r="16" spans="2:12" s="1" customFormat="1" ht="6.9" customHeight="1">
      <c r="B16" s="35"/>
      <c r="I16" s="122"/>
      <c r="L16" s="35"/>
    </row>
    <row r="17" spans="2:12" s="1" customFormat="1" ht="12" customHeight="1">
      <c r="B17" s="35"/>
      <c r="D17" s="121" t="s">
        <v>29</v>
      </c>
      <c r="I17" s="124" t="s">
        <v>25</v>
      </c>
      <c r="J17" s="28" t="str">
        <f>'Rekapitulace stavby'!AN13</f>
        <v>Vyplň údaj</v>
      </c>
      <c r="L17" s="35"/>
    </row>
    <row r="18" spans="2:12" s="1" customFormat="1" ht="18" customHeight="1">
      <c r="B18" s="35"/>
      <c r="E18" s="313" t="str">
        <f>'Rekapitulace stavby'!E14</f>
        <v>Vyplň údaj</v>
      </c>
      <c r="F18" s="314"/>
      <c r="G18" s="314"/>
      <c r="H18" s="314"/>
      <c r="I18" s="124" t="s">
        <v>28</v>
      </c>
      <c r="J18" s="28" t="str">
        <f>'Rekapitulace stavby'!AN14</f>
        <v>Vyplň údaj</v>
      </c>
      <c r="L18" s="35"/>
    </row>
    <row r="19" spans="2:12" s="1" customFormat="1" ht="6.9" customHeight="1">
      <c r="B19" s="35"/>
      <c r="I19" s="122"/>
      <c r="L19" s="35"/>
    </row>
    <row r="20" spans="2:12" s="1" customFormat="1" ht="12" customHeight="1">
      <c r="B20" s="35"/>
      <c r="D20" s="121" t="s">
        <v>31</v>
      </c>
      <c r="I20" s="124" t="s">
        <v>25</v>
      </c>
      <c r="J20" s="123" t="s">
        <v>32</v>
      </c>
      <c r="L20" s="35"/>
    </row>
    <row r="21" spans="2:12" s="1" customFormat="1" ht="18" customHeight="1">
      <c r="B21" s="35"/>
      <c r="E21" s="123" t="s">
        <v>33</v>
      </c>
      <c r="I21" s="124" t="s">
        <v>28</v>
      </c>
      <c r="J21" s="123" t="s">
        <v>34</v>
      </c>
      <c r="L21" s="35"/>
    </row>
    <row r="22" spans="2:12" s="1" customFormat="1" ht="6.9" customHeight="1">
      <c r="B22" s="35"/>
      <c r="I22" s="122"/>
      <c r="L22" s="35"/>
    </row>
    <row r="23" spans="2:12" s="1" customFormat="1" ht="12" customHeight="1">
      <c r="B23" s="35"/>
      <c r="D23" s="121" t="s">
        <v>36</v>
      </c>
      <c r="I23" s="124" t="s">
        <v>25</v>
      </c>
      <c r="J23" s="123" t="str">
        <f>IF('Rekapitulace stavby'!AN19="","",'Rekapitulace stavby'!AN19)</f>
        <v/>
      </c>
      <c r="L23" s="35"/>
    </row>
    <row r="24" spans="2:12" s="1" customFormat="1" ht="18" customHeight="1">
      <c r="B24" s="35"/>
      <c r="E24" s="123" t="str">
        <f>IF('Rekapitulace stavby'!E20="","",'Rekapitulace stavby'!E20)</f>
        <v xml:space="preserve"> </v>
      </c>
      <c r="I24" s="124" t="s">
        <v>28</v>
      </c>
      <c r="J24" s="123" t="str">
        <f>IF('Rekapitulace stavby'!AN20="","",'Rekapitulace stavby'!AN20)</f>
        <v/>
      </c>
      <c r="L24" s="35"/>
    </row>
    <row r="25" spans="2:12" s="1" customFormat="1" ht="6.9" customHeight="1">
      <c r="B25" s="35"/>
      <c r="I25" s="122"/>
      <c r="L25" s="35"/>
    </row>
    <row r="26" spans="2:12" s="1" customFormat="1" ht="12" customHeight="1">
      <c r="B26" s="35"/>
      <c r="D26" s="121" t="s">
        <v>39</v>
      </c>
      <c r="I26" s="122"/>
      <c r="L26" s="35"/>
    </row>
    <row r="27" spans="2:12" s="7" customFormat="1" ht="16.5" customHeight="1">
      <c r="B27" s="126"/>
      <c r="E27" s="315" t="s">
        <v>1</v>
      </c>
      <c r="F27" s="315"/>
      <c r="G27" s="315"/>
      <c r="H27" s="315"/>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116</v>
      </c>
      <c r="I30" s="122"/>
      <c r="J30" s="129">
        <f>J96</f>
        <v>0</v>
      </c>
      <c r="L30" s="35"/>
    </row>
    <row r="31" spans="2:12" s="1" customFormat="1" ht="14.4" customHeight="1">
      <c r="B31" s="35"/>
      <c r="D31" s="130" t="s">
        <v>107</v>
      </c>
      <c r="I31" s="122"/>
      <c r="J31" s="129">
        <f>J103</f>
        <v>0</v>
      </c>
      <c r="L31" s="35"/>
    </row>
    <row r="32" spans="2:12" s="1" customFormat="1" ht="25.35" customHeight="1">
      <c r="B32" s="35"/>
      <c r="D32" s="131" t="s">
        <v>42</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44</v>
      </c>
      <c r="I34" s="134" t="s">
        <v>43</v>
      </c>
      <c r="J34" s="133" t="s">
        <v>45</v>
      </c>
      <c r="L34" s="35"/>
    </row>
    <row r="35" spans="2:12" s="1" customFormat="1" ht="14.4" customHeight="1">
      <c r="B35" s="35"/>
      <c r="D35" s="135" t="s">
        <v>46</v>
      </c>
      <c r="E35" s="121" t="s">
        <v>47</v>
      </c>
      <c r="F35" s="136">
        <f>ROUND((SUM(BE103:BE110)+SUM(BE130:BE163)),0)</f>
        <v>0</v>
      </c>
      <c r="I35" s="137">
        <v>0.21</v>
      </c>
      <c r="J35" s="136">
        <f>ROUND(((SUM(BE103:BE110)+SUM(BE130:BE163))*I35),0)</f>
        <v>0</v>
      </c>
      <c r="L35" s="35"/>
    </row>
    <row r="36" spans="2:12" s="1" customFormat="1" ht="14.4" customHeight="1">
      <c r="B36" s="35"/>
      <c r="E36" s="121" t="s">
        <v>48</v>
      </c>
      <c r="F36" s="136">
        <f>ROUND((SUM(BF103:BF110)+SUM(BF130:BF163)),0)</f>
        <v>0</v>
      </c>
      <c r="I36" s="137">
        <v>0.15</v>
      </c>
      <c r="J36" s="136">
        <f>ROUND(((SUM(BF103:BF110)+SUM(BF130:BF163))*I36),0)</f>
        <v>0</v>
      </c>
      <c r="L36" s="35"/>
    </row>
    <row r="37" spans="2:12" s="1" customFormat="1" ht="14.4" customHeight="1" hidden="1">
      <c r="B37" s="35"/>
      <c r="E37" s="121" t="s">
        <v>49</v>
      </c>
      <c r="F37" s="136">
        <f>ROUND((SUM(BG103:BG110)+SUM(BG130:BG163)),0)</f>
        <v>0</v>
      </c>
      <c r="I37" s="137">
        <v>0.21</v>
      </c>
      <c r="J37" s="136">
        <f>0</f>
        <v>0</v>
      </c>
      <c r="L37" s="35"/>
    </row>
    <row r="38" spans="2:12" s="1" customFormat="1" ht="14.4" customHeight="1" hidden="1">
      <c r="B38" s="35"/>
      <c r="E38" s="121" t="s">
        <v>50</v>
      </c>
      <c r="F38" s="136">
        <f>ROUND((SUM(BH103:BH110)+SUM(BH130:BH163)),0)</f>
        <v>0</v>
      </c>
      <c r="I38" s="137">
        <v>0.15</v>
      </c>
      <c r="J38" s="136">
        <f>0</f>
        <v>0</v>
      </c>
      <c r="L38" s="35"/>
    </row>
    <row r="39" spans="2:12" s="1" customFormat="1" ht="14.4" customHeight="1" hidden="1">
      <c r="B39" s="35"/>
      <c r="E39" s="121" t="s">
        <v>51</v>
      </c>
      <c r="F39" s="136">
        <f>ROUND((SUM(BI103:BI110)+SUM(BI130:BI163)),0)</f>
        <v>0</v>
      </c>
      <c r="I39" s="137">
        <v>0</v>
      </c>
      <c r="J39" s="136">
        <f>0</f>
        <v>0</v>
      </c>
      <c r="L39" s="35"/>
    </row>
    <row r="40" spans="2:12" s="1" customFormat="1" ht="6.9" customHeight="1">
      <c r="B40" s="35"/>
      <c r="I40" s="122"/>
      <c r="L40" s="35"/>
    </row>
    <row r="41" spans="2:12" s="1" customFormat="1" ht="25.35" customHeight="1">
      <c r="B41" s="35"/>
      <c r="C41" s="138"/>
      <c r="D41" s="139" t="s">
        <v>52</v>
      </c>
      <c r="E41" s="140"/>
      <c r="F41" s="140"/>
      <c r="G41" s="141" t="s">
        <v>53</v>
      </c>
      <c r="H41" s="142" t="s">
        <v>54</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55</v>
      </c>
      <c r="E50" s="147"/>
      <c r="F50" s="147"/>
      <c r="G50" s="146" t="s">
        <v>56</v>
      </c>
      <c r="H50" s="147"/>
      <c r="I50" s="148"/>
      <c r="J50" s="147"/>
      <c r="K50" s="147"/>
      <c r="L50" s="35"/>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5"/>
      <c r="D61" s="149" t="s">
        <v>57</v>
      </c>
      <c r="E61" s="150"/>
      <c r="F61" s="151" t="s">
        <v>58</v>
      </c>
      <c r="G61" s="149" t="s">
        <v>57</v>
      </c>
      <c r="H61" s="150"/>
      <c r="I61" s="152"/>
      <c r="J61" s="153" t="s">
        <v>58</v>
      </c>
      <c r="K61" s="150"/>
      <c r="L61" s="35"/>
    </row>
    <row r="62" spans="2:12" ht="10.2">
      <c r="B62" s="18"/>
      <c r="L62" s="18"/>
    </row>
    <row r="63" spans="2:12" ht="10.2">
      <c r="B63" s="18"/>
      <c r="L63" s="18"/>
    </row>
    <row r="64" spans="2:12" ht="10.2">
      <c r="B64" s="18"/>
      <c r="L64" s="18"/>
    </row>
    <row r="65" spans="2:12" s="1" customFormat="1" ht="13.2">
      <c r="B65" s="35"/>
      <c r="D65" s="146" t="s">
        <v>59</v>
      </c>
      <c r="E65" s="147"/>
      <c r="F65" s="147"/>
      <c r="G65" s="146" t="s">
        <v>60</v>
      </c>
      <c r="H65" s="147"/>
      <c r="I65" s="148"/>
      <c r="J65" s="147"/>
      <c r="K65" s="147"/>
      <c r="L65" s="35"/>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5"/>
      <c r="D76" s="149" t="s">
        <v>57</v>
      </c>
      <c r="E76" s="150"/>
      <c r="F76" s="151" t="s">
        <v>58</v>
      </c>
      <c r="G76" s="149" t="s">
        <v>57</v>
      </c>
      <c r="H76" s="150"/>
      <c r="I76" s="152"/>
      <c r="J76" s="153" t="s">
        <v>58</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117</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6" t="str">
        <f>E7</f>
        <v>Valašské Meziříčí - Stupeň Komunální</v>
      </c>
      <c r="F85" s="317"/>
      <c r="G85" s="317"/>
      <c r="H85" s="317"/>
      <c r="I85" s="122"/>
      <c r="J85" s="34"/>
      <c r="K85" s="34"/>
      <c r="L85" s="35"/>
    </row>
    <row r="86" spans="2:12" s="1" customFormat="1" ht="12" customHeight="1">
      <c r="B86" s="33"/>
      <c r="C86" s="27" t="s">
        <v>114</v>
      </c>
      <c r="D86" s="34"/>
      <c r="E86" s="34"/>
      <c r="F86" s="34"/>
      <c r="G86" s="34"/>
      <c r="H86" s="34"/>
      <c r="I86" s="122"/>
      <c r="J86" s="34"/>
      <c r="K86" s="34"/>
      <c r="L86" s="35"/>
    </row>
    <row r="87" spans="2:12" s="1" customFormat="1" ht="16.5" customHeight="1">
      <c r="B87" s="33"/>
      <c r="C87" s="34"/>
      <c r="D87" s="34"/>
      <c r="E87" s="280" t="str">
        <f>E9</f>
        <v>177250-4 - SO 04 Úprava dna řeky pod komunálním stupněm</v>
      </c>
      <c r="F87" s="318"/>
      <c r="G87" s="318"/>
      <c r="H87" s="318"/>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t="str">
        <f>IF(J12="","",J12)</f>
        <v>14. 3. 2019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24</v>
      </c>
      <c r="D91" s="34"/>
      <c r="E91" s="34"/>
      <c r="F91" s="25" t="str">
        <f>E15</f>
        <v>Povodí Moravy, s. p., závod Horní Morava</v>
      </c>
      <c r="G91" s="34"/>
      <c r="H91" s="34"/>
      <c r="I91" s="124" t="s">
        <v>31</v>
      </c>
      <c r="J91" s="30" t="str">
        <f>E21</f>
        <v>GEOtest, a.s.</v>
      </c>
      <c r="K91" s="34"/>
      <c r="L91" s="35"/>
    </row>
    <row r="92" spans="2:12" s="1" customFormat="1" ht="15.15" customHeight="1">
      <c r="B92" s="33"/>
      <c r="C92" s="27" t="s">
        <v>29</v>
      </c>
      <c r="D92" s="34"/>
      <c r="E92" s="34"/>
      <c r="F92" s="25" t="str">
        <f>IF(E18="","",E18)</f>
        <v>Vyplň údaj</v>
      </c>
      <c r="G92" s="34"/>
      <c r="H92" s="34"/>
      <c r="I92" s="124" t="s">
        <v>36</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118</v>
      </c>
      <c r="D94" s="113"/>
      <c r="E94" s="113"/>
      <c r="F94" s="113"/>
      <c r="G94" s="113"/>
      <c r="H94" s="113"/>
      <c r="I94" s="161"/>
      <c r="J94" s="162" t="s">
        <v>119</v>
      </c>
      <c r="K94" s="113"/>
      <c r="L94" s="35"/>
    </row>
    <row r="95" spans="2:12" s="1" customFormat="1" ht="10.35" customHeight="1">
      <c r="B95" s="33"/>
      <c r="C95" s="34"/>
      <c r="D95" s="34"/>
      <c r="E95" s="34"/>
      <c r="F95" s="34"/>
      <c r="G95" s="34"/>
      <c r="H95" s="34"/>
      <c r="I95" s="122"/>
      <c r="J95" s="34"/>
      <c r="K95" s="34"/>
      <c r="L95" s="35"/>
    </row>
    <row r="96" spans="2:47" s="1" customFormat="1" ht="22.8" customHeight="1">
      <c r="B96" s="33"/>
      <c r="C96" s="163" t="s">
        <v>120</v>
      </c>
      <c r="D96" s="34"/>
      <c r="E96" s="34"/>
      <c r="F96" s="34"/>
      <c r="G96" s="34"/>
      <c r="H96" s="34"/>
      <c r="I96" s="122"/>
      <c r="J96" s="78">
        <f>J130</f>
        <v>0</v>
      </c>
      <c r="K96" s="34"/>
      <c r="L96" s="35"/>
      <c r="AU96" s="15" t="s">
        <v>121</v>
      </c>
    </row>
    <row r="97" spans="2:12" s="8" customFormat="1" ht="24.9" customHeight="1">
      <c r="B97" s="164"/>
      <c r="C97" s="165"/>
      <c r="D97" s="166" t="s">
        <v>122</v>
      </c>
      <c r="E97" s="167"/>
      <c r="F97" s="167"/>
      <c r="G97" s="167"/>
      <c r="H97" s="167"/>
      <c r="I97" s="168"/>
      <c r="J97" s="169">
        <f>J131</f>
        <v>0</v>
      </c>
      <c r="K97" s="165"/>
      <c r="L97" s="170"/>
    </row>
    <row r="98" spans="2:12" s="9" customFormat="1" ht="19.95" customHeight="1">
      <c r="B98" s="171"/>
      <c r="C98" s="172"/>
      <c r="D98" s="173" t="s">
        <v>123</v>
      </c>
      <c r="E98" s="174"/>
      <c r="F98" s="174"/>
      <c r="G98" s="174"/>
      <c r="H98" s="174"/>
      <c r="I98" s="175"/>
      <c r="J98" s="176">
        <f>J132</f>
        <v>0</v>
      </c>
      <c r="K98" s="172"/>
      <c r="L98" s="177"/>
    </row>
    <row r="99" spans="2:12" s="9" customFormat="1" ht="19.95" customHeight="1">
      <c r="B99" s="171"/>
      <c r="C99" s="172"/>
      <c r="D99" s="173" t="s">
        <v>126</v>
      </c>
      <c r="E99" s="174"/>
      <c r="F99" s="174"/>
      <c r="G99" s="174"/>
      <c r="H99" s="174"/>
      <c r="I99" s="175"/>
      <c r="J99" s="176">
        <f>J154</f>
        <v>0</v>
      </c>
      <c r="K99" s="172"/>
      <c r="L99" s="177"/>
    </row>
    <row r="100" spans="2:12" s="9" customFormat="1" ht="19.95" customHeight="1">
      <c r="B100" s="171"/>
      <c r="C100" s="172"/>
      <c r="D100" s="173" t="s">
        <v>129</v>
      </c>
      <c r="E100" s="174"/>
      <c r="F100" s="174"/>
      <c r="G100" s="174"/>
      <c r="H100" s="174"/>
      <c r="I100" s="175"/>
      <c r="J100" s="176">
        <f>J158</f>
        <v>0</v>
      </c>
      <c r="K100" s="172"/>
      <c r="L100" s="177"/>
    </row>
    <row r="101" spans="2:12" s="1" customFormat="1" ht="21.75" customHeight="1">
      <c r="B101" s="33"/>
      <c r="C101" s="34"/>
      <c r="D101" s="34"/>
      <c r="E101" s="34"/>
      <c r="F101" s="34"/>
      <c r="G101" s="34"/>
      <c r="H101" s="34"/>
      <c r="I101" s="122"/>
      <c r="J101" s="34"/>
      <c r="K101" s="34"/>
      <c r="L101" s="35"/>
    </row>
    <row r="102" spans="2:12" s="1" customFormat="1" ht="6.9" customHeight="1">
      <c r="B102" s="33"/>
      <c r="C102" s="34"/>
      <c r="D102" s="34"/>
      <c r="E102" s="34"/>
      <c r="F102" s="34"/>
      <c r="G102" s="34"/>
      <c r="H102" s="34"/>
      <c r="I102" s="122"/>
      <c r="J102" s="34"/>
      <c r="K102" s="34"/>
      <c r="L102" s="35"/>
    </row>
    <row r="103" spans="2:14" s="1" customFormat="1" ht="29.25" customHeight="1">
      <c r="B103" s="33"/>
      <c r="C103" s="163" t="s">
        <v>130</v>
      </c>
      <c r="D103" s="34"/>
      <c r="E103" s="34"/>
      <c r="F103" s="34"/>
      <c r="G103" s="34"/>
      <c r="H103" s="34"/>
      <c r="I103" s="122"/>
      <c r="J103" s="178">
        <f>ROUND(J104+J105+J106+J107+J108+J109,0)</f>
        <v>0</v>
      </c>
      <c r="K103" s="34"/>
      <c r="L103" s="35"/>
      <c r="N103" s="179" t="s">
        <v>46</v>
      </c>
    </row>
    <row r="104" spans="2:65" s="1" customFormat="1" ht="18" customHeight="1">
      <c r="B104" s="33"/>
      <c r="C104" s="34"/>
      <c r="D104" s="299" t="s">
        <v>131</v>
      </c>
      <c r="E104" s="298"/>
      <c r="F104" s="298"/>
      <c r="G104" s="34"/>
      <c r="H104" s="34"/>
      <c r="I104" s="122"/>
      <c r="J104" s="104">
        <v>0</v>
      </c>
      <c r="K104" s="34"/>
      <c r="L104" s="180"/>
      <c r="M104" s="122"/>
      <c r="N104" s="181" t="s">
        <v>47</v>
      </c>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82" t="s">
        <v>132</v>
      </c>
      <c r="AZ104" s="122"/>
      <c r="BA104" s="122"/>
      <c r="BB104" s="122"/>
      <c r="BC104" s="122"/>
      <c r="BD104" s="122"/>
      <c r="BE104" s="183">
        <f aca="true" t="shared" si="0" ref="BE104:BE109">IF(N104="základní",J104,0)</f>
        <v>0</v>
      </c>
      <c r="BF104" s="183">
        <f aca="true" t="shared" si="1" ref="BF104:BF109">IF(N104="snížená",J104,0)</f>
        <v>0</v>
      </c>
      <c r="BG104" s="183">
        <f aca="true" t="shared" si="2" ref="BG104:BG109">IF(N104="zákl. přenesená",J104,0)</f>
        <v>0</v>
      </c>
      <c r="BH104" s="183">
        <f aca="true" t="shared" si="3" ref="BH104:BH109">IF(N104="sníž. přenesená",J104,0)</f>
        <v>0</v>
      </c>
      <c r="BI104" s="183">
        <f aca="true" t="shared" si="4" ref="BI104:BI109">IF(N104="nulová",J104,0)</f>
        <v>0</v>
      </c>
      <c r="BJ104" s="182" t="s">
        <v>8</v>
      </c>
      <c r="BK104" s="122"/>
      <c r="BL104" s="122"/>
      <c r="BM104" s="122"/>
    </row>
    <row r="105" spans="2:65" s="1" customFormat="1" ht="18" customHeight="1">
      <c r="B105" s="33"/>
      <c r="C105" s="34"/>
      <c r="D105" s="299" t="s">
        <v>133</v>
      </c>
      <c r="E105" s="298"/>
      <c r="F105" s="298"/>
      <c r="G105" s="34"/>
      <c r="H105" s="34"/>
      <c r="I105" s="122"/>
      <c r="J105" s="104">
        <v>0</v>
      </c>
      <c r="K105" s="34"/>
      <c r="L105" s="180"/>
      <c r="M105" s="122"/>
      <c r="N105" s="181" t="s">
        <v>47</v>
      </c>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82" t="s">
        <v>132</v>
      </c>
      <c r="AZ105" s="122"/>
      <c r="BA105" s="122"/>
      <c r="BB105" s="122"/>
      <c r="BC105" s="122"/>
      <c r="BD105" s="122"/>
      <c r="BE105" s="183">
        <f t="shared" si="0"/>
        <v>0</v>
      </c>
      <c r="BF105" s="183">
        <f t="shared" si="1"/>
        <v>0</v>
      </c>
      <c r="BG105" s="183">
        <f t="shared" si="2"/>
        <v>0</v>
      </c>
      <c r="BH105" s="183">
        <f t="shared" si="3"/>
        <v>0</v>
      </c>
      <c r="BI105" s="183">
        <f t="shared" si="4"/>
        <v>0</v>
      </c>
      <c r="BJ105" s="182" t="s">
        <v>8</v>
      </c>
      <c r="BK105" s="122"/>
      <c r="BL105" s="122"/>
      <c r="BM105" s="122"/>
    </row>
    <row r="106" spans="2:65" s="1" customFormat="1" ht="18" customHeight="1">
      <c r="B106" s="33"/>
      <c r="C106" s="34"/>
      <c r="D106" s="299" t="s">
        <v>134</v>
      </c>
      <c r="E106" s="298"/>
      <c r="F106" s="298"/>
      <c r="G106" s="34"/>
      <c r="H106" s="34"/>
      <c r="I106" s="122"/>
      <c r="J106" s="104">
        <v>0</v>
      </c>
      <c r="K106" s="34"/>
      <c r="L106" s="180"/>
      <c r="M106" s="122"/>
      <c r="N106" s="181" t="s">
        <v>47</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132</v>
      </c>
      <c r="AZ106" s="122"/>
      <c r="BA106" s="122"/>
      <c r="BB106" s="122"/>
      <c r="BC106" s="122"/>
      <c r="BD106" s="122"/>
      <c r="BE106" s="183">
        <f t="shared" si="0"/>
        <v>0</v>
      </c>
      <c r="BF106" s="183">
        <f t="shared" si="1"/>
        <v>0</v>
      </c>
      <c r="BG106" s="183">
        <f t="shared" si="2"/>
        <v>0</v>
      </c>
      <c r="BH106" s="183">
        <f t="shared" si="3"/>
        <v>0</v>
      </c>
      <c r="BI106" s="183">
        <f t="shared" si="4"/>
        <v>0</v>
      </c>
      <c r="BJ106" s="182" t="s">
        <v>8</v>
      </c>
      <c r="BK106" s="122"/>
      <c r="BL106" s="122"/>
      <c r="BM106" s="122"/>
    </row>
    <row r="107" spans="2:65" s="1" customFormat="1" ht="18" customHeight="1">
      <c r="B107" s="33"/>
      <c r="C107" s="34"/>
      <c r="D107" s="299" t="s">
        <v>135</v>
      </c>
      <c r="E107" s="298"/>
      <c r="F107" s="298"/>
      <c r="G107" s="34"/>
      <c r="H107" s="34"/>
      <c r="I107" s="122"/>
      <c r="J107" s="104">
        <v>0</v>
      </c>
      <c r="K107" s="34"/>
      <c r="L107" s="180"/>
      <c r="M107" s="122"/>
      <c r="N107" s="181" t="s">
        <v>47</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132</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99" t="s">
        <v>136</v>
      </c>
      <c r="E108" s="298"/>
      <c r="F108" s="298"/>
      <c r="G108" s="34"/>
      <c r="H108" s="34"/>
      <c r="I108" s="122"/>
      <c r="J108" s="104">
        <v>0</v>
      </c>
      <c r="K108" s="34"/>
      <c r="L108" s="180"/>
      <c r="M108" s="122"/>
      <c r="N108" s="181" t="s">
        <v>47</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132</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103" t="s">
        <v>137</v>
      </c>
      <c r="E109" s="34"/>
      <c r="F109" s="34"/>
      <c r="G109" s="34"/>
      <c r="H109" s="34"/>
      <c r="I109" s="122"/>
      <c r="J109" s="104">
        <f>ROUND(J30*T109,0)</f>
        <v>0</v>
      </c>
      <c r="K109" s="34"/>
      <c r="L109" s="180"/>
      <c r="M109" s="122"/>
      <c r="N109" s="181" t="s">
        <v>47</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138</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12" s="1" customFormat="1" ht="10.2">
      <c r="B110" s="33"/>
      <c r="C110" s="34"/>
      <c r="D110" s="34"/>
      <c r="E110" s="34"/>
      <c r="F110" s="34"/>
      <c r="G110" s="34"/>
      <c r="H110" s="34"/>
      <c r="I110" s="122"/>
      <c r="J110" s="34"/>
      <c r="K110" s="34"/>
      <c r="L110" s="35"/>
    </row>
    <row r="111" spans="2:12" s="1" customFormat="1" ht="29.25" customHeight="1">
      <c r="B111" s="33"/>
      <c r="C111" s="112" t="s">
        <v>112</v>
      </c>
      <c r="D111" s="113"/>
      <c r="E111" s="113"/>
      <c r="F111" s="113"/>
      <c r="G111" s="113"/>
      <c r="H111" s="113"/>
      <c r="I111" s="161"/>
      <c r="J111" s="114">
        <f>ROUND(J96+J103,0)</f>
        <v>0</v>
      </c>
      <c r="K111" s="113"/>
      <c r="L111" s="35"/>
    </row>
    <row r="112" spans="2:12" s="1" customFormat="1" ht="6.9" customHeight="1">
      <c r="B112" s="48"/>
      <c r="C112" s="49"/>
      <c r="D112" s="49"/>
      <c r="E112" s="49"/>
      <c r="F112" s="49"/>
      <c r="G112" s="49"/>
      <c r="H112" s="49"/>
      <c r="I112" s="156"/>
      <c r="J112" s="49"/>
      <c r="K112" s="49"/>
      <c r="L112" s="35"/>
    </row>
    <row r="116" spans="2:12" s="1" customFormat="1" ht="6.9" customHeight="1">
      <c r="B116" s="50"/>
      <c r="C116" s="51"/>
      <c r="D116" s="51"/>
      <c r="E116" s="51"/>
      <c r="F116" s="51"/>
      <c r="G116" s="51"/>
      <c r="H116" s="51"/>
      <c r="I116" s="159"/>
      <c r="J116" s="51"/>
      <c r="K116" s="51"/>
      <c r="L116" s="35"/>
    </row>
    <row r="117" spans="2:12" s="1" customFormat="1" ht="24.9" customHeight="1">
      <c r="B117" s="33"/>
      <c r="C117" s="21" t="s">
        <v>139</v>
      </c>
      <c r="D117" s="34"/>
      <c r="E117" s="34"/>
      <c r="F117" s="34"/>
      <c r="G117" s="34"/>
      <c r="H117" s="34"/>
      <c r="I117" s="122"/>
      <c r="J117" s="34"/>
      <c r="K117" s="34"/>
      <c r="L117" s="35"/>
    </row>
    <row r="118" spans="2:12" s="1" customFormat="1" ht="6.9" customHeight="1">
      <c r="B118" s="33"/>
      <c r="C118" s="34"/>
      <c r="D118" s="34"/>
      <c r="E118" s="34"/>
      <c r="F118" s="34"/>
      <c r="G118" s="34"/>
      <c r="H118" s="34"/>
      <c r="I118" s="122"/>
      <c r="J118" s="34"/>
      <c r="K118" s="34"/>
      <c r="L118" s="35"/>
    </row>
    <row r="119" spans="2:12" s="1" customFormat="1" ht="12" customHeight="1">
      <c r="B119" s="33"/>
      <c r="C119" s="27" t="s">
        <v>16</v>
      </c>
      <c r="D119" s="34"/>
      <c r="E119" s="34"/>
      <c r="F119" s="34"/>
      <c r="G119" s="34"/>
      <c r="H119" s="34"/>
      <c r="I119" s="122"/>
      <c r="J119" s="34"/>
      <c r="K119" s="34"/>
      <c r="L119" s="35"/>
    </row>
    <row r="120" spans="2:12" s="1" customFormat="1" ht="16.5" customHeight="1">
      <c r="B120" s="33"/>
      <c r="C120" s="34"/>
      <c r="D120" s="34"/>
      <c r="E120" s="316" t="str">
        <f>E7</f>
        <v>Valašské Meziříčí - Stupeň Komunální</v>
      </c>
      <c r="F120" s="317"/>
      <c r="G120" s="317"/>
      <c r="H120" s="317"/>
      <c r="I120" s="122"/>
      <c r="J120" s="34"/>
      <c r="K120" s="34"/>
      <c r="L120" s="35"/>
    </row>
    <row r="121" spans="2:12" s="1" customFormat="1" ht="12" customHeight="1">
      <c r="B121" s="33"/>
      <c r="C121" s="27" t="s">
        <v>114</v>
      </c>
      <c r="D121" s="34"/>
      <c r="E121" s="34"/>
      <c r="F121" s="34"/>
      <c r="G121" s="34"/>
      <c r="H121" s="34"/>
      <c r="I121" s="122"/>
      <c r="J121" s="34"/>
      <c r="K121" s="34"/>
      <c r="L121" s="35"/>
    </row>
    <row r="122" spans="2:12" s="1" customFormat="1" ht="16.5" customHeight="1">
      <c r="B122" s="33"/>
      <c r="C122" s="34"/>
      <c r="D122" s="34"/>
      <c r="E122" s="280" t="str">
        <f>E9</f>
        <v>177250-4 - SO 04 Úprava dna řeky pod komunálním stupněm</v>
      </c>
      <c r="F122" s="318"/>
      <c r="G122" s="318"/>
      <c r="H122" s="318"/>
      <c r="I122" s="122"/>
      <c r="J122" s="34"/>
      <c r="K122" s="34"/>
      <c r="L122" s="35"/>
    </row>
    <row r="123" spans="2:12" s="1" customFormat="1" ht="6.9" customHeight="1">
      <c r="B123" s="33"/>
      <c r="C123" s="34"/>
      <c r="D123" s="34"/>
      <c r="E123" s="34"/>
      <c r="F123" s="34"/>
      <c r="G123" s="34"/>
      <c r="H123" s="34"/>
      <c r="I123" s="122"/>
      <c r="J123" s="34"/>
      <c r="K123" s="34"/>
      <c r="L123" s="35"/>
    </row>
    <row r="124" spans="2:12" s="1" customFormat="1" ht="12" customHeight="1">
      <c r="B124" s="33"/>
      <c r="C124" s="27" t="s">
        <v>20</v>
      </c>
      <c r="D124" s="34"/>
      <c r="E124" s="34"/>
      <c r="F124" s="25" t="str">
        <f>F12</f>
        <v>Valašské Meziříčí</v>
      </c>
      <c r="G124" s="34"/>
      <c r="H124" s="34"/>
      <c r="I124" s="124" t="s">
        <v>22</v>
      </c>
      <c r="J124" s="60" t="str">
        <f>IF(J12="","",J12)</f>
        <v>14. 3. 2019</v>
      </c>
      <c r="K124" s="34"/>
      <c r="L124" s="35"/>
    </row>
    <row r="125" spans="2:12" s="1" customFormat="1" ht="6.9" customHeight="1">
      <c r="B125" s="33"/>
      <c r="C125" s="34"/>
      <c r="D125" s="34"/>
      <c r="E125" s="34"/>
      <c r="F125" s="34"/>
      <c r="G125" s="34"/>
      <c r="H125" s="34"/>
      <c r="I125" s="122"/>
      <c r="J125" s="34"/>
      <c r="K125" s="34"/>
      <c r="L125" s="35"/>
    </row>
    <row r="126" spans="2:12" s="1" customFormat="1" ht="15.15" customHeight="1">
      <c r="B126" s="33"/>
      <c r="C126" s="27" t="s">
        <v>24</v>
      </c>
      <c r="D126" s="34"/>
      <c r="E126" s="34"/>
      <c r="F126" s="25" t="str">
        <f>E15</f>
        <v>Povodí Moravy, s. p., závod Horní Morava</v>
      </c>
      <c r="G126" s="34"/>
      <c r="H126" s="34"/>
      <c r="I126" s="124" t="s">
        <v>31</v>
      </c>
      <c r="J126" s="30" t="str">
        <f>E21</f>
        <v>GEOtest, a.s.</v>
      </c>
      <c r="K126" s="34"/>
      <c r="L126" s="35"/>
    </row>
    <row r="127" spans="2:12" s="1" customFormat="1" ht="15.15" customHeight="1">
      <c r="B127" s="33"/>
      <c r="C127" s="27" t="s">
        <v>29</v>
      </c>
      <c r="D127" s="34"/>
      <c r="E127" s="34"/>
      <c r="F127" s="25" t="str">
        <f>IF(E18="","",E18)</f>
        <v>Vyplň údaj</v>
      </c>
      <c r="G127" s="34"/>
      <c r="H127" s="34"/>
      <c r="I127" s="124" t="s">
        <v>36</v>
      </c>
      <c r="J127" s="30" t="str">
        <f>E24</f>
        <v xml:space="preserve"> </v>
      </c>
      <c r="K127" s="34"/>
      <c r="L127" s="35"/>
    </row>
    <row r="128" spans="2:12" s="1" customFormat="1" ht="10.35" customHeight="1">
      <c r="B128" s="33"/>
      <c r="C128" s="34"/>
      <c r="D128" s="34"/>
      <c r="E128" s="34"/>
      <c r="F128" s="34"/>
      <c r="G128" s="34"/>
      <c r="H128" s="34"/>
      <c r="I128" s="122"/>
      <c r="J128" s="34"/>
      <c r="K128" s="34"/>
      <c r="L128" s="35"/>
    </row>
    <row r="129" spans="2:20" s="10" customFormat="1" ht="29.25" customHeight="1">
      <c r="B129" s="184"/>
      <c r="C129" s="185" t="s">
        <v>140</v>
      </c>
      <c r="D129" s="186" t="s">
        <v>67</v>
      </c>
      <c r="E129" s="186" t="s">
        <v>63</v>
      </c>
      <c r="F129" s="186" t="s">
        <v>64</v>
      </c>
      <c r="G129" s="186" t="s">
        <v>141</v>
      </c>
      <c r="H129" s="186" t="s">
        <v>142</v>
      </c>
      <c r="I129" s="187" t="s">
        <v>143</v>
      </c>
      <c r="J129" s="186" t="s">
        <v>119</v>
      </c>
      <c r="K129" s="188" t="s">
        <v>144</v>
      </c>
      <c r="L129" s="189"/>
      <c r="M129" s="69" t="s">
        <v>1</v>
      </c>
      <c r="N129" s="70" t="s">
        <v>46</v>
      </c>
      <c r="O129" s="70" t="s">
        <v>145</v>
      </c>
      <c r="P129" s="70" t="s">
        <v>146</v>
      </c>
      <c r="Q129" s="70" t="s">
        <v>147</v>
      </c>
      <c r="R129" s="70" t="s">
        <v>148</v>
      </c>
      <c r="S129" s="70" t="s">
        <v>149</v>
      </c>
      <c r="T129" s="71" t="s">
        <v>150</v>
      </c>
    </row>
    <row r="130" spans="2:63" s="1" customFormat="1" ht="22.8" customHeight="1">
      <c r="B130" s="33"/>
      <c r="C130" s="76" t="s">
        <v>151</v>
      </c>
      <c r="D130" s="34"/>
      <c r="E130" s="34"/>
      <c r="F130" s="34"/>
      <c r="G130" s="34"/>
      <c r="H130" s="34"/>
      <c r="I130" s="122"/>
      <c r="J130" s="190">
        <f>BK130</f>
        <v>0</v>
      </c>
      <c r="K130" s="34"/>
      <c r="L130" s="35"/>
      <c r="M130" s="72"/>
      <c r="N130" s="73"/>
      <c r="O130" s="73"/>
      <c r="P130" s="191">
        <f>P131</f>
        <v>0</v>
      </c>
      <c r="Q130" s="73"/>
      <c r="R130" s="191">
        <f>R131</f>
        <v>364.05600000000004</v>
      </c>
      <c r="S130" s="73"/>
      <c r="T130" s="192">
        <f>T131</f>
        <v>0</v>
      </c>
      <c r="AT130" s="15" t="s">
        <v>81</v>
      </c>
      <c r="AU130" s="15" t="s">
        <v>121</v>
      </c>
      <c r="BK130" s="193">
        <f>BK131</f>
        <v>0</v>
      </c>
    </row>
    <row r="131" spans="2:63" s="11" customFormat="1" ht="25.95" customHeight="1">
      <c r="B131" s="194"/>
      <c r="C131" s="195"/>
      <c r="D131" s="196" t="s">
        <v>81</v>
      </c>
      <c r="E131" s="197" t="s">
        <v>152</v>
      </c>
      <c r="F131" s="197" t="s">
        <v>153</v>
      </c>
      <c r="G131" s="195"/>
      <c r="H131" s="195"/>
      <c r="I131" s="198"/>
      <c r="J131" s="199">
        <f>BK131</f>
        <v>0</v>
      </c>
      <c r="K131" s="195"/>
      <c r="L131" s="200"/>
      <c r="M131" s="201"/>
      <c r="N131" s="202"/>
      <c r="O131" s="202"/>
      <c r="P131" s="203">
        <f>P132+P154+P158</f>
        <v>0</v>
      </c>
      <c r="Q131" s="202"/>
      <c r="R131" s="203">
        <f>R132+R154+R158</f>
        <v>364.05600000000004</v>
      </c>
      <c r="S131" s="202"/>
      <c r="T131" s="204">
        <f>T132+T154+T158</f>
        <v>0</v>
      </c>
      <c r="AR131" s="205" t="s">
        <v>8</v>
      </c>
      <c r="AT131" s="206" t="s">
        <v>81</v>
      </c>
      <c r="AU131" s="206" t="s">
        <v>82</v>
      </c>
      <c r="AY131" s="205" t="s">
        <v>154</v>
      </c>
      <c r="BK131" s="207">
        <f>BK132+BK154+BK158</f>
        <v>0</v>
      </c>
    </row>
    <row r="132" spans="2:63" s="11" customFormat="1" ht="22.8" customHeight="1">
      <c r="B132" s="194"/>
      <c r="C132" s="195"/>
      <c r="D132" s="196" t="s">
        <v>81</v>
      </c>
      <c r="E132" s="208" t="s">
        <v>8</v>
      </c>
      <c r="F132" s="208" t="s">
        <v>155</v>
      </c>
      <c r="G132" s="195"/>
      <c r="H132" s="195"/>
      <c r="I132" s="198"/>
      <c r="J132" s="209">
        <f>BK132</f>
        <v>0</v>
      </c>
      <c r="K132" s="195"/>
      <c r="L132" s="200"/>
      <c r="M132" s="201"/>
      <c r="N132" s="202"/>
      <c r="O132" s="202"/>
      <c r="P132" s="203">
        <f>SUM(P133:P153)</f>
        <v>0</v>
      </c>
      <c r="Q132" s="202"/>
      <c r="R132" s="203">
        <f>SUM(R133:R153)</f>
        <v>0</v>
      </c>
      <c r="S132" s="202"/>
      <c r="T132" s="204">
        <f>SUM(T133:T153)</f>
        <v>0</v>
      </c>
      <c r="AR132" s="205" t="s">
        <v>8</v>
      </c>
      <c r="AT132" s="206" t="s">
        <v>81</v>
      </c>
      <c r="AU132" s="206" t="s">
        <v>8</v>
      </c>
      <c r="AY132" s="205" t="s">
        <v>154</v>
      </c>
      <c r="BK132" s="207">
        <f>SUM(BK133:BK153)</f>
        <v>0</v>
      </c>
    </row>
    <row r="133" spans="2:65" s="1" customFormat="1" ht="24" customHeight="1">
      <c r="B133" s="33"/>
      <c r="C133" s="210" t="s">
        <v>8</v>
      </c>
      <c r="D133" s="210" t="s">
        <v>156</v>
      </c>
      <c r="E133" s="211" t="s">
        <v>199</v>
      </c>
      <c r="F133" s="212" t="s">
        <v>200</v>
      </c>
      <c r="G133" s="213" t="s">
        <v>171</v>
      </c>
      <c r="H133" s="214">
        <v>329.6</v>
      </c>
      <c r="I133" s="215"/>
      <c r="J133" s="214">
        <f>ROUND(I133*H133,0)</f>
        <v>0</v>
      </c>
      <c r="K133" s="212" t="s">
        <v>461</v>
      </c>
      <c r="L133" s="35"/>
      <c r="M133" s="216" t="s">
        <v>1</v>
      </c>
      <c r="N133" s="217" t="s">
        <v>47</v>
      </c>
      <c r="O133" s="65"/>
      <c r="P133" s="218">
        <f>O133*H133</f>
        <v>0</v>
      </c>
      <c r="Q133" s="218">
        <v>0</v>
      </c>
      <c r="R133" s="218">
        <f>Q133*H133</f>
        <v>0</v>
      </c>
      <c r="S133" s="218">
        <v>0</v>
      </c>
      <c r="T133" s="219">
        <f>S133*H133</f>
        <v>0</v>
      </c>
      <c r="AR133" s="220" t="s">
        <v>161</v>
      </c>
      <c r="AT133" s="220" t="s">
        <v>156</v>
      </c>
      <c r="AU133" s="220" t="s">
        <v>91</v>
      </c>
      <c r="AY133" s="15" t="s">
        <v>154</v>
      </c>
      <c r="BE133" s="108">
        <f>IF(N133="základní",J133,0)</f>
        <v>0</v>
      </c>
      <c r="BF133" s="108">
        <f>IF(N133="snížená",J133,0)</f>
        <v>0</v>
      </c>
      <c r="BG133" s="108">
        <f>IF(N133="zákl. přenesená",J133,0)</f>
        <v>0</v>
      </c>
      <c r="BH133" s="108">
        <f>IF(N133="sníž. přenesená",J133,0)</f>
        <v>0</v>
      </c>
      <c r="BI133" s="108">
        <f>IF(N133="nulová",J133,0)</f>
        <v>0</v>
      </c>
      <c r="BJ133" s="15" t="s">
        <v>8</v>
      </c>
      <c r="BK133" s="108">
        <f>ROUND(I133*H133,0)</f>
        <v>0</v>
      </c>
      <c r="BL133" s="15" t="s">
        <v>161</v>
      </c>
      <c r="BM133" s="220" t="s">
        <v>499</v>
      </c>
    </row>
    <row r="134" spans="2:47" s="1" customFormat="1" ht="28.8">
      <c r="B134" s="33"/>
      <c r="C134" s="34"/>
      <c r="D134" s="221" t="s">
        <v>163</v>
      </c>
      <c r="E134" s="34"/>
      <c r="F134" s="222" t="s">
        <v>202</v>
      </c>
      <c r="G134" s="34"/>
      <c r="H134" s="34"/>
      <c r="I134" s="122"/>
      <c r="J134" s="34"/>
      <c r="K134" s="34"/>
      <c r="L134" s="35"/>
      <c r="M134" s="223"/>
      <c r="N134" s="65"/>
      <c r="O134" s="65"/>
      <c r="P134" s="65"/>
      <c r="Q134" s="65"/>
      <c r="R134" s="65"/>
      <c r="S134" s="65"/>
      <c r="T134" s="66"/>
      <c r="AT134" s="15" t="s">
        <v>163</v>
      </c>
      <c r="AU134" s="15" t="s">
        <v>91</v>
      </c>
    </row>
    <row r="135" spans="2:51" s="12" customFormat="1" ht="20.4">
      <c r="B135" s="224"/>
      <c r="C135" s="225"/>
      <c r="D135" s="221" t="s">
        <v>165</v>
      </c>
      <c r="E135" s="226" t="s">
        <v>1</v>
      </c>
      <c r="F135" s="227" t="s">
        <v>500</v>
      </c>
      <c r="G135" s="225"/>
      <c r="H135" s="228">
        <v>329.6</v>
      </c>
      <c r="I135" s="229"/>
      <c r="J135" s="225"/>
      <c r="K135" s="225"/>
      <c r="L135" s="230"/>
      <c r="M135" s="231"/>
      <c r="N135" s="232"/>
      <c r="O135" s="232"/>
      <c r="P135" s="232"/>
      <c r="Q135" s="232"/>
      <c r="R135" s="232"/>
      <c r="S135" s="232"/>
      <c r="T135" s="233"/>
      <c r="AT135" s="234" t="s">
        <v>165</v>
      </c>
      <c r="AU135" s="234" t="s">
        <v>91</v>
      </c>
      <c r="AV135" s="12" t="s">
        <v>91</v>
      </c>
      <c r="AW135" s="12" t="s">
        <v>35</v>
      </c>
      <c r="AX135" s="12" t="s">
        <v>8</v>
      </c>
      <c r="AY135" s="234" t="s">
        <v>154</v>
      </c>
    </row>
    <row r="136" spans="2:65" s="1" customFormat="1" ht="24" customHeight="1">
      <c r="B136" s="33"/>
      <c r="C136" s="210" t="s">
        <v>91</v>
      </c>
      <c r="D136" s="210" t="s">
        <v>156</v>
      </c>
      <c r="E136" s="211" t="s">
        <v>205</v>
      </c>
      <c r="F136" s="212" t="s">
        <v>206</v>
      </c>
      <c r="G136" s="213" t="s">
        <v>171</v>
      </c>
      <c r="H136" s="214">
        <v>82.4</v>
      </c>
      <c r="I136" s="215"/>
      <c r="J136" s="214">
        <f>ROUND(I136*H136,0)</f>
        <v>0</v>
      </c>
      <c r="K136" s="212" t="s">
        <v>461</v>
      </c>
      <c r="L136" s="35"/>
      <c r="M136" s="216" t="s">
        <v>1</v>
      </c>
      <c r="N136" s="217" t="s">
        <v>47</v>
      </c>
      <c r="O136" s="65"/>
      <c r="P136" s="218">
        <f>O136*H136</f>
        <v>0</v>
      </c>
      <c r="Q136" s="218">
        <v>0</v>
      </c>
      <c r="R136" s="218">
        <f>Q136*H136</f>
        <v>0</v>
      </c>
      <c r="S136" s="218">
        <v>0</v>
      </c>
      <c r="T136" s="219">
        <f>S136*H136</f>
        <v>0</v>
      </c>
      <c r="AR136" s="220" t="s">
        <v>161</v>
      </c>
      <c r="AT136" s="220" t="s">
        <v>156</v>
      </c>
      <c r="AU136" s="220" t="s">
        <v>91</v>
      </c>
      <c r="AY136" s="15" t="s">
        <v>154</v>
      </c>
      <c r="BE136" s="108">
        <f>IF(N136="základní",J136,0)</f>
        <v>0</v>
      </c>
      <c r="BF136" s="108">
        <f>IF(N136="snížená",J136,0)</f>
        <v>0</v>
      </c>
      <c r="BG136" s="108">
        <f>IF(N136="zákl. přenesená",J136,0)</f>
        <v>0</v>
      </c>
      <c r="BH136" s="108">
        <f>IF(N136="sníž. přenesená",J136,0)</f>
        <v>0</v>
      </c>
      <c r="BI136" s="108">
        <f>IF(N136="nulová",J136,0)</f>
        <v>0</v>
      </c>
      <c r="BJ136" s="15" t="s">
        <v>8</v>
      </c>
      <c r="BK136" s="108">
        <f>ROUND(I136*H136,0)</f>
        <v>0</v>
      </c>
      <c r="BL136" s="15" t="s">
        <v>161</v>
      </c>
      <c r="BM136" s="220" t="s">
        <v>501</v>
      </c>
    </row>
    <row r="137" spans="2:47" s="1" customFormat="1" ht="28.8">
      <c r="B137" s="33"/>
      <c r="C137" s="34"/>
      <c r="D137" s="221" t="s">
        <v>163</v>
      </c>
      <c r="E137" s="34"/>
      <c r="F137" s="222" t="s">
        <v>208</v>
      </c>
      <c r="G137" s="34"/>
      <c r="H137" s="34"/>
      <c r="I137" s="122"/>
      <c r="J137" s="34"/>
      <c r="K137" s="34"/>
      <c r="L137" s="35"/>
      <c r="M137" s="223"/>
      <c r="N137" s="65"/>
      <c r="O137" s="65"/>
      <c r="P137" s="65"/>
      <c r="Q137" s="65"/>
      <c r="R137" s="65"/>
      <c r="S137" s="65"/>
      <c r="T137" s="66"/>
      <c r="AT137" s="15" t="s">
        <v>163</v>
      </c>
      <c r="AU137" s="15" t="s">
        <v>91</v>
      </c>
    </row>
    <row r="138" spans="2:51" s="12" customFormat="1" ht="20.4">
      <c r="B138" s="224"/>
      <c r="C138" s="225"/>
      <c r="D138" s="221" t="s">
        <v>165</v>
      </c>
      <c r="E138" s="226" t="s">
        <v>1</v>
      </c>
      <c r="F138" s="227" t="s">
        <v>502</v>
      </c>
      <c r="G138" s="225"/>
      <c r="H138" s="228">
        <v>82.4</v>
      </c>
      <c r="I138" s="229"/>
      <c r="J138" s="225"/>
      <c r="K138" s="225"/>
      <c r="L138" s="230"/>
      <c r="M138" s="231"/>
      <c r="N138" s="232"/>
      <c r="O138" s="232"/>
      <c r="P138" s="232"/>
      <c r="Q138" s="232"/>
      <c r="R138" s="232"/>
      <c r="S138" s="232"/>
      <c r="T138" s="233"/>
      <c r="AT138" s="234" t="s">
        <v>165</v>
      </c>
      <c r="AU138" s="234" t="s">
        <v>91</v>
      </c>
      <c r="AV138" s="12" t="s">
        <v>91</v>
      </c>
      <c r="AW138" s="12" t="s">
        <v>35</v>
      </c>
      <c r="AX138" s="12" t="s">
        <v>8</v>
      </c>
      <c r="AY138" s="234" t="s">
        <v>154</v>
      </c>
    </row>
    <row r="139" spans="2:65" s="1" customFormat="1" ht="24" customHeight="1">
      <c r="B139" s="33"/>
      <c r="C139" s="210" t="s">
        <v>174</v>
      </c>
      <c r="D139" s="210" t="s">
        <v>156</v>
      </c>
      <c r="E139" s="211" t="s">
        <v>211</v>
      </c>
      <c r="F139" s="212" t="s">
        <v>212</v>
      </c>
      <c r="G139" s="213" t="s">
        <v>171</v>
      </c>
      <c r="H139" s="214">
        <v>21.5</v>
      </c>
      <c r="I139" s="215"/>
      <c r="J139" s="214">
        <f>ROUND(I139*H139,0)</f>
        <v>0</v>
      </c>
      <c r="K139" s="212" t="s">
        <v>461</v>
      </c>
      <c r="L139" s="35"/>
      <c r="M139" s="216" t="s">
        <v>1</v>
      </c>
      <c r="N139" s="217" t="s">
        <v>47</v>
      </c>
      <c r="O139" s="65"/>
      <c r="P139" s="218">
        <f>O139*H139</f>
        <v>0</v>
      </c>
      <c r="Q139" s="218">
        <v>0</v>
      </c>
      <c r="R139" s="218">
        <f>Q139*H139</f>
        <v>0</v>
      </c>
      <c r="S139" s="218">
        <v>0</v>
      </c>
      <c r="T139" s="219">
        <f>S139*H139</f>
        <v>0</v>
      </c>
      <c r="AR139" s="220" t="s">
        <v>161</v>
      </c>
      <c r="AT139" s="220" t="s">
        <v>156</v>
      </c>
      <c r="AU139" s="220" t="s">
        <v>91</v>
      </c>
      <c r="AY139" s="15" t="s">
        <v>154</v>
      </c>
      <c r="BE139" s="108">
        <f>IF(N139="základní",J139,0)</f>
        <v>0</v>
      </c>
      <c r="BF139" s="108">
        <f>IF(N139="snížená",J139,0)</f>
        <v>0</v>
      </c>
      <c r="BG139" s="108">
        <f>IF(N139="zákl. přenesená",J139,0)</f>
        <v>0</v>
      </c>
      <c r="BH139" s="108">
        <f>IF(N139="sníž. přenesená",J139,0)</f>
        <v>0</v>
      </c>
      <c r="BI139" s="108">
        <f>IF(N139="nulová",J139,0)</f>
        <v>0</v>
      </c>
      <c r="BJ139" s="15" t="s">
        <v>8</v>
      </c>
      <c r="BK139" s="108">
        <f>ROUND(I139*H139,0)</f>
        <v>0</v>
      </c>
      <c r="BL139" s="15" t="s">
        <v>161</v>
      </c>
      <c r="BM139" s="220" t="s">
        <v>503</v>
      </c>
    </row>
    <row r="140" spans="2:47" s="1" customFormat="1" ht="28.8">
      <c r="B140" s="33"/>
      <c r="C140" s="34"/>
      <c r="D140" s="221" t="s">
        <v>163</v>
      </c>
      <c r="E140" s="34"/>
      <c r="F140" s="222" t="s">
        <v>214</v>
      </c>
      <c r="G140" s="34"/>
      <c r="H140" s="34"/>
      <c r="I140" s="122"/>
      <c r="J140" s="34"/>
      <c r="K140" s="34"/>
      <c r="L140" s="35"/>
      <c r="M140" s="223"/>
      <c r="N140" s="65"/>
      <c r="O140" s="65"/>
      <c r="P140" s="65"/>
      <c r="Q140" s="65"/>
      <c r="R140" s="65"/>
      <c r="S140" s="65"/>
      <c r="T140" s="66"/>
      <c r="AT140" s="15" t="s">
        <v>163</v>
      </c>
      <c r="AU140" s="15" t="s">
        <v>91</v>
      </c>
    </row>
    <row r="141" spans="2:51" s="12" customFormat="1" ht="10.2">
      <c r="B141" s="224"/>
      <c r="C141" s="225"/>
      <c r="D141" s="221" t="s">
        <v>165</v>
      </c>
      <c r="E141" s="226" t="s">
        <v>1</v>
      </c>
      <c r="F141" s="227" t="s">
        <v>504</v>
      </c>
      <c r="G141" s="225"/>
      <c r="H141" s="228">
        <v>21.5</v>
      </c>
      <c r="I141" s="229"/>
      <c r="J141" s="225"/>
      <c r="K141" s="225"/>
      <c r="L141" s="230"/>
      <c r="M141" s="231"/>
      <c r="N141" s="232"/>
      <c r="O141" s="232"/>
      <c r="P141" s="232"/>
      <c r="Q141" s="232"/>
      <c r="R141" s="232"/>
      <c r="S141" s="232"/>
      <c r="T141" s="233"/>
      <c r="AT141" s="234" t="s">
        <v>165</v>
      </c>
      <c r="AU141" s="234" t="s">
        <v>91</v>
      </c>
      <c r="AV141" s="12" t="s">
        <v>91</v>
      </c>
      <c r="AW141" s="12" t="s">
        <v>35</v>
      </c>
      <c r="AX141" s="12" t="s">
        <v>8</v>
      </c>
      <c r="AY141" s="234" t="s">
        <v>154</v>
      </c>
    </row>
    <row r="142" spans="2:65" s="1" customFormat="1" ht="24" customHeight="1">
      <c r="B142" s="33"/>
      <c r="C142" s="210" t="s">
        <v>161</v>
      </c>
      <c r="D142" s="210" t="s">
        <v>156</v>
      </c>
      <c r="E142" s="211" t="s">
        <v>266</v>
      </c>
      <c r="F142" s="212" t="s">
        <v>267</v>
      </c>
      <c r="G142" s="213" t="s">
        <v>171</v>
      </c>
      <c r="H142" s="214">
        <v>215</v>
      </c>
      <c r="I142" s="215"/>
      <c r="J142" s="214">
        <f>ROUND(I142*H142,0)</f>
        <v>0</v>
      </c>
      <c r="K142" s="212" t="s">
        <v>461</v>
      </c>
      <c r="L142" s="35"/>
      <c r="M142" s="216" t="s">
        <v>1</v>
      </c>
      <c r="N142" s="217" t="s">
        <v>47</v>
      </c>
      <c r="O142" s="65"/>
      <c r="P142" s="218">
        <f>O142*H142</f>
        <v>0</v>
      </c>
      <c r="Q142" s="218">
        <v>0</v>
      </c>
      <c r="R142" s="218">
        <f>Q142*H142</f>
        <v>0</v>
      </c>
      <c r="S142" s="218">
        <v>0</v>
      </c>
      <c r="T142" s="219">
        <f>S142*H142</f>
        <v>0</v>
      </c>
      <c r="AR142" s="220" t="s">
        <v>161</v>
      </c>
      <c r="AT142" s="220" t="s">
        <v>156</v>
      </c>
      <c r="AU142" s="220" t="s">
        <v>91</v>
      </c>
      <c r="AY142" s="15" t="s">
        <v>154</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161</v>
      </c>
      <c r="BM142" s="220" t="s">
        <v>505</v>
      </c>
    </row>
    <row r="143" spans="2:47" s="1" customFormat="1" ht="38.4">
      <c r="B143" s="33"/>
      <c r="C143" s="34"/>
      <c r="D143" s="221" t="s">
        <v>163</v>
      </c>
      <c r="E143" s="34"/>
      <c r="F143" s="222" t="s">
        <v>269</v>
      </c>
      <c r="G143" s="34"/>
      <c r="H143" s="34"/>
      <c r="I143" s="122"/>
      <c r="J143" s="34"/>
      <c r="K143" s="34"/>
      <c r="L143" s="35"/>
      <c r="M143" s="223"/>
      <c r="N143" s="65"/>
      <c r="O143" s="65"/>
      <c r="P143" s="65"/>
      <c r="Q143" s="65"/>
      <c r="R143" s="65"/>
      <c r="S143" s="65"/>
      <c r="T143" s="66"/>
      <c r="AT143" s="15" t="s">
        <v>163</v>
      </c>
      <c r="AU143" s="15" t="s">
        <v>91</v>
      </c>
    </row>
    <row r="144" spans="2:51" s="12" customFormat="1" ht="20.4">
      <c r="B144" s="224"/>
      <c r="C144" s="225"/>
      <c r="D144" s="221" t="s">
        <v>165</v>
      </c>
      <c r="E144" s="226" t="s">
        <v>1</v>
      </c>
      <c r="F144" s="227" t="s">
        <v>506</v>
      </c>
      <c r="G144" s="225"/>
      <c r="H144" s="228">
        <v>172</v>
      </c>
      <c r="I144" s="229"/>
      <c r="J144" s="225"/>
      <c r="K144" s="225"/>
      <c r="L144" s="230"/>
      <c r="M144" s="231"/>
      <c r="N144" s="232"/>
      <c r="O144" s="232"/>
      <c r="P144" s="232"/>
      <c r="Q144" s="232"/>
      <c r="R144" s="232"/>
      <c r="S144" s="232"/>
      <c r="T144" s="233"/>
      <c r="AT144" s="234" t="s">
        <v>165</v>
      </c>
      <c r="AU144" s="234" t="s">
        <v>91</v>
      </c>
      <c r="AV144" s="12" t="s">
        <v>91</v>
      </c>
      <c r="AW144" s="12" t="s">
        <v>35</v>
      </c>
      <c r="AX144" s="12" t="s">
        <v>82</v>
      </c>
      <c r="AY144" s="234" t="s">
        <v>154</v>
      </c>
    </row>
    <row r="145" spans="2:51" s="12" customFormat="1" ht="20.4">
      <c r="B145" s="224"/>
      <c r="C145" s="225"/>
      <c r="D145" s="221" t="s">
        <v>165</v>
      </c>
      <c r="E145" s="226" t="s">
        <v>1</v>
      </c>
      <c r="F145" s="227" t="s">
        <v>507</v>
      </c>
      <c r="G145" s="225"/>
      <c r="H145" s="228">
        <v>43</v>
      </c>
      <c r="I145" s="229"/>
      <c r="J145" s="225"/>
      <c r="K145" s="225"/>
      <c r="L145" s="230"/>
      <c r="M145" s="231"/>
      <c r="N145" s="232"/>
      <c r="O145" s="232"/>
      <c r="P145" s="232"/>
      <c r="Q145" s="232"/>
      <c r="R145" s="232"/>
      <c r="S145" s="232"/>
      <c r="T145" s="233"/>
      <c r="AT145" s="234" t="s">
        <v>165</v>
      </c>
      <c r="AU145" s="234" t="s">
        <v>91</v>
      </c>
      <c r="AV145" s="12" t="s">
        <v>91</v>
      </c>
      <c r="AW145" s="12" t="s">
        <v>35</v>
      </c>
      <c r="AX145" s="12" t="s">
        <v>82</v>
      </c>
      <c r="AY145" s="234" t="s">
        <v>154</v>
      </c>
    </row>
    <row r="146" spans="2:51" s="13" customFormat="1" ht="10.2">
      <c r="B146" s="235"/>
      <c r="C146" s="236"/>
      <c r="D146" s="221" t="s">
        <v>165</v>
      </c>
      <c r="E146" s="237" t="s">
        <v>1</v>
      </c>
      <c r="F146" s="238" t="s">
        <v>168</v>
      </c>
      <c r="G146" s="236"/>
      <c r="H146" s="239">
        <v>215</v>
      </c>
      <c r="I146" s="240"/>
      <c r="J146" s="236"/>
      <c r="K146" s="236"/>
      <c r="L146" s="241"/>
      <c r="M146" s="242"/>
      <c r="N146" s="243"/>
      <c r="O146" s="243"/>
      <c r="P146" s="243"/>
      <c r="Q146" s="243"/>
      <c r="R146" s="243"/>
      <c r="S146" s="243"/>
      <c r="T146" s="244"/>
      <c r="AT146" s="245" t="s">
        <v>165</v>
      </c>
      <c r="AU146" s="245" t="s">
        <v>91</v>
      </c>
      <c r="AV146" s="13" t="s">
        <v>161</v>
      </c>
      <c r="AW146" s="13" t="s">
        <v>35</v>
      </c>
      <c r="AX146" s="13" t="s">
        <v>8</v>
      </c>
      <c r="AY146" s="245" t="s">
        <v>154</v>
      </c>
    </row>
    <row r="147" spans="2:65" s="1" customFormat="1" ht="24" customHeight="1">
      <c r="B147" s="33"/>
      <c r="C147" s="210" t="s">
        <v>186</v>
      </c>
      <c r="D147" s="210" t="s">
        <v>156</v>
      </c>
      <c r="E147" s="211" t="s">
        <v>290</v>
      </c>
      <c r="F147" s="212" t="s">
        <v>291</v>
      </c>
      <c r="G147" s="213" t="s">
        <v>171</v>
      </c>
      <c r="H147" s="214">
        <v>215</v>
      </c>
      <c r="I147" s="215"/>
      <c r="J147" s="214">
        <f>ROUND(I147*H147,0)</f>
        <v>0</v>
      </c>
      <c r="K147" s="212" t="s">
        <v>1</v>
      </c>
      <c r="L147" s="35"/>
      <c r="M147" s="216" t="s">
        <v>1</v>
      </c>
      <c r="N147" s="217" t="s">
        <v>47</v>
      </c>
      <c r="O147" s="65"/>
      <c r="P147" s="218">
        <f>O147*H147</f>
        <v>0</v>
      </c>
      <c r="Q147" s="218">
        <v>0</v>
      </c>
      <c r="R147" s="218">
        <f>Q147*H147</f>
        <v>0</v>
      </c>
      <c r="S147" s="218">
        <v>0</v>
      </c>
      <c r="T147" s="219">
        <f>S147*H147</f>
        <v>0</v>
      </c>
      <c r="AR147" s="220" t="s">
        <v>161</v>
      </c>
      <c r="AT147" s="220" t="s">
        <v>156</v>
      </c>
      <c r="AU147" s="220" t="s">
        <v>91</v>
      </c>
      <c r="AY147" s="15" t="s">
        <v>154</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161</v>
      </c>
      <c r="BM147" s="220" t="s">
        <v>508</v>
      </c>
    </row>
    <row r="148" spans="2:47" s="1" customFormat="1" ht="19.2">
      <c r="B148" s="33"/>
      <c r="C148" s="34"/>
      <c r="D148" s="221" t="s">
        <v>163</v>
      </c>
      <c r="E148" s="34"/>
      <c r="F148" s="222" t="s">
        <v>291</v>
      </c>
      <c r="G148" s="34"/>
      <c r="H148" s="34"/>
      <c r="I148" s="122"/>
      <c r="J148" s="34"/>
      <c r="K148" s="34"/>
      <c r="L148" s="35"/>
      <c r="M148" s="223"/>
      <c r="N148" s="65"/>
      <c r="O148" s="65"/>
      <c r="P148" s="65"/>
      <c r="Q148" s="65"/>
      <c r="R148" s="65"/>
      <c r="S148" s="65"/>
      <c r="T148" s="66"/>
      <c r="AT148" s="15" t="s">
        <v>163</v>
      </c>
      <c r="AU148" s="15" t="s">
        <v>91</v>
      </c>
    </row>
    <row r="149" spans="2:47" s="1" customFormat="1" ht="57.6">
      <c r="B149" s="33"/>
      <c r="C149" s="34"/>
      <c r="D149" s="221" t="s">
        <v>184</v>
      </c>
      <c r="E149" s="34"/>
      <c r="F149" s="246" t="s">
        <v>293</v>
      </c>
      <c r="G149" s="34"/>
      <c r="H149" s="34"/>
      <c r="I149" s="122"/>
      <c r="J149" s="34"/>
      <c r="K149" s="34"/>
      <c r="L149" s="35"/>
      <c r="M149" s="223"/>
      <c r="N149" s="65"/>
      <c r="O149" s="65"/>
      <c r="P149" s="65"/>
      <c r="Q149" s="65"/>
      <c r="R149" s="65"/>
      <c r="S149" s="65"/>
      <c r="T149" s="66"/>
      <c r="AT149" s="15" t="s">
        <v>184</v>
      </c>
      <c r="AU149" s="15" t="s">
        <v>91</v>
      </c>
    </row>
    <row r="150" spans="2:51" s="12" customFormat="1" ht="20.4">
      <c r="B150" s="224"/>
      <c r="C150" s="225"/>
      <c r="D150" s="221" t="s">
        <v>165</v>
      </c>
      <c r="E150" s="226" t="s">
        <v>1</v>
      </c>
      <c r="F150" s="227" t="s">
        <v>509</v>
      </c>
      <c r="G150" s="225"/>
      <c r="H150" s="228">
        <v>215</v>
      </c>
      <c r="I150" s="229"/>
      <c r="J150" s="225"/>
      <c r="K150" s="225"/>
      <c r="L150" s="230"/>
      <c r="M150" s="231"/>
      <c r="N150" s="232"/>
      <c r="O150" s="232"/>
      <c r="P150" s="232"/>
      <c r="Q150" s="232"/>
      <c r="R150" s="232"/>
      <c r="S150" s="232"/>
      <c r="T150" s="233"/>
      <c r="AT150" s="234" t="s">
        <v>165</v>
      </c>
      <c r="AU150" s="234" t="s">
        <v>91</v>
      </c>
      <c r="AV150" s="12" t="s">
        <v>91</v>
      </c>
      <c r="AW150" s="12" t="s">
        <v>35</v>
      </c>
      <c r="AX150" s="12" t="s">
        <v>8</v>
      </c>
      <c r="AY150" s="234" t="s">
        <v>154</v>
      </c>
    </row>
    <row r="151" spans="2:65" s="1" customFormat="1" ht="16.5" customHeight="1">
      <c r="B151" s="33"/>
      <c r="C151" s="210" t="s">
        <v>193</v>
      </c>
      <c r="D151" s="210" t="s">
        <v>156</v>
      </c>
      <c r="E151" s="211" t="s">
        <v>510</v>
      </c>
      <c r="F151" s="212" t="s">
        <v>511</v>
      </c>
      <c r="G151" s="213" t="s">
        <v>159</v>
      </c>
      <c r="H151" s="214">
        <v>1244</v>
      </c>
      <c r="I151" s="215"/>
      <c r="J151" s="214">
        <f>ROUND(I151*H151,0)</f>
        <v>0</v>
      </c>
      <c r="K151" s="212" t="s">
        <v>461</v>
      </c>
      <c r="L151" s="35"/>
      <c r="M151" s="216" t="s">
        <v>1</v>
      </c>
      <c r="N151" s="217" t="s">
        <v>47</v>
      </c>
      <c r="O151" s="65"/>
      <c r="P151" s="218">
        <f>O151*H151</f>
        <v>0</v>
      </c>
      <c r="Q151" s="218">
        <v>0</v>
      </c>
      <c r="R151" s="218">
        <f>Q151*H151</f>
        <v>0</v>
      </c>
      <c r="S151" s="218">
        <v>0</v>
      </c>
      <c r="T151" s="219">
        <f>S151*H151</f>
        <v>0</v>
      </c>
      <c r="AR151" s="220" t="s">
        <v>161</v>
      </c>
      <c r="AT151" s="220" t="s">
        <v>156</v>
      </c>
      <c r="AU151" s="220" t="s">
        <v>91</v>
      </c>
      <c r="AY151" s="15" t="s">
        <v>154</v>
      </c>
      <c r="BE151" s="108">
        <f>IF(N151="základní",J151,0)</f>
        <v>0</v>
      </c>
      <c r="BF151" s="108">
        <f>IF(N151="snížená",J151,0)</f>
        <v>0</v>
      </c>
      <c r="BG151" s="108">
        <f>IF(N151="zákl. přenesená",J151,0)</f>
        <v>0</v>
      </c>
      <c r="BH151" s="108">
        <f>IF(N151="sníž. přenesená",J151,0)</f>
        <v>0</v>
      </c>
      <c r="BI151" s="108">
        <f>IF(N151="nulová",J151,0)</f>
        <v>0</v>
      </c>
      <c r="BJ151" s="15" t="s">
        <v>8</v>
      </c>
      <c r="BK151" s="108">
        <f>ROUND(I151*H151,0)</f>
        <v>0</v>
      </c>
      <c r="BL151" s="15" t="s">
        <v>161</v>
      </c>
      <c r="BM151" s="220" t="s">
        <v>512</v>
      </c>
    </row>
    <row r="152" spans="2:47" s="1" customFormat="1" ht="19.2">
      <c r="B152" s="33"/>
      <c r="C152" s="34"/>
      <c r="D152" s="221" t="s">
        <v>163</v>
      </c>
      <c r="E152" s="34"/>
      <c r="F152" s="222" t="s">
        <v>513</v>
      </c>
      <c r="G152" s="34"/>
      <c r="H152" s="34"/>
      <c r="I152" s="122"/>
      <c r="J152" s="34"/>
      <c r="K152" s="34"/>
      <c r="L152" s="35"/>
      <c r="M152" s="223"/>
      <c r="N152" s="65"/>
      <c r="O152" s="65"/>
      <c r="P152" s="65"/>
      <c r="Q152" s="65"/>
      <c r="R152" s="65"/>
      <c r="S152" s="65"/>
      <c r="T152" s="66"/>
      <c r="AT152" s="15" t="s">
        <v>163</v>
      </c>
      <c r="AU152" s="15" t="s">
        <v>91</v>
      </c>
    </row>
    <row r="153" spans="2:51" s="12" customFormat="1" ht="10.2">
      <c r="B153" s="224"/>
      <c r="C153" s="225"/>
      <c r="D153" s="221" t="s">
        <v>165</v>
      </c>
      <c r="E153" s="226" t="s">
        <v>1</v>
      </c>
      <c r="F153" s="227" t="s">
        <v>514</v>
      </c>
      <c r="G153" s="225"/>
      <c r="H153" s="228">
        <v>1244</v>
      </c>
      <c r="I153" s="229"/>
      <c r="J153" s="225"/>
      <c r="K153" s="225"/>
      <c r="L153" s="230"/>
      <c r="M153" s="231"/>
      <c r="N153" s="232"/>
      <c r="O153" s="232"/>
      <c r="P153" s="232"/>
      <c r="Q153" s="232"/>
      <c r="R153" s="232"/>
      <c r="S153" s="232"/>
      <c r="T153" s="233"/>
      <c r="AT153" s="234" t="s">
        <v>165</v>
      </c>
      <c r="AU153" s="234" t="s">
        <v>91</v>
      </c>
      <c r="AV153" s="12" t="s">
        <v>91</v>
      </c>
      <c r="AW153" s="12" t="s">
        <v>35</v>
      </c>
      <c r="AX153" s="12" t="s">
        <v>8</v>
      </c>
      <c r="AY153" s="234" t="s">
        <v>154</v>
      </c>
    </row>
    <row r="154" spans="2:63" s="11" customFormat="1" ht="22.8" customHeight="1">
      <c r="B154" s="194"/>
      <c r="C154" s="195"/>
      <c r="D154" s="196" t="s">
        <v>81</v>
      </c>
      <c r="E154" s="208" t="s">
        <v>161</v>
      </c>
      <c r="F154" s="208" t="s">
        <v>361</v>
      </c>
      <c r="G154" s="195"/>
      <c r="H154" s="195"/>
      <c r="I154" s="198"/>
      <c r="J154" s="209">
        <f>BK154</f>
        <v>0</v>
      </c>
      <c r="K154" s="195"/>
      <c r="L154" s="200"/>
      <c r="M154" s="201"/>
      <c r="N154" s="202"/>
      <c r="O154" s="202"/>
      <c r="P154" s="203">
        <f>SUM(P155:P157)</f>
        <v>0</v>
      </c>
      <c r="Q154" s="202"/>
      <c r="R154" s="203">
        <f>SUM(R155:R157)</f>
        <v>364.05600000000004</v>
      </c>
      <c r="S154" s="202"/>
      <c r="T154" s="204">
        <f>SUM(T155:T157)</f>
        <v>0</v>
      </c>
      <c r="AR154" s="205" t="s">
        <v>8</v>
      </c>
      <c r="AT154" s="206" t="s">
        <v>81</v>
      </c>
      <c r="AU154" s="206" t="s">
        <v>8</v>
      </c>
      <c r="AY154" s="205" t="s">
        <v>154</v>
      </c>
      <c r="BK154" s="207">
        <f>SUM(BK155:BK157)</f>
        <v>0</v>
      </c>
    </row>
    <row r="155" spans="2:65" s="1" customFormat="1" ht="24" customHeight="1">
      <c r="B155" s="33"/>
      <c r="C155" s="210" t="s">
        <v>198</v>
      </c>
      <c r="D155" s="210" t="s">
        <v>156</v>
      </c>
      <c r="E155" s="211" t="s">
        <v>515</v>
      </c>
      <c r="F155" s="212" t="s">
        <v>516</v>
      </c>
      <c r="G155" s="213" t="s">
        <v>171</v>
      </c>
      <c r="H155" s="214">
        <v>197</v>
      </c>
      <c r="I155" s="215"/>
      <c r="J155" s="214">
        <f>ROUND(I155*H155,0)</f>
        <v>0</v>
      </c>
      <c r="K155" s="212" t="s">
        <v>461</v>
      </c>
      <c r="L155" s="35"/>
      <c r="M155" s="216" t="s">
        <v>1</v>
      </c>
      <c r="N155" s="217" t="s">
        <v>47</v>
      </c>
      <c r="O155" s="65"/>
      <c r="P155" s="218">
        <f>O155*H155</f>
        <v>0</v>
      </c>
      <c r="Q155" s="218">
        <v>1.848</v>
      </c>
      <c r="R155" s="218">
        <f>Q155*H155</f>
        <v>364.05600000000004</v>
      </c>
      <c r="S155" s="218">
        <v>0</v>
      </c>
      <c r="T155" s="219">
        <f>S155*H155</f>
        <v>0</v>
      </c>
      <c r="AR155" s="220" t="s">
        <v>161</v>
      </c>
      <c r="AT155" s="220" t="s">
        <v>156</v>
      </c>
      <c r="AU155" s="220" t="s">
        <v>91</v>
      </c>
      <c r="AY155" s="15" t="s">
        <v>154</v>
      </c>
      <c r="BE155" s="108">
        <f>IF(N155="základní",J155,0)</f>
        <v>0</v>
      </c>
      <c r="BF155" s="108">
        <f>IF(N155="snížená",J155,0)</f>
        <v>0</v>
      </c>
      <c r="BG155" s="108">
        <f>IF(N155="zákl. přenesená",J155,0)</f>
        <v>0</v>
      </c>
      <c r="BH155" s="108">
        <f>IF(N155="sníž. přenesená",J155,0)</f>
        <v>0</v>
      </c>
      <c r="BI155" s="108">
        <f>IF(N155="nulová",J155,0)</f>
        <v>0</v>
      </c>
      <c r="BJ155" s="15" t="s">
        <v>8</v>
      </c>
      <c r="BK155" s="108">
        <f>ROUND(I155*H155,0)</f>
        <v>0</v>
      </c>
      <c r="BL155" s="15" t="s">
        <v>161</v>
      </c>
      <c r="BM155" s="220" t="s">
        <v>517</v>
      </c>
    </row>
    <row r="156" spans="2:47" s="1" customFormat="1" ht="38.4">
      <c r="B156" s="33"/>
      <c r="C156" s="34"/>
      <c r="D156" s="221" t="s">
        <v>163</v>
      </c>
      <c r="E156" s="34"/>
      <c r="F156" s="222" t="s">
        <v>518</v>
      </c>
      <c r="G156" s="34"/>
      <c r="H156" s="34"/>
      <c r="I156" s="122"/>
      <c r="J156" s="34"/>
      <c r="K156" s="34"/>
      <c r="L156" s="35"/>
      <c r="M156" s="223"/>
      <c r="N156" s="65"/>
      <c r="O156" s="65"/>
      <c r="P156" s="65"/>
      <c r="Q156" s="65"/>
      <c r="R156" s="65"/>
      <c r="S156" s="65"/>
      <c r="T156" s="66"/>
      <c r="AT156" s="15" t="s">
        <v>163</v>
      </c>
      <c r="AU156" s="15" t="s">
        <v>91</v>
      </c>
    </row>
    <row r="157" spans="2:51" s="12" customFormat="1" ht="10.2">
      <c r="B157" s="224"/>
      <c r="C157" s="225"/>
      <c r="D157" s="221" t="s">
        <v>165</v>
      </c>
      <c r="E157" s="226" t="s">
        <v>1</v>
      </c>
      <c r="F157" s="227" t="s">
        <v>519</v>
      </c>
      <c r="G157" s="225"/>
      <c r="H157" s="228">
        <v>197</v>
      </c>
      <c r="I157" s="229"/>
      <c r="J157" s="225"/>
      <c r="K157" s="225"/>
      <c r="L157" s="230"/>
      <c r="M157" s="231"/>
      <c r="N157" s="232"/>
      <c r="O157" s="232"/>
      <c r="P157" s="232"/>
      <c r="Q157" s="232"/>
      <c r="R157" s="232"/>
      <c r="S157" s="232"/>
      <c r="T157" s="233"/>
      <c r="AT157" s="234" t="s">
        <v>165</v>
      </c>
      <c r="AU157" s="234" t="s">
        <v>91</v>
      </c>
      <c r="AV157" s="12" t="s">
        <v>91</v>
      </c>
      <c r="AW157" s="12" t="s">
        <v>35</v>
      </c>
      <c r="AX157" s="12" t="s">
        <v>8</v>
      </c>
      <c r="AY157" s="234" t="s">
        <v>154</v>
      </c>
    </row>
    <row r="158" spans="2:63" s="11" customFormat="1" ht="22.8" customHeight="1">
      <c r="B158" s="194"/>
      <c r="C158" s="195"/>
      <c r="D158" s="196" t="s">
        <v>81</v>
      </c>
      <c r="E158" s="208" t="s">
        <v>385</v>
      </c>
      <c r="F158" s="208" t="s">
        <v>386</v>
      </c>
      <c r="G158" s="195"/>
      <c r="H158" s="195"/>
      <c r="I158" s="198"/>
      <c r="J158" s="209">
        <f>BK158</f>
        <v>0</v>
      </c>
      <c r="K158" s="195"/>
      <c r="L158" s="200"/>
      <c r="M158" s="201"/>
      <c r="N158" s="202"/>
      <c r="O158" s="202"/>
      <c r="P158" s="203">
        <f>SUM(P159:P163)</f>
        <v>0</v>
      </c>
      <c r="Q158" s="202"/>
      <c r="R158" s="203">
        <f>SUM(R159:R163)</f>
        <v>0</v>
      </c>
      <c r="S158" s="202"/>
      <c r="T158" s="204">
        <f>SUM(T159:T163)</f>
        <v>0</v>
      </c>
      <c r="AR158" s="205" t="s">
        <v>8</v>
      </c>
      <c r="AT158" s="206" t="s">
        <v>81</v>
      </c>
      <c r="AU158" s="206" t="s">
        <v>8</v>
      </c>
      <c r="AY158" s="205" t="s">
        <v>154</v>
      </c>
      <c r="BK158" s="207">
        <f>SUM(BK159:BK163)</f>
        <v>0</v>
      </c>
    </row>
    <row r="159" spans="2:65" s="1" customFormat="1" ht="24" customHeight="1">
      <c r="B159" s="33"/>
      <c r="C159" s="210" t="s">
        <v>204</v>
      </c>
      <c r="D159" s="210" t="s">
        <v>156</v>
      </c>
      <c r="E159" s="211" t="s">
        <v>388</v>
      </c>
      <c r="F159" s="212" t="s">
        <v>389</v>
      </c>
      <c r="G159" s="213" t="s">
        <v>231</v>
      </c>
      <c r="H159" s="214">
        <v>364.06</v>
      </c>
      <c r="I159" s="215"/>
      <c r="J159" s="214">
        <f>ROUND(I159*H159,0)</f>
        <v>0</v>
      </c>
      <c r="K159" s="212" t="s">
        <v>461</v>
      </c>
      <c r="L159" s="35"/>
      <c r="M159" s="216" t="s">
        <v>1</v>
      </c>
      <c r="N159" s="217" t="s">
        <v>47</v>
      </c>
      <c r="O159" s="65"/>
      <c r="P159" s="218">
        <f>O159*H159</f>
        <v>0</v>
      </c>
      <c r="Q159" s="218">
        <v>0</v>
      </c>
      <c r="R159" s="218">
        <f>Q159*H159</f>
        <v>0</v>
      </c>
      <c r="S159" s="218">
        <v>0</v>
      </c>
      <c r="T159" s="219">
        <f>S159*H159</f>
        <v>0</v>
      </c>
      <c r="AR159" s="220" t="s">
        <v>161</v>
      </c>
      <c r="AT159" s="220" t="s">
        <v>156</v>
      </c>
      <c r="AU159" s="220" t="s">
        <v>91</v>
      </c>
      <c r="AY159" s="15" t="s">
        <v>154</v>
      </c>
      <c r="BE159" s="108">
        <f>IF(N159="základní",J159,0)</f>
        <v>0</v>
      </c>
      <c r="BF159" s="108">
        <f>IF(N159="snížená",J159,0)</f>
        <v>0</v>
      </c>
      <c r="BG159" s="108">
        <f>IF(N159="zákl. přenesená",J159,0)</f>
        <v>0</v>
      </c>
      <c r="BH159" s="108">
        <f>IF(N159="sníž. přenesená",J159,0)</f>
        <v>0</v>
      </c>
      <c r="BI159" s="108">
        <f>IF(N159="nulová",J159,0)</f>
        <v>0</v>
      </c>
      <c r="BJ159" s="15" t="s">
        <v>8</v>
      </c>
      <c r="BK159" s="108">
        <f>ROUND(I159*H159,0)</f>
        <v>0</v>
      </c>
      <c r="BL159" s="15" t="s">
        <v>161</v>
      </c>
      <c r="BM159" s="220" t="s">
        <v>520</v>
      </c>
    </row>
    <row r="160" spans="2:47" s="1" customFormat="1" ht="19.2">
      <c r="B160" s="33"/>
      <c r="C160" s="34"/>
      <c r="D160" s="221" t="s">
        <v>163</v>
      </c>
      <c r="E160" s="34"/>
      <c r="F160" s="222" t="s">
        <v>391</v>
      </c>
      <c r="G160" s="34"/>
      <c r="H160" s="34"/>
      <c r="I160" s="122"/>
      <c r="J160" s="34"/>
      <c r="K160" s="34"/>
      <c r="L160" s="35"/>
      <c r="M160" s="223"/>
      <c r="N160" s="65"/>
      <c r="O160" s="65"/>
      <c r="P160" s="65"/>
      <c r="Q160" s="65"/>
      <c r="R160" s="65"/>
      <c r="S160" s="65"/>
      <c r="T160" s="66"/>
      <c r="AT160" s="15" t="s">
        <v>163</v>
      </c>
      <c r="AU160" s="15" t="s">
        <v>91</v>
      </c>
    </row>
    <row r="161" spans="2:65" s="1" customFormat="1" ht="24" customHeight="1">
      <c r="B161" s="33"/>
      <c r="C161" s="210" t="s">
        <v>210</v>
      </c>
      <c r="D161" s="210" t="s">
        <v>156</v>
      </c>
      <c r="E161" s="211" t="s">
        <v>393</v>
      </c>
      <c r="F161" s="212" t="s">
        <v>394</v>
      </c>
      <c r="G161" s="213" t="s">
        <v>231</v>
      </c>
      <c r="H161" s="214">
        <v>182.03</v>
      </c>
      <c r="I161" s="215"/>
      <c r="J161" s="214">
        <f>ROUND(I161*H161,0)</f>
        <v>0</v>
      </c>
      <c r="K161" s="212" t="s">
        <v>461</v>
      </c>
      <c r="L161" s="35"/>
      <c r="M161" s="216" t="s">
        <v>1</v>
      </c>
      <c r="N161" s="217" t="s">
        <v>47</v>
      </c>
      <c r="O161" s="65"/>
      <c r="P161" s="218">
        <f>O161*H161</f>
        <v>0</v>
      </c>
      <c r="Q161" s="218">
        <v>0</v>
      </c>
      <c r="R161" s="218">
        <f>Q161*H161</f>
        <v>0</v>
      </c>
      <c r="S161" s="218">
        <v>0</v>
      </c>
      <c r="T161" s="219">
        <f>S161*H161</f>
        <v>0</v>
      </c>
      <c r="AR161" s="220" t="s">
        <v>161</v>
      </c>
      <c r="AT161" s="220" t="s">
        <v>156</v>
      </c>
      <c r="AU161" s="220" t="s">
        <v>91</v>
      </c>
      <c r="AY161" s="15" t="s">
        <v>154</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161</v>
      </c>
      <c r="BM161" s="220" t="s">
        <v>521</v>
      </c>
    </row>
    <row r="162" spans="2:47" s="1" customFormat="1" ht="28.8">
      <c r="B162" s="33"/>
      <c r="C162" s="34"/>
      <c r="D162" s="221" t="s">
        <v>163</v>
      </c>
      <c r="E162" s="34"/>
      <c r="F162" s="222" t="s">
        <v>396</v>
      </c>
      <c r="G162" s="34"/>
      <c r="H162" s="34"/>
      <c r="I162" s="122"/>
      <c r="J162" s="34"/>
      <c r="K162" s="34"/>
      <c r="L162" s="35"/>
      <c r="M162" s="223"/>
      <c r="N162" s="65"/>
      <c r="O162" s="65"/>
      <c r="P162" s="65"/>
      <c r="Q162" s="65"/>
      <c r="R162" s="65"/>
      <c r="S162" s="65"/>
      <c r="T162" s="66"/>
      <c r="AT162" s="15" t="s">
        <v>163</v>
      </c>
      <c r="AU162" s="15" t="s">
        <v>91</v>
      </c>
    </row>
    <row r="163" spans="2:51" s="12" customFormat="1" ht="10.2">
      <c r="B163" s="224"/>
      <c r="C163" s="225"/>
      <c r="D163" s="221" t="s">
        <v>165</v>
      </c>
      <c r="E163" s="226" t="s">
        <v>1</v>
      </c>
      <c r="F163" s="227" t="s">
        <v>522</v>
      </c>
      <c r="G163" s="225"/>
      <c r="H163" s="228">
        <v>182.03</v>
      </c>
      <c r="I163" s="229"/>
      <c r="J163" s="225"/>
      <c r="K163" s="225"/>
      <c r="L163" s="230"/>
      <c r="M163" s="256"/>
      <c r="N163" s="257"/>
      <c r="O163" s="257"/>
      <c r="P163" s="257"/>
      <c r="Q163" s="257"/>
      <c r="R163" s="257"/>
      <c r="S163" s="257"/>
      <c r="T163" s="258"/>
      <c r="AT163" s="234" t="s">
        <v>165</v>
      </c>
      <c r="AU163" s="234" t="s">
        <v>91</v>
      </c>
      <c r="AV163" s="12" t="s">
        <v>91</v>
      </c>
      <c r="AW163" s="12" t="s">
        <v>35</v>
      </c>
      <c r="AX163" s="12" t="s">
        <v>8</v>
      </c>
      <c r="AY163" s="234" t="s">
        <v>154</v>
      </c>
    </row>
    <row r="164" spans="2:12" s="1" customFormat="1" ht="6.9" customHeight="1">
      <c r="B164" s="48"/>
      <c r="C164" s="49"/>
      <c r="D164" s="49"/>
      <c r="E164" s="49"/>
      <c r="F164" s="49"/>
      <c r="G164" s="49"/>
      <c r="H164" s="49"/>
      <c r="I164" s="156"/>
      <c r="J164" s="49"/>
      <c r="K164" s="49"/>
      <c r="L164" s="35"/>
    </row>
  </sheetData>
  <sheetProtection algorithmName="SHA-512" hashValue="Y7m+Z7j5fJAe32zJcmh9rcZ4utyH5ph8+NdJCs3e2My2v9Sz+tczHXPOMxdHYDS6u3ndvHRzq1n02DBCiToV2w==" saltValue="POrKSsqVrDmX26B/J759gmrYfxi+9xl4sLRdtrHiVY+m5sJGiiBchG94pBh1wFr5pwV3z7OKtBXs0FL6qu05ug==" spinCount="100000" sheet="1" objects="1" scenarios="1" formatColumns="0" formatRows="0" autoFilter="0"/>
  <autoFilter ref="C129:K163"/>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05"/>
      <c r="M2" s="305"/>
      <c r="N2" s="305"/>
      <c r="O2" s="305"/>
      <c r="P2" s="305"/>
      <c r="Q2" s="305"/>
      <c r="R2" s="305"/>
      <c r="S2" s="305"/>
      <c r="T2" s="305"/>
      <c r="U2" s="305"/>
      <c r="V2" s="305"/>
      <c r="AT2" s="15" t="s">
        <v>103</v>
      </c>
    </row>
    <row r="3" spans="2:46" ht="6.9" customHeight="1">
      <c r="B3" s="116"/>
      <c r="C3" s="117"/>
      <c r="D3" s="117"/>
      <c r="E3" s="117"/>
      <c r="F3" s="117"/>
      <c r="G3" s="117"/>
      <c r="H3" s="117"/>
      <c r="I3" s="118"/>
      <c r="J3" s="117"/>
      <c r="K3" s="117"/>
      <c r="L3" s="18"/>
      <c r="AT3" s="15" t="s">
        <v>91</v>
      </c>
    </row>
    <row r="4" spans="2:46" ht="24.9" customHeight="1">
      <c r="B4" s="18"/>
      <c r="D4" s="119" t="s">
        <v>113</v>
      </c>
      <c r="L4" s="18"/>
      <c r="M4" s="120" t="s">
        <v>11</v>
      </c>
      <c r="AT4" s="15" t="s">
        <v>4</v>
      </c>
    </row>
    <row r="5" spans="2:12" ht="6.9" customHeight="1">
      <c r="B5" s="18"/>
      <c r="L5" s="18"/>
    </row>
    <row r="6" spans="2:12" ht="12" customHeight="1">
      <c r="B6" s="18"/>
      <c r="D6" s="121" t="s">
        <v>16</v>
      </c>
      <c r="L6" s="18"/>
    </row>
    <row r="7" spans="2:12" ht="16.5" customHeight="1">
      <c r="B7" s="18"/>
      <c r="E7" s="309" t="str">
        <f>'Rekapitulace stavby'!K6</f>
        <v>Valašské Meziříčí - Stupeň Komunální</v>
      </c>
      <c r="F7" s="310"/>
      <c r="G7" s="310"/>
      <c r="H7" s="310"/>
      <c r="L7" s="18"/>
    </row>
    <row r="8" spans="2:12" s="1" customFormat="1" ht="12" customHeight="1">
      <c r="B8" s="35"/>
      <c r="D8" s="121" t="s">
        <v>114</v>
      </c>
      <c r="I8" s="122"/>
      <c r="L8" s="35"/>
    </row>
    <row r="9" spans="2:12" s="1" customFormat="1" ht="36.9" customHeight="1">
      <c r="B9" s="35"/>
      <c r="E9" s="311" t="s">
        <v>523</v>
      </c>
      <c r="F9" s="312"/>
      <c r="G9" s="312"/>
      <c r="H9" s="312"/>
      <c r="I9" s="122"/>
      <c r="L9" s="35"/>
    </row>
    <row r="10" spans="2:12" s="1" customFormat="1" ht="10.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t="str">
        <f>'Rekapitulace stavby'!AN8</f>
        <v>14. 3. 2019</v>
      </c>
      <c r="L12" s="35"/>
    </row>
    <row r="13" spans="2:12" s="1" customFormat="1" ht="10.8" customHeight="1">
      <c r="B13" s="35"/>
      <c r="I13" s="122"/>
      <c r="L13" s="35"/>
    </row>
    <row r="14" spans="2:12" s="1" customFormat="1" ht="12" customHeight="1">
      <c r="B14" s="35"/>
      <c r="D14" s="121" t="s">
        <v>24</v>
      </c>
      <c r="I14" s="124" t="s">
        <v>25</v>
      </c>
      <c r="J14" s="123" t="s">
        <v>26</v>
      </c>
      <c r="L14" s="35"/>
    </row>
    <row r="15" spans="2:12" s="1" customFormat="1" ht="18" customHeight="1">
      <c r="B15" s="35"/>
      <c r="E15" s="123" t="s">
        <v>27</v>
      </c>
      <c r="I15" s="124" t="s">
        <v>28</v>
      </c>
      <c r="J15" s="123" t="s">
        <v>1</v>
      </c>
      <c r="L15" s="35"/>
    </row>
    <row r="16" spans="2:12" s="1" customFormat="1" ht="6.9" customHeight="1">
      <c r="B16" s="35"/>
      <c r="I16" s="122"/>
      <c r="L16" s="35"/>
    </row>
    <row r="17" spans="2:12" s="1" customFormat="1" ht="12" customHeight="1">
      <c r="B17" s="35"/>
      <c r="D17" s="121" t="s">
        <v>29</v>
      </c>
      <c r="I17" s="124" t="s">
        <v>25</v>
      </c>
      <c r="J17" s="28" t="str">
        <f>'Rekapitulace stavby'!AN13</f>
        <v>Vyplň údaj</v>
      </c>
      <c r="L17" s="35"/>
    </row>
    <row r="18" spans="2:12" s="1" customFormat="1" ht="18" customHeight="1">
      <c r="B18" s="35"/>
      <c r="E18" s="313" t="str">
        <f>'Rekapitulace stavby'!E14</f>
        <v>Vyplň údaj</v>
      </c>
      <c r="F18" s="314"/>
      <c r="G18" s="314"/>
      <c r="H18" s="314"/>
      <c r="I18" s="124" t="s">
        <v>28</v>
      </c>
      <c r="J18" s="28" t="str">
        <f>'Rekapitulace stavby'!AN14</f>
        <v>Vyplň údaj</v>
      </c>
      <c r="L18" s="35"/>
    </row>
    <row r="19" spans="2:12" s="1" customFormat="1" ht="6.9" customHeight="1">
      <c r="B19" s="35"/>
      <c r="I19" s="122"/>
      <c r="L19" s="35"/>
    </row>
    <row r="20" spans="2:12" s="1" customFormat="1" ht="12" customHeight="1">
      <c r="B20" s="35"/>
      <c r="D20" s="121" t="s">
        <v>31</v>
      </c>
      <c r="I20" s="124" t="s">
        <v>25</v>
      </c>
      <c r="J20" s="123" t="s">
        <v>32</v>
      </c>
      <c r="L20" s="35"/>
    </row>
    <row r="21" spans="2:12" s="1" customFormat="1" ht="18" customHeight="1">
      <c r="B21" s="35"/>
      <c r="E21" s="123" t="s">
        <v>33</v>
      </c>
      <c r="I21" s="124" t="s">
        <v>28</v>
      </c>
      <c r="J21" s="123" t="s">
        <v>34</v>
      </c>
      <c r="L21" s="35"/>
    </row>
    <row r="22" spans="2:12" s="1" customFormat="1" ht="6.9" customHeight="1">
      <c r="B22" s="35"/>
      <c r="I22" s="122"/>
      <c r="L22" s="35"/>
    </row>
    <row r="23" spans="2:12" s="1" customFormat="1" ht="12" customHeight="1">
      <c r="B23" s="35"/>
      <c r="D23" s="121" t="s">
        <v>36</v>
      </c>
      <c r="I23" s="124" t="s">
        <v>25</v>
      </c>
      <c r="J23" s="123" t="str">
        <f>IF('Rekapitulace stavby'!AN19="","",'Rekapitulace stavby'!AN19)</f>
        <v/>
      </c>
      <c r="L23" s="35"/>
    </row>
    <row r="24" spans="2:12" s="1" customFormat="1" ht="18" customHeight="1">
      <c r="B24" s="35"/>
      <c r="E24" s="123" t="str">
        <f>IF('Rekapitulace stavby'!E20="","",'Rekapitulace stavby'!E20)</f>
        <v xml:space="preserve"> </v>
      </c>
      <c r="I24" s="124" t="s">
        <v>28</v>
      </c>
      <c r="J24" s="123" t="str">
        <f>IF('Rekapitulace stavby'!AN20="","",'Rekapitulace stavby'!AN20)</f>
        <v/>
      </c>
      <c r="L24" s="35"/>
    </row>
    <row r="25" spans="2:12" s="1" customFormat="1" ht="6.9" customHeight="1">
      <c r="B25" s="35"/>
      <c r="I25" s="122"/>
      <c r="L25" s="35"/>
    </row>
    <row r="26" spans="2:12" s="1" customFormat="1" ht="12" customHeight="1">
      <c r="B26" s="35"/>
      <c r="D26" s="121" t="s">
        <v>39</v>
      </c>
      <c r="I26" s="122"/>
      <c r="L26" s="35"/>
    </row>
    <row r="27" spans="2:12" s="7" customFormat="1" ht="16.5" customHeight="1">
      <c r="B27" s="126"/>
      <c r="E27" s="315" t="s">
        <v>1</v>
      </c>
      <c r="F27" s="315"/>
      <c r="G27" s="315"/>
      <c r="H27" s="315"/>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116</v>
      </c>
      <c r="I30" s="122"/>
      <c r="J30" s="129">
        <f>J96</f>
        <v>0</v>
      </c>
      <c r="L30" s="35"/>
    </row>
    <row r="31" spans="2:12" s="1" customFormat="1" ht="14.4" customHeight="1">
      <c r="B31" s="35"/>
      <c r="D31" s="130" t="s">
        <v>107</v>
      </c>
      <c r="I31" s="122"/>
      <c r="J31" s="129">
        <f>J105</f>
        <v>0</v>
      </c>
      <c r="L31" s="35"/>
    </row>
    <row r="32" spans="2:12" s="1" customFormat="1" ht="25.35" customHeight="1">
      <c r="B32" s="35"/>
      <c r="D32" s="131" t="s">
        <v>42</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44</v>
      </c>
      <c r="I34" s="134" t="s">
        <v>43</v>
      </c>
      <c r="J34" s="133" t="s">
        <v>45</v>
      </c>
      <c r="L34" s="35"/>
    </row>
    <row r="35" spans="2:12" s="1" customFormat="1" ht="14.4" customHeight="1">
      <c r="B35" s="35"/>
      <c r="D35" s="135" t="s">
        <v>46</v>
      </c>
      <c r="E35" s="121" t="s">
        <v>47</v>
      </c>
      <c r="F35" s="136">
        <f>ROUND((SUM(BE105:BE112)+SUM(BE132:BE185)),0)</f>
        <v>0</v>
      </c>
      <c r="I35" s="137">
        <v>0.21</v>
      </c>
      <c r="J35" s="136">
        <f>ROUND(((SUM(BE105:BE112)+SUM(BE132:BE185))*I35),0)</f>
        <v>0</v>
      </c>
      <c r="L35" s="35"/>
    </row>
    <row r="36" spans="2:12" s="1" customFormat="1" ht="14.4" customHeight="1">
      <c r="B36" s="35"/>
      <c r="E36" s="121" t="s">
        <v>48</v>
      </c>
      <c r="F36" s="136">
        <f>ROUND((SUM(BF105:BF112)+SUM(BF132:BF185)),0)</f>
        <v>0</v>
      </c>
      <c r="I36" s="137">
        <v>0.15</v>
      </c>
      <c r="J36" s="136">
        <f>ROUND(((SUM(BF105:BF112)+SUM(BF132:BF185))*I36),0)</f>
        <v>0</v>
      </c>
      <c r="L36" s="35"/>
    </row>
    <row r="37" spans="2:12" s="1" customFormat="1" ht="14.4" customHeight="1" hidden="1">
      <c r="B37" s="35"/>
      <c r="E37" s="121" t="s">
        <v>49</v>
      </c>
      <c r="F37" s="136">
        <f>ROUND((SUM(BG105:BG112)+SUM(BG132:BG185)),0)</f>
        <v>0</v>
      </c>
      <c r="I37" s="137">
        <v>0.21</v>
      </c>
      <c r="J37" s="136">
        <f>0</f>
        <v>0</v>
      </c>
      <c r="L37" s="35"/>
    </row>
    <row r="38" spans="2:12" s="1" customFormat="1" ht="14.4" customHeight="1" hidden="1">
      <c r="B38" s="35"/>
      <c r="E38" s="121" t="s">
        <v>50</v>
      </c>
      <c r="F38" s="136">
        <f>ROUND((SUM(BH105:BH112)+SUM(BH132:BH185)),0)</f>
        <v>0</v>
      </c>
      <c r="I38" s="137">
        <v>0.15</v>
      </c>
      <c r="J38" s="136">
        <f>0</f>
        <v>0</v>
      </c>
      <c r="L38" s="35"/>
    </row>
    <row r="39" spans="2:12" s="1" customFormat="1" ht="14.4" customHeight="1" hidden="1">
      <c r="B39" s="35"/>
      <c r="E39" s="121" t="s">
        <v>51</v>
      </c>
      <c r="F39" s="136">
        <f>ROUND((SUM(BI105:BI112)+SUM(BI132:BI185)),0)</f>
        <v>0</v>
      </c>
      <c r="I39" s="137">
        <v>0</v>
      </c>
      <c r="J39" s="136">
        <f>0</f>
        <v>0</v>
      </c>
      <c r="L39" s="35"/>
    </row>
    <row r="40" spans="2:12" s="1" customFormat="1" ht="6.9" customHeight="1">
      <c r="B40" s="35"/>
      <c r="I40" s="122"/>
      <c r="L40" s="35"/>
    </row>
    <row r="41" spans="2:12" s="1" customFormat="1" ht="25.35" customHeight="1">
      <c r="B41" s="35"/>
      <c r="C41" s="138"/>
      <c r="D41" s="139" t="s">
        <v>52</v>
      </c>
      <c r="E41" s="140"/>
      <c r="F41" s="140"/>
      <c r="G41" s="141" t="s">
        <v>53</v>
      </c>
      <c r="H41" s="142" t="s">
        <v>54</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55</v>
      </c>
      <c r="E50" s="147"/>
      <c r="F50" s="147"/>
      <c r="G50" s="146" t="s">
        <v>56</v>
      </c>
      <c r="H50" s="147"/>
      <c r="I50" s="148"/>
      <c r="J50" s="147"/>
      <c r="K50" s="147"/>
      <c r="L50" s="35"/>
    </row>
    <row r="51" spans="2:12" ht="10.2">
      <c r="B51" s="18"/>
      <c r="L51" s="18"/>
    </row>
    <row r="52" spans="2:12" ht="10.2">
      <c r="B52" s="18"/>
      <c r="L52" s="18"/>
    </row>
    <row r="53" spans="2:12" ht="10.2">
      <c r="B53" s="18"/>
      <c r="L53" s="18"/>
    </row>
    <row r="54" spans="2:12" ht="10.2">
      <c r="B54" s="18"/>
      <c r="L54" s="18"/>
    </row>
    <row r="55" spans="2:12" ht="10.2">
      <c r="B55" s="18"/>
      <c r="L55" s="18"/>
    </row>
    <row r="56" spans="2:12" ht="10.2">
      <c r="B56" s="18"/>
      <c r="L56" s="18"/>
    </row>
    <row r="57" spans="2:12" ht="10.2">
      <c r="B57" s="18"/>
      <c r="L57" s="18"/>
    </row>
    <row r="58" spans="2:12" ht="10.2">
      <c r="B58" s="18"/>
      <c r="L58" s="18"/>
    </row>
    <row r="59" spans="2:12" ht="10.2">
      <c r="B59" s="18"/>
      <c r="L59" s="18"/>
    </row>
    <row r="60" spans="2:12" ht="10.2">
      <c r="B60" s="18"/>
      <c r="L60" s="18"/>
    </row>
    <row r="61" spans="2:12" s="1" customFormat="1" ht="13.2">
      <c r="B61" s="35"/>
      <c r="D61" s="149" t="s">
        <v>57</v>
      </c>
      <c r="E61" s="150"/>
      <c r="F61" s="151" t="s">
        <v>58</v>
      </c>
      <c r="G61" s="149" t="s">
        <v>57</v>
      </c>
      <c r="H61" s="150"/>
      <c r="I61" s="152"/>
      <c r="J61" s="153" t="s">
        <v>58</v>
      </c>
      <c r="K61" s="150"/>
      <c r="L61" s="35"/>
    </row>
    <row r="62" spans="2:12" ht="10.2">
      <c r="B62" s="18"/>
      <c r="L62" s="18"/>
    </row>
    <row r="63" spans="2:12" ht="10.2">
      <c r="B63" s="18"/>
      <c r="L63" s="18"/>
    </row>
    <row r="64" spans="2:12" ht="10.2">
      <c r="B64" s="18"/>
      <c r="L64" s="18"/>
    </row>
    <row r="65" spans="2:12" s="1" customFormat="1" ht="13.2">
      <c r="B65" s="35"/>
      <c r="D65" s="146" t="s">
        <v>59</v>
      </c>
      <c r="E65" s="147"/>
      <c r="F65" s="147"/>
      <c r="G65" s="146" t="s">
        <v>60</v>
      </c>
      <c r="H65" s="147"/>
      <c r="I65" s="148"/>
      <c r="J65" s="147"/>
      <c r="K65" s="147"/>
      <c r="L65" s="35"/>
    </row>
    <row r="66" spans="2:12" ht="10.2">
      <c r="B66" s="18"/>
      <c r="L66" s="18"/>
    </row>
    <row r="67" spans="2:12" ht="10.2">
      <c r="B67" s="18"/>
      <c r="L67" s="18"/>
    </row>
    <row r="68" spans="2:12" ht="10.2">
      <c r="B68" s="18"/>
      <c r="L68" s="18"/>
    </row>
    <row r="69" spans="2:12" ht="10.2">
      <c r="B69" s="18"/>
      <c r="L69" s="18"/>
    </row>
    <row r="70" spans="2:12" ht="10.2">
      <c r="B70" s="18"/>
      <c r="L70" s="18"/>
    </row>
    <row r="71" spans="2:12" ht="10.2">
      <c r="B71" s="18"/>
      <c r="L71" s="18"/>
    </row>
    <row r="72" spans="2:12" ht="10.2">
      <c r="B72" s="18"/>
      <c r="L72" s="18"/>
    </row>
    <row r="73" spans="2:12" ht="10.2">
      <c r="B73" s="18"/>
      <c r="L73" s="18"/>
    </row>
    <row r="74" spans="2:12" ht="10.2">
      <c r="B74" s="18"/>
      <c r="L74" s="18"/>
    </row>
    <row r="75" spans="2:12" ht="10.2">
      <c r="B75" s="18"/>
      <c r="L75" s="18"/>
    </row>
    <row r="76" spans="2:12" s="1" customFormat="1" ht="13.2">
      <c r="B76" s="35"/>
      <c r="D76" s="149" t="s">
        <v>57</v>
      </c>
      <c r="E76" s="150"/>
      <c r="F76" s="151" t="s">
        <v>58</v>
      </c>
      <c r="G76" s="149" t="s">
        <v>57</v>
      </c>
      <c r="H76" s="150"/>
      <c r="I76" s="152"/>
      <c r="J76" s="153" t="s">
        <v>58</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117</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6" t="str">
        <f>E7</f>
        <v>Valašské Meziříčí - Stupeň Komunální</v>
      </c>
      <c r="F85" s="317"/>
      <c r="G85" s="317"/>
      <c r="H85" s="317"/>
      <c r="I85" s="122"/>
      <c r="J85" s="34"/>
      <c r="K85" s="34"/>
      <c r="L85" s="35"/>
    </row>
    <row r="86" spans="2:12" s="1" customFormat="1" ht="12" customHeight="1">
      <c r="B86" s="33"/>
      <c r="C86" s="27" t="s">
        <v>114</v>
      </c>
      <c r="D86" s="34"/>
      <c r="E86" s="34"/>
      <c r="F86" s="34"/>
      <c r="G86" s="34"/>
      <c r="H86" s="34"/>
      <c r="I86" s="122"/>
      <c r="J86" s="34"/>
      <c r="K86" s="34"/>
      <c r="L86" s="35"/>
    </row>
    <row r="87" spans="2:12" s="1" customFormat="1" ht="16.5" customHeight="1">
      <c r="B87" s="33"/>
      <c r="C87" s="34"/>
      <c r="D87" s="34"/>
      <c r="E87" s="280" t="str">
        <f>E9</f>
        <v>177250-5 - Vedlejší a ostatní náklady</v>
      </c>
      <c r="F87" s="318"/>
      <c r="G87" s="318"/>
      <c r="H87" s="318"/>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t="str">
        <f>IF(J12="","",J12)</f>
        <v>14. 3. 2019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24</v>
      </c>
      <c r="D91" s="34"/>
      <c r="E91" s="34"/>
      <c r="F91" s="25" t="str">
        <f>E15</f>
        <v>Povodí Moravy, s. p., závod Horní Morava</v>
      </c>
      <c r="G91" s="34"/>
      <c r="H91" s="34"/>
      <c r="I91" s="124" t="s">
        <v>31</v>
      </c>
      <c r="J91" s="30" t="str">
        <f>E21</f>
        <v>GEOtest, a.s.</v>
      </c>
      <c r="K91" s="34"/>
      <c r="L91" s="35"/>
    </row>
    <row r="92" spans="2:12" s="1" customFormat="1" ht="15.15" customHeight="1">
      <c r="B92" s="33"/>
      <c r="C92" s="27" t="s">
        <v>29</v>
      </c>
      <c r="D92" s="34"/>
      <c r="E92" s="34"/>
      <c r="F92" s="25" t="str">
        <f>IF(E18="","",E18)</f>
        <v>Vyplň údaj</v>
      </c>
      <c r="G92" s="34"/>
      <c r="H92" s="34"/>
      <c r="I92" s="124" t="s">
        <v>36</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118</v>
      </c>
      <c r="D94" s="113"/>
      <c r="E94" s="113"/>
      <c r="F94" s="113"/>
      <c r="G94" s="113"/>
      <c r="H94" s="113"/>
      <c r="I94" s="161"/>
      <c r="J94" s="162" t="s">
        <v>119</v>
      </c>
      <c r="K94" s="113"/>
      <c r="L94" s="35"/>
    </row>
    <row r="95" spans="2:12" s="1" customFormat="1" ht="10.35" customHeight="1">
      <c r="B95" s="33"/>
      <c r="C95" s="34"/>
      <c r="D95" s="34"/>
      <c r="E95" s="34"/>
      <c r="F95" s="34"/>
      <c r="G95" s="34"/>
      <c r="H95" s="34"/>
      <c r="I95" s="122"/>
      <c r="J95" s="34"/>
      <c r="K95" s="34"/>
      <c r="L95" s="35"/>
    </row>
    <row r="96" spans="2:47" s="1" customFormat="1" ht="22.8" customHeight="1">
      <c r="B96" s="33"/>
      <c r="C96" s="163" t="s">
        <v>120</v>
      </c>
      <c r="D96" s="34"/>
      <c r="E96" s="34"/>
      <c r="F96" s="34"/>
      <c r="G96" s="34"/>
      <c r="H96" s="34"/>
      <c r="I96" s="122"/>
      <c r="J96" s="78">
        <f>J132</f>
        <v>0</v>
      </c>
      <c r="K96" s="34"/>
      <c r="L96" s="35"/>
      <c r="AU96" s="15" t="s">
        <v>121</v>
      </c>
    </row>
    <row r="97" spans="2:12" s="8" customFormat="1" ht="24.9" customHeight="1">
      <c r="B97" s="164"/>
      <c r="C97" s="165"/>
      <c r="D97" s="166" t="s">
        <v>122</v>
      </c>
      <c r="E97" s="167"/>
      <c r="F97" s="167"/>
      <c r="G97" s="167"/>
      <c r="H97" s="167"/>
      <c r="I97" s="168"/>
      <c r="J97" s="169">
        <f>J133</f>
        <v>0</v>
      </c>
      <c r="K97" s="165"/>
      <c r="L97" s="170"/>
    </row>
    <row r="98" spans="2:12" s="9" customFormat="1" ht="19.95" customHeight="1">
      <c r="B98" s="171"/>
      <c r="C98" s="172"/>
      <c r="D98" s="173" t="s">
        <v>128</v>
      </c>
      <c r="E98" s="174"/>
      <c r="F98" s="174"/>
      <c r="G98" s="174"/>
      <c r="H98" s="174"/>
      <c r="I98" s="175"/>
      <c r="J98" s="176">
        <f>J134</f>
        <v>0</v>
      </c>
      <c r="K98" s="172"/>
      <c r="L98" s="177"/>
    </row>
    <row r="99" spans="2:12" s="8" customFormat="1" ht="24.9" customHeight="1">
      <c r="B99" s="164"/>
      <c r="C99" s="165"/>
      <c r="D99" s="166" t="s">
        <v>524</v>
      </c>
      <c r="E99" s="167"/>
      <c r="F99" s="167"/>
      <c r="G99" s="167"/>
      <c r="H99" s="167"/>
      <c r="I99" s="168"/>
      <c r="J99" s="169">
        <f>J138</f>
        <v>0</v>
      </c>
      <c r="K99" s="165"/>
      <c r="L99" s="170"/>
    </row>
    <row r="100" spans="2:12" s="8" customFormat="1" ht="24.9" customHeight="1">
      <c r="B100" s="164"/>
      <c r="C100" s="165"/>
      <c r="D100" s="166" t="s">
        <v>525</v>
      </c>
      <c r="E100" s="167"/>
      <c r="F100" s="167"/>
      <c r="G100" s="167"/>
      <c r="H100" s="167"/>
      <c r="I100" s="168"/>
      <c r="J100" s="169">
        <f>J152</f>
        <v>0</v>
      </c>
      <c r="K100" s="165"/>
      <c r="L100" s="170"/>
    </row>
    <row r="101" spans="2:12" s="9" customFormat="1" ht="19.95" customHeight="1">
      <c r="B101" s="171"/>
      <c r="C101" s="172"/>
      <c r="D101" s="173" t="s">
        <v>526</v>
      </c>
      <c r="E101" s="174"/>
      <c r="F101" s="174"/>
      <c r="G101" s="174"/>
      <c r="H101" s="174"/>
      <c r="I101" s="175"/>
      <c r="J101" s="176">
        <f>J180</f>
        <v>0</v>
      </c>
      <c r="K101" s="172"/>
      <c r="L101" s="177"/>
    </row>
    <row r="102" spans="2:12" s="9" customFormat="1" ht="19.95" customHeight="1">
      <c r="B102" s="171"/>
      <c r="C102" s="172"/>
      <c r="D102" s="173" t="s">
        <v>527</v>
      </c>
      <c r="E102" s="174"/>
      <c r="F102" s="174"/>
      <c r="G102" s="174"/>
      <c r="H102" s="174"/>
      <c r="I102" s="175"/>
      <c r="J102" s="176">
        <f>J183</f>
        <v>0</v>
      </c>
      <c r="K102" s="172"/>
      <c r="L102" s="177"/>
    </row>
    <row r="103" spans="2:12" s="1" customFormat="1" ht="21.75" customHeight="1">
      <c r="B103" s="33"/>
      <c r="C103" s="34"/>
      <c r="D103" s="34"/>
      <c r="E103" s="34"/>
      <c r="F103" s="34"/>
      <c r="G103" s="34"/>
      <c r="H103" s="34"/>
      <c r="I103" s="122"/>
      <c r="J103" s="34"/>
      <c r="K103" s="34"/>
      <c r="L103" s="35"/>
    </row>
    <row r="104" spans="2:12" s="1" customFormat="1" ht="6.9" customHeight="1">
      <c r="B104" s="33"/>
      <c r="C104" s="34"/>
      <c r="D104" s="34"/>
      <c r="E104" s="34"/>
      <c r="F104" s="34"/>
      <c r="G104" s="34"/>
      <c r="H104" s="34"/>
      <c r="I104" s="122"/>
      <c r="J104" s="34"/>
      <c r="K104" s="34"/>
      <c r="L104" s="35"/>
    </row>
    <row r="105" spans="2:14" s="1" customFormat="1" ht="29.25" customHeight="1">
      <c r="B105" s="33"/>
      <c r="C105" s="163" t="s">
        <v>130</v>
      </c>
      <c r="D105" s="34"/>
      <c r="E105" s="34"/>
      <c r="F105" s="34"/>
      <c r="G105" s="34"/>
      <c r="H105" s="34"/>
      <c r="I105" s="122"/>
      <c r="J105" s="178">
        <f>ROUND(J106+J107+J108+J109+J110+J111,0)</f>
        <v>0</v>
      </c>
      <c r="K105" s="34"/>
      <c r="L105" s="35"/>
      <c r="N105" s="179" t="s">
        <v>46</v>
      </c>
    </row>
    <row r="106" spans="2:65" s="1" customFormat="1" ht="18" customHeight="1">
      <c r="B106" s="33"/>
      <c r="C106" s="34"/>
      <c r="D106" s="299" t="s">
        <v>131</v>
      </c>
      <c r="E106" s="298"/>
      <c r="F106" s="298"/>
      <c r="G106" s="34"/>
      <c r="H106" s="34"/>
      <c r="I106" s="122"/>
      <c r="J106" s="104">
        <v>0</v>
      </c>
      <c r="K106" s="34"/>
      <c r="L106" s="180"/>
      <c r="M106" s="122"/>
      <c r="N106" s="181" t="s">
        <v>47</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132</v>
      </c>
      <c r="AZ106" s="122"/>
      <c r="BA106" s="122"/>
      <c r="BB106" s="122"/>
      <c r="BC106" s="122"/>
      <c r="BD106" s="122"/>
      <c r="BE106" s="183">
        <f aca="true" t="shared" si="0" ref="BE106:BE111">IF(N106="základní",J106,0)</f>
        <v>0</v>
      </c>
      <c r="BF106" s="183">
        <f aca="true" t="shared" si="1" ref="BF106:BF111">IF(N106="snížená",J106,0)</f>
        <v>0</v>
      </c>
      <c r="BG106" s="183">
        <f aca="true" t="shared" si="2" ref="BG106:BG111">IF(N106="zákl. přenesená",J106,0)</f>
        <v>0</v>
      </c>
      <c r="BH106" s="183">
        <f aca="true" t="shared" si="3" ref="BH106:BH111">IF(N106="sníž. přenesená",J106,0)</f>
        <v>0</v>
      </c>
      <c r="BI106" s="183">
        <f aca="true" t="shared" si="4" ref="BI106:BI111">IF(N106="nulová",J106,0)</f>
        <v>0</v>
      </c>
      <c r="BJ106" s="182" t="s">
        <v>8</v>
      </c>
      <c r="BK106" s="122"/>
      <c r="BL106" s="122"/>
      <c r="BM106" s="122"/>
    </row>
    <row r="107" spans="2:65" s="1" customFormat="1" ht="18" customHeight="1">
      <c r="B107" s="33"/>
      <c r="C107" s="34"/>
      <c r="D107" s="299" t="s">
        <v>133</v>
      </c>
      <c r="E107" s="298"/>
      <c r="F107" s="298"/>
      <c r="G107" s="34"/>
      <c r="H107" s="34"/>
      <c r="I107" s="122"/>
      <c r="J107" s="104">
        <v>0</v>
      </c>
      <c r="K107" s="34"/>
      <c r="L107" s="180"/>
      <c r="M107" s="122"/>
      <c r="N107" s="181" t="s">
        <v>47</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132</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99" t="s">
        <v>134</v>
      </c>
      <c r="E108" s="298"/>
      <c r="F108" s="298"/>
      <c r="G108" s="34"/>
      <c r="H108" s="34"/>
      <c r="I108" s="122"/>
      <c r="J108" s="104">
        <v>0</v>
      </c>
      <c r="K108" s="34"/>
      <c r="L108" s="180"/>
      <c r="M108" s="122"/>
      <c r="N108" s="181" t="s">
        <v>47</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132</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299" t="s">
        <v>135</v>
      </c>
      <c r="E109" s="298"/>
      <c r="F109" s="298"/>
      <c r="G109" s="34"/>
      <c r="H109" s="34"/>
      <c r="I109" s="122"/>
      <c r="J109" s="104">
        <v>0</v>
      </c>
      <c r="K109" s="34"/>
      <c r="L109" s="180"/>
      <c r="M109" s="122"/>
      <c r="N109" s="181" t="s">
        <v>47</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132</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99" t="s">
        <v>136</v>
      </c>
      <c r="E110" s="298"/>
      <c r="F110" s="298"/>
      <c r="G110" s="34"/>
      <c r="H110" s="34"/>
      <c r="I110" s="122"/>
      <c r="J110" s="104">
        <v>0</v>
      </c>
      <c r="K110" s="34"/>
      <c r="L110" s="180"/>
      <c r="M110" s="122"/>
      <c r="N110" s="181" t="s">
        <v>47</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132</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103" t="s">
        <v>137</v>
      </c>
      <c r="E111" s="34"/>
      <c r="F111" s="34"/>
      <c r="G111" s="34"/>
      <c r="H111" s="34"/>
      <c r="I111" s="122"/>
      <c r="J111" s="104">
        <f>ROUND(J30*T111,0)</f>
        <v>0</v>
      </c>
      <c r="K111" s="34"/>
      <c r="L111" s="180"/>
      <c r="M111" s="122"/>
      <c r="N111" s="181" t="s">
        <v>47</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138</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12" s="1" customFormat="1" ht="10.2">
      <c r="B112" s="33"/>
      <c r="C112" s="34"/>
      <c r="D112" s="34"/>
      <c r="E112" s="34"/>
      <c r="F112" s="34"/>
      <c r="G112" s="34"/>
      <c r="H112" s="34"/>
      <c r="I112" s="122"/>
      <c r="J112" s="34"/>
      <c r="K112" s="34"/>
      <c r="L112" s="35"/>
    </row>
    <row r="113" spans="2:12" s="1" customFormat="1" ht="29.25" customHeight="1">
      <c r="B113" s="33"/>
      <c r="C113" s="112" t="s">
        <v>112</v>
      </c>
      <c r="D113" s="113"/>
      <c r="E113" s="113"/>
      <c r="F113" s="113"/>
      <c r="G113" s="113"/>
      <c r="H113" s="113"/>
      <c r="I113" s="161"/>
      <c r="J113" s="114">
        <f>ROUND(J96+J105,0)</f>
        <v>0</v>
      </c>
      <c r="K113" s="113"/>
      <c r="L113" s="35"/>
    </row>
    <row r="114" spans="2:12" s="1" customFormat="1" ht="6.9" customHeight="1">
      <c r="B114" s="48"/>
      <c r="C114" s="49"/>
      <c r="D114" s="49"/>
      <c r="E114" s="49"/>
      <c r="F114" s="49"/>
      <c r="G114" s="49"/>
      <c r="H114" s="49"/>
      <c r="I114" s="156"/>
      <c r="J114" s="49"/>
      <c r="K114" s="49"/>
      <c r="L114" s="35"/>
    </row>
    <row r="118" spans="2:12" s="1" customFormat="1" ht="6.9" customHeight="1">
      <c r="B118" s="50"/>
      <c r="C118" s="51"/>
      <c r="D118" s="51"/>
      <c r="E118" s="51"/>
      <c r="F118" s="51"/>
      <c r="G118" s="51"/>
      <c r="H118" s="51"/>
      <c r="I118" s="159"/>
      <c r="J118" s="51"/>
      <c r="K118" s="51"/>
      <c r="L118" s="35"/>
    </row>
    <row r="119" spans="2:12" s="1" customFormat="1" ht="24.9" customHeight="1">
      <c r="B119" s="33"/>
      <c r="C119" s="21" t="s">
        <v>139</v>
      </c>
      <c r="D119" s="34"/>
      <c r="E119" s="34"/>
      <c r="F119" s="34"/>
      <c r="G119" s="34"/>
      <c r="H119" s="34"/>
      <c r="I119" s="122"/>
      <c r="J119" s="34"/>
      <c r="K119" s="34"/>
      <c r="L119" s="35"/>
    </row>
    <row r="120" spans="2:12" s="1" customFormat="1" ht="6.9" customHeight="1">
      <c r="B120" s="33"/>
      <c r="C120" s="34"/>
      <c r="D120" s="34"/>
      <c r="E120" s="34"/>
      <c r="F120" s="34"/>
      <c r="G120" s="34"/>
      <c r="H120" s="34"/>
      <c r="I120" s="122"/>
      <c r="J120" s="34"/>
      <c r="K120" s="34"/>
      <c r="L120" s="35"/>
    </row>
    <row r="121" spans="2:12" s="1" customFormat="1" ht="12" customHeight="1">
      <c r="B121" s="33"/>
      <c r="C121" s="27" t="s">
        <v>16</v>
      </c>
      <c r="D121" s="34"/>
      <c r="E121" s="34"/>
      <c r="F121" s="34"/>
      <c r="G121" s="34"/>
      <c r="H121" s="34"/>
      <c r="I121" s="122"/>
      <c r="J121" s="34"/>
      <c r="K121" s="34"/>
      <c r="L121" s="35"/>
    </row>
    <row r="122" spans="2:12" s="1" customFormat="1" ht="16.5" customHeight="1">
      <c r="B122" s="33"/>
      <c r="C122" s="34"/>
      <c r="D122" s="34"/>
      <c r="E122" s="316" t="str">
        <f>E7</f>
        <v>Valašské Meziříčí - Stupeň Komunální</v>
      </c>
      <c r="F122" s="317"/>
      <c r="G122" s="317"/>
      <c r="H122" s="317"/>
      <c r="I122" s="122"/>
      <c r="J122" s="34"/>
      <c r="K122" s="34"/>
      <c r="L122" s="35"/>
    </row>
    <row r="123" spans="2:12" s="1" customFormat="1" ht="12" customHeight="1">
      <c r="B123" s="33"/>
      <c r="C123" s="27" t="s">
        <v>114</v>
      </c>
      <c r="D123" s="34"/>
      <c r="E123" s="34"/>
      <c r="F123" s="34"/>
      <c r="G123" s="34"/>
      <c r="H123" s="34"/>
      <c r="I123" s="122"/>
      <c r="J123" s="34"/>
      <c r="K123" s="34"/>
      <c r="L123" s="35"/>
    </row>
    <row r="124" spans="2:12" s="1" customFormat="1" ht="16.5" customHeight="1">
      <c r="B124" s="33"/>
      <c r="C124" s="34"/>
      <c r="D124" s="34"/>
      <c r="E124" s="280" t="str">
        <f>E9</f>
        <v>177250-5 - Vedlejší a ostatní náklady</v>
      </c>
      <c r="F124" s="318"/>
      <c r="G124" s="318"/>
      <c r="H124" s="318"/>
      <c r="I124" s="122"/>
      <c r="J124" s="34"/>
      <c r="K124" s="34"/>
      <c r="L124" s="35"/>
    </row>
    <row r="125" spans="2:12" s="1" customFormat="1" ht="6.9" customHeight="1">
      <c r="B125" s="33"/>
      <c r="C125" s="34"/>
      <c r="D125" s="34"/>
      <c r="E125" s="34"/>
      <c r="F125" s="34"/>
      <c r="G125" s="34"/>
      <c r="H125" s="34"/>
      <c r="I125" s="122"/>
      <c r="J125" s="34"/>
      <c r="K125" s="34"/>
      <c r="L125" s="35"/>
    </row>
    <row r="126" spans="2:12" s="1" customFormat="1" ht="12" customHeight="1">
      <c r="B126" s="33"/>
      <c r="C126" s="27" t="s">
        <v>20</v>
      </c>
      <c r="D126" s="34"/>
      <c r="E126" s="34"/>
      <c r="F126" s="25" t="str">
        <f>F12</f>
        <v>Valašské Meziříčí</v>
      </c>
      <c r="G126" s="34"/>
      <c r="H126" s="34"/>
      <c r="I126" s="124" t="s">
        <v>22</v>
      </c>
      <c r="J126" s="60" t="str">
        <f>IF(J12="","",J12)</f>
        <v>14. 3. 2019</v>
      </c>
      <c r="K126" s="34"/>
      <c r="L126" s="35"/>
    </row>
    <row r="127" spans="2:12" s="1" customFormat="1" ht="6.9" customHeight="1">
      <c r="B127" s="33"/>
      <c r="C127" s="34"/>
      <c r="D127" s="34"/>
      <c r="E127" s="34"/>
      <c r="F127" s="34"/>
      <c r="G127" s="34"/>
      <c r="H127" s="34"/>
      <c r="I127" s="122"/>
      <c r="J127" s="34"/>
      <c r="K127" s="34"/>
      <c r="L127" s="35"/>
    </row>
    <row r="128" spans="2:12" s="1" customFormat="1" ht="15.15" customHeight="1">
      <c r="B128" s="33"/>
      <c r="C128" s="27" t="s">
        <v>24</v>
      </c>
      <c r="D128" s="34"/>
      <c r="E128" s="34"/>
      <c r="F128" s="25" t="str">
        <f>E15</f>
        <v>Povodí Moravy, s. p., závod Horní Morava</v>
      </c>
      <c r="G128" s="34"/>
      <c r="H128" s="34"/>
      <c r="I128" s="124" t="s">
        <v>31</v>
      </c>
      <c r="J128" s="30" t="str">
        <f>E21</f>
        <v>GEOtest, a.s.</v>
      </c>
      <c r="K128" s="34"/>
      <c r="L128" s="35"/>
    </row>
    <row r="129" spans="2:12" s="1" customFormat="1" ht="15.15" customHeight="1">
      <c r="B129" s="33"/>
      <c r="C129" s="27" t="s">
        <v>29</v>
      </c>
      <c r="D129" s="34"/>
      <c r="E129" s="34"/>
      <c r="F129" s="25" t="str">
        <f>IF(E18="","",E18)</f>
        <v>Vyplň údaj</v>
      </c>
      <c r="G129" s="34"/>
      <c r="H129" s="34"/>
      <c r="I129" s="124" t="s">
        <v>36</v>
      </c>
      <c r="J129" s="30" t="str">
        <f>E24</f>
        <v xml:space="preserve"> </v>
      </c>
      <c r="K129" s="34"/>
      <c r="L129" s="35"/>
    </row>
    <row r="130" spans="2:12" s="1" customFormat="1" ht="10.35" customHeight="1">
      <c r="B130" s="33"/>
      <c r="C130" s="34"/>
      <c r="D130" s="34"/>
      <c r="E130" s="34"/>
      <c r="F130" s="34"/>
      <c r="G130" s="34"/>
      <c r="H130" s="34"/>
      <c r="I130" s="122"/>
      <c r="J130" s="34"/>
      <c r="K130" s="34"/>
      <c r="L130" s="35"/>
    </row>
    <row r="131" spans="2:20" s="10" customFormat="1" ht="29.25" customHeight="1">
      <c r="B131" s="184"/>
      <c r="C131" s="185" t="s">
        <v>140</v>
      </c>
      <c r="D131" s="186" t="s">
        <v>67</v>
      </c>
      <c r="E131" s="186" t="s">
        <v>63</v>
      </c>
      <c r="F131" s="186" t="s">
        <v>64</v>
      </c>
      <c r="G131" s="186" t="s">
        <v>141</v>
      </c>
      <c r="H131" s="186" t="s">
        <v>142</v>
      </c>
      <c r="I131" s="187" t="s">
        <v>143</v>
      </c>
      <c r="J131" s="186" t="s">
        <v>119</v>
      </c>
      <c r="K131" s="188" t="s">
        <v>144</v>
      </c>
      <c r="L131" s="189"/>
      <c r="M131" s="69" t="s">
        <v>1</v>
      </c>
      <c r="N131" s="70" t="s">
        <v>46</v>
      </c>
      <c r="O131" s="70" t="s">
        <v>145</v>
      </c>
      <c r="P131" s="70" t="s">
        <v>146</v>
      </c>
      <c r="Q131" s="70" t="s">
        <v>147</v>
      </c>
      <c r="R131" s="70" t="s">
        <v>148</v>
      </c>
      <c r="S131" s="70" t="s">
        <v>149</v>
      </c>
      <c r="T131" s="71" t="s">
        <v>150</v>
      </c>
    </row>
    <row r="132" spans="2:63" s="1" customFormat="1" ht="22.8" customHeight="1">
      <c r="B132" s="33"/>
      <c r="C132" s="76" t="s">
        <v>151</v>
      </c>
      <c r="D132" s="34"/>
      <c r="E132" s="34"/>
      <c r="F132" s="34"/>
      <c r="G132" s="34"/>
      <c r="H132" s="34"/>
      <c r="I132" s="122"/>
      <c r="J132" s="190">
        <f>BK132</f>
        <v>0</v>
      </c>
      <c r="K132" s="34"/>
      <c r="L132" s="35"/>
      <c r="M132" s="72"/>
      <c r="N132" s="73"/>
      <c r="O132" s="73"/>
      <c r="P132" s="191">
        <f>P133+P138+P152</f>
        <v>0</v>
      </c>
      <c r="Q132" s="73"/>
      <c r="R132" s="191">
        <f>R133+R138+R152</f>
        <v>0</v>
      </c>
      <c r="S132" s="73"/>
      <c r="T132" s="192">
        <f>T133+T138+T152</f>
        <v>640</v>
      </c>
      <c r="AT132" s="15" t="s">
        <v>81</v>
      </c>
      <c r="AU132" s="15" t="s">
        <v>121</v>
      </c>
      <c r="BK132" s="193">
        <f>BK133+BK138+BK152</f>
        <v>0</v>
      </c>
    </row>
    <row r="133" spans="2:63" s="11" customFormat="1" ht="25.95" customHeight="1">
      <c r="B133" s="194"/>
      <c r="C133" s="195"/>
      <c r="D133" s="196" t="s">
        <v>81</v>
      </c>
      <c r="E133" s="197" t="s">
        <v>152</v>
      </c>
      <c r="F133" s="197" t="s">
        <v>153</v>
      </c>
      <c r="G133" s="195"/>
      <c r="H133" s="195"/>
      <c r="I133" s="198"/>
      <c r="J133" s="199">
        <f>BK133</f>
        <v>0</v>
      </c>
      <c r="K133" s="195"/>
      <c r="L133" s="200"/>
      <c r="M133" s="201"/>
      <c r="N133" s="202"/>
      <c r="O133" s="202"/>
      <c r="P133" s="203">
        <f>P134</f>
        <v>0</v>
      </c>
      <c r="Q133" s="202"/>
      <c r="R133" s="203">
        <f>R134</f>
        <v>0</v>
      </c>
      <c r="S133" s="202"/>
      <c r="T133" s="204">
        <f>T134</f>
        <v>640</v>
      </c>
      <c r="AR133" s="205" t="s">
        <v>8</v>
      </c>
      <c r="AT133" s="206" t="s">
        <v>81</v>
      </c>
      <c r="AU133" s="206" t="s">
        <v>82</v>
      </c>
      <c r="AY133" s="205" t="s">
        <v>154</v>
      </c>
      <c r="BK133" s="207">
        <f>BK134</f>
        <v>0</v>
      </c>
    </row>
    <row r="134" spans="2:63" s="11" customFormat="1" ht="22.8" customHeight="1">
      <c r="B134" s="194"/>
      <c r="C134" s="195"/>
      <c r="D134" s="196" t="s">
        <v>81</v>
      </c>
      <c r="E134" s="208" t="s">
        <v>210</v>
      </c>
      <c r="F134" s="208" t="s">
        <v>378</v>
      </c>
      <c r="G134" s="195"/>
      <c r="H134" s="195"/>
      <c r="I134" s="198"/>
      <c r="J134" s="209">
        <f>BK134</f>
        <v>0</v>
      </c>
      <c r="K134" s="195"/>
      <c r="L134" s="200"/>
      <c r="M134" s="201"/>
      <c r="N134" s="202"/>
      <c r="O134" s="202"/>
      <c r="P134" s="203">
        <f>SUM(P135:P137)</f>
        <v>0</v>
      </c>
      <c r="Q134" s="202"/>
      <c r="R134" s="203">
        <f>SUM(R135:R137)</f>
        <v>0</v>
      </c>
      <c r="S134" s="202"/>
      <c r="T134" s="204">
        <f>SUM(T135:T137)</f>
        <v>640</v>
      </c>
      <c r="AR134" s="205" t="s">
        <v>8</v>
      </c>
      <c r="AT134" s="206" t="s">
        <v>81</v>
      </c>
      <c r="AU134" s="206" t="s">
        <v>8</v>
      </c>
      <c r="AY134" s="205" t="s">
        <v>154</v>
      </c>
      <c r="BK134" s="207">
        <f>SUM(BK135:BK137)</f>
        <v>0</v>
      </c>
    </row>
    <row r="135" spans="2:65" s="1" customFormat="1" ht="16.5" customHeight="1">
      <c r="B135" s="33"/>
      <c r="C135" s="210" t="s">
        <v>8</v>
      </c>
      <c r="D135" s="210" t="s">
        <v>156</v>
      </c>
      <c r="E135" s="211" t="s">
        <v>528</v>
      </c>
      <c r="F135" s="212" t="s">
        <v>529</v>
      </c>
      <c r="G135" s="213" t="s">
        <v>159</v>
      </c>
      <c r="H135" s="214">
        <v>32000</v>
      </c>
      <c r="I135" s="215"/>
      <c r="J135" s="214">
        <f>ROUND(I135*H135,0)</f>
        <v>0</v>
      </c>
      <c r="K135" s="212" t="s">
        <v>461</v>
      </c>
      <c r="L135" s="35"/>
      <c r="M135" s="216" t="s">
        <v>1</v>
      </c>
      <c r="N135" s="217" t="s">
        <v>47</v>
      </c>
      <c r="O135" s="65"/>
      <c r="P135" s="218">
        <f>O135*H135</f>
        <v>0</v>
      </c>
      <c r="Q135" s="218">
        <v>0</v>
      </c>
      <c r="R135" s="218">
        <f>Q135*H135</f>
        <v>0</v>
      </c>
      <c r="S135" s="218">
        <v>0.02</v>
      </c>
      <c r="T135" s="219">
        <f>S135*H135</f>
        <v>640</v>
      </c>
      <c r="AR135" s="220" t="s">
        <v>161</v>
      </c>
      <c r="AT135" s="220" t="s">
        <v>156</v>
      </c>
      <c r="AU135" s="220" t="s">
        <v>91</v>
      </c>
      <c r="AY135" s="15" t="s">
        <v>154</v>
      </c>
      <c r="BE135" s="108">
        <f>IF(N135="základní",J135,0)</f>
        <v>0</v>
      </c>
      <c r="BF135" s="108">
        <f>IF(N135="snížená",J135,0)</f>
        <v>0</v>
      </c>
      <c r="BG135" s="108">
        <f>IF(N135="zákl. přenesená",J135,0)</f>
        <v>0</v>
      </c>
      <c r="BH135" s="108">
        <f>IF(N135="sníž. přenesená",J135,0)</f>
        <v>0</v>
      </c>
      <c r="BI135" s="108">
        <f>IF(N135="nulová",J135,0)</f>
        <v>0</v>
      </c>
      <c r="BJ135" s="15" t="s">
        <v>8</v>
      </c>
      <c r="BK135" s="108">
        <f>ROUND(I135*H135,0)</f>
        <v>0</v>
      </c>
      <c r="BL135" s="15" t="s">
        <v>161</v>
      </c>
      <c r="BM135" s="220" t="s">
        <v>530</v>
      </c>
    </row>
    <row r="136" spans="2:47" s="1" customFormat="1" ht="19.2">
      <c r="B136" s="33"/>
      <c r="C136" s="34"/>
      <c r="D136" s="221" t="s">
        <v>163</v>
      </c>
      <c r="E136" s="34"/>
      <c r="F136" s="222" t="s">
        <v>531</v>
      </c>
      <c r="G136" s="34"/>
      <c r="H136" s="34"/>
      <c r="I136" s="122"/>
      <c r="J136" s="34"/>
      <c r="K136" s="34"/>
      <c r="L136" s="35"/>
      <c r="M136" s="223"/>
      <c r="N136" s="65"/>
      <c r="O136" s="65"/>
      <c r="P136" s="65"/>
      <c r="Q136" s="65"/>
      <c r="R136" s="65"/>
      <c r="S136" s="65"/>
      <c r="T136" s="66"/>
      <c r="AT136" s="15" t="s">
        <v>163</v>
      </c>
      <c r="AU136" s="15" t="s">
        <v>91</v>
      </c>
    </row>
    <row r="137" spans="2:51" s="12" customFormat="1" ht="20.4">
      <c r="B137" s="224"/>
      <c r="C137" s="225"/>
      <c r="D137" s="221" t="s">
        <v>165</v>
      </c>
      <c r="E137" s="226" t="s">
        <v>1</v>
      </c>
      <c r="F137" s="227" t="s">
        <v>532</v>
      </c>
      <c r="G137" s="225"/>
      <c r="H137" s="228">
        <v>32000</v>
      </c>
      <c r="I137" s="229"/>
      <c r="J137" s="225"/>
      <c r="K137" s="225"/>
      <c r="L137" s="230"/>
      <c r="M137" s="231"/>
      <c r="N137" s="232"/>
      <c r="O137" s="232"/>
      <c r="P137" s="232"/>
      <c r="Q137" s="232"/>
      <c r="R137" s="232"/>
      <c r="S137" s="232"/>
      <c r="T137" s="233"/>
      <c r="AT137" s="234" t="s">
        <v>165</v>
      </c>
      <c r="AU137" s="234" t="s">
        <v>91</v>
      </c>
      <c r="AV137" s="12" t="s">
        <v>91</v>
      </c>
      <c r="AW137" s="12" t="s">
        <v>35</v>
      </c>
      <c r="AX137" s="12" t="s">
        <v>82</v>
      </c>
      <c r="AY137" s="234" t="s">
        <v>154</v>
      </c>
    </row>
    <row r="138" spans="2:63" s="11" customFormat="1" ht="25.95" customHeight="1">
      <c r="B138" s="194"/>
      <c r="C138" s="195"/>
      <c r="D138" s="196" t="s">
        <v>81</v>
      </c>
      <c r="E138" s="197" t="s">
        <v>533</v>
      </c>
      <c r="F138" s="197" t="s">
        <v>534</v>
      </c>
      <c r="G138" s="195"/>
      <c r="H138" s="195"/>
      <c r="I138" s="198"/>
      <c r="J138" s="199">
        <f>BK138</f>
        <v>0</v>
      </c>
      <c r="K138" s="195"/>
      <c r="L138" s="200"/>
      <c r="M138" s="201"/>
      <c r="N138" s="202"/>
      <c r="O138" s="202"/>
      <c r="P138" s="203">
        <f>SUM(P139:P151)</f>
        <v>0</v>
      </c>
      <c r="Q138" s="202"/>
      <c r="R138" s="203">
        <f>SUM(R139:R151)</f>
        <v>0</v>
      </c>
      <c r="S138" s="202"/>
      <c r="T138" s="204">
        <f>SUM(T139:T151)</f>
        <v>0</v>
      </c>
      <c r="AR138" s="205" t="s">
        <v>161</v>
      </c>
      <c r="AT138" s="206" t="s">
        <v>81</v>
      </c>
      <c r="AU138" s="206" t="s">
        <v>82</v>
      </c>
      <c r="AY138" s="205" t="s">
        <v>154</v>
      </c>
      <c r="BK138" s="207">
        <f>SUM(BK139:BK151)</f>
        <v>0</v>
      </c>
    </row>
    <row r="139" spans="2:65" s="1" customFormat="1" ht="16.5" customHeight="1">
      <c r="B139" s="33"/>
      <c r="C139" s="210" t="s">
        <v>91</v>
      </c>
      <c r="D139" s="210" t="s">
        <v>156</v>
      </c>
      <c r="E139" s="211" t="s">
        <v>535</v>
      </c>
      <c r="F139" s="212" t="s">
        <v>536</v>
      </c>
      <c r="G139" s="213" t="s">
        <v>182</v>
      </c>
      <c r="H139" s="214">
        <v>1</v>
      </c>
      <c r="I139" s="215"/>
      <c r="J139" s="214">
        <f>ROUND(I139*H139,0)</f>
        <v>0</v>
      </c>
      <c r="K139" s="212" t="s">
        <v>1</v>
      </c>
      <c r="L139" s="35"/>
      <c r="M139" s="216" t="s">
        <v>1</v>
      </c>
      <c r="N139" s="217" t="s">
        <v>47</v>
      </c>
      <c r="O139" s="65"/>
      <c r="P139" s="218">
        <f>O139*H139</f>
        <v>0</v>
      </c>
      <c r="Q139" s="218">
        <v>0</v>
      </c>
      <c r="R139" s="218">
        <f>Q139*H139</f>
        <v>0</v>
      </c>
      <c r="S139" s="218">
        <v>0</v>
      </c>
      <c r="T139" s="219">
        <f>S139*H139</f>
        <v>0</v>
      </c>
      <c r="AR139" s="220" t="s">
        <v>537</v>
      </c>
      <c r="AT139" s="220" t="s">
        <v>156</v>
      </c>
      <c r="AU139" s="220" t="s">
        <v>8</v>
      </c>
      <c r="AY139" s="15" t="s">
        <v>154</v>
      </c>
      <c r="BE139" s="108">
        <f>IF(N139="základní",J139,0)</f>
        <v>0</v>
      </c>
      <c r="BF139" s="108">
        <f>IF(N139="snížená",J139,0)</f>
        <v>0</v>
      </c>
      <c r="BG139" s="108">
        <f>IF(N139="zákl. přenesená",J139,0)</f>
        <v>0</v>
      </c>
      <c r="BH139" s="108">
        <f>IF(N139="sníž. přenesená",J139,0)</f>
        <v>0</v>
      </c>
      <c r="BI139" s="108">
        <f>IF(N139="nulová",J139,0)</f>
        <v>0</v>
      </c>
      <c r="BJ139" s="15" t="s">
        <v>8</v>
      </c>
      <c r="BK139" s="108">
        <f>ROUND(I139*H139,0)</f>
        <v>0</v>
      </c>
      <c r="BL139" s="15" t="s">
        <v>537</v>
      </c>
      <c r="BM139" s="220" t="s">
        <v>538</v>
      </c>
    </row>
    <row r="140" spans="2:47" s="1" customFormat="1" ht="10.2">
      <c r="B140" s="33"/>
      <c r="C140" s="34"/>
      <c r="D140" s="221" t="s">
        <v>163</v>
      </c>
      <c r="E140" s="34"/>
      <c r="F140" s="222" t="s">
        <v>536</v>
      </c>
      <c r="G140" s="34"/>
      <c r="H140" s="34"/>
      <c r="I140" s="122"/>
      <c r="J140" s="34"/>
      <c r="K140" s="34"/>
      <c r="L140" s="35"/>
      <c r="M140" s="223"/>
      <c r="N140" s="65"/>
      <c r="O140" s="65"/>
      <c r="P140" s="65"/>
      <c r="Q140" s="65"/>
      <c r="R140" s="65"/>
      <c r="S140" s="65"/>
      <c r="T140" s="66"/>
      <c r="AT140" s="15" t="s">
        <v>163</v>
      </c>
      <c r="AU140" s="15" t="s">
        <v>8</v>
      </c>
    </row>
    <row r="141" spans="2:47" s="1" customFormat="1" ht="28.8">
      <c r="B141" s="33"/>
      <c r="C141" s="34"/>
      <c r="D141" s="221" t="s">
        <v>184</v>
      </c>
      <c r="E141" s="34"/>
      <c r="F141" s="246" t="s">
        <v>539</v>
      </c>
      <c r="G141" s="34"/>
      <c r="H141" s="34"/>
      <c r="I141" s="122"/>
      <c r="J141" s="34"/>
      <c r="K141" s="34"/>
      <c r="L141" s="35"/>
      <c r="M141" s="223"/>
      <c r="N141" s="65"/>
      <c r="O141" s="65"/>
      <c r="P141" s="65"/>
      <c r="Q141" s="65"/>
      <c r="R141" s="65"/>
      <c r="S141" s="65"/>
      <c r="T141" s="66"/>
      <c r="AT141" s="15" t="s">
        <v>184</v>
      </c>
      <c r="AU141" s="15" t="s">
        <v>8</v>
      </c>
    </row>
    <row r="142" spans="2:65" s="1" customFormat="1" ht="84" customHeight="1">
      <c r="B142" s="33"/>
      <c r="C142" s="210" t="s">
        <v>174</v>
      </c>
      <c r="D142" s="210" t="s">
        <v>156</v>
      </c>
      <c r="E142" s="211" t="s">
        <v>540</v>
      </c>
      <c r="F142" s="212" t="s">
        <v>541</v>
      </c>
      <c r="G142" s="213" t="s">
        <v>345</v>
      </c>
      <c r="H142" s="214">
        <v>1</v>
      </c>
      <c r="I142" s="215"/>
      <c r="J142" s="214">
        <f>ROUND(I142*H142,0)</f>
        <v>0</v>
      </c>
      <c r="K142" s="212" t="s">
        <v>1</v>
      </c>
      <c r="L142" s="35"/>
      <c r="M142" s="216" t="s">
        <v>1</v>
      </c>
      <c r="N142" s="217" t="s">
        <v>47</v>
      </c>
      <c r="O142" s="65"/>
      <c r="P142" s="218">
        <f>O142*H142</f>
        <v>0</v>
      </c>
      <c r="Q142" s="218">
        <v>0</v>
      </c>
      <c r="R142" s="218">
        <f>Q142*H142</f>
        <v>0</v>
      </c>
      <c r="S142" s="218">
        <v>0</v>
      </c>
      <c r="T142" s="219">
        <f>S142*H142</f>
        <v>0</v>
      </c>
      <c r="AR142" s="220" t="s">
        <v>537</v>
      </c>
      <c r="AT142" s="220" t="s">
        <v>156</v>
      </c>
      <c r="AU142" s="220" t="s">
        <v>8</v>
      </c>
      <c r="AY142" s="15" t="s">
        <v>154</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537</v>
      </c>
      <c r="BM142" s="220" t="s">
        <v>542</v>
      </c>
    </row>
    <row r="143" spans="2:47" s="1" customFormat="1" ht="57.6">
      <c r="B143" s="33"/>
      <c r="C143" s="34"/>
      <c r="D143" s="221" t="s">
        <v>163</v>
      </c>
      <c r="E143" s="34"/>
      <c r="F143" s="222" t="s">
        <v>543</v>
      </c>
      <c r="G143" s="34"/>
      <c r="H143" s="34"/>
      <c r="I143" s="122"/>
      <c r="J143" s="34"/>
      <c r="K143" s="34"/>
      <c r="L143" s="35"/>
      <c r="M143" s="223"/>
      <c r="N143" s="65"/>
      <c r="O143" s="65"/>
      <c r="P143" s="65"/>
      <c r="Q143" s="65"/>
      <c r="R143" s="65"/>
      <c r="S143" s="65"/>
      <c r="T143" s="66"/>
      <c r="AT143" s="15" t="s">
        <v>163</v>
      </c>
      <c r="AU143" s="15" t="s">
        <v>8</v>
      </c>
    </row>
    <row r="144" spans="2:47" s="1" customFormat="1" ht="48">
      <c r="B144" s="33"/>
      <c r="C144" s="34"/>
      <c r="D144" s="221" t="s">
        <v>184</v>
      </c>
      <c r="E144" s="34"/>
      <c r="F144" s="246" t="s">
        <v>544</v>
      </c>
      <c r="G144" s="34"/>
      <c r="H144" s="34"/>
      <c r="I144" s="122"/>
      <c r="J144" s="34"/>
      <c r="K144" s="34"/>
      <c r="L144" s="35"/>
      <c r="M144" s="223"/>
      <c r="N144" s="65"/>
      <c r="O144" s="65"/>
      <c r="P144" s="65"/>
      <c r="Q144" s="65"/>
      <c r="R144" s="65"/>
      <c r="S144" s="65"/>
      <c r="T144" s="66"/>
      <c r="AT144" s="15" t="s">
        <v>184</v>
      </c>
      <c r="AU144" s="15" t="s">
        <v>8</v>
      </c>
    </row>
    <row r="145" spans="2:65" s="1" customFormat="1" ht="36" customHeight="1">
      <c r="B145" s="33"/>
      <c r="C145" s="210" t="s">
        <v>161</v>
      </c>
      <c r="D145" s="210" t="s">
        <v>156</v>
      </c>
      <c r="E145" s="211" t="s">
        <v>545</v>
      </c>
      <c r="F145" s="212" t="s">
        <v>546</v>
      </c>
      <c r="G145" s="213" t="s">
        <v>182</v>
      </c>
      <c r="H145" s="214">
        <v>1</v>
      </c>
      <c r="I145" s="215"/>
      <c r="J145" s="214">
        <f>ROUND(I145*H145,0)</f>
        <v>0</v>
      </c>
      <c r="K145" s="212" t="s">
        <v>1</v>
      </c>
      <c r="L145" s="35"/>
      <c r="M145" s="216" t="s">
        <v>1</v>
      </c>
      <c r="N145" s="217" t="s">
        <v>47</v>
      </c>
      <c r="O145" s="65"/>
      <c r="P145" s="218">
        <f>O145*H145</f>
        <v>0</v>
      </c>
      <c r="Q145" s="218">
        <v>0</v>
      </c>
      <c r="R145" s="218">
        <f>Q145*H145</f>
        <v>0</v>
      </c>
      <c r="S145" s="218">
        <v>0</v>
      </c>
      <c r="T145" s="219">
        <f>S145*H145</f>
        <v>0</v>
      </c>
      <c r="AR145" s="220" t="s">
        <v>537</v>
      </c>
      <c r="AT145" s="220" t="s">
        <v>156</v>
      </c>
      <c r="AU145" s="220" t="s">
        <v>8</v>
      </c>
      <c r="AY145" s="15" t="s">
        <v>154</v>
      </c>
      <c r="BE145" s="108">
        <f>IF(N145="základní",J145,0)</f>
        <v>0</v>
      </c>
      <c r="BF145" s="108">
        <f>IF(N145="snížená",J145,0)</f>
        <v>0</v>
      </c>
      <c r="BG145" s="108">
        <f>IF(N145="zákl. přenesená",J145,0)</f>
        <v>0</v>
      </c>
      <c r="BH145" s="108">
        <f>IF(N145="sníž. přenesená",J145,0)</f>
        <v>0</v>
      </c>
      <c r="BI145" s="108">
        <f>IF(N145="nulová",J145,0)</f>
        <v>0</v>
      </c>
      <c r="BJ145" s="15" t="s">
        <v>8</v>
      </c>
      <c r="BK145" s="108">
        <f>ROUND(I145*H145,0)</f>
        <v>0</v>
      </c>
      <c r="BL145" s="15" t="s">
        <v>537</v>
      </c>
      <c r="BM145" s="220" t="s">
        <v>547</v>
      </c>
    </row>
    <row r="146" spans="2:47" s="1" customFormat="1" ht="28.8">
      <c r="B146" s="33"/>
      <c r="C146" s="34"/>
      <c r="D146" s="221" t="s">
        <v>163</v>
      </c>
      <c r="E146" s="34"/>
      <c r="F146" s="222" t="s">
        <v>548</v>
      </c>
      <c r="G146" s="34"/>
      <c r="H146" s="34"/>
      <c r="I146" s="122"/>
      <c r="J146" s="34"/>
      <c r="K146" s="34"/>
      <c r="L146" s="35"/>
      <c r="M146" s="223"/>
      <c r="N146" s="65"/>
      <c r="O146" s="65"/>
      <c r="P146" s="65"/>
      <c r="Q146" s="65"/>
      <c r="R146" s="65"/>
      <c r="S146" s="65"/>
      <c r="T146" s="66"/>
      <c r="AT146" s="15" t="s">
        <v>163</v>
      </c>
      <c r="AU146" s="15" t="s">
        <v>8</v>
      </c>
    </row>
    <row r="147" spans="2:65" s="1" customFormat="1" ht="48" customHeight="1">
      <c r="B147" s="33"/>
      <c r="C147" s="210" t="s">
        <v>186</v>
      </c>
      <c r="D147" s="210" t="s">
        <v>156</v>
      </c>
      <c r="E147" s="211" t="s">
        <v>549</v>
      </c>
      <c r="F147" s="212" t="s">
        <v>550</v>
      </c>
      <c r="G147" s="213" t="s">
        <v>182</v>
      </c>
      <c r="H147" s="214">
        <v>1</v>
      </c>
      <c r="I147" s="215"/>
      <c r="J147" s="214">
        <f>ROUND(I147*H147,0)</f>
        <v>0</v>
      </c>
      <c r="K147" s="212" t="s">
        <v>1</v>
      </c>
      <c r="L147" s="35"/>
      <c r="M147" s="216" t="s">
        <v>1</v>
      </c>
      <c r="N147" s="217" t="s">
        <v>47</v>
      </c>
      <c r="O147" s="65"/>
      <c r="P147" s="218">
        <f>O147*H147</f>
        <v>0</v>
      </c>
      <c r="Q147" s="218">
        <v>0</v>
      </c>
      <c r="R147" s="218">
        <f>Q147*H147</f>
        <v>0</v>
      </c>
      <c r="S147" s="218">
        <v>0</v>
      </c>
      <c r="T147" s="219">
        <f>S147*H147</f>
        <v>0</v>
      </c>
      <c r="AR147" s="220" t="s">
        <v>537</v>
      </c>
      <c r="AT147" s="220" t="s">
        <v>156</v>
      </c>
      <c r="AU147" s="220" t="s">
        <v>8</v>
      </c>
      <c r="AY147" s="15" t="s">
        <v>154</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537</v>
      </c>
      <c r="BM147" s="220" t="s">
        <v>551</v>
      </c>
    </row>
    <row r="148" spans="2:47" s="1" customFormat="1" ht="28.8">
      <c r="B148" s="33"/>
      <c r="C148" s="34"/>
      <c r="D148" s="221" t="s">
        <v>163</v>
      </c>
      <c r="E148" s="34"/>
      <c r="F148" s="222" t="s">
        <v>552</v>
      </c>
      <c r="G148" s="34"/>
      <c r="H148" s="34"/>
      <c r="I148" s="122"/>
      <c r="J148" s="34"/>
      <c r="K148" s="34"/>
      <c r="L148" s="35"/>
      <c r="M148" s="223"/>
      <c r="N148" s="65"/>
      <c r="O148" s="65"/>
      <c r="P148" s="65"/>
      <c r="Q148" s="65"/>
      <c r="R148" s="65"/>
      <c r="S148" s="65"/>
      <c r="T148" s="66"/>
      <c r="AT148" s="15" t="s">
        <v>163</v>
      </c>
      <c r="AU148" s="15" t="s">
        <v>8</v>
      </c>
    </row>
    <row r="149" spans="2:47" s="1" customFormat="1" ht="28.8">
      <c r="B149" s="33"/>
      <c r="C149" s="34"/>
      <c r="D149" s="221" t="s">
        <v>184</v>
      </c>
      <c r="E149" s="34"/>
      <c r="F149" s="246" t="s">
        <v>553</v>
      </c>
      <c r="G149" s="34"/>
      <c r="H149" s="34"/>
      <c r="I149" s="122"/>
      <c r="J149" s="34"/>
      <c r="K149" s="34"/>
      <c r="L149" s="35"/>
      <c r="M149" s="223"/>
      <c r="N149" s="65"/>
      <c r="O149" s="65"/>
      <c r="P149" s="65"/>
      <c r="Q149" s="65"/>
      <c r="R149" s="65"/>
      <c r="S149" s="65"/>
      <c r="T149" s="66"/>
      <c r="AT149" s="15" t="s">
        <v>184</v>
      </c>
      <c r="AU149" s="15" t="s">
        <v>8</v>
      </c>
    </row>
    <row r="150" spans="2:65" s="1" customFormat="1" ht="48" customHeight="1">
      <c r="B150" s="33"/>
      <c r="C150" s="210" t="s">
        <v>193</v>
      </c>
      <c r="D150" s="210" t="s">
        <v>156</v>
      </c>
      <c r="E150" s="211" t="s">
        <v>554</v>
      </c>
      <c r="F150" s="212" t="s">
        <v>555</v>
      </c>
      <c r="G150" s="213" t="s">
        <v>182</v>
      </c>
      <c r="H150" s="214">
        <v>1</v>
      </c>
      <c r="I150" s="215"/>
      <c r="J150" s="214">
        <f>ROUND(I150*H150,0)</f>
        <v>0</v>
      </c>
      <c r="K150" s="212" t="s">
        <v>1</v>
      </c>
      <c r="L150" s="35"/>
      <c r="M150" s="216" t="s">
        <v>1</v>
      </c>
      <c r="N150" s="217" t="s">
        <v>47</v>
      </c>
      <c r="O150" s="65"/>
      <c r="P150" s="218">
        <f>O150*H150</f>
        <v>0</v>
      </c>
      <c r="Q150" s="218">
        <v>0</v>
      </c>
      <c r="R150" s="218">
        <f>Q150*H150</f>
        <v>0</v>
      </c>
      <c r="S150" s="218">
        <v>0</v>
      </c>
      <c r="T150" s="219">
        <f>S150*H150</f>
        <v>0</v>
      </c>
      <c r="AR150" s="220" t="s">
        <v>537</v>
      </c>
      <c r="AT150" s="220" t="s">
        <v>156</v>
      </c>
      <c r="AU150" s="220" t="s">
        <v>8</v>
      </c>
      <c r="AY150" s="15" t="s">
        <v>154</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537</v>
      </c>
      <c r="BM150" s="220" t="s">
        <v>556</v>
      </c>
    </row>
    <row r="151" spans="2:47" s="1" customFormat="1" ht="38.4">
      <c r="B151" s="33"/>
      <c r="C151" s="34"/>
      <c r="D151" s="221" t="s">
        <v>163</v>
      </c>
      <c r="E151" s="34"/>
      <c r="F151" s="222" t="s">
        <v>557</v>
      </c>
      <c r="G151" s="34"/>
      <c r="H151" s="34"/>
      <c r="I151" s="122"/>
      <c r="J151" s="34"/>
      <c r="K151" s="34"/>
      <c r="L151" s="35"/>
      <c r="M151" s="223"/>
      <c r="N151" s="65"/>
      <c r="O151" s="65"/>
      <c r="P151" s="65"/>
      <c r="Q151" s="65"/>
      <c r="R151" s="65"/>
      <c r="S151" s="65"/>
      <c r="T151" s="66"/>
      <c r="AT151" s="15" t="s">
        <v>163</v>
      </c>
      <c r="AU151" s="15" t="s">
        <v>8</v>
      </c>
    </row>
    <row r="152" spans="2:63" s="11" customFormat="1" ht="25.95" customHeight="1">
      <c r="B152" s="194"/>
      <c r="C152" s="195"/>
      <c r="D152" s="196" t="s">
        <v>81</v>
      </c>
      <c r="E152" s="197" t="s">
        <v>132</v>
      </c>
      <c r="F152" s="197" t="s">
        <v>558</v>
      </c>
      <c r="G152" s="195"/>
      <c r="H152" s="195"/>
      <c r="I152" s="198"/>
      <c r="J152" s="199">
        <f>BK152</f>
        <v>0</v>
      </c>
      <c r="K152" s="195"/>
      <c r="L152" s="200"/>
      <c r="M152" s="201"/>
      <c r="N152" s="202"/>
      <c r="O152" s="202"/>
      <c r="P152" s="203">
        <f>P153+SUM(P154:P180)+P183</f>
        <v>0</v>
      </c>
      <c r="Q152" s="202"/>
      <c r="R152" s="203">
        <f>R153+SUM(R154:R180)+R183</f>
        <v>0</v>
      </c>
      <c r="S152" s="202"/>
      <c r="T152" s="204">
        <f>T153+SUM(T154:T180)+T183</f>
        <v>0</v>
      </c>
      <c r="AR152" s="205" t="s">
        <v>186</v>
      </c>
      <c r="AT152" s="206" t="s">
        <v>81</v>
      </c>
      <c r="AU152" s="206" t="s">
        <v>82</v>
      </c>
      <c r="AY152" s="205" t="s">
        <v>154</v>
      </c>
      <c r="BK152" s="207">
        <f>BK153+SUM(BK154:BK180)+BK183</f>
        <v>0</v>
      </c>
    </row>
    <row r="153" spans="2:65" s="1" customFormat="1" ht="36" customHeight="1">
      <c r="B153" s="33"/>
      <c r="C153" s="210" t="s">
        <v>198</v>
      </c>
      <c r="D153" s="210" t="s">
        <v>156</v>
      </c>
      <c r="E153" s="211" t="s">
        <v>559</v>
      </c>
      <c r="F153" s="212" t="s">
        <v>560</v>
      </c>
      <c r="G153" s="213" t="s">
        <v>182</v>
      </c>
      <c r="H153" s="214">
        <v>1</v>
      </c>
      <c r="I153" s="215"/>
      <c r="J153" s="214">
        <f>ROUND(I153*H153,0)</f>
        <v>0</v>
      </c>
      <c r="K153" s="212" t="s">
        <v>1</v>
      </c>
      <c r="L153" s="35"/>
      <c r="M153" s="216" t="s">
        <v>1</v>
      </c>
      <c r="N153" s="217" t="s">
        <v>47</v>
      </c>
      <c r="O153" s="65"/>
      <c r="P153" s="218">
        <f>O153*H153</f>
        <v>0</v>
      </c>
      <c r="Q153" s="218">
        <v>0</v>
      </c>
      <c r="R153" s="218">
        <f>Q153*H153</f>
        <v>0</v>
      </c>
      <c r="S153" s="218">
        <v>0</v>
      </c>
      <c r="T153" s="219">
        <f>S153*H153</f>
        <v>0</v>
      </c>
      <c r="AR153" s="220" t="s">
        <v>161</v>
      </c>
      <c r="AT153" s="220" t="s">
        <v>156</v>
      </c>
      <c r="AU153" s="220" t="s">
        <v>8</v>
      </c>
      <c r="AY153" s="15" t="s">
        <v>154</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161</v>
      </c>
      <c r="BM153" s="220" t="s">
        <v>561</v>
      </c>
    </row>
    <row r="154" spans="2:47" s="1" customFormat="1" ht="28.8">
      <c r="B154" s="33"/>
      <c r="C154" s="34"/>
      <c r="D154" s="221" t="s">
        <v>163</v>
      </c>
      <c r="E154" s="34"/>
      <c r="F154" s="222" t="s">
        <v>560</v>
      </c>
      <c r="G154" s="34"/>
      <c r="H154" s="34"/>
      <c r="I154" s="122"/>
      <c r="J154" s="34"/>
      <c r="K154" s="34"/>
      <c r="L154" s="35"/>
      <c r="M154" s="223"/>
      <c r="N154" s="65"/>
      <c r="O154" s="65"/>
      <c r="P154" s="65"/>
      <c r="Q154" s="65"/>
      <c r="R154" s="65"/>
      <c r="S154" s="65"/>
      <c r="T154" s="66"/>
      <c r="AT154" s="15" t="s">
        <v>163</v>
      </c>
      <c r="AU154" s="15" t="s">
        <v>8</v>
      </c>
    </row>
    <row r="155" spans="2:65" s="1" customFormat="1" ht="36" customHeight="1">
      <c r="B155" s="33"/>
      <c r="C155" s="210" t="s">
        <v>204</v>
      </c>
      <c r="D155" s="210" t="s">
        <v>156</v>
      </c>
      <c r="E155" s="211" t="s">
        <v>562</v>
      </c>
      <c r="F155" s="212" t="s">
        <v>563</v>
      </c>
      <c r="G155" s="213" t="s">
        <v>182</v>
      </c>
      <c r="H155" s="214">
        <v>1</v>
      </c>
      <c r="I155" s="215"/>
      <c r="J155" s="214">
        <f>ROUND(I155*H155,0)</f>
        <v>0</v>
      </c>
      <c r="K155" s="212" t="s">
        <v>1</v>
      </c>
      <c r="L155" s="35"/>
      <c r="M155" s="216" t="s">
        <v>1</v>
      </c>
      <c r="N155" s="217" t="s">
        <v>47</v>
      </c>
      <c r="O155" s="65"/>
      <c r="P155" s="218">
        <f>O155*H155</f>
        <v>0</v>
      </c>
      <c r="Q155" s="218">
        <v>0</v>
      </c>
      <c r="R155" s="218">
        <f>Q155*H155</f>
        <v>0</v>
      </c>
      <c r="S155" s="218">
        <v>0</v>
      </c>
      <c r="T155" s="219">
        <f>S155*H155</f>
        <v>0</v>
      </c>
      <c r="AR155" s="220" t="s">
        <v>161</v>
      </c>
      <c r="AT155" s="220" t="s">
        <v>156</v>
      </c>
      <c r="AU155" s="220" t="s">
        <v>8</v>
      </c>
      <c r="AY155" s="15" t="s">
        <v>154</v>
      </c>
      <c r="BE155" s="108">
        <f>IF(N155="základní",J155,0)</f>
        <v>0</v>
      </c>
      <c r="BF155" s="108">
        <f>IF(N155="snížená",J155,0)</f>
        <v>0</v>
      </c>
      <c r="BG155" s="108">
        <f>IF(N155="zákl. přenesená",J155,0)</f>
        <v>0</v>
      </c>
      <c r="BH155" s="108">
        <f>IF(N155="sníž. přenesená",J155,0)</f>
        <v>0</v>
      </c>
      <c r="BI155" s="108">
        <f>IF(N155="nulová",J155,0)</f>
        <v>0</v>
      </c>
      <c r="BJ155" s="15" t="s">
        <v>8</v>
      </c>
      <c r="BK155" s="108">
        <f>ROUND(I155*H155,0)</f>
        <v>0</v>
      </c>
      <c r="BL155" s="15" t="s">
        <v>161</v>
      </c>
      <c r="BM155" s="220" t="s">
        <v>564</v>
      </c>
    </row>
    <row r="156" spans="2:47" s="1" customFormat="1" ht="28.8">
      <c r="B156" s="33"/>
      <c r="C156" s="34"/>
      <c r="D156" s="221" t="s">
        <v>163</v>
      </c>
      <c r="E156" s="34"/>
      <c r="F156" s="222" t="s">
        <v>563</v>
      </c>
      <c r="G156" s="34"/>
      <c r="H156" s="34"/>
      <c r="I156" s="122"/>
      <c r="J156" s="34"/>
      <c r="K156" s="34"/>
      <c r="L156" s="35"/>
      <c r="M156" s="223"/>
      <c r="N156" s="65"/>
      <c r="O156" s="65"/>
      <c r="P156" s="65"/>
      <c r="Q156" s="65"/>
      <c r="R156" s="65"/>
      <c r="S156" s="65"/>
      <c r="T156" s="66"/>
      <c r="AT156" s="15" t="s">
        <v>163</v>
      </c>
      <c r="AU156" s="15" t="s">
        <v>8</v>
      </c>
    </row>
    <row r="157" spans="2:47" s="1" customFormat="1" ht="86.4">
      <c r="B157" s="33"/>
      <c r="C157" s="34"/>
      <c r="D157" s="221" t="s">
        <v>184</v>
      </c>
      <c r="E157" s="34"/>
      <c r="F157" s="246" t="s">
        <v>565</v>
      </c>
      <c r="G157" s="34"/>
      <c r="H157" s="34"/>
      <c r="I157" s="122"/>
      <c r="J157" s="34"/>
      <c r="K157" s="34"/>
      <c r="L157" s="35"/>
      <c r="M157" s="223"/>
      <c r="N157" s="65"/>
      <c r="O157" s="65"/>
      <c r="P157" s="65"/>
      <c r="Q157" s="65"/>
      <c r="R157" s="65"/>
      <c r="S157" s="65"/>
      <c r="T157" s="66"/>
      <c r="AT157" s="15" t="s">
        <v>184</v>
      </c>
      <c r="AU157" s="15" t="s">
        <v>8</v>
      </c>
    </row>
    <row r="158" spans="2:65" s="1" customFormat="1" ht="48" customHeight="1">
      <c r="B158" s="33"/>
      <c r="C158" s="210" t="s">
        <v>210</v>
      </c>
      <c r="D158" s="210" t="s">
        <v>156</v>
      </c>
      <c r="E158" s="211" t="s">
        <v>566</v>
      </c>
      <c r="F158" s="212" t="s">
        <v>567</v>
      </c>
      <c r="G158" s="213" t="s">
        <v>182</v>
      </c>
      <c r="H158" s="214">
        <v>1</v>
      </c>
      <c r="I158" s="215"/>
      <c r="J158" s="214">
        <f>ROUND(I158*H158,0)</f>
        <v>0</v>
      </c>
      <c r="K158" s="212" t="s">
        <v>1</v>
      </c>
      <c r="L158" s="35"/>
      <c r="M158" s="216" t="s">
        <v>1</v>
      </c>
      <c r="N158" s="217" t="s">
        <v>47</v>
      </c>
      <c r="O158" s="65"/>
      <c r="P158" s="218">
        <f>O158*H158</f>
        <v>0</v>
      </c>
      <c r="Q158" s="218">
        <v>0</v>
      </c>
      <c r="R158" s="218">
        <f>Q158*H158</f>
        <v>0</v>
      </c>
      <c r="S158" s="218">
        <v>0</v>
      </c>
      <c r="T158" s="219">
        <f>S158*H158</f>
        <v>0</v>
      </c>
      <c r="AR158" s="220" t="s">
        <v>161</v>
      </c>
      <c r="AT158" s="220" t="s">
        <v>156</v>
      </c>
      <c r="AU158" s="220" t="s">
        <v>8</v>
      </c>
      <c r="AY158" s="15" t="s">
        <v>154</v>
      </c>
      <c r="BE158" s="108">
        <f>IF(N158="základní",J158,0)</f>
        <v>0</v>
      </c>
      <c r="BF158" s="108">
        <f>IF(N158="snížená",J158,0)</f>
        <v>0</v>
      </c>
      <c r="BG158" s="108">
        <f>IF(N158="zákl. přenesená",J158,0)</f>
        <v>0</v>
      </c>
      <c r="BH158" s="108">
        <f>IF(N158="sníž. přenesená",J158,0)</f>
        <v>0</v>
      </c>
      <c r="BI158" s="108">
        <f>IF(N158="nulová",J158,0)</f>
        <v>0</v>
      </c>
      <c r="BJ158" s="15" t="s">
        <v>8</v>
      </c>
      <c r="BK158" s="108">
        <f>ROUND(I158*H158,0)</f>
        <v>0</v>
      </c>
      <c r="BL158" s="15" t="s">
        <v>161</v>
      </c>
      <c r="BM158" s="220" t="s">
        <v>568</v>
      </c>
    </row>
    <row r="159" spans="2:47" s="1" customFormat="1" ht="28.8">
      <c r="B159" s="33"/>
      <c r="C159" s="34"/>
      <c r="D159" s="221" t="s">
        <v>163</v>
      </c>
      <c r="E159" s="34"/>
      <c r="F159" s="222" t="s">
        <v>567</v>
      </c>
      <c r="G159" s="34"/>
      <c r="H159" s="34"/>
      <c r="I159" s="122"/>
      <c r="J159" s="34"/>
      <c r="K159" s="34"/>
      <c r="L159" s="35"/>
      <c r="M159" s="223"/>
      <c r="N159" s="65"/>
      <c r="O159" s="65"/>
      <c r="P159" s="65"/>
      <c r="Q159" s="65"/>
      <c r="R159" s="65"/>
      <c r="S159" s="65"/>
      <c r="T159" s="66"/>
      <c r="AT159" s="15" t="s">
        <v>163</v>
      </c>
      <c r="AU159" s="15" t="s">
        <v>8</v>
      </c>
    </row>
    <row r="160" spans="2:47" s="1" customFormat="1" ht="48">
      <c r="B160" s="33"/>
      <c r="C160" s="34"/>
      <c r="D160" s="221" t="s">
        <v>184</v>
      </c>
      <c r="E160" s="34"/>
      <c r="F160" s="246" t="s">
        <v>569</v>
      </c>
      <c r="G160" s="34"/>
      <c r="H160" s="34"/>
      <c r="I160" s="122"/>
      <c r="J160" s="34"/>
      <c r="K160" s="34"/>
      <c r="L160" s="35"/>
      <c r="M160" s="223"/>
      <c r="N160" s="65"/>
      <c r="O160" s="65"/>
      <c r="P160" s="65"/>
      <c r="Q160" s="65"/>
      <c r="R160" s="65"/>
      <c r="S160" s="65"/>
      <c r="T160" s="66"/>
      <c r="AT160" s="15" t="s">
        <v>184</v>
      </c>
      <c r="AU160" s="15" t="s">
        <v>8</v>
      </c>
    </row>
    <row r="161" spans="2:65" s="1" customFormat="1" ht="60" customHeight="1">
      <c r="B161" s="33"/>
      <c r="C161" s="210" t="s">
        <v>216</v>
      </c>
      <c r="D161" s="210" t="s">
        <v>156</v>
      </c>
      <c r="E161" s="211" t="s">
        <v>570</v>
      </c>
      <c r="F161" s="212" t="s">
        <v>571</v>
      </c>
      <c r="G161" s="213" t="s">
        <v>182</v>
      </c>
      <c r="H161" s="214">
        <v>1</v>
      </c>
      <c r="I161" s="215"/>
      <c r="J161" s="214">
        <f>ROUND(I161*H161,0)</f>
        <v>0</v>
      </c>
      <c r="K161" s="212" t="s">
        <v>1</v>
      </c>
      <c r="L161" s="35"/>
      <c r="M161" s="216" t="s">
        <v>1</v>
      </c>
      <c r="N161" s="217" t="s">
        <v>47</v>
      </c>
      <c r="O161" s="65"/>
      <c r="P161" s="218">
        <f>O161*H161</f>
        <v>0</v>
      </c>
      <c r="Q161" s="218">
        <v>0</v>
      </c>
      <c r="R161" s="218">
        <f>Q161*H161</f>
        <v>0</v>
      </c>
      <c r="S161" s="218">
        <v>0</v>
      </c>
      <c r="T161" s="219">
        <f>S161*H161</f>
        <v>0</v>
      </c>
      <c r="AR161" s="220" t="s">
        <v>161</v>
      </c>
      <c r="AT161" s="220" t="s">
        <v>156</v>
      </c>
      <c r="AU161" s="220" t="s">
        <v>8</v>
      </c>
      <c r="AY161" s="15" t="s">
        <v>154</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161</v>
      </c>
      <c r="BM161" s="220" t="s">
        <v>572</v>
      </c>
    </row>
    <row r="162" spans="2:47" s="1" customFormat="1" ht="38.4">
      <c r="B162" s="33"/>
      <c r="C162" s="34"/>
      <c r="D162" s="221" t="s">
        <v>163</v>
      </c>
      <c r="E162" s="34"/>
      <c r="F162" s="222" t="s">
        <v>571</v>
      </c>
      <c r="G162" s="34"/>
      <c r="H162" s="34"/>
      <c r="I162" s="122"/>
      <c r="J162" s="34"/>
      <c r="K162" s="34"/>
      <c r="L162" s="35"/>
      <c r="M162" s="223"/>
      <c r="N162" s="65"/>
      <c r="O162" s="65"/>
      <c r="P162" s="65"/>
      <c r="Q162" s="65"/>
      <c r="R162" s="65"/>
      <c r="S162" s="65"/>
      <c r="T162" s="66"/>
      <c r="AT162" s="15" t="s">
        <v>163</v>
      </c>
      <c r="AU162" s="15" t="s">
        <v>8</v>
      </c>
    </row>
    <row r="163" spans="2:65" s="1" customFormat="1" ht="24" customHeight="1">
      <c r="B163" s="33"/>
      <c r="C163" s="210" t="s">
        <v>222</v>
      </c>
      <c r="D163" s="210" t="s">
        <v>156</v>
      </c>
      <c r="E163" s="211" t="s">
        <v>573</v>
      </c>
      <c r="F163" s="212" t="s">
        <v>574</v>
      </c>
      <c r="G163" s="213" t="s">
        <v>345</v>
      </c>
      <c r="H163" s="214">
        <v>1</v>
      </c>
      <c r="I163" s="215"/>
      <c r="J163" s="214">
        <f>ROUND(I163*H163,0)</f>
        <v>0</v>
      </c>
      <c r="K163" s="212" t="s">
        <v>1</v>
      </c>
      <c r="L163" s="35"/>
      <c r="M163" s="216" t="s">
        <v>1</v>
      </c>
      <c r="N163" s="217" t="s">
        <v>47</v>
      </c>
      <c r="O163" s="65"/>
      <c r="P163" s="218">
        <f>O163*H163</f>
        <v>0</v>
      </c>
      <c r="Q163" s="218">
        <v>0</v>
      </c>
      <c r="R163" s="218">
        <f>Q163*H163</f>
        <v>0</v>
      </c>
      <c r="S163" s="218">
        <v>0</v>
      </c>
      <c r="T163" s="219">
        <f>S163*H163</f>
        <v>0</v>
      </c>
      <c r="AR163" s="220" t="s">
        <v>161</v>
      </c>
      <c r="AT163" s="220" t="s">
        <v>156</v>
      </c>
      <c r="AU163" s="220" t="s">
        <v>8</v>
      </c>
      <c r="AY163" s="15" t="s">
        <v>154</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161</v>
      </c>
      <c r="BM163" s="220" t="s">
        <v>575</v>
      </c>
    </row>
    <row r="164" spans="2:47" s="1" customFormat="1" ht="19.2">
      <c r="B164" s="33"/>
      <c r="C164" s="34"/>
      <c r="D164" s="221" t="s">
        <v>163</v>
      </c>
      <c r="E164" s="34"/>
      <c r="F164" s="222" t="s">
        <v>574</v>
      </c>
      <c r="G164" s="34"/>
      <c r="H164" s="34"/>
      <c r="I164" s="122"/>
      <c r="J164" s="34"/>
      <c r="K164" s="34"/>
      <c r="L164" s="35"/>
      <c r="M164" s="223"/>
      <c r="N164" s="65"/>
      <c r="O164" s="65"/>
      <c r="P164" s="65"/>
      <c r="Q164" s="65"/>
      <c r="R164" s="65"/>
      <c r="S164" s="65"/>
      <c r="T164" s="66"/>
      <c r="AT164" s="15" t="s">
        <v>163</v>
      </c>
      <c r="AU164" s="15" t="s">
        <v>8</v>
      </c>
    </row>
    <row r="165" spans="2:65" s="1" customFormat="1" ht="16.5" customHeight="1">
      <c r="B165" s="33"/>
      <c r="C165" s="210" t="s">
        <v>227</v>
      </c>
      <c r="D165" s="210" t="s">
        <v>156</v>
      </c>
      <c r="E165" s="211" t="s">
        <v>576</v>
      </c>
      <c r="F165" s="212" t="s">
        <v>577</v>
      </c>
      <c r="G165" s="213" t="s">
        <v>182</v>
      </c>
      <c r="H165" s="214">
        <v>1</v>
      </c>
      <c r="I165" s="215"/>
      <c r="J165" s="214">
        <f>ROUND(I165*H165,0)</f>
        <v>0</v>
      </c>
      <c r="K165" s="212" t="s">
        <v>1</v>
      </c>
      <c r="L165" s="35"/>
      <c r="M165" s="216" t="s">
        <v>1</v>
      </c>
      <c r="N165" s="217" t="s">
        <v>47</v>
      </c>
      <c r="O165" s="65"/>
      <c r="P165" s="218">
        <f>O165*H165</f>
        <v>0</v>
      </c>
      <c r="Q165" s="218">
        <v>0</v>
      </c>
      <c r="R165" s="218">
        <f>Q165*H165</f>
        <v>0</v>
      </c>
      <c r="S165" s="218">
        <v>0</v>
      </c>
      <c r="T165" s="219">
        <f>S165*H165</f>
        <v>0</v>
      </c>
      <c r="AR165" s="220" t="s">
        <v>161</v>
      </c>
      <c r="AT165" s="220" t="s">
        <v>156</v>
      </c>
      <c r="AU165" s="220" t="s">
        <v>8</v>
      </c>
      <c r="AY165" s="15" t="s">
        <v>154</v>
      </c>
      <c r="BE165" s="108">
        <f>IF(N165="základní",J165,0)</f>
        <v>0</v>
      </c>
      <c r="BF165" s="108">
        <f>IF(N165="snížená",J165,0)</f>
        <v>0</v>
      </c>
      <c r="BG165" s="108">
        <f>IF(N165="zákl. přenesená",J165,0)</f>
        <v>0</v>
      </c>
      <c r="BH165" s="108">
        <f>IF(N165="sníž. přenesená",J165,0)</f>
        <v>0</v>
      </c>
      <c r="BI165" s="108">
        <f>IF(N165="nulová",J165,0)</f>
        <v>0</v>
      </c>
      <c r="BJ165" s="15" t="s">
        <v>8</v>
      </c>
      <c r="BK165" s="108">
        <f>ROUND(I165*H165,0)</f>
        <v>0</v>
      </c>
      <c r="BL165" s="15" t="s">
        <v>161</v>
      </c>
      <c r="BM165" s="220" t="s">
        <v>578</v>
      </c>
    </row>
    <row r="166" spans="2:47" s="1" customFormat="1" ht="10.2">
      <c r="B166" s="33"/>
      <c r="C166" s="34"/>
      <c r="D166" s="221" t="s">
        <v>163</v>
      </c>
      <c r="E166" s="34"/>
      <c r="F166" s="222" t="s">
        <v>577</v>
      </c>
      <c r="G166" s="34"/>
      <c r="H166" s="34"/>
      <c r="I166" s="122"/>
      <c r="J166" s="34"/>
      <c r="K166" s="34"/>
      <c r="L166" s="35"/>
      <c r="M166" s="223"/>
      <c r="N166" s="65"/>
      <c r="O166" s="65"/>
      <c r="P166" s="65"/>
      <c r="Q166" s="65"/>
      <c r="R166" s="65"/>
      <c r="S166" s="65"/>
      <c r="T166" s="66"/>
      <c r="AT166" s="15" t="s">
        <v>163</v>
      </c>
      <c r="AU166" s="15" t="s">
        <v>8</v>
      </c>
    </row>
    <row r="167" spans="2:65" s="1" customFormat="1" ht="24" customHeight="1">
      <c r="B167" s="33"/>
      <c r="C167" s="210" t="s">
        <v>234</v>
      </c>
      <c r="D167" s="210" t="s">
        <v>156</v>
      </c>
      <c r="E167" s="211" t="s">
        <v>579</v>
      </c>
      <c r="F167" s="212" t="s">
        <v>580</v>
      </c>
      <c r="G167" s="213" t="s">
        <v>182</v>
      </c>
      <c r="H167" s="214">
        <v>1</v>
      </c>
      <c r="I167" s="215"/>
      <c r="J167" s="214">
        <f>ROUND(I167*H167,0)</f>
        <v>0</v>
      </c>
      <c r="K167" s="212" t="s">
        <v>1</v>
      </c>
      <c r="L167" s="35"/>
      <c r="M167" s="216" t="s">
        <v>1</v>
      </c>
      <c r="N167" s="217" t="s">
        <v>47</v>
      </c>
      <c r="O167" s="65"/>
      <c r="P167" s="218">
        <f>O167*H167</f>
        <v>0</v>
      </c>
      <c r="Q167" s="218">
        <v>0</v>
      </c>
      <c r="R167" s="218">
        <f>Q167*H167</f>
        <v>0</v>
      </c>
      <c r="S167" s="218">
        <v>0</v>
      </c>
      <c r="T167" s="219">
        <f>S167*H167</f>
        <v>0</v>
      </c>
      <c r="AR167" s="220" t="s">
        <v>161</v>
      </c>
      <c r="AT167" s="220" t="s">
        <v>156</v>
      </c>
      <c r="AU167" s="220" t="s">
        <v>8</v>
      </c>
      <c r="AY167" s="15" t="s">
        <v>154</v>
      </c>
      <c r="BE167" s="108">
        <f>IF(N167="základní",J167,0)</f>
        <v>0</v>
      </c>
      <c r="BF167" s="108">
        <f>IF(N167="snížená",J167,0)</f>
        <v>0</v>
      </c>
      <c r="BG167" s="108">
        <f>IF(N167="zákl. přenesená",J167,0)</f>
        <v>0</v>
      </c>
      <c r="BH167" s="108">
        <f>IF(N167="sníž. přenesená",J167,0)</f>
        <v>0</v>
      </c>
      <c r="BI167" s="108">
        <f>IF(N167="nulová",J167,0)</f>
        <v>0</v>
      </c>
      <c r="BJ167" s="15" t="s">
        <v>8</v>
      </c>
      <c r="BK167" s="108">
        <f>ROUND(I167*H167,0)</f>
        <v>0</v>
      </c>
      <c r="BL167" s="15" t="s">
        <v>161</v>
      </c>
      <c r="BM167" s="220" t="s">
        <v>581</v>
      </c>
    </row>
    <row r="168" spans="2:47" s="1" customFormat="1" ht="19.2">
      <c r="B168" s="33"/>
      <c r="C168" s="34"/>
      <c r="D168" s="221" t="s">
        <v>163</v>
      </c>
      <c r="E168" s="34"/>
      <c r="F168" s="222" t="s">
        <v>580</v>
      </c>
      <c r="G168" s="34"/>
      <c r="H168" s="34"/>
      <c r="I168" s="122"/>
      <c r="J168" s="34"/>
      <c r="K168" s="34"/>
      <c r="L168" s="35"/>
      <c r="M168" s="223"/>
      <c r="N168" s="65"/>
      <c r="O168" s="65"/>
      <c r="P168" s="65"/>
      <c r="Q168" s="65"/>
      <c r="R168" s="65"/>
      <c r="S168" s="65"/>
      <c r="T168" s="66"/>
      <c r="AT168" s="15" t="s">
        <v>163</v>
      </c>
      <c r="AU168" s="15" t="s">
        <v>8</v>
      </c>
    </row>
    <row r="169" spans="2:47" s="1" customFormat="1" ht="67.2">
      <c r="B169" s="33"/>
      <c r="C169" s="34"/>
      <c r="D169" s="221" t="s">
        <v>184</v>
      </c>
      <c r="E169" s="34"/>
      <c r="F169" s="246" t="s">
        <v>582</v>
      </c>
      <c r="G169" s="34"/>
      <c r="H169" s="34"/>
      <c r="I169" s="122"/>
      <c r="J169" s="34"/>
      <c r="K169" s="34"/>
      <c r="L169" s="35"/>
      <c r="M169" s="223"/>
      <c r="N169" s="65"/>
      <c r="O169" s="65"/>
      <c r="P169" s="65"/>
      <c r="Q169" s="65"/>
      <c r="R169" s="65"/>
      <c r="S169" s="65"/>
      <c r="T169" s="66"/>
      <c r="AT169" s="15" t="s">
        <v>184</v>
      </c>
      <c r="AU169" s="15" t="s">
        <v>8</v>
      </c>
    </row>
    <row r="170" spans="2:65" s="1" customFormat="1" ht="24" customHeight="1">
      <c r="B170" s="33"/>
      <c r="C170" s="210" t="s">
        <v>239</v>
      </c>
      <c r="D170" s="210" t="s">
        <v>156</v>
      </c>
      <c r="E170" s="211" t="s">
        <v>583</v>
      </c>
      <c r="F170" s="212" t="s">
        <v>584</v>
      </c>
      <c r="G170" s="213" t="s">
        <v>345</v>
      </c>
      <c r="H170" s="214">
        <v>1</v>
      </c>
      <c r="I170" s="215"/>
      <c r="J170" s="214">
        <f>ROUND(I170*H170,0)</f>
        <v>0</v>
      </c>
      <c r="K170" s="212" t="s">
        <v>1</v>
      </c>
      <c r="L170" s="35"/>
      <c r="M170" s="216" t="s">
        <v>1</v>
      </c>
      <c r="N170" s="217" t="s">
        <v>47</v>
      </c>
      <c r="O170" s="65"/>
      <c r="P170" s="218">
        <f>O170*H170</f>
        <v>0</v>
      </c>
      <c r="Q170" s="218">
        <v>0</v>
      </c>
      <c r="R170" s="218">
        <f>Q170*H170</f>
        <v>0</v>
      </c>
      <c r="S170" s="218">
        <v>0</v>
      </c>
      <c r="T170" s="219">
        <f>S170*H170</f>
        <v>0</v>
      </c>
      <c r="AR170" s="220" t="s">
        <v>161</v>
      </c>
      <c r="AT170" s="220" t="s">
        <v>156</v>
      </c>
      <c r="AU170" s="220" t="s">
        <v>8</v>
      </c>
      <c r="AY170" s="15" t="s">
        <v>154</v>
      </c>
      <c r="BE170" s="108">
        <f>IF(N170="základní",J170,0)</f>
        <v>0</v>
      </c>
      <c r="BF170" s="108">
        <f>IF(N170="snížená",J170,0)</f>
        <v>0</v>
      </c>
      <c r="BG170" s="108">
        <f>IF(N170="zákl. přenesená",J170,0)</f>
        <v>0</v>
      </c>
      <c r="BH170" s="108">
        <f>IF(N170="sníž. přenesená",J170,0)</f>
        <v>0</v>
      </c>
      <c r="BI170" s="108">
        <f>IF(N170="nulová",J170,0)</f>
        <v>0</v>
      </c>
      <c r="BJ170" s="15" t="s">
        <v>8</v>
      </c>
      <c r="BK170" s="108">
        <f>ROUND(I170*H170,0)</f>
        <v>0</v>
      </c>
      <c r="BL170" s="15" t="s">
        <v>161</v>
      </c>
      <c r="BM170" s="220" t="s">
        <v>585</v>
      </c>
    </row>
    <row r="171" spans="2:47" s="1" customFormat="1" ht="19.2">
      <c r="B171" s="33"/>
      <c r="C171" s="34"/>
      <c r="D171" s="221" t="s">
        <v>163</v>
      </c>
      <c r="E171" s="34"/>
      <c r="F171" s="222" t="s">
        <v>584</v>
      </c>
      <c r="G171" s="34"/>
      <c r="H171" s="34"/>
      <c r="I171" s="122"/>
      <c r="J171" s="34"/>
      <c r="K171" s="34"/>
      <c r="L171" s="35"/>
      <c r="M171" s="223"/>
      <c r="N171" s="65"/>
      <c r="O171" s="65"/>
      <c r="P171" s="65"/>
      <c r="Q171" s="65"/>
      <c r="R171" s="65"/>
      <c r="S171" s="65"/>
      <c r="T171" s="66"/>
      <c r="AT171" s="15" t="s">
        <v>163</v>
      </c>
      <c r="AU171" s="15" t="s">
        <v>8</v>
      </c>
    </row>
    <row r="172" spans="2:65" s="1" customFormat="1" ht="16.5" customHeight="1">
      <c r="B172" s="33"/>
      <c r="C172" s="210" t="s">
        <v>9</v>
      </c>
      <c r="D172" s="210" t="s">
        <v>156</v>
      </c>
      <c r="E172" s="211" t="s">
        <v>586</v>
      </c>
      <c r="F172" s="212" t="s">
        <v>587</v>
      </c>
      <c r="G172" s="213" t="s">
        <v>182</v>
      </c>
      <c r="H172" s="214">
        <v>1</v>
      </c>
      <c r="I172" s="215"/>
      <c r="J172" s="214">
        <f>ROUND(I172*H172,0)</f>
        <v>0</v>
      </c>
      <c r="K172" s="212" t="s">
        <v>1</v>
      </c>
      <c r="L172" s="35"/>
      <c r="M172" s="216" t="s">
        <v>1</v>
      </c>
      <c r="N172" s="217" t="s">
        <v>47</v>
      </c>
      <c r="O172" s="65"/>
      <c r="P172" s="218">
        <f>O172*H172</f>
        <v>0</v>
      </c>
      <c r="Q172" s="218">
        <v>0</v>
      </c>
      <c r="R172" s="218">
        <f>Q172*H172</f>
        <v>0</v>
      </c>
      <c r="S172" s="218">
        <v>0</v>
      </c>
      <c r="T172" s="219">
        <f>S172*H172</f>
        <v>0</v>
      </c>
      <c r="AR172" s="220" t="s">
        <v>161</v>
      </c>
      <c r="AT172" s="220" t="s">
        <v>156</v>
      </c>
      <c r="AU172" s="220" t="s">
        <v>8</v>
      </c>
      <c r="AY172" s="15" t="s">
        <v>154</v>
      </c>
      <c r="BE172" s="108">
        <f>IF(N172="základní",J172,0)</f>
        <v>0</v>
      </c>
      <c r="BF172" s="108">
        <f>IF(N172="snížená",J172,0)</f>
        <v>0</v>
      </c>
      <c r="BG172" s="108">
        <f>IF(N172="zákl. přenesená",J172,0)</f>
        <v>0</v>
      </c>
      <c r="BH172" s="108">
        <f>IF(N172="sníž. přenesená",J172,0)</f>
        <v>0</v>
      </c>
      <c r="BI172" s="108">
        <f>IF(N172="nulová",J172,0)</f>
        <v>0</v>
      </c>
      <c r="BJ172" s="15" t="s">
        <v>8</v>
      </c>
      <c r="BK172" s="108">
        <f>ROUND(I172*H172,0)</f>
        <v>0</v>
      </c>
      <c r="BL172" s="15" t="s">
        <v>161</v>
      </c>
      <c r="BM172" s="220" t="s">
        <v>588</v>
      </c>
    </row>
    <row r="173" spans="2:47" s="1" customFormat="1" ht="10.2">
      <c r="B173" s="33"/>
      <c r="C173" s="34"/>
      <c r="D173" s="221" t="s">
        <v>163</v>
      </c>
      <c r="E173" s="34"/>
      <c r="F173" s="222" t="s">
        <v>587</v>
      </c>
      <c r="G173" s="34"/>
      <c r="H173" s="34"/>
      <c r="I173" s="122"/>
      <c r="J173" s="34"/>
      <c r="K173" s="34"/>
      <c r="L173" s="35"/>
      <c r="M173" s="223"/>
      <c r="N173" s="65"/>
      <c r="O173" s="65"/>
      <c r="P173" s="65"/>
      <c r="Q173" s="65"/>
      <c r="R173" s="65"/>
      <c r="S173" s="65"/>
      <c r="T173" s="66"/>
      <c r="AT173" s="15" t="s">
        <v>163</v>
      </c>
      <c r="AU173" s="15" t="s">
        <v>8</v>
      </c>
    </row>
    <row r="174" spans="2:65" s="1" customFormat="1" ht="16.5" customHeight="1">
      <c r="B174" s="33"/>
      <c r="C174" s="210" t="s">
        <v>248</v>
      </c>
      <c r="D174" s="210" t="s">
        <v>156</v>
      </c>
      <c r="E174" s="211" t="s">
        <v>589</v>
      </c>
      <c r="F174" s="212" t="s">
        <v>590</v>
      </c>
      <c r="G174" s="213" t="s">
        <v>182</v>
      </c>
      <c r="H174" s="214">
        <v>10</v>
      </c>
      <c r="I174" s="215"/>
      <c r="J174" s="214">
        <f>ROUND(I174*H174,0)</f>
        <v>0</v>
      </c>
      <c r="K174" s="212" t="s">
        <v>1</v>
      </c>
      <c r="L174" s="35"/>
      <c r="M174" s="216" t="s">
        <v>1</v>
      </c>
      <c r="N174" s="217" t="s">
        <v>47</v>
      </c>
      <c r="O174" s="65"/>
      <c r="P174" s="218">
        <f>O174*H174</f>
        <v>0</v>
      </c>
      <c r="Q174" s="218">
        <v>0</v>
      </c>
      <c r="R174" s="218">
        <f>Q174*H174</f>
        <v>0</v>
      </c>
      <c r="S174" s="218">
        <v>0</v>
      </c>
      <c r="T174" s="219">
        <f>S174*H174</f>
        <v>0</v>
      </c>
      <c r="AR174" s="220" t="s">
        <v>591</v>
      </c>
      <c r="AT174" s="220" t="s">
        <v>156</v>
      </c>
      <c r="AU174" s="220" t="s">
        <v>8</v>
      </c>
      <c r="AY174" s="15" t="s">
        <v>154</v>
      </c>
      <c r="BE174" s="108">
        <f>IF(N174="základní",J174,0)</f>
        <v>0</v>
      </c>
      <c r="BF174" s="108">
        <f>IF(N174="snížená",J174,0)</f>
        <v>0</v>
      </c>
      <c r="BG174" s="108">
        <f>IF(N174="zákl. přenesená",J174,0)</f>
        <v>0</v>
      </c>
      <c r="BH174" s="108">
        <f>IF(N174="sníž. přenesená",J174,0)</f>
        <v>0</v>
      </c>
      <c r="BI174" s="108">
        <f>IF(N174="nulová",J174,0)</f>
        <v>0</v>
      </c>
      <c r="BJ174" s="15" t="s">
        <v>8</v>
      </c>
      <c r="BK174" s="108">
        <f>ROUND(I174*H174,0)</f>
        <v>0</v>
      </c>
      <c r="BL174" s="15" t="s">
        <v>591</v>
      </c>
      <c r="BM174" s="220" t="s">
        <v>592</v>
      </c>
    </row>
    <row r="175" spans="2:47" s="1" customFormat="1" ht="10.2">
      <c r="B175" s="33"/>
      <c r="C175" s="34"/>
      <c r="D175" s="221" t="s">
        <v>163</v>
      </c>
      <c r="E175" s="34"/>
      <c r="F175" s="222" t="s">
        <v>590</v>
      </c>
      <c r="G175" s="34"/>
      <c r="H175" s="34"/>
      <c r="I175" s="122"/>
      <c r="J175" s="34"/>
      <c r="K175" s="34"/>
      <c r="L175" s="35"/>
      <c r="M175" s="223"/>
      <c r="N175" s="65"/>
      <c r="O175" s="65"/>
      <c r="P175" s="65"/>
      <c r="Q175" s="65"/>
      <c r="R175" s="65"/>
      <c r="S175" s="65"/>
      <c r="T175" s="66"/>
      <c r="AT175" s="15" t="s">
        <v>163</v>
      </c>
      <c r="AU175" s="15" t="s">
        <v>8</v>
      </c>
    </row>
    <row r="176" spans="2:47" s="1" customFormat="1" ht="134.4">
      <c r="B176" s="33"/>
      <c r="C176" s="34"/>
      <c r="D176" s="221" t="s">
        <v>184</v>
      </c>
      <c r="E176" s="34"/>
      <c r="F176" s="246" t="s">
        <v>593</v>
      </c>
      <c r="G176" s="34"/>
      <c r="H176" s="34"/>
      <c r="I176" s="122"/>
      <c r="J176" s="34"/>
      <c r="K176" s="34"/>
      <c r="L176" s="35"/>
      <c r="M176" s="223"/>
      <c r="N176" s="65"/>
      <c r="O176" s="65"/>
      <c r="P176" s="65"/>
      <c r="Q176" s="65"/>
      <c r="R176" s="65"/>
      <c r="S176" s="65"/>
      <c r="T176" s="66"/>
      <c r="AT176" s="15" t="s">
        <v>184</v>
      </c>
      <c r="AU176" s="15" t="s">
        <v>8</v>
      </c>
    </row>
    <row r="177" spans="2:65" s="1" customFormat="1" ht="16.5" customHeight="1">
      <c r="B177" s="33"/>
      <c r="C177" s="210" t="s">
        <v>254</v>
      </c>
      <c r="D177" s="210" t="s">
        <v>156</v>
      </c>
      <c r="E177" s="211" t="s">
        <v>594</v>
      </c>
      <c r="F177" s="212" t="s">
        <v>595</v>
      </c>
      <c r="G177" s="213" t="s">
        <v>182</v>
      </c>
      <c r="H177" s="214">
        <v>1</v>
      </c>
      <c r="I177" s="215"/>
      <c r="J177" s="214">
        <f>ROUND(I177*H177,0)</f>
        <v>0</v>
      </c>
      <c r="K177" s="212" t="s">
        <v>1</v>
      </c>
      <c r="L177" s="35"/>
      <c r="M177" s="216" t="s">
        <v>1</v>
      </c>
      <c r="N177" s="217" t="s">
        <v>47</v>
      </c>
      <c r="O177" s="65"/>
      <c r="P177" s="218">
        <f>O177*H177</f>
        <v>0</v>
      </c>
      <c r="Q177" s="218">
        <v>0</v>
      </c>
      <c r="R177" s="218">
        <f>Q177*H177</f>
        <v>0</v>
      </c>
      <c r="S177" s="218">
        <v>0</v>
      </c>
      <c r="T177" s="219">
        <f>S177*H177</f>
        <v>0</v>
      </c>
      <c r="AR177" s="220" t="s">
        <v>591</v>
      </c>
      <c r="AT177" s="220" t="s">
        <v>156</v>
      </c>
      <c r="AU177" s="220" t="s">
        <v>8</v>
      </c>
      <c r="AY177" s="15" t="s">
        <v>154</v>
      </c>
      <c r="BE177" s="108">
        <f>IF(N177="základní",J177,0)</f>
        <v>0</v>
      </c>
      <c r="BF177" s="108">
        <f>IF(N177="snížená",J177,0)</f>
        <v>0</v>
      </c>
      <c r="BG177" s="108">
        <f>IF(N177="zákl. přenesená",J177,0)</f>
        <v>0</v>
      </c>
      <c r="BH177" s="108">
        <f>IF(N177="sníž. přenesená",J177,0)</f>
        <v>0</v>
      </c>
      <c r="BI177" s="108">
        <f>IF(N177="nulová",J177,0)</f>
        <v>0</v>
      </c>
      <c r="BJ177" s="15" t="s">
        <v>8</v>
      </c>
      <c r="BK177" s="108">
        <f>ROUND(I177*H177,0)</f>
        <v>0</v>
      </c>
      <c r="BL177" s="15" t="s">
        <v>591</v>
      </c>
      <c r="BM177" s="220" t="s">
        <v>596</v>
      </c>
    </row>
    <row r="178" spans="2:47" s="1" customFormat="1" ht="10.2">
      <c r="B178" s="33"/>
      <c r="C178" s="34"/>
      <c r="D178" s="221" t="s">
        <v>163</v>
      </c>
      <c r="E178" s="34"/>
      <c r="F178" s="222" t="s">
        <v>595</v>
      </c>
      <c r="G178" s="34"/>
      <c r="H178" s="34"/>
      <c r="I178" s="122"/>
      <c r="J178" s="34"/>
      <c r="K178" s="34"/>
      <c r="L178" s="35"/>
      <c r="M178" s="223"/>
      <c r="N178" s="65"/>
      <c r="O178" s="65"/>
      <c r="P178" s="65"/>
      <c r="Q178" s="65"/>
      <c r="R178" s="65"/>
      <c r="S178" s="65"/>
      <c r="T178" s="66"/>
      <c r="AT178" s="15" t="s">
        <v>163</v>
      </c>
      <c r="AU178" s="15" t="s">
        <v>8</v>
      </c>
    </row>
    <row r="179" spans="2:47" s="1" customFormat="1" ht="28.8">
      <c r="B179" s="33"/>
      <c r="C179" s="34"/>
      <c r="D179" s="221" t="s">
        <v>184</v>
      </c>
      <c r="E179" s="34"/>
      <c r="F179" s="246" t="s">
        <v>597</v>
      </c>
      <c r="G179" s="34"/>
      <c r="H179" s="34"/>
      <c r="I179" s="122"/>
      <c r="J179" s="34"/>
      <c r="K179" s="34"/>
      <c r="L179" s="35"/>
      <c r="M179" s="223"/>
      <c r="N179" s="65"/>
      <c r="O179" s="65"/>
      <c r="P179" s="65"/>
      <c r="Q179" s="65"/>
      <c r="R179" s="65"/>
      <c r="S179" s="65"/>
      <c r="T179" s="66"/>
      <c r="AT179" s="15" t="s">
        <v>184</v>
      </c>
      <c r="AU179" s="15" t="s">
        <v>8</v>
      </c>
    </row>
    <row r="180" spans="2:63" s="11" customFormat="1" ht="22.8" customHeight="1">
      <c r="B180" s="194"/>
      <c r="C180" s="195"/>
      <c r="D180" s="196" t="s">
        <v>81</v>
      </c>
      <c r="E180" s="208" t="s">
        <v>598</v>
      </c>
      <c r="F180" s="208" t="s">
        <v>599</v>
      </c>
      <c r="G180" s="195"/>
      <c r="H180" s="195"/>
      <c r="I180" s="198"/>
      <c r="J180" s="209">
        <f>BK180</f>
        <v>0</v>
      </c>
      <c r="K180" s="195"/>
      <c r="L180" s="200"/>
      <c r="M180" s="201"/>
      <c r="N180" s="202"/>
      <c r="O180" s="202"/>
      <c r="P180" s="203">
        <f>SUM(P181:P182)</f>
        <v>0</v>
      </c>
      <c r="Q180" s="202"/>
      <c r="R180" s="203">
        <f>SUM(R181:R182)</f>
        <v>0</v>
      </c>
      <c r="S180" s="202"/>
      <c r="T180" s="204">
        <f>SUM(T181:T182)</f>
        <v>0</v>
      </c>
      <c r="AR180" s="205" t="s">
        <v>186</v>
      </c>
      <c r="AT180" s="206" t="s">
        <v>81</v>
      </c>
      <c r="AU180" s="206" t="s">
        <v>8</v>
      </c>
      <c r="AY180" s="205" t="s">
        <v>154</v>
      </c>
      <c r="BK180" s="207">
        <f>SUM(BK181:BK182)</f>
        <v>0</v>
      </c>
    </row>
    <row r="181" spans="2:65" s="1" customFormat="1" ht="16.5" customHeight="1">
      <c r="B181" s="33"/>
      <c r="C181" s="210" t="s">
        <v>259</v>
      </c>
      <c r="D181" s="210" t="s">
        <v>156</v>
      </c>
      <c r="E181" s="211" t="s">
        <v>600</v>
      </c>
      <c r="F181" s="212" t="s">
        <v>601</v>
      </c>
      <c r="G181" s="213" t="s">
        <v>602</v>
      </c>
      <c r="H181" s="214">
        <v>1</v>
      </c>
      <c r="I181" s="215"/>
      <c r="J181" s="214">
        <f>ROUND(I181*H181,0)</f>
        <v>0</v>
      </c>
      <c r="K181" s="212" t="s">
        <v>461</v>
      </c>
      <c r="L181" s="35"/>
      <c r="M181" s="216" t="s">
        <v>1</v>
      </c>
      <c r="N181" s="217" t="s">
        <v>47</v>
      </c>
      <c r="O181" s="65"/>
      <c r="P181" s="218">
        <f>O181*H181</f>
        <v>0</v>
      </c>
      <c r="Q181" s="218">
        <v>0</v>
      </c>
      <c r="R181" s="218">
        <f>Q181*H181</f>
        <v>0</v>
      </c>
      <c r="S181" s="218">
        <v>0</v>
      </c>
      <c r="T181" s="219">
        <f>S181*H181</f>
        <v>0</v>
      </c>
      <c r="AR181" s="220" t="s">
        <v>591</v>
      </c>
      <c r="AT181" s="220" t="s">
        <v>156</v>
      </c>
      <c r="AU181" s="220" t="s">
        <v>91</v>
      </c>
      <c r="AY181" s="15" t="s">
        <v>154</v>
      </c>
      <c r="BE181" s="108">
        <f>IF(N181="základní",J181,0)</f>
        <v>0</v>
      </c>
      <c r="BF181" s="108">
        <f>IF(N181="snížená",J181,0)</f>
        <v>0</v>
      </c>
      <c r="BG181" s="108">
        <f>IF(N181="zákl. přenesená",J181,0)</f>
        <v>0</v>
      </c>
      <c r="BH181" s="108">
        <f>IF(N181="sníž. přenesená",J181,0)</f>
        <v>0</v>
      </c>
      <c r="BI181" s="108">
        <f>IF(N181="nulová",J181,0)</f>
        <v>0</v>
      </c>
      <c r="BJ181" s="15" t="s">
        <v>8</v>
      </c>
      <c r="BK181" s="108">
        <f>ROUND(I181*H181,0)</f>
        <v>0</v>
      </c>
      <c r="BL181" s="15" t="s">
        <v>591</v>
      </c>
      <c r="BM181" s="220" t="s">
        <v>603</v>
      </c>
    </row>
    <row r="182" spans="2:47" s="1" customFormat="1" ht="10.2">
      <c r="B182" s="33"/>
      <c r="C182" s="34"/>
      <c r="D182" s="221" t="s">
        <v>163</v>
      </c>
      <c r="E182" s="34"/>
      <c r="F182" s="222" t="s">
        <v>601</v>
      </c>
      <c r="G182" s="34"/>
      <c r="H182" s="34"/>
      <c r="I182" s="122"/>
      <c r="J182" s="34"/>
      <c r="K182" s="34"/>
      <c r="L182" s="35"/>
      <c r="M182" s="223"/>
      <c r="N182" s="65"/>
      <c r="O182" s="65"/>
      <c r="P182" s="65"/>
      <c r="Q182" s="65"/>
      <c r="R182" s="65"/>
      <c r="S182" s="65"/>
      <c r="T182" s="66"/>
      <c r="AT182" s="15" t="s">
        <v>163</v>
      </c>
      <c r="AU182" s="15" t="s">
        <v>91</v>
      </c>
    </row>
    <row r="183" spans="2:63" s="11" customFormat="1" ht="22.8" customHeight="1">
      <c r="B183" s="194"/>
      <c r="C183" s="195"/>
      <c r="D183" s="196" t="s">
        <v>81</v>
      </c>
      <c r="E183" s="208" t="s">
        <v>604</v>
      </c>
      <c r="F183" s="208" t="s">
        <v>605</v>
      </c>
      <c r="G183" s="195"/>
      <c r="H183" s="195"/>
      <c r="I183" s="198"/>
      <c r="J183" s="209">
        <f>BK183</f>
        <v>0</v>
      </c>
      <c r="K183" s="195"/>
      <c r="L183" s="200"/>
      <c r="M183" s="201"/>
      <c r="N183" s="202"/>
      <c r="O183" s="202"/>
      <c r="P183" s="203">
        <f>SUM(P184:P185)</f>
        <v>0</v>
      </c>
      <c r="Q183" s="202"/>
      <c r="R183" s="203">
        <f>SUM(R184:R185)</f>
        <v>0</v>
      </c>
      <c r="S183" s="202"/>
      <c r="T183" s="204">
        <f>SUM(T184:T185)</f>
        <v>0</v>
      </c>
      <c r="AR183" s="205" t="s">
        <v>186</v>
      </c>
      <c r="AT183" s="206" t="s">
        <v>81</v>
      </c>
      <c r="AU183" s="206" t="s">
        <v>8</v>
      </c>
      <c r="AY183" s="205" t="s">
        <v>154</v>
      </c>
      <c r="BK183" s="207">
        <f>SUM(BK184:BK185)</f>
        <v>0</v>
      </c>
    </row>
    <row r="184" spans="2:65" s="1" customFormat="1" ht="16.5" customHeight="1">
      <c r="B184" s="33"/>
      <c r="C184" s="210" t="s">
        <v>265</v>
      </c>
      <c r="D184" s="210" t="s">
        <v>156</v>
      </c>
      <c r="E184" s="211" t="s">
        <v>606</v>
      </c>
      <c r="F184" s="212" t="s">
        <v>607</v>
      </c>
      <c r="G184" s="213" t="s">
        <v>602</v>
      </c>
      <c r="H184" s="214">
        <v>1</v>
      </c>
      <c r="I184" s="215"/>
      <c r="J184" s="214">
        <f>ROUND(I184*H184,0)</f>
        <v>0</v>
      </c>
      <c r="K184" s="212" t="s">
        <v>461</v>
      </c>
      <c r="L184" s="35"/>
      <c r="M184" s="216" t="s">
        <v>1</v>
      </c>
      <c r="N184" s="217" t="s">
        <v>47</v>
      </c>
      <c r="O184" s="65"/>
      <c r="P184" s="218">
        <f>O184*H184</f>
        <v>0</v>
      </c>
      <c r="Q184" s="218">
        <v>0</v>
      </c>
      <c r="R184" s="218">
        <f>Q184*H184</f>
        <v>0</v>
      </c>
      <c r="S184" s="218">
        <v>0</v>
      </c>
      <c r="T184" s="219">
        <f>S184*H184</f>
        <v>0</v>
      </c>
      <c r="AR184" s="220" t="s">
        <v>591</v>
      </c>
      <c r="AT184" s="220" t="s">
        <v>156</v>
      </c>
      <c r="AU184" s="220" t="s">
        <v>91</v>
      </c>
      <c r="AY184" s="15" t="s">
        <v>154</v>
      </c>
      <c r="BE184" s="108">
        <f>IF(N184="základní",J184,0)</f>
        <v>0</v>
      </c>
      <c r="BF184" s="108">
        <f>IF(N184="snížená",J184,0)</f>
        <v>0</v>
      </c>
      <c r="BG184" s="108">
        <f>IF(N184="zákl. přenesená",J184,0)</f>
        <v>0</v>
      </c>
      <c r="BH184" s="108">
        <f>IF(N184="sníž. přenesená",J184,0)</f>
        <v>0</v>
      </c>
      <c r="BI184" s="108">
        <f>IF(N184="nulová",J184,0)</f>
        <v>0</v>
      </c>
      <c r="BJ184" s="15" t="s">
        <v>8</v>
      </c>
      <c r="BK184" s="108">
        <f>ROUND(I184*H184,0)</f>
        <v>0</v>
      </c>
      <c r="BL184" s="15" t="s">
        <v>591</v>
      </c>
      <c r="BM184" s="220" t="s">
        <v>608</v>
      </c>
    </row>
    <row r="185" spans="2:47" s="1" customFormat="1" ht="10.2">
      <c r="B185" s="33"/>
      <c r="C185" s="34"/>
      <c r="D185" s="221" t="s">
        <v>163</v>
      </c>
      <c r="E185" s="34"/>
      <c r="F185" s="222" t="s">
        <v>607</v>
      </c>
      <c r="G185" s="34"/>
      <c r="H185" s="34"/>
      <c r="I185" s="122"/>
      <c r="J185" s="34"/>
      <c r="K185" s="34"/>
      <c r="L185" s="35"/>
      <c r="M185" s="259"/>
      <c r="N185" s="260"/>
      <c r="O185" s="260"/>
      <c r="P185" s="260"/>
      <c r="Q185" s="260"/>
      <c r="R185" s="260"/>
      <c r="S185" s="260"/>
      <c r="T185" s="261"/>
      <c r="AT185" s="15" t="s">
        <v>163</v>
      </c>
      <c r="AU185" s="15" t="s">
        <v>91</v>
      </c>
    </row>
    <row r="186" spans="2:12" s="1" customFormat="1" ht="6.9" customHeight="1">
      <c r="B186" s="48"/>
      <c r="C186" s="49"/>
      <c r="D186" s="49"/>
      <c r="E186" s="49"/>
      <c r="F186" s="49"/>
      <c r="G186" s="49"/>
      <c r="H186" s="49"/>
      <c r="I186" s="156"/>
      <c r="J186" s="49"/>
      <c r="K186" s="49"/>
      <c r="L186" s="35"/>
    </row>
  </sheetData>
  <sheetProtection algorithmName="SHA-512" hashValue="I3NvoYAIkJxnFoGnshqtVAGS1RO6c8Ii9UaeJ6UeHJW9YyL/6tg+H25TZyNiJDOQm3Zy5b4QwTqJNeGKKO38Kw==" saltValue="ZKf8qOkTJDSG+9+kFNRxb5PQUEmBMJLohrDkqm/v1s86zZTLt5eQZpvwz3MskXdAwU8Nt8ATIWTFNrKnsp/mrQ==" spinCount="100000" sheet="1" objects="1" scenarios="1" formatColumns="0" formatRows="0" autoFilter="0"/>
  <autoFilter ref="C131:K185"/>
  <mergeCells count="14">
    <mergeCell ref="D110:F110"/>
    <mergeCell ref="E122:H122"/>
    <mergeCell ref="E124:H124"/>
    <mergeCell ref="L2:V2"/>
    <mergeCell ref="E87:H87"/>
    <mergeCell ref="D106:F106"/>
    <mergeCell ref="D107:F107"/>
    <mergeCell ref="D108:F108"/>
    <mergeCell ref="D109:F109"/>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Gric</dc:creator>
  <cp:keywords/>
  <dc:description/>
  <cp:lastModifiedBy>Turanová Dana</cp:lastModifiedBy>
  <dcterms:created xsi:type="dcterms:W3CDTF">2019-03-14T06:14:42Z</dcterms:created>
  <dcterms:modified xsi:type="dcterms:W3CDTF">2019-03-14T07:45:08Z</dcterms:modified>
  <cp:category/>
  <cp:version/>
  <cp:contentType/>
  <cp:contentStatus/>
</cp:coreProperties>
</file>