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bookViews>
    <workbookView xWindow="0" yWindow="0" windowWidth="10695" windowHeight="11565" activeTab="0"/>
  </bookViews>
  <sheets>
    <sheet name="Rekapitulace stavby" sheetId="1" r:id="rId1"/>
    <sheet name="SO1 - Odstranění sedimentů" sheetId="2" r:id="rId2"/>
    <sheet name="SO2 - Kácení dřevin" sheetId="3" r:id="rId3"/>
    <sheet name="VON - Vedlejší a ostatní ..." sheetId="4" r:id="rId4"/>
  </sheets>
  <definedNames>
    <definedName name="_xlnm.Print_Area" localSheetId="0">'Rekapitulace stavby'!$C$4:$AP$70,'Rekapitulace stavby'!$C$76:$AP$98</definedName>
    <definedName name="_xlnm.Print_Area" localSheetId="1">'SO1 - Odstranění sedimentů'!$C$4:$Q$70,'SO1 - Odstranění sedimentů'!$C$76:$Q$101,'SO1 - Odstranění sedimentů'!$C$107:$Q$163</definedName>
    <definedName name="_xlnm.Print_Area" localSheetId="2">'SO2 - Kácení dřevin'!$C$4:$Q$70,'SO2 - Kácení dřevin'!$C$76:$Q$100,'SO2 - Kácení dřevin'!$C$106:$Q$169</definedName>
    <definedName name="_xlnm.Print_Area" localSheetId="3">'VON - Vedlejší a ostatní ...'!$C$4:$Q$70,'VON - Vedlejší a ostatní ...'!$C$76:$Q$102,'VON - Vedlejší a ostatní ...'!$C$108:$Q$138</definedName>
    <definedName name="_xlnm.Print_Titles" localSheetId="0">'Rekapitulace stavby'!$85:$85</definedName>
    <definedName name="_xlnm.Print_Titles" localSheetId="1">'SO1 - Odstranění sedimentů'!$117:$117</definedName>
    <definedName name="_xlnm.Print_Titles" localSheetId="2">'SO2 - Kácení dřevin'!$116:$116</definedName>
    <definedName name="_xlnm.Print_Titles" localSheetId="3">'VON - Vedlejší a ostatní ...'!$118:$118</definedName>
  </definedNames>
  <calcPr calcId="162913"/>
</workbook>
</file>

<file path=xl/sharedStrings.xml><?xml version="1.0" encoding="utf-8"?>
<sst xmlns="http://schemas.openxmlformats.org/spreadsheetml/2006/main" count="1559" uniqueCount="312">
  <si>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</si>
  <si>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</si>
  <si>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</si>
  <si>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</si>
  <si>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</si>
  <si>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</si>
  <si>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</si>
  <si>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</si>
  <si>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</si>
  <si>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</si>
  <si>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</si>
  <si>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</si>
  <si>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</si>
  <si>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</si>
  <si>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</si>
  <si>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</si>
  <si>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</si>
  <si>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738517041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</si>
  <si>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</si>
  <si>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</si>
  <si>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Velká strouha, Pardubice, oprava koryta, ř. km 4,800 - 6,230</t>
  </si>
  <si>
    <t>JKSO:</t>
  </si>
  <si>
    <t/>
  </si>
  <si>
    <t>CC-CZ:</t>
  </si>
  <si>
    <t>Místo:</t>
  </si>
  <si>
    <t xml:space="preserve"> </t>
  </si>
  <si>
    <t>Datum:</t>
  </si>
  <si>
    <t>25. 9. 2017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</si>
  <si>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</si>
  <si>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</si>
  <si>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</si>
  <si>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</si>
  <si>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</si>
  <si>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</si>
  <si>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</si>
  <si>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</si>
  <si>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</si>
  <si>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</si>
  <si>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</si>
  <si>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</si>
  <si>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</si>
  <si>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</si>
  <si>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</si>
  <si>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</si>
  <si>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</si>
  <si>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</si>
  <si>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</si>
  <si>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</si>
  <si>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</si>
  <si>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</si>
  <si>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</si>
  <si>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</si>
  <si>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</si>
  <si>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</si>
  <si>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</si>
  <si>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</si>
  <si>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</si>
  <si>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</si>
  <si>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</si>
  <si>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</si>
  <si>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</si>
  <si>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</si>
  <si>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</si>
  <si>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</si>
  <si>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</si>
  <si>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</si>
  <si>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</si>
  <si>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</si>
  <si>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</si>
  <si>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</si>
  <si>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</si>
  <si>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</si>
  <si>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</si>
  <si>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</si>
  <si>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</si>
  <si>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</si>
  <si>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</si>
  <si>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</si>
  <si>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</si>
  <si>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{f06f55f9-c322-4281-9fa4-8e8dc114f655}</t>
  </si>
  <si>
    <t>{00000000-0000-0000-0000-000000000000}</t>
  </si>
  <si>
    <t>/</t>
  </si>
  <si>
    <t>SO1</t>
  </si>
  <si>
    <t>Odstranění sedimentů</t>
  </si>
  <si>
    <t>1</t>
  </si>
  <si>
    <t>{4b18d1ea-4c04-4ca5-b68f-a1cee2ad4962}</t>
  </si>
  <si>
    <t>SO2</t>
  </si>
  <si>
    <t>Kácení dřevin</t>
  </si>
  <si>
    <t>{d017dc8a-9da7-44a4-84d9-bbb3e73d56cf}</t>
  </si>
  <si>
    <t>VON</t>
  </si>
  <si>
    <t>Vedlejší a ostatní náklady</t>
  </si>
  <si>
    <t>{45959a21-f551-474e-b256-47ee4fad95a9}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</si>
  <si>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</si>
  <si>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</si>
  <si>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</si>
  <si>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</si>
  <si>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</si>
  <si>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</si>
  <si>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</si>
  <si>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</si>
  <si>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</si>
  <si>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</si>
  <si>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</si>
  <si>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</si>
  <si>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</si>
  <si>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</si>
  <si>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</si>
  <si>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</si>
  <si>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</si>
  <si>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SO1 - Odstranění sedimentů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</si>
  <si>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</si>
  <si>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</si>
  <si>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</si>
  <si>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</si>
  <si>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</si>
  <si>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</si>
  <si>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</si>
  <si>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</si>
  <si>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</si>
  <si>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</si>
  <si>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</si>
  <si>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</si>
  <si>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</si>
  <si>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</si>
  <si>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</si>
  <si>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</si>
  <si>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</si>
  <si>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</si>
  <si>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</si>
  <si>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</si>
  <si>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</si>
  <si>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</si>
  <si>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</si>
  <si>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</si>
  <si>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</si>
  <si>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</si>
  <si>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</si>
  <si>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</si>
  <si>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</si>
  <si>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</si>
  <si>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</si>
  <si>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</si>
  <si>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</si>
  <si>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</si>
  <si>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1292031R01</t>
  </si>
  <si>
    <t>Čištění otevřených koryt vodotečí š dna do 5 m hl do 2,5 m v hornině tř. 3</t>
  </si>
  <si>
    <t>m3</t>
  </si>
  <si>
    <t>4</t>
  </si>
  <si>
    <t>973398098</t>
  </si>
  <si>
    <t>(Technická zpráva SO1-Odstranění sedimentů)</t>
  </si>
  <si>
    <t>P</t>
  </si>
  <si>
    <t>1988,4</t>
  </si>
  <si>
    <t>VV</t>
  </si>
  <si>
    <t>1292031R02</t>
  </si>
  <si>
    <t xml:space="preserve">Příplatek za čištění zaktryté nebo nepřístupné části koryta, těžení nánosu ručně s přemístěním </t>
  </si>
  <si>
    <t>1447735056</t>
  </si>
  <si>
    <t>"most ř. km 5,673-5,683"11,30</t>
  </si>
  <si>
    <t>"OP vodovod ř.km 4,814"2,31</t>
  </si>
  <si>
    <t>"OP vodovod ř.km 4,913"1,68</t>
  </si>
  <si>
    <t>"OP vodovod ř.km 5,839"4,02</t>
  </si>
  <si>
    <t>"OP plyn ř.km 5,339"3,66</t>
  </si>
  <si>
    <t>"OP plyn ř.km 5,832"4,02</t>
  </si>
  <si>
    <t>"OP sděl. kabel ř.km 5,622 30"4,92</t>
  </si>
  <si>
    <t>Součet</t>
  </si>
  <si>
    <t>3</t>
  </si>
  <si>
    <t>166101101</t>
  </si>
  <si>
    <t>Přehození neulehlého výkopku z horniny tř. 1 až 4</t>
  </si>
  <si>
    <t>-2089363455</t>
  </si>
  <si>
    <t>přesun materiálu v rámci koryta a předávacími místy</t>
  </si>
  <si>
    <t>"ř.km 4,800-4,930"80,15</t>
  </si>
  <si>
    <t>"ř.km 4,930-4,990"48,65</t>
  </si>
  <si>
    <t>"ř.km 5,020-5,090"23,46</t>
  </si>
  <si>
    <t>"ř.km 5,090-5,120"36,69</t>
  </si>
  <si>
    <t>"ř.km 5,130-5,175"40,62</t>
  </si>
  <si>
    <t>"ř.km  5,200-5,230"30</t>
  </si>
  <si>
    <t>"ř.km 5,230-5,275"88,20</t>
  </si>
  <si>
    <t>"ř.km 5,275-5,325"61,00</t>
  </si>
  <si>
    <t>"ř.km 5,355-5,475"328,05</t>
  </si>
  <si>
    <t>"ř.km 5,610-5,683"110,98</t>
  </si>
  <si>
    <t>"ř.km 5,683-5,777"157,49</t>
  </si>
  <si>
    <t>"ř.km 5,777-5,925"200,72</t>
  </si>
  <si>
    <t>"ř.km 6,025-6,230"214,60</t>
  </si>
  <si>
    <t>167101R01</t>
  </si>
  <si>
    <t>Likvidace sedimentů - nakládání, odvoz, uložení a poplatek za likvidaci sedimentů</t>
  </si>
  <si>
    <t>-530175869</t>
  </si>
  <si>
    <t xml:space="preserve">Uvedený objem sedimentu v rostlém stavu stanovený na základě zaměření.
naložení sedimentu 
přesun materiálu na skládku do 5km 
uložení na skládku 
poplatek za uložení na skládce 
</t>
  </si>
  <si>
    <t>5</t>
  </si>
  <si>
    <t>46551111R7</t>
  </si>
  <si>
    <t>Oprava stávajícího opevnění -  dlažba z lomového kamene na sucho</t>
  </si>
  <si>
    <t>m2</t>
  </si>
  <si>
    <t>-1843801863</t>
  </si>
  <si>
    <t>(Technická zpráva SO1-1-IDVT 10175646 - Odstranění sedimentů a oprava opevnění)</t>
  </si>
  <si>
    <t>"doplnění 20% z celkové plochy 792m2"159</t>
  </si>
  <si>
    <t>"přeskládání 50% z celkové plochy 792m2"396</t>
  </si>
  <si>
    <t>6</t>
  </si>
  <si>
    <t>338R01</t>
  </si>
  <si>
    <t>Montáž a demontáž plotu</t>
  </si>
  <si>
    <t>m</t>
  </si>
  <si>
    <t>-1151744304</t>
  </si>
  <si>
    <t>"pozemek 16/13"15</t>
  </si>
  <si>
    <t>"pozemek parc. č. 35/5"5</t>
  </si>
  <si>
    <t>VP - Vícepráce</t>
  </si>
  <si>
    <t>PN</t>
  </si>
  <si>
    <t>SO2 - Kácení dřevin</t>
  </si>
  <si>
    <t>1111113R11</t>
  </si>
  <si>
    <t>Odstranění ruderálního porostu do 100 m2 naložení a odvoz do 20 km v rovině nebo svahu do 1:5</t>
  </si>
  <si>
    <t>-302889014</t>
  </si>
  <si>
    <t>odstranění ruderální porostu v rámci mezideponií
(Technická zpráva SO2-Kácení dřevin)
včetně likvidace v souladu se zákonem o odpadech</t>
  </si>
  <si>
    <t>"mezideponie ř.km 6,025"70</t>
  </si>
  <si>
    <t>"mezideponie ř.km 5,925"90</t>
  </si>
  <si>
    <t>"mezideponie ř.km 5,610"70</t>
  </si>
  <si>
    <t>"mezideponie ř. km 4,930"91</t>
  </si>
  <si>
    <t>1111113R21</t>
  </si>
  <si>
    <t>Odstranění ruderálního porostu do 500 m2 naložení a odvoz do 20 km v rovině nebo svahu do 1:5</t>
  </si>
  <si>
    <t>1447679618</t>
  </si>
  <si>
    <t>odstranění ruderální porostu v rámci přístupů a mezideponií
(Technická zpráva SO2-Kácení dřevin)
včetně likvidace v souladu se zákonem o odpadech</t>
  </si>
  <si>
    <t>"přístup ř.km 5,925-6,025"300</t>
  </si>
  <si>
    <t>"přístup ř.km 5,777"180</t>
  </si>
  <si>
    <t>"přístup ř.km 4,930"120</t>
  </si>
  <si>
    <t>"mezideponie ř.km 5,550"160</t>
  </si>
  <si>
    <t>"mezideponie ř.km 5,300-5,355"240</t>
  </si>
  <si>
    <t>"mezideponie ř. km 5,090-5,130"225</t>
  </si>
  <si>
    <t>1111113R33</t>
  </si>
  <si>
    <t>Odstranění ruderálního porostu přes 500 m2 naložení a odvoz do 20 km ve svahu do 1:1</t>
  </si>
  <si>
    <t>-979363252</t>
  </si>
  <si>
    <t>odstranění ruderální porostu v rámci toku
(Technická zpráva SO2-Kácení dřevin)
včetně likvidace v souladu se zákonem o odpadech</t>
  </si>
  <si>
    <t>"ř.km 5,683-5,830"661,5</t>
  </si>
  <si>
    <t>"ř.km 5,475-5,610"810</t>
  </si>
  <si>
    <t>1112122R13</t>
  </si>
  <si>
    <t>Odstranění nevhodných dřevin do 100 m2 výšky do 1m s odstraněním pařezů ve svahu do 1:1</t>
  </si>
  <si>
    <t>654490408</t>
  </si>
  <si>
    <t>(Technická zpráva SO2-Kácení dřevin)
včetně likvidace v souladu se zákonem o odpadech</t>
  </si>
  <si>
    <t>"pod 40m2"739,5</t>
  </si>
  <si>
    <t>"nad 40m2"942</t>
  </si>
  <si>
    <t>1112511R11</t>
  </si>
  <si>
    <t>Drcení dřevního materiálu přesunem do 200 m</t>
  </si>
  <si>
    <t>-265253038</t>
  </si>
  <si>
    <t>103*3*0,2</t>
  </si>
  <si>
    <t>35*3*0,4</t>
  </si>
  <si>
    <t>3*3*0,6</t>
  </si>
  <si>
    <t>1681,5*2,5*0,005</t>
  </si>
  <si>
    <t>141*9*2,5*0,02</t>
  </si>
  <si>
    <t>37*1*0,2</t>
  </si>
  <si>
    <t>22*3*0,1*0,1*0,02</t>
  </si>
  <si>
    <t>112101101</t>
  </si>
  <si>
    <t>Kácení stromů listnatých D kmene do 300 mm</t>
  </si>
  <si>
    <t>kus</t>
  </si>
  <si>
    <t>1890624993</t>
  </si>
  <si>
    <t>(Technická zpráva SO2-Kácení dřevin)</t>
  </si>
  <si>
    <t>103</t>
  </si>
  <si>
    <t>7</t>
  </si>
  <si>
    <t>112101102</t>
  </si>
  <si>
    <t>Kácení stromů listnatých D kmene do 500 mm</t>
  </si>
  <si>
    <t>1316016777</t>
  </si>
  <si>
    <t>35</t>
  </si>
  <si>
    <t>8</t>
  </si>
  <si>
    <t>112101103</t>
  </si>
  <si>
    <t>Kácení stromů listnatých D kmene do 700 mm</t>
  </si>
  <si>
    <t>1507848534</t>
  </si>
  <si>
    <t>9</t>
  </si>
  <si>
    <t>184808111</t>
  </si>
  <si>
    <t>Vyvětvení a tvarový ořez dřevin v do 3 m</t>
  </si>
  <si>
    <t>991222137</t>
  </si>
  <si>
    <t>22</t>
  </si>
  <si>
    <t>10</t>
  </si>
  <si>
    <t>1122512R13</t>
  </si>
  <si>
    <t>Odstranění pařezů na svahu do 1:1 odfrézováním do hloubky 0,2 m</t>
  </si>
  <si>
    <t>109680316</t>
  </si>
  <si>
    <t>37</t>
  </si>
  <si>
    <t>VON - Vedlejší a ostatní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</si>
  <si>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</si>
  <si>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</si>
  <si>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</si>
  <si>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0210</t>
  </si>
  <si>
    <t>Vypracování Plánu opatření pro případ havárie</t>
  </si>
  <si>
    <t>1906047088</t>
  </si>
  <si>
    <t>0221</t>
  </si>
  <si>
    <t>Zpracování povodňového plánu stavby dle §71 zákona č. 254/2001 Sb. včetně zajištění schválení příslušnými orgány správy a Povodím Labe, státní podnik</t>
  </si>
  <si>
    <t>-1746682352</t>
  </si>
  <si>
    <t>023</t>
  </si>
  <si>
    <t>Vypracování projektu skutečného provedení díla</t>
  </si>
  <si>
    <t>2093569222</t>
  </si>
  <si>
    <t>031</t>
  </si>
  <si>
    <t>Vypracování geodetického zaměření skutečného stavu</t>
  </si>
  <si>
    <t>1341362250</t>
  </si>
  <si>
    <t>035</t>
  </si>
  <si>
    <t>Zajištění veškerých geodetických prací souvisejících s realizací díla</t>
  </si>
  <si>
    <t>soubor</t>
  </si>
  <si>
    <t>2124216846</t>
  </si>
  <si>
    <t>011</t>
  </si>
  <si>
    <t>Zajištění kompletního zařízení staveniště a jeho připojení na sítě a následná likvidace po ukončení realizace stavby</t>
  </si>
  <si>
    <t>53773231</t>
  </si>
  <si>
    <t>-zajištění místnosti pro TDI v ZS vč. jejího vybavení
-zajištění ohlášení všech staveb zařízení staveniště dle §104 odst. 2 zákona č. 183/2006 Sb.
-zajištění následné likvidace všech objektů ZS včetně připojení na sítě
-zajištění zřízení a odstranění dočasných komunikací, sjezdů a nájezdů pro realizaci stavby
-zajištění ostrahy stavby a staveniště po dobu realizace satvby
-zajištění podmínek pro použití  přístupových komunikací dotčených stavbou s příslušnými vlastníky či správci a zajištění jejich splnění
-zřízení čistících zón před výjezdem z obvodu staveniště
-provedení takových opatření, aby plochy obvodu staveniště nebyly znečištěny ropnými látkami a jinými podobnými produkty
-provedení takových opatření, aby nebyly překročeny limity prašnosti a hlučnosti dané obecně závaznou vyhláškou
-zajištění péče o nepředané objekty a konstrukce stavby a jejich ošetřování</t>
  </si>
  <si>
    <t>037</t>
  </si>
  <si>
    <t>Zajištění případných písemných souhlasných vyjádření všech dotčených vlastníků a případných uživatelů všech pozemků dotčených stavbou s jejich konečnou úpravou po dokončení prací</t>
  </si>
  <si>
    <t>1024</t>
  </si>
  <si>
    <t>856450119</t>
  </si>
  <si>
    <t>0931</t>
  </si>
  <si>
    <t>Provedení pasportizace stávajících nemovitostí (vč. pozemků) a jejich příslušenství, zajištění fotodokumentace stávajícího stavu přístupových komunikací</t>
  </si>
  <si>
    <t>1246442821</t>
  </si>
  <si>
    <t>0996</t>
  </si>
  <si>
    <t>Zajištění výroby a instalace informačních tabulí ke stavbě</t>
  </si>
  <si>
    <t>374997012</t>
  </si>
  <si>
    <t>0996R1</t>
  </si>
  <si>
    <t>Uvedení pozemků do původního stavu - zpevněné plochy příjezdových cest</t>
  </si>
  <si>
    <t>1212843582</t>
  </si>
  <si>
    <t>uvedení zpevněných ploch - pozemků do původního stavu  - zapravení kolejí, urovnání terénu, doplnění materiálu</t>
  </si>
  <si>
    <t>11</t>
  </si>
  <si>
    <t>0996R2</t>
  </si>
  <si>
    <t>Uvedení pozemků do původního stavu - nezpevněné plochy příjezdových cest</t>
  </si>
  <si>
    <t>-233013773</t>
  </si>
  <si>
    <t xml:space="preserve">uvedení nezpevněných ploch - pozemků do původního stavu - urovnání terénu, případné osetí, posečení, odvoz materiálu, ošetření poškozených porostů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</si>
</sst>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3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4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7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R2" s="237" t="s">
        <v>8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194" t="s">
        <v>12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24"/>
      <c r="AS4" s="25" t="s">
        <v>13</v>
      </c>
      <c r="BE4" s="26" t="s">
        <v>14</v>
      </c>
      <c r="BS4" s="19" t="s">
        <v>15</v>
      </c>
    </row>
    <row r="5" spans="2:71" ht="14.45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198" t="s">
        <v>17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27"/>
      <c r="AQ5" s="24"/>
      <c r="BE5" s="196" t="s">
        <v>18</v>
      </c>
      <c r="BS5" s="19" t="s">
        <v>9</v>
      </c>
    </row>
    <row r="6" spans="2:71" ht="36.95" customHeight="1">
      <c r="B6" s="23"/>
      <c r="C6" s="27"/>
      <c r="D6" s="30" t="s">
        <v>19</v>
      </c>
      <c r="E6" s="27"/>
      <c r="F6" s="27"/>
      <c r="G6" s="27"/>
      <c r="H6" s="27"/>
      <c r="I6" s="27"/>
      <c r="J6" s="27"/>
      <c r="K6" s="200" t="s">
        <v>20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7"/>
      <c r="AQ6" s="24"/>
      <c r="BE6" s="197"/>
      <c r="BS6" s="19" t="s">
        <v>9</v>
      </c>
    </row>
    <row r="7" spans="2:71" ht="14.45" customHeight="1">
      <c r="B7" s="23"/>
      <c r="C7" s="27"/>
      <c r="D7" s="31" t="s">
        <v>21</v>
      </c>
      <c r="E7" s="27"/>
      <c r="F7" s="27"/>
      <c r="G7" s="27"/>
      <c r="H7" s="27"/>
      <c r="I7" s="27"/>
      <c r="J7" s="27"/>
      <c r="K7" s="29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23</v>
      </c>
      <c r="AL7" s="27"/>
      <c r="AM7" s="27"/>
      <c r="AN7" s="29" t="s">
        <v>22</v>
      </c>
      <c r="AO7" s="27"/>
      <c r="AP7" s="27"/>
      <c r="AQ7" s="24"/>
      <c r="BE7" s="197"/>
      <c r="BS7" s="19" t="s">
        <v>9</v>
      </c>
    </row>
    <row r="8" spans="2:71" ht="14.45" customHeight="1">
      <c r="B8" s="23"/>
      <c r="C8" s="27"/>
      <c r="D8" s="31" t="s">
        <v>24</v>
      </c>
      <c r="E8" s="27"/>
      <c r="F8" s="27"/>
      <c r="G8" s="27"/>
      <c r="H8" s="27"/>
      <c r="I8" s="27"/>
      <c r="J8" s="27"/>
      <c r="K8" s="29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26</v>
      </c>
      <c r="AL8" s="27"/>
      <c r="AM8" s="27"/>
      <c r="AN8" s="32" t="s">
        <v>27</v>
      </c>
      <c r="AO8" s="27"/>
      <c r="AP8" s="27"/>
      <c r="AQ8" s="24"/>
      <c r="BE8" s="197"/>
      <c r="BS8" s="19" t="s">
        <v>9</v>
      </c>
    </row>
    <row r="9" spans="2:71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197"/>
      <c r="BS9" s="19" t="s">
        <v>9</v>
      </c>
    </row>
    <row r="10" spans="2:71" ht="14.45" customHeight="1">
      <c r="B10" s="23"/>
      <c r="C10" s="27"/>
      <c r="D10" s="31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29</v>
      </c>
      <c r="AL10" s="27"/>
      <c r="AM10" s="27"/>
      <c r="AN10" s="29" t="s">
        <v>22</v>
      </c>
      <c r="AO10" s="27"/>
      <c r="AP10" s="27"/>
      <c r="AQ10" s="24"/>
      <c r="BE10" s="197"/>
      <c r="BS10" s="19" t="s">
        <v>9</v>
      </c>
    </row>
    <row r="11" spans="2:71" ht="18.4" customHeight="1">
      <c r="B11" s="23"/>
      <c r="C11" s="27"/>
      <c r="D11" s="27"/>
      <c r="E11" s="29" t="s">
        <v>25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30</v>
      </c>
      <c r="AL11" s="27"/>
      <c r="AM11" s="27"/>
      <c r="AN11" s="29" t="s">
        <v>22</v>
      </c>
      <c r="AO11" s="27"/>
      <c r="AP11" s="27"/>
      <c r="AQ11" s="24"/>
      <c r="BE11" s="197"/>
      <c r="BS11" s="19" t="s">
        <v>9</v>
      </c>
    </row>
    <row r="12" spans="2:71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197"/>
      <c r="BS12" s="19" t="s">
        <v>9</v>
      </c>
    </row>
    <row r="13" spans="2:71" ht="14.45" customHeight="1">
      <c r="B13" s="23"/>
      <c r="C13" s="27"/>
      <c r="D13" s="31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29</v>
      </c>
      <c r="AL13" s="27"/>
      <c r="AM13" s="27"/>
      <c r="AN13" s="33" t="s">
        <v>32</v>
      </c>
      <c r="AO13" s="27"/>
      <c r="AP13" s="27"/>
      <c r="AQ13" s="24"/>
      <c r="BE13" s="197"/>
      <c r="BS13" s="19" t="s">
        <v>9</v>
      </c>
    </row>
    <row r="14" spans="2:71" ht="13.5">
      <c r="B14" s="23"/>
      <c r="C14" s="27"/>
      <c r="D14" s="27"/>
      <c r="E14" s="201" t="s">
        <v>32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31" t="s">
        <v>30</v>
      </c>
      <c r="AL14" s="27"/>
      <c r="AM14" s="27"/>
      <c r="AN14" s="33" t="s">
        <v>32</v>
      </c>
      <c r="AO14" s="27"/>
      <c r="AP14" s="27"/>
      <c r="AQ14" s="24"/>
      <c r="BE14" s="197"/>
      <c r="BS14" s="19" t="s">
        <v>9</v>
      </c>
    </row>
    <row r="15" spans="2:71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197"/>
      <c r="BS15" s="19" t="s">
        <v>6</v>
      </c>
    </row>
    <row r="16" spans="2:71" ht="14.45" customHeight="1">
      <c r="B16" s="23"/>
      <c r="C16" s="27"/>
      <c r="D16" s="31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29</v>
      </c>
      <c r="AL16" s="27"/>
      <c r="AM16" s="27"/>
      <c r="AN16" s="29" t="s">
        <v>22</v>
      </c>
      <c r="AO16" s="27"/>
      <c r="AP16" s="27"/>
      <c r="AQ16" s="24"/>
      <c r="BE16" s="197"/>
      <c r="BS16" s="19" t="s">
        <v>6</v>
      </c>
    </row>
    <row r="17" spans="2:71" ht="18.4" customHeight="1">
      <c r="B17" s="23"/>
      <c r="C17" s="27"/>
      <c r="D17" s="27"/>
      <c r="E17" s="29" t="s">
        <v>25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30</v>
      </c>
      <c r="AL17" s="27"/>
      <c r="AM17" s="27"/>
      <c r="AN17" s="29" t="s">
        <v>22</v>
      </c>
      <c r="AO17" s="27"/>
      <c r="AP17" s="27"/>
      <c r="AQ17" s="24"/>
      <c r="BE17" s="197"/>
      <c r="BS17" s="19" t="s">
        <v>34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197"/>
      <c r="BS18" s="19" t="s">
        <v>9</v>
      </c>
    </row>
    <row r="19" spans="2:71" ht="14.45" customHeight="1">
      <c r="B19" s="23"/>
      <c r="C19" s="27"/>
      <c r="D19" s="31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29</v>
      </c>
      <c r="AL19" s="27"/>
      <c r="AM19" s="27"/>
      <c r="AN19" s="29" t="s">
        <v>22</v>
      </c>
      <c r="AO19" s="27"/>
      <c r="AP19" s="27"/>
      <c r="AQ19" s="24"/>
      <c r="BE19" s="197"/>
      <c r="BS19" s="19" t="s">
        <v>9</v>
      </c>
    </row>
    <row r="20" spans="2:57" ht="18.4" customHeight="1">
      <c r="B20" s="23"/>
      <c r="C20" s="27"/>
      <c r="D20" s="27"/>
      <c r="E20" s="29" t="s">
        <v>25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30</v>
      </c>
      <c r="AL20" s="27"/>
      <c r="AM20" s="27"/>
      <c r="AN20" s="29" t="s">
        <v>22</v>
      </c>
      <c r="AO20" s="27"/>
      <c r="AP20" s="27"/>
      <c r="AQ20" s="24"/>
      <c r="BE20" s="197"/>
    </row>
    <row r="21" spans="2:57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197"/>
    </row>
    <row r="22" spans="2:57" ht="13.5">
      <c r="B22" s="23"/>
      <c r="C22" s="27"/>
      <c r="D22" s="31" t="s">
        <v>36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197"/>
    </row>
    <row r="23" spans="2:57" ht="22.5" customHeight="1">
      <c r="B23" s="23"/>
      <c r="C23" s="27"/>
      <c r="D23" s="27"/>
      <c r="E23" s="203" t="s">
        <v>22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7"/>
      <c r="AP23" s="27"/>
      <c r="AQ23" s="24"/>
      <c r="BE23" s="197"/>
    </row>
    <row r="24" spans="2:57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197"/>
    </row>
    <row r="25" spans="2:57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197"/>
    </row>
    <row r="26" spans="2:57" ht="14.45" customHeight="1">
      <c r="B26" s="23"/>
      <c r="C26" s="27"/>
      <c r="D26" s="35" t="s">
        <v>37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4">
        <f>ROUND(AG87,2)</f>
        <v>0</v>
      </c>
      <c r="AL26" s="199"/>
      <c r="AM26" s="199"/>
      <c r="AN26" s="199"/>
      <c r="AO26" s="199"/>
      <c r="AP26" s="27"/>
      <c r="AQ26" s="24"/>
      <c r="BE26" s="197"/>
    </row>
    <row r="27" spans="2:57" ht="14.45" customHeight="1">
      <c r="B27" s="23"/>
      <c r="C27" s="27"/>
      <c r="D27" s="35" t="s">
        <v>38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4">
        <f>ROUND(AG92,2)</f>
        <v>0</v>
      </c>
      <c r="AL27" s="204"/>
      <c r="AM27" s="204"/>
      <c r="AN27" s="204"/>
      <c r="AO27" s="204"/>
      <c r="AP27" s="27"/>
      <c r="AQ27" s="24"/>
      <c r="BE27" s="197"/>
    </row>
    <row r="28" spans="2:57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197"/>
    </row>
    <row r="29" spans="2:57" s="1" customFormat="1" ht="25.9" customHeight="1">
      <c r="B29" s="36"/>
      <c r="C29" s="37"/>
      <c r="D29" s="39" t="s">
        <v>39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05">
        <f>ROUND(AK26+AK27,2)</f>
        <v>0</v>
      </c>
      <c r="AL29" s="206"/>
      <c r="AM29" s="206"/>
      <c r="AN29" s="206"/>
      <c r="AO29" s="206"/>
      <c r="AP29" s="37"/>
      <c r="AQ29" s="38"/>
      <c r="BE29" s="197"/>
    </row>
    <row r="30" spans="2:57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197"/>
    </row>
    <row r="31" spans="2:57" s="2" customFormat="1" ht="14.45" customHeight="1">
      <c r="B31" s="41"/>
      <c r="C31" s="42"/>
      <c r="D31" s="43" t="s">
        <v>40</v>
      </c>
      <c r="E31" s="42"/>
      <c r="F31" s="43" t="s">
        <v>41</v>
      </c>
      <c r="G31" s="42"/>
      <c r="H31" s="42"/>
      <c r="I31" s="42"/>
      <c r="J31" s="42"/>
      <c r="K31" s="42"/>
      <c r="L31" s="207">
        <v>0.21</v>
      </c>
      <c r="M31" s="208"/>
      <c r="N31" s="208"/>
      <c r="O31" s="208"/>
      <c r="P31" s="42"/>
      <c r="Q31" s="42"/>
      <c r="R31" s="42"/>
      <c r="S31" s="42"/>
      <c r="T31" s="45" t="s">
        <v>42</v>
      </c>
      <c r="U31" s="42"/>
      <c r="V31" s="42"/>
      <c r="W31" s="209">
        <f>ROUND(AZ87+SUM(CD93:CD97),2)</f>
        <v>0</v>
      </c>
      <c r="X31" s="208"/>
      <c r="Y31" s="208"/>
      <c r="Z31" s="208"/>
      <c r="AA31" s="208"/>
      <c r="AB31" s="208"/>
      <c r="AC31" s="208"/>
      <c r="AD31" s="208"/>
      <c r="AE31" s="208"/>
      <c r="AF31" s="42"/>
      <c r="AG31" s="42"/>
      <c r="AH31" s="42"/>
      <c r="AI31" s="42"/>
      <c r="AJ31" s="42"/>
      <c r="AK31" s="209">
        <f>ROUND(AV87+SUM(BY93:BY97),2)</f>
        <v>0</v>
      </c>
      <c r="AL31" s="208"/>
      <c r="AM31" s="208"/>
      <c r="AN31" s="208"/>
      <c r="AO31" s="208"/>
      <c r="AP31" s="42"/>
      <c r="AQ31" s="46"/>
      <c r="BE31" s="197"/>
    </row>
    <row r="32" spans="2:57" s="2" customFormat="1" ht="14.45" customHeight="1">
      <c r="B32" s="41"/>
      <c r="C32" s="42"/>
      <c r="D32" s="42"/>
      <c r="E32" s="42"/>
      <c r="F32" s="43" t="s">
        <v>43</v>
      </c>
      <c r="G32" s="42"/>
      <c r="H32" s="42"/>
      <c r="I32" s="42"/>
      <c r="J32" s="42"/>
      <c r="K32" s="42"/>
      <c r="L32" s="207">
        <v>0.15</v>
      </c>
      <c r="M32" s="208"/>
      <c r="N32" s="208"/>
      <c r="O32" s="208"/>
      <c r="P32" s="42"/>
      <c r="Q32" s="42"/>
      <c r="R32" s="42"/>
      <c r="S32" s="42"/>
      <c r="T32" s="45" t="s">
        <v>42</v>
      </c>
      <c r="U32" s="42"/>
      <c r="V32" s="42"/>
      <c r="W32" s="209">
        <f>ROUND(BA87+SUM(CE93:CE97),2)</f>
        <v>0</v>
      </c>
      <c r="X32" s="208"/>
      <c r="Y32" s="208"/>
      <c r="Z32" s="208"/>
      <c r="AA32" s="208"/>
      <c r="AB32" s="208"/>
      <c r="AC32" s="208"/>
      <c r="AD32" s="208"/>
      <c r="AE32" s="208"/>
      <c r="AF32" s="42"/>
      <c r="AG32" s="42"/>
      <c r="AH32" s="42"/>
      <c r="AI32" s="42"/>
      <c r="AJ32" s="42"/>
      <c r="AK32" s="209">
        <f>ROUND(AW87+SUM(BZ93:BZ97),2)</f>
        <v>0</v>
      </c>
      <c r="AL32" s="208"/>
      <c r="AM32" s="208"/>
      <c r="AN32" s="208"/>
      <c r="AO32" s="208"/>
      <c r="AP32" s="42"/>
      <c r="AQ32" s="46"/>
      <c r="BE32" s="197"/>
    </row>
    <row r="33" spans="2:57" s="2" customFormat="1" ht="14.45" customHeight="1" hidden="1">
      <c r="B33" s="41"/>
      <c r="C33" s="42"/>
      <c r="D33" s="42"/>
      <c r="E33" s="42"/>
      <c r="F33" s="43" t="s">
        <v>44</v>
      </c>
      <c r="G33" s="42"/>
      <c r="H33" s="42"/>
      <c r="I33" s="42"/>
      <c r="J33" s="42"/>
      <c r="K33" s="42"/>
      <c r="L33" s="207">
        <v>0.21</v>
      </c>
      <c r="M33" s="208"/>
      <c r="N33" s="208"/>
      <c r="O33" s="208"/>
      <c r="P33" s="42"/>
      <c r="Q33" s="42"/>
      <c r="R33" s="42"/>
      <c r="S33" s="42"/>
      <c r="T33" s="45" t="s">
        <v>42</v>
      </c>
      <c r="U33" s="42"/>
      <c r="V33" s="42"/>
      <c r="W33" s="209">
        <f>ROUND(BB87+SUM(CF93:CF97),2)</f>
        <v>0</v>
      </c>
      <c r="X33" s="208"/>
      <c r="Y33" s="208"/>
      <c r="Z33" s="208"/>
      <c r="AA33" s="208"/>
      <c r="AB33" s="208"/>
      <c r="AC33" s="208"/>
      <c r="AD33" s="208"/>
      <c r="AE33" s="208"/>
      <c r="AF33" s="42"/>
      <c r="AG33" s="42"/>
      <c r="AH33" s="42"/>
      <c r="AI33" s="42"/>
      <c r="AJ33" s="42"/>
      <c r="AK33" s="209">
        <v>0</v>
      </c>
      <c r="AL33" s="208"/>
      <c r="AM33" s="208"/>
      <c r="AN33" s="208"/>
      <c r="AO33" s="208"/>
      <c r="AP33" s="42"/>
      <c r="AQ33" s="46"/>
      <c r="BE33" s="197"/>
    </row>
    <row r="34" spans="2:57" s="2" customFormat="1" ht="14.45" customHeight="1" hidden="1">
      <c r="B34" s="41"/>
      <c r="C34" s="42"/>
      <c r="D34" s="42"/>
      <c r="E34" s="42"/>
      <c r="F34" s="43" t="s">
        <v>45</v>
      </c>
      <c r="G34" s="42"/>
      <c r="H34" s="42"/>
      <c r="I34" s="42"/>
      <c r="J34" s="42"/>
      <c r="K34" s="42"/>
      <c r="L34" s="207">
        <v>0.15</v>
      </c>
      <c r="M34" s="208"/>
      <c r="N34" s="208"/>
      <c r="O34" s="208"/>
      <c r="P34" s="42"/>
      <c r="Q34" s="42"/>
      <c r="R34" s="42"/>
      <c r="S34" s="42"/>
      <c r="T34" s="45" t="s">
        <v>42</v>
      </c>
      <c r="U34" s="42"/>
      <c r="V34" s="42"/>
      <c r="W34" s="209">
        <f>ROUND(BC87+SUM(CG93:CG97),2)</f>
        <v>0</v>
      </c>
      <c r="X34" s="208"/>
      <c r="Y34" s="208"/>
      <c r="Z34" s="208"/>
      <c r="AA34" s="208"/>
      <c r="AB34" s="208"/>
      <c r="AC34" s="208"/>
      <c r="AD34" s="208"/>
      <c r="AE34" s="208"/>
      <c r="AF34" s="42"/>
      <c r="AG34" s="42"/>
      <c r="AH34" s="42"/>
      <c r="AI34" s="42"/>
      <c r="AJ34" s="42"/>
      <c r="AK34" s="209">
        <v>0</v>
      </c>
      <c r="AL34" s="208"/>
      <c r="AM34" s="208"/>
      <c r="AN34" s="208"/>
      <c r="AO34" s="208"/>
      <c r="AP34" s="42"/>
      <c r="AQ34" s="46"/>
      <c r="BE34" s="197"/>
    </row>
    <row r="35" spans="2:43" s="2" customFormat="1" ht="14.45" customHeight="1" hidden="1">
      <c r="B35" s="41"/>
      <c r="C35" s="42"/>
      <c r="D35" s="42"/>
      <c r="E35" s="42"/>
      <c r="F35" s="43" t="s">
        <v>46</v>
      </c>
      <c r="G35" s="42"/>
      <c r="H35" s="42"/>
      <c r="I35" s="42"/>
      <c r="J35" s="42"/>
      <c r="K35" s="42"/>
      <c r="L35" s="207">
        <v>0</v>
      </c>
      <c r="M35" s="208"/>
      <c r="N35" s="208"/>
      <c r="O35" s="208"/>
      <c r="P35" s="42"/>
      <c r="Q35" s="42"/>
      <c r="R35" s="42"/>
      <c r="S35" s="42"/>
      <c r="T35" s="45" t="s">
        <v>42</v>
      </c>
      <c r="U35" s="42"/>
      <c r="V35" s="42"/>
      <c r="W35" s="209">
        <f>ROUND(BD87+SUM(CH93:CH97),2)</f>
        <v>0</v>
      </c>
      <c r="X35" s="208"/>
      <c r="Y35" s="208"/>
      <c r="Z35" s="208"/>
      <c r="AA35" s="208"/>
      <c r="AB35" s="208"/>
      <c r="AC35" s="208"/>
      <c r="AD35" s="208"/>
      <c r="AE35" s="208"/>
      <c r="AF35" s="42"/>
      <c r="AG35" s="42"/>
      <c r="AH35" s="42"/>
      <c r="AI35" s="42"/>
      <c r="AJ35" s="42"/>
      <c r="AK35" s="209">
        <v>0</v>
      </c>
      <c r="AL35" s="208"/>
      <c r="AM35" s="208"/>
      <c r="AN35" s="208"/>
      <c r="AO35" s="208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47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48</v>
      </c>
      <c r="U37" s="49"/>
      <c r="V37" s="49"/>
      <c r="W37" s="49"/>
      <c r="X37" s="210" t="s">
        <v>49</v>
      </c>
      <c r="Y37" s="211"/>
      <c r="Z37" s="211"/>
      <c r="AA37" s="211"/>
      <c r="AB37" s="211"/>
      <c r="AC37" s="49"/>
      <c r="AD37" s="49"/>
      <c r="AE37" s="49"/>
      <c r="AF37" s="49"/>
      <c r="AG37" s="49"/>
      <c r="AH37" s="49"/>
      <c r="AI37" s="49"/>
      <c r="AJ37" s="49"/>
      <c r="AK37" s="212">
        <f>SUM(AK29:AK35)</f>
        <v>0</v>
      </c>
      <c r="AL37" s="211"/>
      <c r="AM37" s="211"/>
      <c r="AN37" s="211"/>
      <c r="AO37" s="213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43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43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43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43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43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43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43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43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43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3.5">
      <c r="B49" s="36"/>
      <c r="C49" s="37"/>
      <c r="D49" s="51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51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 ht="13.5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 ht="13.5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 ht="13.5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 ht="13.5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 ht="13.5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 ht="13.5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 ht="13.5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3.5">
      <c r="B58" s="36"/>
      <c r="C58" s="37"/>
      <c r="D58" s="56" t="s">
        <v>52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53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52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53</v>
      </c>
      <c r="AN58" s="57"/>
      <c r="AO58" s="59"/>
      <c r="AP58" s="37"/>
      <c r="AQ58" s="38"/>
    </row>
    <row r="59" spans="2:43" ht="13.5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3.5">
      <c r="B60" s="36"/>
      <c r="C60" s="37"/>
      <c r="D60" s="51" t="s">
        <v>54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55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 ht="13.5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 ht="13.5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 ht="13.5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 ht="13.5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 ht="13.5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 ht="13.5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 ht="13.5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3.5">
      <c r="B69" s="36"/>
      <c r="C69" s="37"/>
      <c r="D69" s="56" t="s">
        <v>52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53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52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53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" customHeight="1">
      <c r="B76" s="36"/>
      <c r="C76" s="194" t="s">
        <v>56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738517041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214" t="str">
        <f>K6</f>
        <v>Velká strouha, Pardubice, oprava koryta, ř. km 4,800 - 6,230</v>
      </c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3.5">
      <c r="B80" s="36"/>
      <c r="C80" s="31" t="s">
        <v>24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 xml:space="preserve"> 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26</v>
      </c>
      <c r="AJ80" s="37"/>
      <c r="AK80" s="37"/>
      <c r="AL80" s="37"/>
      <c r="AM80" s="74" t="str">
        <f>IF(AN8="","",AN8)</f>
        <v>25. 9. 2017</v>
      </c>
      <c r="AN80" s="37"/>
      <c r="AO80" s="37"/>
      <c r="AP80" s="37"/>
      <c r="AQ80" s="38"/>
    </row>
    <row r="81" spans="2:43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3.5">
      <c r="B82" s="36"/>
      <c r="C82" s="31" t="s">
        <v>28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 xml:space="preserve"> 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33</v>
      </c>
      <c r="AJ82" s="37"/>
      <c r="AK82" s="37"/>
      <c r="AL82" s="37"/>
      <c r="AM82" s="216" t="str">
        <f>IF(E17="","",E17)</f>
        <v xml:space="preserve"> </v>
      </c>
      <c r="AN82" s="216"/>
      <c r="AO82" s="216"/>
      <c r="AP82" s="216"/>
      <c r="AQ82" s="38"/>
      <c r="AS82" s="217" t="s">
        <v>57</v>
      </c>
      <c r="AT82" s="218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2:56" s="1" customFormat="1" ht="13.5">
      <c r="B83" s="36"/>
      <c r="C83" s="31" t="s">
        <v>31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35</v>
      </c>
      <c r="AJ83" s="37"/>
      <c r="AK83" s="37"/>
      <c r="AL83" s="37"/>
      <c r="AM83" s="216" t="str">
        <f>IF(E20="","",E20)</f>
        <v xml:space="preserve"> </v>
      </c>
      <c r="AN83" s="216"/>
      <c r="AO83" s="216"/>
      <c r="AP83" s="216"/>
      <c r="AQ83" s="38"/>
      <c r="AS83" s="219"/>
      <c r="AT83" s="220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21"/>
      <c r="AT84" s="222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2:56" s="1" customFormat="1" ht="29.25" customHeight="1">
      <c r="B85" s="36"/>
      <c r="C85" s="223" t="s">
        <v>58</v>
      </c>
      <c r="D85" s="224"/>
      <c r="E85" s="224"/>
      <c r="F85" s="224"/>
      <c r="G85" s="224"/>
      <c r="H85" s="80"/>
      <c r="I85" s="225" t="s">
        <v>59</v>
      </c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5" t="s">
        <v>60</v>
      </c>
      <c r="AH85" s="224"/>
      <c r="AI85" s="224"/>
      <c r="AJ85" s="224"/>
      <c r="AK85" s="224"/>
      <c r="AL85" s="224"/>
      <c r="AM85" s="224"/>
      <c r="AN85" s="225" t="s">
        <v>61</v>
      </c>
      <c r="AO85" s="224"/>
      <c r="AP85" s="226"/>
      <c r="AQ85" s="38"/>
      <c r="AS85" s="81" t="s">
        <v>62</v>
      </c>
      <c r="AT85" s="82" t="s">
        <v>63</v>
      </c>
      <c r="AU85" s="82" t="s">
        <v>64</v>
      </c>
      <c r="AV85" s="82" t="s">
        <v>65</v>
      </c>
      <c r="AW85" s="82" t="s">
        <v>66</v>
      </c>
      <c r="AX85" s="82" t="s">
        <v>67</v>
      </c>
      <c r="AY85" s="82" t="s">
        <v>68</v>
      </c>
      <c r="AZ85" s="82" t="s">
        <v>69</v>
      </c>
      <c r="BA85" s="82" t="s">
        <v>70</v>
      </c>
      <c r="BB85" s="82" t="s">
        <v>71</v>
      </c>
      <c r="BC85" s="82" t="s">
        <v>72</v>
      </c>
      <c r="BD85" s="83" t="s">
        <v>73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5" customHeight="1">
      <c r="B87" s="69"/>
      <c r="C87" s="85" t="s">
        <v>74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34">
        <f>ROUND(SUM(AG88:AG90),2)</f>
        <v>0</v>
      </c>
      <c r="AH87" s="234"/>
      <c r="AI87" s="234"/>
      <c r="AJ87" s="234"/>
      <c r="AK87" s="234"/>
      <c r="AL87" s="234"/>
      <c r="AM87" s="234"/>
      <c r="AN87" s="235">
        <f>SUM(AG87,AT87)</f>
        <v>0</v>
      </c>
      <c r="AO87" s="235"/>
      <c r="AP87" s="235"/>
      <c r="AQ87" s="72"/>
      <c r="AS87" s="87">
        <f>ROUND(SUM(AS88:AS90),2)</f>
        <v>0</v>
      </c>
      <c r="AT87" s="88">
        <f>ROUND(SUM(AV87:AW87),2)</f>
        <v>0</v>
      </c>
      <c r="AU87" s="89">
        <f>ROUND(SUM(AU88:AU90),5)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ROUND(SUM(AZ88:AZ90),2)</f>
        <v>0</v>
      </c>
      <c r="BA87" s="88">
        <f>ROUND(SUM(BA88:BA90),2)</f>
        <v>0</v>
      </c>
      <c r="BB87" s="88">
        <f>ROUND(SUM(BB88:BB90),2)</f>
        <v>0</v>
      </c>
      <c r="BC87" s="88">
        <f>ROUND(SUM(BC88:BC90),2)</f>
        <v>0</v>
      </c>
      <c r="BD87" s="90">
        <f>ROUND(SUM(BD88:BD90),2)</f>
        <v>0</v>
      </c>
      <c r="BS87" s="91" t="s">
        <v>75</v>
      </c>
      <c r="BT87" s="91" t="s">
        <v>76</v>
      </c>
      <c r="BU87" s="92" t="s">
        <v>77</v>
      </c>
      <c r="BV87" s="91" t="s">
        <v>78</v>
      </c>
      <c r="BW87" s="91" t="s">
        <v>79</v>
      </c>
      <c r="BX87" s="91" t="s">
        <v>80</v>
      </c>
    </row>
    <row r="88" spans="1:76" s="5" customFormat="1" ht="22.5" customHeight="1">
      <c r="A88" s="93" t="s">
        <v>81</v>
      </c>
      <c r="B88" s="94"/>
      <c r="C88" s="95"/>
      <c r="D88" s="229" t="s">
        <v>82</v>
      </c>
      <c r="E88" s="229"/>
      <c r="F88" s="229"/>
      <c r="G88" s="229"/>
      <c r="H88" s="229"/>
      <c r="I88" s="96"/>
      <c r="J88" s="229" t="s">
        <v>83</v>
      </c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7">
        <f>'SO1 - Odstranění sedimentů'!M30</f>
        <v>0</v>
      </c>
      <c r="AH88" s="228"/>
      <c r="AI88" s="228"/>
      <c r="AJ88" s="228"/>
      <c r="AK88" s="228"/>
      <c r="AL88" s="228"/>
      <c r="AM88" s="228"/>
      <c r="AN88" s="227">
        <f>SUM(AG88,AT88)</f>
        <v>0</v>
      </c>
      <c r="AO88" s="228"/>
      <c r="AP88" s="228"/>
      <c r="AQ88" s="97"/>
      <c r="AS88" s="98">
        <f>'SO1 - Odstranění sedimentů'!M28</f>
        <v>0</v>
      </c>
      <c r="AT88" s="99">
        <f>ROUND(SUM(AV88:AW88),2)</f>
        <v>0</v>
      </c>
      <c r="AU88" s="100">
        <f>'SO1 - Odstranění sedimentů'!W118</f>
        <v>0</v>
      </c>
      <c r="AV88" s="99">
        <f>'SO1 - Odstranění sedimentů'!M32</f>
        <v>0</v>
      </c>
      <c r="AW88" s="99">
        <f>'SO1 - Odstranění sedimentů'!M33</f>
        <v>0</v>
      </c>
      <c r="AX88" s="99">
        <f>'SO1 - Odstranění sedimentů'!M34</f>
        <v>0</v>
      </c>
      <c r="AY88" s="99">
        <f>'SO1 - Odstranění sedimentů'!M35</f>
        <v>0</v>
      </c>
      <c r="AZ88" s="99">
        <f>'SO1 - Odstranění sedimentů'!H32</f>
        <v>0</v>
      </c>
      <c r="BA88" s="99">
        <f>'SO1 - Odstranění sedimentů'!H33</f>
        <v>0</v>
      </c>
      <c r="BB88" s="99">
        <f>'SO1 - Odstranění sedimentů'!H34</f>
        <v>0</v>
      </c>
      <c r="BC88" s="99">
        <f>'SO1 - Odstranění sedimentů'!H35</f>
        <v>0</v>
      </c>
      <c r="BD88" s="101">
        <f>'SO1 - Odstranění sedimentů'!H36</f>
        <v>0</v>
      </c>
      <c r="BT88" s="102" t="s">
        <v>84</v>
      </c>
      <c r="BV88" s="102" t="s">
        <v>78</v>
      </c>
      <c r="BW88" s="102" t="s">
        <v>85</v>
      </c>
      <c r="BX88" s="102" t="s">
        <v>79</v>
      </c>
    </row>
    <row r="89" spans="1:76" s="5" customFormat="1" ht="22.5" customHeight="1">
      <c r="A89" s="93" t="s">
        <v>81</v>
      </c>
      <c r="B89" s="94"/>
      <c r="C89" s="95"/>
      <c r="D89" s="229" t="s">
        <v>86</v>
      </c>
      <c r="E89" s="229"/>
      <c r="F89" s="229"/>
      <c r="G89" s="229"/>
      <c r="H89" s="229"/>
      <c r="I89" s="96"/>
      <c r="J89" s="229" t="s">
        <v>87</v>
      </c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7">
        <f>'SO2 - Kácení dřevin'!M30</f>
        <v>0</v>
      </c>
      <c r="AH89" s="228"/>
      <c r="AI89" s="228"/>
      <c r="AJ89" s="228"/>
      <c r="AK89" s="228"/>
      <c r="AL89" s="228"/>
      <c r="AM89" s="228"/>
      <c r="AN89" s="227">
        <f>SUM(AG89,AT89)</f>
        <v>0</v>
      </c>
      <c r="AO89" s="228"/>
      <c r="AP89" s="228"/>
      <c r="AQ89" s="97"/>
      <c r="AS89" s="98">
        <f>'SO2 - Kácení dřevin'!M28</f>
        <v>0</v>
      </c>
      <c r="AT89" s="99">
        <f>ROUND(SUM(AV89:AW89),2)</f>
        <v>0</v>
      </c>
      <c r="AU89" s="100">
        <f>'SO2 - Kácení dřevin'!W117</f>
        <v>0</v>
      </c>
      <c r="AV89" s="99">
        <f>'SO2 - Kácení dřevin'!M32</f>
        <v>0</v>
      </c>
      <c r="AW89" s="99">
        <f>'SO2 - Kácení dřevin'!M33</f>
        <v>0</v>
      </c>
      <c r="AX89" s="99">
        <f>'SO2 - Kácení dřevin'!M34</f>
        <v>0</v>
      </c>
      <c r="AY89" s="99">
        <f>'SO2 - Kácení dřevin'!M35</f>
        <v>0</v>
      </c>
      <c r="AZ89" s="99">
        <f>'SO2 - Kácení dřevin'!H32</f>
        <v>0</v>
      </c>
      <c r="BA89" s="99">
        <f>'SO2 - Kácení dřevin'!H33</f>
        <v>0</v>
      </c>
      <c r="BB89" s="99">
        <f>'SO2 - Kácení dřevin'!H34</f>
        <v>0</v>
      </c>
      <c r="BC89" s="99">
        <f>'SO2 - Kácení dřevin'!H35</f>
        <v>0</v>
      </c>
      <c r="BD89" s="101">
        <f>'SO2 - Kácení dřevin'!H36</f>
        <v>0</v>
      </c>
      <c r="BT89" s="102" t="s">
        <v>84</v>
      </c>
      <c r="BV89" s="102" t="s">
        <v>78</v>
      </c>
      <c r="BW89" s="102" t="s">
        <v>88</v>
      </c>
      <c r="BX89" s="102" t="s">
        <v>79</v>
      </c>
    </row>
    <row r="90" spans="1:76" s="5" customFormat="1" ht="22.5" customHeight="1">
      <c r="A90" s="93" t="s">
        <v>81</v>
      </c>
      <c r="B90" s="94"/>
      <c r="C90" s="95"/>
      <c r="D90" s="229" t="s">
        <v>89</v>
      </c>
      <c r="E90" s="229"/>
      <c r="F90" s="229"/>
      <c r="G90" s="229"/>
      <c r="H90" s="229"/>
      <c r="I90" s="96"/>
      <c r="J90" s="229" t="s">
        <v>90</v>
      </c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7">
        <f>'VON - Vedlejší a ostatní ...'!M30</f>
        <v>0</v>
      </c>
      <c r="AH90" s="228"/>
      <c r="AI90" s="228"/>
      <c r="AJ90" s="228"/>
      <c r="AK90" s="228"/>
      <c r="AL90" s="228"/>
      <c r="AM90" s="228"/>
      <c r="AN90" s="227">
        <f>SUM(AG90,AT90)</f>
        <v>0</v>
      </c>
      <c r="AO90" s="228"/>
      <c r="AP90" s="228"/>
      <c r="AQ90" s="97"/>
      <c r="AS90" s="103">
        <f>'VON - Vedlejší a ostatní ...'!M28</f>
        <v>0</v>
      </c>
      <c r="AT90" s="104">
        <f>ROUND(SUM(AV90:AW90),2)</f>
        <v>0</v>
      </c>
      <c r="AU90" s="105">
        <f>'VON - Vedlejší a ostatní ...'!W119</f>
        <v>0</v>
      </c>
      <c r="AV90" s="104">
        <f>'VON - Vedlejší a ostatní ...'!M32</f>
        <v>0</v>
      </c>
      <c r="AW90" s="104">
        <f>'VON - Vedlejší a ostatní ...'!M33</f>
        <v>0</v>
      </c>
      <c r="AX90" s="104">
        <f>'VON - Vedlejší a ostatní ...'!M34</f>
        <v>0</v>
      </c>
      <c r="AY90" s="104">
        <f>'VON - Vedlejší a ostatní ...'!M35</f>
        <v>0</v>
      </c>
      <c r="AZ90" s="104">
        <f>'VON - Vedlejší a ostatní ...'!H32</f>
        <v>0</v>
      </c>
      <c r="BA90" s="104">
        <f>'VON - Vedlejší a ostatní ...'!H33</f>
        <v>0</v>
      </c>
      <c r="BB90" s="104">
        <f>'VON - Vedlejší a ostatní ...'!H34</f>
        <v>0</v>
      </c>
      <c r="BC90" s="104">
        <f>'VON - Vedlejší a ostatní ...'!H35</f>
        <v>0</v>
      </c>
      <c r="BD90" s="106">
        <f>'VON - Vedlejší a ostatní ...'!H36</f>
        <v>0</v>
      </c>
      <c r="BT90" s="102" t="s">
        <v>84</v>
      </c>
      <c r="BV90" s="102" t="s">
        <v>78</v>
      </c>
      <c r="BW90" s="102" t="s">
        <v>91</v>
      </c>
      <c r="BX90" s="102" t="s">
        <v>79</v>
      </c>
    </row>
    <row r="91" spans="2:43" ht="13.5">
      <c r="B91" s="23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4"/>
    </row>
    <row r="92" spans="2:48" s="1" customFormat="1" ht="30" customHeight="1">
      <c r="B92" s="36"/>
      <c r="C92" s="85" t="s">
        <v>92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235">
        <f>ROUND(SUM(AG93:AG96),2)</f>
        <v>0</v>
      </c>
      <c r="AH92" s="235"/>
      <c r="AI92" s="235"/>
      <c r="AJ92" s="235"/>
      <c r="AK92" s="235"/>
      <c r="AL92" s="235"/>
      <c r="AM92" s="235"/>
      <c r="AN92" s="235">
        <f>ROUND(SUM(AN93:AN96),2)</f>
        <v>0</v>
      </c>
      <c r="AO92" s="235"/>
      <c r="AP92" s="235"/>
      <c r="AQ92" s="38"/>
      <c r="AS92" s="81" t="s">
        <v>93</v>
      </c>
      <c r="AT92" s="82" t="s">
        <v>94</v>
      </c>
      <c r="AU92" s="82" t="s">
        <v>40</v>
      </c>
      <c r="AV92" s="83" t="s">
        <v>63</v>
      </c>
    </row>
    <row r="93" spans="2:89" s="1" customFormat="1" ht="19.9" customHeight="1">
      <c r="B93" s="36"/>
      <c r="C93" s="37"/>
      <c r="D93" s="107" t="s">
        <v>95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230">
        <f>ROUND(AG87*AS93,2)</f>
        <v>0</v>
      </c>
      <c r="AH93" s="231"/>
      <c r="AI93" s="231"/>
      <c r="AJ93" s="231"/>
      <c r="AK93" s="231"/>
      <c r="AL93" s="231"/>
      <c r="AM93" s="231"/>
      <c r="AN93" s="231">
        <f>ROUND(AG93+AV93,2)</f>
        <v>0</v>
      </c>
      <c r="AO93" s="231"/>
      <c r="AP93" s="231"/>
      <c r="AQ93" s="38"/>
      <c r="AS93" s="108">
        <v>0</v>
      </c>
      <c r="AT93" s="109" t="s">
        <v>96</v>
      </c>
      <c r="AU93" s="109" t="s">
        <v>41</v>
      </c>
      <c r="AV93" s="110">
        <f>ROUND(IF(AU93="základní",AG93*L31,IF(AU93="snížená",AG93*L32,0)),2)</f>
        <v>0</v>
      </c>
      <c r="BV93" s="19" t="s">
        <v>97</v>
      </c>
      <c r="BY93" s="111">
        <f>IF(AU93="základní",AV93,0)</f>
        <v>0</v>
      </c>
      <c r="BZ93" s="111">
        <f>IF(AU93="snížená",AV93,0)</f>
        <v>0</v>
      </c>
      <c r="CA93" s="111">
        <v>0</v>
      </c>
      <c r="CB93" s="111">
        <v>0</v>
      </c>
      <c r="CC93" s="111">
        <v>0</v>
      </c>
      <c r="CD93" s="111">
        <f>IF(AU93="základní",AG93,0)</f>
        <v>0</v>
      </c>
      <c r="CE93" s="111">
        <f>IF(AU93="snížená",AG93,0)</f>
        <v>0</v>
      </c>
      <c r="CF93" s="111">
        <f>IF(AU93="zákl. přenesená",AG93,0)</f>
        <v>0</v>
      </c>
      <c r="CG93" s="111">
        <f>IF(AU93="sníž. přenesená",AG93,0)</f>
        <v>0</v>
      </c>
      <c r="CH93" s="111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>x</v>
      </c>
    </row>
    <row r="94" spans="2:89" s="1" customFormat="1" ht="19.9" customHeight="1">
      <c r="B94" s="36"/>
      <c r="C94" s="37"/>
      <c r="D94" s="232" t="s">
        <v>98</v>
      </c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37"/>
      <c r="AD94" s="37"/>
      <c r="AE94" s="37"/>
      <c r="AF94" s="37"/>
      <c r="AG94" s="230">
        <f>AG87*AS94</f>
        <v>0</v>
      </c>
      <c r="AH94" s="231"/>
      <c r="AI94" s="231"/>
      <c r="AJ94" s="231"/>
      <c r="AK94" s="231"/>
      <c r="AL94" s="231"/>
      <c r="AM94" s="231"/>
      <c r="AN94" s="231">
        <f>AG94+AV94</f>
        <v>0</v>
      </c>
      <c r="AO94" s="231"/>
      <c r="AP94" s="231"/>
      <c r="AQ94" s="38"/>
      <c r="AS94" s="112">
        <v>0</v>
      </c>
      <c r="AT94" s="113" t="s">
        <v>96</v>
      </c>
      <c r="AU94" s="113" t="s">
        <v>41</v>
      </c>
      <c r="AV94" s="114">
        <f>ROUND(IF(AU94="nulová",0,IF(OR(AU94="základní",AU94="zákl. přenesená"),AG94*L31,AG94*L32)),2)</f>
        <v>0</v>
      </c>
      <c r="BV94" s="19" t="s">
        <v>99</v>
      </c>
      <c r="BY94" s="111">
        <f>IF(AU94="základní",AV94,0)</f>
        <v>0</v>
      </c>
      <c r="BZ94" s="111">
        <f>IF(AU94="snížená",AV94,0)</f>
        <v>0</v>
      </c>
      <c r="CA94" s="111">
        <f>IF(AU94="zákl. přenesená",AV94,0)</f>
        <v>0</v>
      </c>
      <c r="CB94" s="111">
        <f>IF(AU94="sníž. přenesená",AV94,0)</f>
        <v>0</v>
      </c>
      <c r="CC94" s="111">
        <f>IF(AU94="nulová",AV94,0)</f>
        <v>0</v>
      </c>
      <c r="CD94" s="111">
        <f>IF(AU94="základní",AG94,0)</f>
        <v>0</v>
      </c>
      <c r="CE94" s="111">
        <f>IF(AU94="snížená",AG94,0)</f>
        <v>0</v>
      </c>
      <c r="CF94" s="111">
        <f>IF(AU94="zákl. přenesená",AG94,0)</f>
        <v>0</v>
      </c>
      <c r="CG94" s="111">
        <f>IF(AU94="sníž. přenesená",AG94,0)</f>
        <v>0</v>
      </c>
      <c r="CH94" s="111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2:89" s="1" customFormat="1" ht="19.9" customHeight="1">
      <c r="B95" s="36"/>
      <c r="C95" s="37"/>
      <c r="D95" s="232" t="s">
        <v>98</v>
      </c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37"/>
      <c r="AD95" s="37"/>
      <c r="AE95" s="37"/>
      <c r="AF95" s="37"/>
      <c r="AG95" s="230">
        <f>AG87*AS95</f>
        <v>0</v>
      </c>
      <c r="AH95" s="231"/>
      <c r="AI95" s="231"/>
      <c r="AJ95" s="231"/>
      <c r="AK95" s="231"/>
      <c r="AL95" s="231"/>
      <c r="AM95" s="231"/>
      <c r="AN95" s="231">
        <f>AG95+AV95</f>
        <v>0</v>
      </c>
      <c r="AO95" s="231"/>
      <c r="AP95" s="231"/>
      <c r="AQ95" s="38"/>
      <c r="AS95" s="112">
        <v>0</v>
      </c>
      <c r="AT95" s="113" t="s">
        <v>96</v>
      </c>
      <c r="AU95" s="113" t="s">
        <v>41</v>
      </c>
      <c r="AV95" s="114">
        <f>ROUND(IF(AU95="nulová",0,IF(OR(AU95="základní",AU95="zákl. přenesená"),AG95*L31,AG95*L32)),2)</f>
        <v>0</v>
      </c>
      <c r="BV95" s="19" t="s">
        <v>99</v>
      </c>
      <c r="BY95" s="111">
        <f>IF(AU95="základní",AV95,0)</f>
        <v>0</v>
      </c>
      <c r="BZ95" s="111">
        <f>IF(AU95="snížená",AV95,0)</f>
        <v>0</v>
      </c>
      <c r="CA95" s="111">
        <f>IF(AU95="zákl. přenesená",AV95,0)</f>
        <v>0</v>
      </c>
      <c r="CB95" s="111">
        <f>IF(AU95="sníž. přenesená",AV95,0)</f>
        <v>0</v>
      </c>
      <c r="CC95" s="111">
        <f>IF(AU95="nulová",AV95,0)</f>
        <v>0</v>
      </c>
      <c r="CD95" s="111">
        <f>IF(AU95="základní",AG95,0)</f>
        <v>0</v>
      </c>
      <c r="CE95" s="111">
        <f>IF(AU95="snížená",AG95,0)</f>
        <v>0</v>
      </c>
      <c r="CF95" s="111">
        <f>IF(AU95="zákl. přenesená",AG95,0)</f>
        <v>0</v>
      </c>
      <c r="CG95" s="111">
        <f>IF(AU95="sníž. přenesená",AG95,0)</f>
        <v>0</v>
      </c>
      <c r="CH95" s="111">
        <f>IF(AU95="nulová",AG95,0)</f>
        <v>0</v>
      </c>
      <c r="CI95" s="19">
        <f>IF(AU95="základní",1,IF(AU95="snížená",2,IF(AU95="zákl. přenesená",4,IF(AU95="sníž. přenesená",5,3))))</f>
        <v>1</v>
      </c>
      <c r="CJ95" s="19">
        <f>IF(AT95="stavební čast",1,IF(8895="investiční čast",2,3))</f>
        <v>1</v>
      </c>
      <c r="CK95" s="19" t="str">
        <f>IF(D95="Vyplň vlastní","","x")</f>
        <v/>
      </c>
    </row>
    <row r="96" spans="2:89" s="1" customFormat="1" ht="19.9" customHeight="1">
      <c r="B96" s="36"/>
      <c r="C96" s="37"/>
      <c r="D96" s="232" t="s">
        <v>98</v>
      </c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37"/>
      <c r="AD96" s="37"/>
      <c r="AE96" s="37"/>
      <c r="AF96" s="37"/>
      <c r="AG96" s="230">
        <f>AG87*AS96</f>
        <v>0</v>
      </c>
      <c r="AH96" s="231"/>
      <c r="AI96" s="231"/>
      <c r="AJ96" s="231"/>
      <c r="AK96" s="231"/>
      <c r="AL96" s="231"/>
      <c r="AM96" s="231"/>
      <c r="AN96" s="231">
        <f>AG96+AV96</f>
        <v>0</v>
      </c>
      <c r="AO96" s="231"/>
      <c r="AP96" s="231"/>
      <c r="AQ96" s="38"/>
      <c r="AS96" s="115">
        <v>0</v>
      </c>
      <c r="AT96" s="116" t="s">
        <v>96</v>
      </c>
      <c r="AU96" s="116" t="s">
        <v>41</v>
      </c>
      <c r="AV96" s="117">
        <f>ROUND(IF(AU96="nulová",0,IF(OR(AU96="základní",AU96="zákl. přenesená"),AG96*L31,AG96*L32)),2)</f>
        <v>0</v>
      </c>
      <c r="BV96" s="19" t="s">
        <v>99</v>
      </c>
      <c r="BY96" s="111">
        <f>IF(AU96="základní",AV96,0)</f>
        <v>0</v>
      </c>
      <c r="BZ96" s="111">
        <f>IF(AU96="snížená",AV96,0)</f>
        <v>0</v>
      </c>
      <c r="CA96" s="111">
        <f>IF(AU96="zákl. přenesená",AV96,0)</f>
        <v>0</v>
      </c>
      <c r="CB96" s="111">
        <f>IF(AU96="sníž. přenesená",AV96,0)</f>
        <v>0</v>
      </c>
      <c r="CC96" s="111">
        <f>IF(AU96="nulová",AV96,0)</f>
        <v>0</v>
      </c>
      <c r="CD96" s="111">
        <f>IF(AU96="základní",AG96,0)</f>
        <v>0</v>
      </c>
      <c r="CE96" s="111">
        <f>IF(AU96="snížená",AG96,0)</f>
        <v>0</v>
      </c>
      <c r="CF96" s="111">
        <f>IF(AU96="zákl. přenesená",AG96,0)</f>
        <v>0</v>
      </c>
      <c r="CG96" s="111">
        <f>IF(AU96="sníž. přenesená",AG96,0)</f>
        <v>0</v>
      </c>
      <c r="CH96" s="111">
        <f>IF(AU96="nulová",AG96,0)</f>
        <v>0</v>
      </c>
      <c r="CI96" s="19">
        <f>IF(AU96="základní",1,IF(AU96="snížená",2,IF(AU96="zákl. přenesená",4,IF(AU96="sníž. přenesená",5,3))))</f>
        <v>1</v>
      </c>
      <c r="CJ96" s="19">
        <f>IF(AT96="stavební čast",1,IF(8896="investiční čast",2,3))</f>
        <v>1</v>
      </c>
      <c r="CK96" s="19" t="str">
        <f>IF(D96="Vyplň vlastní","","x")</f>
        <v/>
      </c>
    </row>
    <row r="97" spans="2:43" s="1" customFormat="1" ht="10.9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8"/>
    </row>
    <row r="98" spans="2:43" s="1" customFormat="1" ht="30" customHeight="1">
      <c r="B98" s="36"/>
      <c r="C98" s="118" t="s">
        <v>100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236">
        <f>ROUND(AG87+AG92,2)</f>
        <v>0</v>
      </c>
      <c r="AH98" s="236"/>
      <c r="AI98" s="236"/>
      <c r="AJ98" s="236"/>
      <c r="AK98" s="236"/>
      <c r="AL98" s="236"/>
      <c r="AM98" s="236"/>
      <c r="AN98" s="236">
        <f>AN87+AN92</f>
        <v>0</v>
      </c>
      <c r="AO98" s="236"/>
      <c r="AP98" s="236"/>
      <c r="AQ98" s="38"/>
    </row>
    <row r="99" spans="2:43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2"/>
    </row>
  </sheetData>
  <sheetProtection algorithmName="SHA-512" hashValue="FPCBPCxNa3WC+8d9YDjcBhKeSiEOO5n5aRKm/zKuTMUS4GOWlNc2MZ9MDqGd6Eq6f7VCWTcf6cLOePprxvuWEA==" saltValue="80n3Yt+0hdOSrHdtb1LjAw==" spinCount="100000" sheet="1" objects="1" scenarios="1" formatCells="0" formatColumns="0" formatRows="0" sort="0" autoFilter="0"/>
  <mergeCells count="66">
    <mergeCell ref="AG92:AM92"/>
    <mergeCell ref="AN92:AP92"/>
    <mergeCell ref="AG98:AM98"/>
    <mergeCell ref="AN98:AP98"/>
    <mergeCell ref="AR2:BE2"/>
    <mergeCell ref="D95:AB95"/>
    <mergeCell ref="AG95:AM95"/>
    <mergeCell ref="AN95:AP95"/>
    <mergeCell ref="D96:AB96"/>
    <mergeCell ref="AG96:AM96"/>
    <mergeCell ref="AN96:AP96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1 - Odstranění sedimentů'!C2" display="/"/>
    <hyperlink ref="A89" location="'SO2 - Kácení dřevin'!C2" display="/"/>
    <hyperlink ref="A90" location="'VON - Vedlejší a ostatní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101</v>
      </c>
      <c r="G1" s="15"/>
      <c r="H1" s="279" t="s">
        <v>102</v>
      </c>
      <c r="I1" s="279"/>
      <c r="J1" s="279"/>
      <c r="K1" s="279"/>
      <c r="L1" s="15" t="s">
        <v>103</v>
      </c>
      <c r="M1" s="13"/>
      <c r="N1" s="13"/>
      <c r="O1" s="14" t="s">
        <v>104</v>
      </c>
      <c r="P1" s="13"/>
      <c r="Q1" s="13"/>
      <c r="R1" s="13"/>
      <c r="S1" s="15" t="s">
        <v>105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7" t="s">
        <v>8</v>
      </c>
      <c r="T2" s="238"/>
      <c r="U2" s="238"/>
      <c r="V2" s="238"/>
      <c r="W2" s="238"/>
      <c r="X2" s="238"/>
      <c r="Y2" s="238"/>
      <c r="Z2" s="238"/>
      <c r="AA2" s="238"/>
      <c r="AB2" s="238"/>
      <c r="AC2" s="238"/>
      <c r="AT2" s="19" t="s">
        <v>85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106</v>
      </c>
    </row>
    <row r="4" spans="2:46" ht="36.95" customHeight="1">
      <c r="B4" s="23"/>
      <c r="C4" s="194" t="s">
        <v>107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39" t="str">
        <f>'Rekapitulace stavby'!K6</f>
        <v>Velká strouha, Pardubice, oprava koryta, ř. km 4,800 - 6,230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7"/>
      <c r="R6" s="24"/>
    </row>
    <row r="7" spans="2:18" s="1" customFormat="1" ht="32.85" customHeight="1">
      <c r="B7" s="36"/>
      <c r="C7" s="37"/>
      <c r="D7" s="30" t="s">
        <v>108</v>
      </c>
      <c r="E7" s="37"/>
      <c r="F7" s="200" t="s">
        <v>109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37"/>
      <c r="R7" s="38"/>
    </row>
    <row r="8" spans="2:18" s="1" customFormat="1" ht="14.4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42" t="str">
        <f>'Rekapitulace stavby'!AN8</f>
        <v>25. 9. 2017</v>
      </c>
      <c r="P9" s="243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198" t="str">
        <f>IF('Rekapitulace stavby'!AN10="","",'Rekapitulace stavby'!AN10)</f>
        <v/>
      </c>
      <c r="P11" s="198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198" t="str">
        <f>IF('Rekapitulace stavby'!AN11="","",'Rekapitulace stavby'!AN11)</f>
        <v/>
      </c>
      <c r="P12" s="198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44" t="str">
        <f>IF('Rekapitulace stavby'!AN13="","",'Rekapitulace stavby'!AN13)</f>
        <v>Vyplň údaj</v>
      </c>
      <c r="P14" s="198"/>
      <c r="Q14" s="37"/>
      <c r="R14" s="38"/>
    </row>
    <row r="15" spans="2:18" s="1" customFormat="1" ht="18" customHeight="1">
      <c r="B15" s="36"/>
      <c r="C15" s="37"/>
      <c r="D15" s="37"/>
      <c r="E15" s="244" t="str">
        <f>IF('Rekapitulace stavby'!E14="","",'Rekapitulace stavby'!E14)</f>
        <v>Vyplň údaj</v>
      </c>
      <c r="F15" s="245"/>
      <c r="G15" s="245"/>
      <c r="H15" s="245"/>
      <c r="I15" s="245"/>
      <c r="J15" s="245"/>
      <c r="K15" s="245"/>
      <c r="L15" s="245"/>
      <c r="M15" s="31" t="s">
        <v>30</v>
      </c>
      <c r="N15" s="37"/>
      <c r="O15" s="244" t="str">
        <f>IF('Rekapitulace stavby'!AN14="","",'Rekapitulace stavby'!AN14)</f>
        <v>Vyplň údaj</v>
      </c>
      <c r="P15" s="198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198" t="str">
        <f>IF('Rekapitulace stavby'!AN16="","",'Rekapitulace stavby'!AN16)</f>
        <v/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198" t="str">
        <f>IF('Rekapitulace stavby'!AN17="","",'Rekapitulace stavby'!AN17)</f>
        <v/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35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198" t="str">
        <f>IF('Rekapitulace stavby'!AN19="","",'Rekapitulace stavby'!AN19)</f>
        <v/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198" t="str">
        <f>IF('Rekapitulace stavby'!AN20="","",'Rekapitulace stavby'!AN20)</f>
        <v/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22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110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95</v>
      </c>
      <c r="E28" s="37"/>
      <c r="F28" s="37"/>
      <c r="G28" s="37"/>
      <c r="H28" s="37"/>
      <c r="I28" s="37"/>
      <c r="J28" s="37"/>
      <c r="K28" s="37"/>
      <c r="L28" s="37"/>
      <c r="M28" s="204">
        <f>N93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39</v>
      </c>
      <c r="E30" s="37"/>
      <c r="F30" s="37"/>
      <c r="G30" s="37"/>
      <c r="H30" s="37"/>
      <c r="I30" s="37"/>
      <c r="J30" s="37"/>
      <c r="K30" s="37"/>
      <c r="L30" s="37"/>
      <c r="M30" s="246">
        <f>ROUND(M27+M28,2)</f>
        <v>0</v>
      </c>
      <c r="N30" s="241"/>
      <c r="O30" s="241"/>
      <c r="P30" s="241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40</v>
      </c>
      <c r="E32" s="43" t="s">
        <v>41</v>
      </c>
      <c r="F32" s="44">
        <v>0.21</v>
      </c>
      <c r="G32" s="123" t="s">
        <v>42</v>
      </c>
      <c r="H32" s="247">
        <f>(SUM(BE93:BE100)+SUM(BE118:BE162))</f>
        <v>0</v>
      </c>
      <c r="I32" s="241"/>
      <c r="J32" s="241"/>
      <c r="K32" s="37"/>
      <c r="L32" s="37"/>
      <c r="M32" s="247">
        <f>ROUND((SUM(BE93:BE100)+SUM(BE118:BE162)),2)*F32</f>
        <v>0</v>
      </c>
      <c r="N32" s="241"/>
      <c r="O32" s="241"/>
      <c r="P32" s="241"/>
      <c r="Q32" s="37"/>
      <c r="R32" s="38"/>
    </row>
    <row r="33" spans="2:18" s="1" customFormat="1" ht="14.45" customHeight="1">
      <c r="B33" s="36"/>
      <c r="C33" s="37"/>
      <c r="D33" s="37"/>
      <c r="E33" s="43" t="s">
        <v>43</v>
      </c>
      <c r="F33" s="44">
        <v>0.15</v>
      </c>
      <c r="G33" s="123" t="s">
        <v>42</v>
      </c>
      <c r="H33" s="247">
        <f>(SUM(BF93:BF100)+SUM(BF118:BF162))</f>
        <v>0</v>
      </c>
      <c r="I33" s="241"/>
      <c r="J33" s="241"/>
      <c r="K33" s="37"/>
      <c r="L33" s="37"/>
      <c r="M33" s="247">
        <f>ROUND((SUM(BF93:BF100)+SUM(BF118:BF162)),2)*F33</f>
        <v>0</v>
      </c>
      <c r="N33" s="241"/>
      <c r="O33" s="241"/>
      <c r="P33" s="241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44</v>
      </c>
      <c r="F34" s="44">
        <v>0.21</v>
      </c>
      <c r="G34" s="123" t="s">
        <v>42</v>
      </c>
      <c r="H34" s="247">
        <f>(SUM(BG93:BG100)+SUM(BG118:BG162))</f>
        <v>0</v>
      </c>
      <c r="I34" s="241"/>
      <c r="J34" s="241"/>
      <c r="K34" s="37"/>
      <c r="L34" s="37"/>
      <c r="M34" s="247">
        <v>0</v>
      </c>
      <c r="N34" s="241"/>
      <c r="O34" s="241"/>
      <c r="P34" s="241"/>
      <c r="Q34" s="37"/>
      <c r="R34" s="38"/>
    </row>
    <row r="35" spans="2:18" s="1" customFormat="1" ht="14.45" customHeight="1" hidden="1">
      <c r="B35" s="36"/>
      <c r="C35" s="37"/>
      <c r="D35" s="37"/>
      <c r="E35" s="43" t="s">
        <v>45</v>
      </c>
      <c r="F35" s="44">
        <v>0.15</v>
      </c>
      <c r="G35" s="123" t="s">
        <v>42</v>
      </c>
      <c r="H35" s="247">
        <f>(SUM(BH93:BH100)+SUM(BH118:BH162))</f>
        <v>0</v>
      </c>
      <c r="I35" s="241"/>
      <c r="J35" s="241"/>
      <c r="K35" s="37"/>
      <c r="L35" s="37"/>
      <c r="M35" s="247">
        <v>0</v>
      </c>
      <c r="N35" s="241"/>
      <c r="O35" s="241"/>
      <c r="P35" s="241"/>
      <c r="Q35" s="37"/>
      <c r="R35" s="38"/>
    </row>
    <row r="36" spans="2:18" s="1" customFormat="1" ht="14.45" customHeight="1" hidden="1">
      <c r="B36" s="36"/>
      <c r="C36" s="37"/>
      <c r="D36" s="37"/>
      <c r="E36" s="43" t="s">
        <v>46</v>
      </c>
      <c r="F36" s="44">
        <v>0</v>
      </c>
      <c r="G36" s="123" t="s">
        <v>42</v>
      </c>
      <c r="H36" s="247">
        <f>(SUM(BI93:BI100)+SUM(BI118:BI162))</f>
        <v>0</v>
      </c>
      <c r="I36" s="241"/>
      <c r="J36" s="241"/>
      <c r="K36" s="37"/>
      <c r="L36" s="37"/>
      <c r="M36" s="247">
        <v>0</v>
      </c>
      <c r="N36" s="241"/>
      <c r="O36" s="241"/>
      <c r="P36" s="241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47</v>
      </c>
      <c r="E38" s="80"/>
      <c r="F38" s="80"/>
      <c r="G38" s="125" t="s">
        <v>48</v>
      </c>
      <c r="H38" s="126" t="s">
        <v>49</v>
      </c>
      <c r="I38" s="80"/>
      <c r="J38" s="80"/>
      <c r="K38" s="80"/>
      <c r="L38" s="248">
        <f>SUM(M30:M36)</f>
        <v>0</v>
      </c>
      <c r="M38" s="248"/>
      <c r="N38" s="248"/>
      <c r="O38" s="248"/>
      <c r="P38" s="249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50</v>
      </c>
      <c r="E50" s="52"/>
      <c r="F50" s="52"/>
      <c r="G50" s="52"/>
      <c r="H50" s="53"/>
      <c r="I50" s="37"/>
      <c r="J50" s="51" t="s">
        <v>51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52</v>
      </c>
      <c r="E59" s="57"/>
      <c r="F59" s="57"/>
      <c r="G59" s="58" t="s">
        <v>53</v>
      </c>
      <c r="H59" s="59"/>
      <c r="I59" s="37"/>
      <c r="J59" s="56" t="s">
        <v>52</v>
      </c>
      <c r="K59" s="57"/>
      <c r="L59" s="57"/>
      <c r="M59" s="57"/>
      <c r="N59" s="58" t="s">
        <v>53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54</v>
      </c>
      <c r="E61" s="52"/>
      <c r="F61" s="52"/>
      <c r="G61" s="52"/>
      <c r="H61" s="53"/>
      <c r="I61" s="37"/>
      <c r="J61" s="51" t="s">
        <v>55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52</v>
      </c>
      <c r="E70" s="57"/>
      <c r="F70" s="57"/>
      <c r="G70" s="58" t="s">
        <v>53</v>
      </c>
      <c r="H70" s="59"/>
      <c r="I70" s="37"/>
      <c r="J70" s="56" t="s">
        <v>52</v>
      </c>
      <c r="K70" s="57"/>
      <c r="L70" s="57"/>
      <c r="M70" s="57"/>
      <c r="N70" s="58" t="s">
        <v>53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4" t="s">
        <v>111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39" t="str">
        <f>F6</f>
        <v>Velká strouha, Pardubice, oprava koryta, ř. km 4,800 - 6,230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37"/>
      <c r="R78" s="38"/>
      <c r="T78" s="130"/>
      <c r="U78" s="130"/>
    </row>
    <row r="79" spans="2:21" s="1" customFormat="1" ht="36.95" customHeight="1">
      <c r="B79" s="36"/>
      <c r="C79" s="70" t="s">
        <v>108</v>
      </c>
      <c r="D79" s="37"/>
      <c r="E79" s="37"/>
      <c r="F79" s="214" t="str">
        <f>F7</f>
        <v>SO1 - Odstranění sedimentů</v>
      </c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243" t="str">
        <f>IF(O9="","",O9)</f>
        <v>25. 9. 2017</v>
      </c>
      <c r="N81" s="243"/>
      <c r="O81" s="243"/>
      <c r="P81" s="243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3.5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33</v>
      </c>
      <c r="L83" s="37"/>
      <c r="M83" s="198" t="str">
        <f>E18</f>
        <v xml:space="preserve"> </v>
      </c>
      <c r="N83" s="198"/>
      <c r="O83" s="198"/>
      <c r="P83" s="198"/>
      <c r="Q83" s="198"/>
      <c r="R83" s="38"/>
      <c r="T83" s="130"/>
      <c r="U83" s="130"/>
    </row>
    <row r="84" spans="2:21" s="1" customFormat="1" ht="14.45" customHeight="1">
      <c r="B84" s="36"/>
      <c r="C84" s="31" t="s">
        <v>31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35</v>
      </c>
      <c r="L84" s="37"/>
      <c r="M84" s="198" t="str">
        <f>E21</f>
        <v xml:space="preserve"> </v>
      </c>
      <c r="N84" s="198"/>
      <c r="O84" s="198"/>
      <c r="P84" s="198"/>
      <c r="Q84" s="198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0" t="s">
        <v>112</v>
      </c>
      <c r="D86" s="251"/>
      <c r="E86" s="251"/>
      <c r="F86" s="251"/>
      <c r="G86" s="251"/>
      <c r="H86" s="119"/>
      <c r="I86" s="119"/>
      <c r="J86" s="119"/>
      <c r="K86" s="119"/>
      <c r="L86" s="119"/>
      <c r="M86" s="119"/>
      <c r="N86" s="250" t="s">
        <v>113</v>
      </c>
      <c r="O86" s="251"/>
      <c r="P86" s="251"/>
      <c r="Q86" s="251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114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N118</f>
        <v>0</v>
      </c>
      <c r="O88" s="252"/>
      <c r="P88" s="252"/>
      <c r="Q88" s="252"/>
      <c r="R88" s="38"/>
      <c r="T88" s="130"/>
      <c r="U88" s="130"/>
      <c r="AU88" s="19" t="s">
        <v>115</v>
      </c>
    </row>
    <row r="89" spans="2:21" s="6" customFormat="1" ht="24.95" customHeight="1">
      <c r="B89" s="132"/>
      <c r="C89" s="133"/>
      <c r="D89" s="134" t="s">
        <v>116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3">
        <f>N119</f>
        <v>0</v>
      </c>
      <c r="O89" s="254"/>
      <c r="P89" s="254"/>
      <c r="Q89" s="254"/>
      <c r="R89" s="135"/>
      <c r="T89" s="136"/>
      <c r="U89" s="136"/>
    </row>
    <row r="90" spans="2:21" s="7" customFormat="1" ht="19.9" customHeight="1">
      <c r="B90" s="137"/>
      <c r="C90" s="138"/>
      <c r="D90" s="107" t="s">
        <v>117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1">
        <f>N120</f>
        <v>0</v>
      </c>
      <c r="O90" s="255"/>
      <c r="P90" s="255"/>
      <c r="Q90" s="255"/>
      <c r="R90" s="139"/>
      <c r="T90" s="140"/>
      <c r="U90" s="140"/>
    </row>
    <row r="91" spans="2:21" s="6" customFormat="1" ht="24.95" customHeight="1">
      <c r="B91" s="132"/>
      <c r="C91" s="133"/>
      <c r="D91" s="134" t="s">
        <v>118</v>
      </c>
      <c r="E91" s="133"/>
      <c r="F91" s="133"/>
      <c r="G91" s="133"/>
      <c r="H91" s="133"/>
      <c r="I91" s="133"/>
      <c r="J91" s="133"/>
      <c r="K91" s="133"/>
      <c r="L91" s="133"/>
      <c r="M91" s="133"/>
      <c r="N91" s="253">
        <f>N158</f>
        <v>0</v>
      </c>
      <c r="O91" s="254"/>
      <c r="P91" s="254"/>
      <c r="Q91" s="254"/>
      <c r="R91" s="135"/>
      <c r="T91" s="136"/>
      <c r="U91" s="136"/>
    </row>
    <row r="92" spans="2:21" s="1" customFormat="1" ht="21.7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8"/>
      <c r="T92" s="130"/>
      <c r="U92" s="130"/>
    </row>
    <row r="93" spans="2:21" s="1" customFormat="1" ht="29.25" customHeight="1">
      <c r="B93" s="36"/>
      <c r="C93" s="131" t="s">
        <v>119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252">
        <f>ROUND(N94+N95+N96+N97+N98+N99,2)</f>
        <v>0</v>
      </c>
      <c r="O93" s="256"/>
      <c r="P93" s="256"/>
      <c r="Q93" s="256"/>
      <c r="R93" s="38"/>
      <c r="T93" s="141"/>
      <c r="U93" s="142" t="s">
        <v>40</v>
      </c>
    </row>
    <row r="94" spans="2:65" s="1" customFormat="1" ht="18" customHeight="1">
      <c r="B94" s="36"/>
      <c r="C94" s="37"/>
      <c r="D94" s="232" t="s">
        <v>120</v>
      </c>
      <c r="E94" s="233"/>
      <c r="F94" s="233"/>
      <c r="G94" s="233"/>
      <c r="H94" s="233"/>
      <c r="I94" s="37"/>
      <c r="J94" s="37"/>
      <c r="K94" s="37"/>
      <c r="L94" s="37"/>
      <c r="M94" s="37"/>
      <c r="N94" s="230">
        <f>ROUND(N88*T94,2)</f>
        <v>0</v>
      </c>
      <c r="O94" s="231"/>
      <c r="P94" s="231"/>
      <c r="Q94" s="231"/>
      <c r="R94" s="38"/>
      <c r="S94" s="143"/>
      <c r="T94" s="144"/>
      <c r="U94" s="145" t="s">
        <v>41</v>
      </c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7" t="s">
        <v>121</v>
      </c>
      <c r="AZ94" s="146"/>
      <c r="BA94" s="146"/>
      <c r="BB94" s="146"/>
      <c r="BC94" s="146"/>
      <c r="BD94" s="146"/>
      <c r="BE94" s="148">
        <f aca="true" t="shared" si="0" ref="BE94:BE99">IF(U94="základní",N94,0)</f>
        <v>0</v>
      </c>
      <c r="BF94" s="148">
        <f aca="true" t="shared" si="1" ref="BF94:BF99">IF(U94="snížená",N94,0)</f>
        <v>0</v>
      </c>
      <c r="BG94" s="148">
        <f aca="true" t="shared" si="2" ref="BG94:BG99">IF(U94="zákl. přenesená",N94,0)</f>
        <v>0</v>
      </c>
      <c r="BH94" s="148">
        <f aca="true" t="shared" si="3" ref="BH94:BH99">IF(U94="sníž. přenesená",N94,0)</f>
        <v>0</v>
      </c>
      <c r="BI94" s="148">
        <f aca="true" t="shared" si="4" ref="BI94:BI99">IF(U94="nulová",N94,0)</f>
        <v>0</v>
      </c>
      <c r="BJ94" s="147" t="s">
        <v>84</v>
      </c>
      <c r="BK94" s="146"/>
      <c r="BL94" s="146"/>
      <c r="BM94" s="146"/>
    </row>
    <row r="95" spans="2:65" s="1" customFormat="1" ht="18" customHeight="1">
      <c r="B95" s="36"/>
      <c r="C95" s="37"/>
      <c r="D95" s="232" t="s">
        <v>122</v>
      </c>
      <c r="E95" s="233"/>
      <c r="F95" s="233"/>
      <c r="G95" s="233"/>
      <c r="H95" s="233"/>
      <c r="I95" s="37"/>
      <c r="J95" s="37"/>
      <c r="K95" s="37"/>
      <c r="L95" s="37"/>
      <c r="M95" s="37"/>
      <c r="N95" s="230">
        <f>ROUND(N88*T95,2)</f>
        <v>0</v>
      </c>
      <c r="O95" s="231"/>
      <c r="P95" s="231"/>
      <c r="Q95" s="231"/>
      <c r="R95" s="38"/>
      <c r="S95" s="143"/>
      <c r="T95" s="144"/>
      <c r="U95" s="145" t="s">
        <v>41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7" t="s">
        <v>121</v>
      </c>
      <c r="AZ95" s="146"/>
      <c r="BA95" s="146"/>
      <c r="BB95" s="146"/>
      <c r="BC95" s="146"/>
      <c r="BD95" s="146"/>
      <c r="BE95" s="148">
        <f t="shared" si="0"/>
        <v>0</v>
      </c>
      <c r="BF95" s="148">
        <f t="shared" si="1"/>
        <v>0</v>
      </c>
      <c r="BG95" s="148">
        <f t="shared" si="2"/>
        <v>0</v>
      </c>
      <c r="BH95" s="148">
        <f t="shared" si="3"/>
        <v>0</v>
      </c>
      <c r="BI95" s="148">
        <f t="shared" si="4"/>
        <v>0</v>
      </c>
      <c r="BJ95" s="147" t="s">
        <v>84</v>
      </c>
      <c r="BK95" s="146"/>
      <c r="BL95" s="146"/>
      <c r="BM95" s="146"/>
    </row>
    <row r="96" spans="2:65" s="1" customFormat="1" ht="18" customHeight="1">
      <c r="B96" s="36"/>
      <c r="C96" s="37"/>
      <c r="D96" s="232" t="s">
        <v>123</v>
      </c>
      <c r="E96" s="233"/>
      <c r="F96" s="233"/>
      <c r="G96" s="233"/>
      <c r="H96" s="233"/>
      <c r="I96" s="37"/>
      <c r="J96" s="37"/>
      <c r="K96" s="37"/>
      <c r="L96" s="37"/>
      <c r="M96" s="37"/>
      <c r="N96" s="230">
        <f>ROUND(N88*T96,2)</f>
        <v>0</v>
      </c>
      <c r="O96" s="231"/>
      <c r="P96" s="231"/>
      <c r="Q96" s="231"/>
      <c r="R96" s="38"/>
      <c r="S96" s="143"/>
      <c r="T96" s="144"/>
      <c r="U96" s="145" t="s">
        <v>41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7" t="s">
        <v>121</v>
      </c>
      <c r="AZ96" s="146"/>
      <c r="BA96" s="146"/>
      <c r="BB96" s="146"/>
      <c r="BC96" s="146"/>
      <c r="BD96" s="146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84</v>
      </c>
      <c r="BK96" s="146"/>
      <c r="BL96" s="146"/>
      <c r="BM96" s="146"/>
    </row>
    <row r="97" spans="2:65" s="1" customFormat="1" ht="18" customHeight="1">
      <c r="B97" s="36"/>
      <c r="C97" s="37"/>
      <c r="D97" s="232" t="s">
        <v>124</v>
      </c>
      <c r="E97" s="233"/>
      <c r="F97" s="233"/>
      <c r="G97" s="233"/>
      <c r="H97" s="233"/>
      <c r="I97" s="37"/>
      <c r="J97" s="37"/>
      <c r="K97" s="37"/>
      <c r="L97" s="37"/>
      <c r="M97" s="37"/>
      <c r="N97" s="230">
        <f>ROUND(N88*T97,2)</f>
        <v>0</v>
      </c>
      <c r="O97" s="231"/>
      <c r="P97" s="231"/>
      <c r="Q97" s="231"/>
      <c r="R97" s="38"/>
      <c r="S97" s="143"/>
      <c r="T97" s="144"/>
      <c r="U97" s="145" t="s">
        <v>41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7" t="s">
        <v>121</v>
      </c>
      <c r="AZ97" s="146"/>
      <c r="BA97" s="146"/>
      <c r="BB97" s="146"/>
      <c r="BC97" s="146"/>
      <c r="BD97" s="146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84</v>
      </c>
      <c r="BK97" s="146"/>
      <c r="BL97" s="146"/>
      <c r="BM97" s="146"/>
    </row>
    <row r="98" spans="2:65" s="1" customFormat="1" ht="18" customHeight="1">
      <c r="B98" s="36"/>
      <c r="C98" s="37"/>
      <c r="D98" s="232" t="s">
        <v>125</v>
      </c>
      <c r="E98" s="233"/>
      <c r="F98" s="233"/>
      <c r="G98" s="233"/>
      <c r="H98" s="233"/>
      <c r="I98" s="37"/>
      <c r="J98" s="37"/>
      <c r="K98" s="37"/>
      <c r="L98" s="37"/>
      <c r="M98" s="37"/>
      <c r="N98" s="230">
        <f>ROUND(N88*T98,2)</f>
        <v>0</v>
      </c>
      <c r="O98" s="231"/>
      <c r="P98" s="231"/>
      <c r="Q98" s="231"/>
      <c r="R98" s="38"/>
      <c r="S98" s="143"/>
      <c r="T98" s="144"/>
      <c r="U98" s="145" t="s">
        <v>41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121</v>
      </c>
      <c r="AZ98" s="146"/>
      <c r="BA98" s="146"/>
      <c r="BB98" s="146"/>
      <c r="BC98" s="146"/>
      <c r="BD98" s="146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84</v>
      </c>
      <c r="BK98" s="146"/>
      <c r="BL98" s="146"/>
      <c r="BM98" s="146"/>
    </row>
    <row r="99" spans="2:65" s="1" customFormat="1" ht="18" customHeight="1">
      <c r="B99" s="36"/>
      <c r="C99" s="37"/>
      <c r="D99" s="107" t="s">
        <v>126</v>
      </c>
      <c r="E99" s="37"/>
      <c r="F99" s="37"/>
      <c r="G99" s="37"/>
      <c r="H99" s="37"/>
      <c r="I99" s="37"/>
      <c r="J99" s="37"/>
      <c r="K99" s="37"/>
      <c r="L99" s="37"/>
      <c r="M99" s="37"/>
      <c r="N99" s="230">
        <f>ROUND(N88*T99,2)</f>
        <v>0</v>
      </c>
      <c r="O99" s="231"/>
      <c r="P99" s="231"/>
      <c r="Q99" s="231"/>
      <c r="R99" s="38"/>
      <c r="S99" s="143"/>
      <c r="T99" s="149"/>
      <c r="U99" s="150" t="s">
        <v>41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127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84</v>
      </c>
      <c r="BK99" s="146"/>
      <c r="BL99" s="146"/>
      <c r="BM99" s="146"/>
    </row>
    <row r="100" spans="2:21" s="1" customFormat="1" ht="13.5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  <c r="T100" s="130"/>
      <c r="U100" s="130"/>
    </row>
    <row r="101" spans="2:21" s="1" customFormat="1" ht="29.25" customHeight="1">
      <c r="B101" s="36"/>
      <c r="C101" s="118" t="s">
        <v>100</v>
      </c>
      <c r="D101" s="119"/>
      <c r="E101" s="119"/>
      <c r="F101" s="119"/>
      <c r="G101" s="119"/>
      <c r="H101" s="119"/>
      <c r="I101" s="119"/>
      <c r="J101" s="119"/>
      <c r="K101" s="119"/>
      <c r="L101" s="236">
        <f>ROUND(SUM(N88+N93),2)</f>
        <v>0</v>
      </c>
      <c r="M101" s="236"/>
      <c r="N101" s="236"/>
      <c r="O101" s="236"/>
      <c r="P101" s="236"/>
      <c r="Q101" s="236"/>
      <c r="R101" s="38"/>
      <c r="T101" s="130"/>
      <c r="U101" s="130"/>
    </row>
    <row r="102" spans="2:21" s="1" customFormat="1" ht="6.95" customHeigh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2"/>
      <c r="T102" s="130"/>
      <c r="U102" s="130"/>
    </row>
    <row r="106" spans="2:18" s="1" customFormat="1" ht="6.95" customHeight="1"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</row>
    <row r="107" spans="2:18" s="1" customFormat="1" ht="36.95" customHeight="1">
      <c r="B107" s="36"/>
      <c r="C107" s="194" t="s">
        <v>128</v>
      </c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38"/>
    </row>
    <row r="108" spans="2:18" s="1" customFormat="1" ht="6.95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</row>
    <row r="109" spans="2:18" s="1" customFormat="1" ht="30" customHeight="1">
      <c r="B109" s="36"/>
      <c r="C109" s="31" t="s">
        <v>19</v>
      </c>
      <c r="D109" s="37"/>
      <c r="E109" s="37"/>
      <c r="F109" s="239" t="str">
        <f>F6</f>
        <v>Velká strouha, Pardubice, oprava koryta, ř. km 4,800 - 6,230</v>
      </c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37"/>
      <c r="R109" s="38"/>
    </row>
    <row r="110" spans="2:18" s="1" customFormat="1" ht="36.95" customHeight="1">
      <c r="B110" s="36"/>
      <c r="C110" s="70" t="s">
        <v>108</v>
      </c>
      <c r="D110" s="37"/>
      <c r="E110" s="37"/>
      <c r="F110" s="214" t="str">
        <f>F7</f>
        <v>SO1 - Odstranění sedimentů</v>
      </c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37"/>
      <c r="R110" s="38"/>
    </row>
    <row r="111" spans="2:18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18" s="1" customFormat="1" ht="18" customHeight="1">
      <c r="B112" s="36"/>
      <c r="C112" s="31" t="s">
        <v>24</v>
      </c>
      <c r="D112" s="37"/>
      <c r="E112" s="37"/>
      <c r="F112" s="29" t="str">
        <f>F9</f>
        <v xml:space="preserve"> </v>
      </c>
      <c r="G112" s="37"/>
      <c r="H112" s="37"/>
      <c r="I112" s="37"/>
      <c r="J112" s="37"/>
      <c r="K112" s="31" t="s">
        <v>26</v>
      </c>
      <c r="L112" s="37"/>
      <c r="M112" s="243" t="str">
        <f>IF(O9="","",O9)</f>
        <v>25. 9. 2017</v>
      </c>
      <c r="N112" s="243"/>
      <c r="O112" s="243"/>
      <c r="P112" s="243"/>
      <c r="Q112" s="37"/>
      <c r="R112" s="38"/>
    </row>
    <row r="113" spans="2:18" s="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13.5">
      <c r="B114" s="36"/>
      <c r="C114" s="31" t="s">
        <v>28</v>
      </c>
      <c r="D114" s="37"/>
      <c r="E114" s="37"/>
      <c r="F114" s="29" t="str">
        <f>E12</f>
        <v xml:space="preserve"> </v>
      </c>
      <c r="G114" s="37"/>
      <c r="H114" s="37"/>
      <c r="I114" s="37"/>
      <c r="J114" s="37"/>
      <c r="K114" s="31" t="s">
        <v>33</v>
      </c>
      <c r="L114" s="37"/>
      <c r="M114" s="198" t="str">
        <f>E18</f>
        <v xml:space="preserve"> </v>
      </c>
      <c r="N114" s="198"/>
      <c r="O114" s="198"/>
      <c r="P114" s="198"/>
      <c r="Q114" s="198"/>
      <c r="R114" s="38"/>
    </row>
    <row r="115" spans="2:18" s="1" customFormat="1" ht="14.45" customHeight="1">
      <c r="B115" s="36"/>
      <c r="C115" s="31" t="s">
        <v>31</v>
      </c>
      <c r="D115" s="37"/>
      <c r="E115" s="37"/>
      <c r="F115" s="29" t="str">
        <f>IF(E15="","",E15)</f>
        <v>Vyplň údaj</v>
      </c>
      <c r="G115" s="37"/>
      <c r="H115" s="37"/>
      <c r="I115" s="37"/>
      <c r="J115" s="37"/>
      <c r="K115" s="31" t="s">
        <v>35</v>
      </c>
      <c r="L115" s="37"/>
      <c r="M115" s="198" t="str">
        <f>E21</f>
        <v xml:space="preserve"> </v>
      </c>
      <c r="N115" s="198"/>
      <c r="O115" s="198"/>
      <c r="P115" s="198"/>
      <c r="Q115" s="198"/>
      <c r="R115" s="38"/>
    </row>
    <row r="116" spans="2:18" s="1" customFormat="1" ht="10.3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27" s="8" customFormat="1" ht="29.25" customHeight="1">
      <c r="B117" s="151"/>
      <c r="C117" s="152" t="s">
        <v>129</v>
      </c>
      <c r="D117" s="153" t="s">
        <v>130</v>
      </c>
      <c r="E117" s="153" t="s">
        <v>58</v>
      </c>
      <c r="F117" s="257" t="s">
        <v>131</v>
      </c>
      <c r="G117" s="257"/>
      <c r="H117" s="257"/>
      <c r="I117" s="257"/>
      <c r="J117" s="153" t="s">
        <v>132</v>
      </c>
      <c r="K117" s="153" t="s">
        <v>133</v>
      </c>
      <c r="L117" s="258" t="s">
        <v>134</v>
      </c>
      <c r="M117" s="258"/>
      <c r="N117" s="257" t="s">
        <v>113</v>
      </c>
      <c r="O117" s="257"/>
      <c r="P117" s="257"/>
      <c r="Q117" s="259"/>
      <c r="R117" s="154"/>
      <c r="T117" s="81" t="s">
        <v>135</v>
      </c>
      <c r="U117" s="82" t="s">
        <v>40</v>
      </c>
      <c r="V117" s="82" t="s">
        <v>136</v>
      </c>
      <c r="W117" s="82" t="s">
        <v>137</v>
      </c>
      <c r="X117" s="82" t="s">
        <v>138</v>
      </c>
      <c r="Y117" s="82" t="s">
        <v>139</v>
      </c>
      <c r="Z117" s="82" t="s">
        <v>140</v>
      </c>
      <c r="AA117" s="83" t="s">
        <v>141</v>
      </c>
    </row>
    <row r="118" spans="2:63" s="1" customFormat="1" ht="29.25" customHeight="1">
      <c r="B118" s="36"/>
      <c r="C118" s="85" t="s">
        <v>110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272">
        <f>BK118</f>
        <v>0</v>
      </c>
      <c r="O118" s="273"/>
      <c r="P118" s="273"/>
      <c r="Q118" s="273"/>
      <c r="R118" s="38"/>
      <c r="T118" s="84"/>
      <c r="U118" s="52"/>
      <c r="V118" s="52"/>
      <c r="W118" s="155">
        <f>W119+W158+W163</f>
        <v>0</v>
      </c>
      <c r="X118" s="52"/>
      <c r="Y118" s="155">
        <f>Y119+Y158+Y163</f>
        <v>245.46540000000002</v>
      </c>
      <c r="Z118" s="52"/>
      <c r="AA118" s="156">
        <f>AA119+AA158+AA163</f>
        <v>0</v>
      </c>
      <c r="AT118" s="19" t="s">
        <v>75</v>
      </c>
      <c r="AU118" s="19" t="s">
        <v>115</v>
      </c>
      <c r="BK118" s="157">
        <f>BK119+BK158+BK163</f>
        <v>0</v>
      </c>
    </row>
    <row r="119" spans="2:63" s="9" customFormat="1" ht="37.35" customHeight="1">
      <c r="B119" s="158"/>
      <c r="C119" s="159"/>
      <c r="D119" s="160" t="s">
        <v>116</v>
      </c>
      <c r="E119" s="160"/>
      <c r="F119" s="160"/>
      <c r="G119" s="160"/>
      <c r="H119" s="160"/>
      <c r="I119" s="160"/>
      <c r="J119" s="160"/>
      <c r="K119" s="160"/>
      <c r="L119" s="160"/>
      <c r="M119" s="160"/>
      <c r="N119" s="274">
        <f>BK119</f>
        <v>0</v>
      </c>
      <c r="O119" s="253"/>
      <c r="P119" s="253"/>
      <c r="Q119" s="253"/>
      <c r="R119" s="161"/>
      <c r="T119" s="162"/>
      <c r="U119" s="159"/>
      <c r="V119" s="159"/>
      <c r="W119" s="163">
        <f>W120</f>
        <v>0</v>
      </c>
      <c r="X119" s="159"/>
      <c r="Y119" s="163">
        <f>Y120</f>
        <v>245.46540000000002</v>
      </c>
      <c r="Z119" s="159"/>
      <c r="AA119" s="164">
        <f>AA120</f>
        <v>0</v>
      </c>
      <c r="AR119" s="165" t="s">
        <v>84</v>
      </c>
      <c r="AT119" s="166" t="s">
        <v>75</v>
      </c>
      <c r="AU119" s="166" t="s">
        <v>76</v>
      </c>
      <c r="AY119" s="165" t="s">
        <v>142</v>
      </c>
      <c r="BK119" s="167">
        <f>BK120</f>
        <v>0</v>
      </c>
    </row>
    <row r="120" spans="2:63" s="9" customFormat="1" ht="19.9" customHeight="1">
      <c r="B120" s="158"/>
      <c r="C120" s="159"/>
      <c r="D120" s="168" t="s">
        <v>117</v>
      </c>
      <c r="E120" s="168"/>
      <c r="F120" s="168"/>
      <c r="G120" s="168"/>
      <c r="H120" s="168"/>
      <c r="I120" s="168"/>
      <c r="J120" s="168"/>
      <c r="K120" s="168"/>
      <c r="L120" s="168"/>
      <c r="M120" s="168"/>
      <c r="N120" s="275">
        <f>BK120</f>
        <v>0</v>
      </c>
      <c r="O120" s="276"/>
      <c r="P120" s="276"/>
      <c r="Q120" s="276"/>
      <c r="R120" s="161"/>
      <c r="T120" s="162"/>
      <c r="U120" s="159"/>
      <c r="V120" s="159"/>
      <c r="W120" s="163">
        <f>SUM(W121:W157)</f>
        <v>0</v>
      </c>
      <c r="X120" s="159"/>
      <c r="Y120" s="163">
        <f>SUM(Y121:Y157)</f>
        <v>245.46540000000002</v>
      </c>
      <c r="Z120" s="159"/>
      <c r="AA120" s="164">
        <f>SUM(AA121:AA157)</f>
        <v>0</v>
      </c>
      <c r="AR120" s="165" t="s">
        <v>84</v>
      </c>
      <c r="AT120" s="166" t="s">
        <v>75</v>
      </c>
      <c r="AU120" s="166" t="s">
        <v>84</v>
      </c>
      <c r="AY120" s="165" t="s">
        <v>142</v>
      </c>
      <c r="BK120" s="167">
        <f>SUM(BK121:BK157)</f>
        <v>0</v>
      </c>
    </row>
    <row r="121" spans="2:65" s="1" customFormat="1" ht="31.5" customHeight="1">
      <c r="B121" s="36"/>
      <c r="C121" s="169" t="s">
        <v>84</v>
      </c>
      <c r="D121" s="169" t="s">
        <v>143</v>
      </c>
      <c r="E121" s="170" t="s">
        <v>144</v>
      </c>
      <c r="F121" s="260" t="s">
        <v>145</v>
      </c>
      <c r="G121" s="260"/>
      <c r="H121" s="260"/>
      <c r="I121" s="260"/>
      <c r="J121" s="171" t="s">
        <v>146</v>
      </c>
      <c r="K121" s="172">
        <v>1988.4</v>
      </c>
      <c r="L121" s="261">
        <v>0</v>
      </c>
      <c r="M121" s="262"/>
      <c r="N121" s="263">
        <f>ROUND(L121*K121,2)</f>
        <v>0</v>
      </c>
      <c r="O121" s="263"/>
      <c r="P121" s="263"/>
      <c r="Q121" s="263"/>
      <c r="R121" s="38"/>
      <c r="T121" s="173" t="s">
        <v>22</v>
      </c>
      <c r="U121" s="45" t="s">
        <v>41</v>
      </c>
      <c r="V121" s="37"/>
      <c r="W121" s="174">
        <f>V121*K121</f>
        <v>0</v>
      </c>
      <c r="X121" s="174">
        <v>0</v>
      </c>
      <c r="Y121" s="174">
        <f>X121*K121</f>
        <v>0</v>
      </c>
      <c r="Z121" s="174">
        <v>0</v>
      </c>
      <c r="AA121" s="175">
        <f>Z121*K121</f>
        <v>0</v>
      </c>
      <c r="AR121" s="19" t="s">
        <v>147</v>
      </c>
      <c r="AT121" s="19" t="s">
        <v>143</v>
      </c>
      <c r="AU121" s="19" t="s">
        <v>106</v>
      </c>
      <c r="AY121" s="19" t="s">
        <v>142</v>
      </c>
      <c r="BE121" s="111">
        <f>IF(U121="základní",N121,0)</f>
        <v>0</v>
      </c>
      <c r="BF121" s="111">
        <f>IF(U121="snížená",N121,0)</f>
        <v>0</v>
      </c>
      <c r="BG121" s="111">
        <f>IF(U121="zákl. přenesená",N121,0)</f>
        <v>0</v>
      </c>
      <c r="BH121" s="111">
        <f>IF(U121="sníž. přenesená",N121,0)</f>
        <v>0</v>
      </c>
      <c r="BI121" s="111">
        <f>IF(U121="nulová",N121,0)</f>
        <v>0</v>
      </c>
      <c r="BJ121" s="19" t="s">
        <v>84</v>
      </c>
      <c r="BK121" s="111">
        <f>ROUND(L121*K121,2)</f>
        <v>0</v>
      </c>
      <c r="BL121" s="19" t="s">
        <v>147</v>
      </c>
      <c r="BM121" s="19" t="s">
        <v>148</v>
      </c>
    </row>
    <row r="122" spans="2:47" s="1" customFormat="1" ht="22.5" customHeight="1">
      <c r="B122" s="36"/>
      <c r="C122" s="37"/>
      <c r="D122" s="37"/>
      <c r="E122" s="37"/>
      <c r="F122" s="264" t="s">
        <v>149</v>
      </c>
      <c r="G122" s="265"/>
      <c r="H122" s="265"/>
      <c r="I122" s="265"/>
      <c r="J122" s="37"/>
      <c r="K122" s="37"/>
      <c r="L122" s="37"/>
      <c r="M122" s="37"/>
      <c r="N122" s="37"/>
      <c r="O122" s="37"/>
      <c r="P122" s="37"/>
      <c r="Q122" s="37"/>
      <c r="R122" s="38"/>
      <c r="T122" s="144"/>
      <c r="U122" s="37"/>
      <c r="V122" s="37"/>
      <c r="W122" s="37"/>
      <c r="X122" s="37"/>
      <c r="Y122" s="37"/>
      <c r="Z122" s="37"/>
      <c r="AA122" s="79"/>
      <c r="AT122" s="19" t="s">
        <v>150</v>
      </c>
      <c r="AU122" s="19" t="s">
        <v>106</v>
      </c>
    </row>
    <row r="123" spans="2:51" s="10" customFormat="1" ht="22.5" customHeight="1">
      <c r="B123" s="176"/>
      <c r="C123" s="177"/>
      <c r="D123" s="177"/>
      <c r="E123" s="178" t="s">
        <v>22</v>
      </c>
      <c r="F123" s="266" t="s">
        <v>151</v>
      </c>
      <c r="G123" s="267"/>
      <c r="H123" s="267"/>
      <c r="I123" s="267"/>
      <c r="J123" s="177"/>
      <c r="K123" s="179">
        <v>1988.4</v>
      </c>
      <c r="L123" s="177"/>
      <c r="M123" s="177"/>
      <c r="N123" s="177"/>
      <c r="O123" s="177"/>
      <c r="P123" s="177"/>
      <c r="Q123" s="177"/>
      <c r="R123" s="180"/>
      <c r="T123" s="181"/>
      <c r="U123" s="177"/>
      <c r="V123" s="177"/>
      <c r="W123" s="177"/>
      <c r="X123" s="177"/>
      <c r="Y123" s="177"/>
      <c r="Z123" s="177"/>
      <c r="AA123" s="182"/>
      <c r="AT123" s="183" t="s">
        <v>152</v>
      </c>
      <c r="AU123" s="183" t="s">
        <v>106</v>
      </c>
      <c r="AV123" s="10" t="s">
        <v>106</v>
      </c>
      <c r="AW123" s="10" t="s">
        <v>34</v>
      </c>
      <c r="AX123" s="10" t="s">
        <v>84</v>
      </c>
      <c r="AY123" s="183" t="s">
        <v>142</v>
      </c>
    </row>
    <row r="124" spans="2:65" s="1" customFormat="1" ht="31.5" customHeight="1">
      <c r="B124" s="36"/>
      <c r="C124" s="169" t="s">
        <v>106</v>
      </c>
      <c r="D124" s="169" t="s">
        <v>143</v>
      </c>
      <c r="E124" s="170" t="s">
        <v>153</v>
      </c>
      <c r="F124" s="260" t="s">
        <v>154</v>
      </c>
      <c r="G124" s="260"/>
      <c r="H124" s="260"/>
      <c r="I124" s="260"/>
      <c r="J124" s="171" t="s">
        <v>146</v>
      </c>
      <c r="K124" s="172">
        <v>31.91</v>
      </c>
      <c r="L124" s="261">
        <v>0</v>
      </c>
      <c r="M124" s="262"/>
      <c r="N124" s="263">
        <f>ROUND(L124*K124,2)</f>
        <v>0</v>
      </c>
      <c r="O124" s="263"/>
      <c r="P124" s="263"/>
      <c r="Q124" s="263"/>
      <c r="R124" s="38"/>
      <c r="T124" s="173" t="s">
        <v>22</v>
      </c>
      <c r="U124" s="45" t="s">
        <v>41</v>
      </c>
      <c r="V124" s="37"/>
      <c r="W124" s="174">
        <f>V124*K124</f>
        <v>0</v>
      </c>
      <c r="X124" s="174">
        <v>0</v>
      </c>
      <c r="Y124" s="174">
        <f>X124*K124</f>
        <v>0</v>
      </c>
      <c r="Z124" s="174">
        <v>0</v>
      </c>
      <c r="AA124" s="175">
        <f>Z124*K124</f>
        <v>0</v>
      </c>
      <c r="AR124" s="19" t="s">
        <v>147</v>
      </c>
      <c r="AT124" s="19" t="s">
        <v>143</v>
      </c>
      <c r="AU124" s="19" t="s">
        <v>106</v>
      </c>
      <c r="AY124" s="19" t="s">
        <v>142</v>
      </c>
      <c r="BE124" s="111">
        <f>IF(U124="základní",N124,0)</f>
        <v>0</v>
      </c>
      <c r="BF124" s="111">
        <f>IF(U124="snížená",N124,0)</f>
        <v>0</v>
      </c>
      <c r="BG124" s="111">
        <f>IF(U124="zákl. přenesená",N124,0)</f>
        <v>0</v>
      </c>
      <c r="BH124" s="111">
        <f>IF(U124="sníž. přenesená",N124,0)</f>
        <v>0</v>
      </c>
      <c r="BI124" s="111">
        <f>IF(U124="nulová",N124,0)</f>
        <v>0</v>
      </c>
      <c r="BJ124" s="19" t="s">
        <v>84</v>
      </c>
      <c r="BK124" s="111">
        <f>ROUND(L124*K124,2)</f>
        <v>0</v>
      </c>
      <c r="BL124" s="19" t="s">
        <v>147</v>
      </c>
      <c r="BM124" s="19" t="s">
        <v>155</v>
      </c>
    </row>
    <row r="125" spans="2:47" s="1" customFormat="1" ht="22.5" customHeight="1">
      <c r="B125" s="36"/>
      <c r="C125" s="37"/>
      <c r="D125" s="37"/>
      <c r="E125" s="37"/>
      <c r="F125" s="264" t="s">
        <v>149</v>
      </c>
      <c r="G125" s="265"/>
      <c r="H125" s="265"/>
      <c r="I125" s="265"/>
      <c r="J125" s="37"/>
      <c r="K125" s="37"/>
      <c r="L125" s="37"/>
      <c r="M125" s="37"/>
      <c r="N125" s="37"/>
      <c r="O125" s="37"/>
      <c r="P125" s="37"/>
      <c r="Q125" s="37"/>
      <c r="R125" s="38"/>
      <c r="T125" s="144"/>
      <c r="U125" s="37"/>
      <c r="V125" s="37"/>
      <c r="W125" s="37"/>
      <c r="X125" s="37"/>
      <c r="Y125" s="37"/>
      <c r="Z125" s="37"/>
      <c r="AA125" s="79"/>
      <c r="AT125" s="19" t="s">
        <v>150</v>
      </c>
      <c r="AU125" s="19" t="s">
        <v>106</v>
      </c>
    </row>
    <row r="126" spans="2:51" s="10" customFormat="1" ht="22.5" customHeight="1">
      <c r="B126" s="176"/>
      <c r="C126" s="177"/>
      <c r="D126" s="177"/>
      <c r="E126" s="178" t="s">
        <v>22</v>
      </c>
      <c r="F126" s="266" t="s">
        <v>156</v>
      </c>
      <c r="G126" s="267"/>
      <c r="H126" s="267"/>
      <c r="I126" s="267"/>
      <c r="J126" s="177"/>
      <c r="K126" s="179">
        <v>11.3</v>
      </c>
      <c r="L126" s="177"/>
      <c r="M126" s="177"/>
      <c r="N126" s="177"/>
      <c r="O126" s="177"/>
      <c r="P126" s="177"/>
      <c r="Q126" s="177"/>
      <c r="R126" s="180"/>
      <c r="T126" s="181"/>
      <c r="U126" s="177"/>
      <c r="V126" s="177"/>
      <c r="W126" s="177"/>
      <c r="X126" s="177"/>
      <c r="Y126" s="177"/>
      <c r="Z126" s="177"/>
      <c r="AA126" s="182"/>
      <c r="AT126" s="183" t="s">
        <v>152</v>
      </c>
      <c r="AU126" s="183" t="s">
        <v>106</v>
      </c>
      <c r="AV126" s="10" t="s">
        <v>106</v>
      </c>
      <c r="AW126" s="10" t="s">
        <v>34</v>
      </c>
      <c r="AX126" s="10" t="s">
        <v>76</v>
      </c>
      <c r="AY126" s="183" t="s">
        <v>142</v>
      </c>
    </row>
    <row r="127" spans="2:51" s="10" customFormat="1" ht="22.5" customHeight="1">
      <c r="B127" s="176"/>
      <c r="C127" s="177"/>
      <c r="D127" s="177"/>
      <c r="E127" s="178" t="s">
        <v>22</v>
      </c>
      <c r="F127" s="266" t="s">
        <v>157</v>
      </c>
      <c r="G127" s="267"/>
      <c r="H127" s="267"/>
      <c r="I127" s="267"/>
      <c r="J127" s="177"/>
      <c r="K127" s="179">
        <v>2.31</v>
      </c>
      <c r="L127" s="177"/>
      <c r="M127" s="177"/>
      <c r="N127" s="177"/>
      <c r="O127" s="177"/>
      <c r="P127" s="177"/>
      <c r="Q127" s="177"/>
      <c r="R127" s="180"/>
      <c r="T127" s="181"/>
      <c r="U127" s="177"/>
      <c r="V127" s="177"/>
      <c r="W127" s="177"/>
      <c r="X127" s="177"/>
      <c r="Y127" s="177"/>
      <c r="Z127" s="177"/>
      <c r="AA127" s="182"/>
      <c r="AT127" s="183" t="s">
        <v>152</v>
      </c>
      <c r="AU127" s="183" t="s">
        <v>106</v>
      </c>
      <c r="AV127" s="10" t="s">
        <v>106</v>
      </c>
      <c r="AW127" s="10" t="s">
        <v>34</v>
      </c>
      <c r="AX127" s="10" t="s">
        <v>76</v>
      </c>
      <c r="AY127" s="183" t="s">
        <v>142</v>
      </c>
    </row>
    <row r="128" spans="2:51" s="10" customFormat="1" ht="22.5" customHeight="1">
      <c r="B128" s="176"/>
      <c r="C128" s="177"/>
      <c r="D128" s="177"/>
      <c r="E128" s="178" t="s">
        <v>22</v>
      </c>
      <c r="F128" s="266" t="s">
        <v>158</v>
      </c>
      <c r="G128" s="267"/>
      <c r="H128" s="267"/>
      <c r="I128" s="267"/>
      <c r="J128" s="177"/>
      <c r="K128" s="179">
        <v>1.68</v>
      </c>
      <c r="L128" s="177"/>
      <c r="M128" s="177"/>
      <c r="N128" s="177"/>
      <c r="O128" s="177"/>
      <c r="P128" s="177"/>
      <c r="Q128" s="177"/>
      <c r="R128" s="180"/>
      <c r="T128" s="181"/>
      <c r="U128" s="177"/>
      <c r="V128" s="177"/>
      <c r="W128" s="177"/>
      <c r="X128" s="177"/>
      <c r="Y128" s="177"/>
      <c r="Z128" s="177"/>
      <c r="AA128" s="182"/>
      <c r="AT128" s="183" t="s">
        <v>152</v>
      </c>
      <c r="AU128" s="183" t="s">
        <v>106</v>
      </c>
      <c r="AV128" s="10" t="s">
        <v>106</v>
      </c>
      <c r="AW128" s="10" t="s">
        <v>34</v>
      </c>
      <c r="AX128" s="10" t="s">
        <v>76</v>
      </c>
      <c r="AY128" s="183" t="s">
        <v>142</v>
      </c>
    </row>
    <row r="129" spans="2:51" s="10" customFormat="1" ht="22.5" customHeight="1">
      <c r="B129" s="176"/>
      <c r="C129" s="177"/>
      <c r="D129" s="177"/>
      <c r="E129" s="178" t="s">
        <v>22</v>
      </c>
      <c r="F129" s="266" t="s">
        <v>159</v>
      </c>
      <c r="G129" s="267"/>
      <c r="H129" s="267"/>
      <c r="I129" s="267"/>
      <c r="J129" s="177"/>
      <c r="K129" s="179">
        <v>4.02</v>
      </c>
      <c r="L129" s="177"/>
      <c r="M129" s="177"/>
      <c r="N129" s="177"/>
      <c r="O129" s="177"/>
      <c r="P129" s="177"/>
      <c r="Q129" s="177"/>
      <c r="R129" s="180"/>
      <c r="T129" s="181"/>
      <c r="U129" s="177"/>
      <c r="V129" s="177"/>
      <c r="W129" s="177"/>
      <c r="X129" s="177"/>
      <c r="Y129" s="177"/>
      <c r="Z129" s="177"/>
      <c r="AA129" s="182"/>
      <c r="AT129" s="183" t="s">
        <v>152</v>
      </c>
      <c r="AU129" s="183" t="s">
        <v>106</v>
      </c>
      <c r="AV129" s="10" t="s">
        <v>106</v>
      </c>
      <c r="AW129" s="10" t="s">
        <v>34</v>
      </c>
      <c r="AX129" s="10" t="s">
        <v>76</v>
      </c>
      <c r="AY129" s="183" t="s">
        <v>142</v>
      </c>
    </row>
    <row r="130" spans="2:51" s="10" customFormat="1" ht="22.5" customHeight="1">
      <c r="B130" s="176"/>
      <c r="C130" s="177"/>
      <c r="D130" s="177"/>
      <c r="E130" s="178" t="s">
        <v>22</v>
      </c>
      <c r="F130" s="266" t="s">
        <v>160</v>
      </c>
      <c r="G130" s="267"/>
      <c r="H130" s="267"/>
      <c r="I130" s="267"/>
      <c r="J130" s="177"/>
      <c r="K130" s="179">
        <v>3.66</v>
      </c>
      <c r="L130" s="177"/>
      <c r="M130" s="177"/>
      <c r="N130" s="177"/>
      <c r="O130" s="177"/>
      <c r="P130" s="177"/>
      <c r="Q130" s="177"/>
      <c r="R130" s="180"/>
      <c r="T130" s="181"/>
      <c r="U130" s="177"/>
      <c r="V130" s="177"/>
      <c r="W130" s="177"/>
      <c r="X130" s="177"/>
      <c r="Y130" s="177"/>
      <c r="Z130" s="177"/>
      <c r="AA130" s="182"/>
      <c r="AT130" s="183" t="s">
        <v>152</v>
      </c>
      <c r="AU130" s="183" t="s">
        <v>106</v>
      </c>
      <c r="AV130" s="10" t="s">
        <v>106</v>
      </c>
      <c r="AW130" s="10" t="s">
        <v>34</v>
      </c>
      <c r="AX130" s="10" t="s">
        <v>76</v>
      </c>
      <c r="AY130" s="183" t="s">
        <v>142</v>
      </c>
    </row>
    <row r="131" spans="2:51" s="10" customFormat="1" ht="22.5" customHeight="1">
      <c r="B131" s="176"/>
      <c r="C131" s="177"/>
      <c r="D131" s="177"/>
      <c r="E131" s="178" t="s">
        <v>22</v>
      </c>
      <c r="F131" s="266" t="s">
        <v>161</v>
      </c>
      <c r="G131" s="267"/>
      <c r="H131" s="267"/>
      <c r="I131" s="267"/>
      <c r="J131" s="177"/>
      <c r="K131" s="179">
        <v>4.02</v>
      </c>
      <c r="L131" s="177"/>
      <c r="M131" s="177"/>
      <c r="N131" s="177"/>
      <c r="O131" s="177"/>
      <c r="P131" s="177"/>
      <c r="Q131" s="177"/>
      <c r="R131" s="180"/>
      <c r="T131" s="181"/>
      <c r="U131" s="177"/>
      <c r="V131" s="177"/>
      <c r="W131" s="177"/>
      <c r="X131" s="177"/>
      <c r="Y131" s="177"/>
      <c r="Z131" s="177"/>
      <c r="AA131" s="182"/>
      <c r="AT131" s="183" t="s">
        <v>152</v>
      </c>
      <c r="AU131" s="183" t="s">
        <v>106</v>
      </c>
      <c r="AV131" s="10" t="s">
        <v>106</v>
      </c>
      <c r="AW131" s="10" t="s">
        <v>34</v>
      </c>
      <c r="AX131" s="10" t="s">
        <v>76</v>
      </c>
      <c r="AY131" s="183" t="s">
        <v>142</v>
      </c>
    </row>
    <row r="132" spans="2:51" s="10" customFormat="1" ht="22.5" customHeight="1">
      <c r="B132" s="176"/>
      <c r="C132" s="177"/>
      <c r="D132" s="177"/>
      <c r="E132" s="178" t="s">
        <v>22</v>
      </c>
      <c r="F132" s="266" t="s">
        <v>162</v>
      </c>
      <c r="G132" s="267"/>
      <c r="H132" s="267"/>
      <c r="I132" s="267"/>
      <c r="J132" s="177"/>
      <c r="K132" s="179">
        <v>4.92</v>
      </c>
      <c r="L132" s="177"/>
      <c r="M132" s="177"/>
      <c r="N132" s="177"/>
      <c r="O132" s="177"/>
      <c r="P132" s="177"/>
      <c r="Q132" s="177"/>
      <c r="R132" s="180"/>
      <c r="T132" s="181"/>
      <c r="U132" s="177"/>
      <c r="V132" s="177"/>
      <c r="W132" s="177"/>
      <c r="X132" s="177"/>
      <c r="Y132" s="177"/>
      <c r="Z132" s="177"/>
      <c r="AA132" s="182"/>
      <c r="AT132" s="183" t="s">
        <v>152</v>
      </c>
      <c r="AU132" s="183" t="s">
        <v>106</v>
      </c>
      <c r="AV132" s="10" t="s">
        <v>106</v>
      </c>
      <c r="AW132" s="10" t="s">
        <v>34</v>
      </c>
      <c r="AX132" s="10" t="s">
        <v>76</v>
      </c>
      <c r="AY132" s="183" t="s">
        <v>142</v>
      </c>
    </row>
    <row r="133" spans="2:51" s="11" customFormat="1" ht="22.5" customHeight="1">
      <c r="B133" s="184"/>
      <c r="C133" s="185"/>
      <c r="D133" s="185"/>
      <c r="E133" s="186" t="s">
        <v>22</v>
      </c>
      <c r="F133" s="268" t="s">
        <v>163</v>
      </c>
      <c r="G133" s="269"/>
      <c r="H133" s="269"/>
      <c r="I133" s="269"/>
      <c r="J133" s="185"/>
      <c r="K133" s="187">
        <v>31.91</v>
      </c>
      <c r="L133" s="185"/>
      <c r="M133" s="185"/>
      <c r="N133" s="185"/>
      <c r="O133" s="185"/>
      <c r="P133" s="185"/>
      <c r="Q133" s="185"/>
      <c r="R133" s="188"/>
      <c r="T133" s="189"/>
      <c r="U133" s="185"/>
      <c r="V133" s="185"/>
      <c r="W133" s="185"/>
      <c r="X133" s="185"/>
      <c r="Y133" s="185"/>
      <c r="Z133" s="185"/>
      <c r="AA133" s="190"/>
      <c r="AT133" s="191" t="s">
        <v>152</v>
      </c>
      <c r="AU133" s="191" t="s">
        <v>106</v>
      </c>
      <c r="AV133" s="11" t="s">
        <v>147</v>
      </c>
      <c r="AW133" s="11" t="s">
        <v>34</v>
      </c>
      <c r="AX133" s="11" t="s">
        <v>84</v>
      </c>
      <c r="AY133" s="191" t="s">
        <v>142</v>
      </c>
    </row>
    <row r="134" spans="2:65" s="1" customFormat="1" ht="31.5" customHeight="1">
      <c r="B134" s="36"/>
      <c r="C134" s="169" t="s">
        <v>164</v>
      </c>
      <c r="D134" s="169" t="s">
        <v>143</v>
      </c>
      <c r="E134" s="170" t="s">
        <v>165</v>
      </c>
      <c r="F134" s="260" t="s">
        <v>166</v>
      </c>
      <c r="G134" s="260"/>
      <c r="H134" s="260"/>
      <c r="I134" s="260"/>
      <c r="J134" s="171" t="s">
        <v>146</v>
      </c>
      <c r="K134" s="172">
        <v>1420.61</v>
      </c>
      <c r="L134" s="261">
        <v>0</v>
      </c>
      <c r="M134" s="262"/>
      <c r="N134" s="263">
        <f>ROUND(L134*K134,2)</f>
        <v>0</v>
      </c>
      <c r="O134" s="263"/>
      <c r="P134" s="263"/>
      <c r="Q134" s="263"/>
      <c r="R134" s="38"/>
      <c r="T134" s="173" t="s">
        <v>22</v>
      </c>
      <c r="U134" s="45" t="s">
        <v>41</v>
      </c>
      <c r="V134" s="37"/>
      <c r="W134" s="174">
        <f>V134*K134</f>
        <v>0</v>
      </c>
      <c r="X134" s="174">
        <v>0</v>
      </c>
      <c r="Y134" s="174">
        <f>X134*K134</f>
        <v>0</v>
      </c>
      <c r="Z134" s="174">
        <v>0</v>
      </c>
      <c r="AA134" s="175">
        <f>Z134*K134</f>
        <v>0</v>
      </c>
      <c r="AR134" s="19" t="s">
        <v>147</v>
      </c>
      <c r="AT134" s="19" t="s">
        <v>143</v>
      </c>
      <c r="AU134" s="19" t="s">
        <v>106</v>
      </c>
      <c r="AY134" s="19" t="s">
        <v>142</v>
      </c>
      <c r="BE134" s="111">
        <f>IF(U134="základní",N134,0)</f>
        <v>0</v>
      </c>
      <c r="BF134" s="111">
        <f>IF(U134="snížená",N134,0)</f>
        <v>0</v>
      </c>
      <c r="BG134" s="111">
        <f>IF(U134="zákl. přenesená",N134,0)</f>
        <v>0</v>
      </c>
      <c r="BH134" s="111">
        <f>IF(U134="sníž. přenesená",N134,0)</f>
        <v>0</v>
      </c>
      <c r="BI134" s="111">
        <f>IF(U134="nulová",N134,0)</f>
        <v>0</v>
      </c>
      <c r="BJ134" s="19" t="s">
        <v>84</v>
      </c>
      <c r="BK134" s="111">
        <f>ROUND(L134*K134,2)</f>
        <v>0</v>
      </c>
      <c r="BL134" s="19" t="s">
        <v>147</v>
      </c>
      <c r="BM134" s="19" t="s">
        <v>167</v>
      </c>
    </row>
    <row r="135" spans="2:47" s="1" customFormat="1" ht="22.5" customHeight="1">
      <c r="B135" s="36"/>
      <c r="C135" s="37"/>
      <c r="D135" s="37"/>
      <c r="E135" s="37"/>
      <c r="F135" s="264" t="s">
        <v>168</v>
      </c>
      <c r="G135" s="265"/>
      <c r="H135" s="265"/>
      <c r="I135" s="265"/>
      <c r="J135" s="37"/>
      <c r="K135" s="37"/>
      <c r="L135" s="37"/>
      <c r="M135" s="37"/>
      <c r="N135" s="37"/>
      <c r="O135" s="37"/>
      <c r="P135" s="37"/>
      <c r="Q135" s="37"/>
      <c r="R135" s="38"/>
      <c r="T135" s="144"/>
      <c r="U135" s="37"/>
      <c r="V135" s="37"/>
      <c r="W135" s="37"/>
      <c r="X135" s="37"/>
      <c r="Y135" s="37"/>
      <c r="Z135" s="37"/>
      <c r="AA135" s="79"/>
      <c r="AT135" s="19" t="s">
        <v>150</v>
      </c>
      <c r="AU135" s="19" t="s">
        <v>106</v>
      </c>
    </row>
    <row r="136" spans="2:51" s="10" customFormat="1" ht="22.5" customHeight="1">
      <c r="B136" s="176"/>
      <c r="C136" s="177"/>
      <c r="D136" s="177"/>
      <c r="E136" s="178" t="s">
        <v>22</v>
      </c>
      <c r="F136" s="266" t="s">
        <v>169</v>
      </c>
      <c r="G136" s="267"/>
      <c r="H136" s="267"/>
      <c r="I136" s="267"/>
      <c r="J136" s="177"/>
      <c r="K136" s="179">
        <v>80.15</v>
      </c>
      <c r="L136" s="177"/>
      <c r="M136" s="177"/>
      <c r="N136" s="177"/>
      <c r="O136" s="177"/>
      <c r="P136" s="177"/>
      <c r="Q136" s="177"/>
      <c r="R136" s="180"/>
      <c r="T136" s="181"/>
      <c r="U136" s="177"/>
      <c r="V136" s="177"/>
      <c r="W136" s="177"/>
      <c r="X136" s="177"/>
      <c r="Y136" s="177"/>
      <c r="Z136" s="177"/>
      <c r="AA136" s="182"/>
      <c r="AT136" s="183" t="s">
        <v>152</v>
      </c>
      <c r="AU136" s="183" t="s">
        <v>106</v>
      </c>
      <c r="AV136" s="10" t="s">
        <v>106</v>
      </c>
      <c r="AW136" s="10" t="s">
        <v>34</v>
      </c>
      <c r="AX136" s="10" t="s">
        <v>76</v>
      </c>
      <c r="AY136" s="183" t="s">
        <v>142</v>
      </c>
    </row>
    <row r="137" spans="2:51" s="10" customFormat="1" ht="22.5" customHeight="1">
      <c r="B137" s="176"/>
      <c r="C137" s="177"/>
      <c r="D137" s="177"/>
      <c r="E137" s="178" t="s">
        <v>22</v>
      </c>
      <c r="F137" s="266" t="s">
        <v>170</v>
      </c>
      <c r="G137" s="267"/>
      <c r="H137" s="267"/>
      <c r="I137" s="267"/>
      <c r="J137" s="177"/>
      <c r="K137" s="179">
        <v>48.65</v>
      </c>
      <c r="L137" s="177"/>
      <c r="M137" s="177"/>
      <c r="N137" s="177"/>
      <c r="O137" s="177"/>
      <c r="P137" s="177"/>
      <c r="Q137" s="177"/>
      <c r="R137" s="180"/>
      <c r="T137" s="181"/>
      <c r="U137" s="177"/>
      <c r="V137" s="177"/>
      <c r="W137" s="177"/>
      <c r="X137" s="177"/>
      <c r="Y137" s="177"/>
      <c r="Z137" s="177"/>
      <c r="AA137" s="182"/>
      <c r="AT137" s="183" t="s">
        <v>152</v>
      </c>
      <c r="AU137" s="183" t="s">
        <v>106</v>
      </c>
      <c r="AV137" s="10" t="s">
        <v>106</v>
      </c>
      <c r="AW137" s="10" t="s">
        <v>34</v>
      </c>
      <c r="AX137" s="10" t="s">
        <v>76</v>
      </c>
      <c r="AY137" s="183" t="s">
        <v>142</v>
      </c>
    </row>
    <row r="138" spans="2:51" s="10" customFormat="1" ht="22.5" customHeight="1">
      <c r="B138" s="176"/>
      <c r="C138" s="177"/>
      <c r="D138" s="177"/>
      <c r="E138" s="178" t="s">
        <v>22</v>
      </c>
      <c r="F138" s="266" t="s">
        <v>171</v>
      </c>
      <c r="G138" s="267"/>
      <c r="H138" s="267"/>
      <c r="I138" s="267"/>
      <c r="J138" s="177"/>
      <c r="K138" s="179">
        <v>23.46</v>
      </c>
      <c r="L138" s="177"/>
      <c r="M138" s="177"/>
      <c r="N138" s="177"/>
      <c r="O138" s="177"/>
      <c r="P138" s="177"/>
      <c r="Q138" s="177"/>
      <c r="R138" s="180"/>
      <c r="T138" s="181"/>
      <c r="U138" s="177"/>
      <c r="V138" s="177"/>
      <c r="W138" s="177"/>
      <c r="X138" s="177"/>
      <c r="Y138" s="177"/>
      <c r="Z138" s="177"/>
      <c r="AA138" s="182"/>
      <c r="AT138" s="183" t="s">
        <v>152</v>
      </c>
      <c r="AU138" s="183" t="s">
        <v>106</v>
      </c>
      <c r="AV138" s="10" t="s">
        <v>106</v>
      </c>
      <c r="AW138" s="10" t="s">
        <v>34</v>
      </c>
      <c r="AX138" s="10" t="s">
        <v>76</v>
      </c>
      <c r="AY138" s="183" t="s">
        <v>142</v>
      </c>
    </row>
    <row r="139" spans="2:51" s="10" customFormat="1" ht="22.5" customHeight="1">
      <c r="B139" s="176"/>
      <c r="C139" s="177"/>
      <c r="D139" s="177"/>
      <c r="E139" s="178" t="s">
        <v>22</v>
      </c>
      <c r="F139" s="266" t="s">
        <v>172</v>
      </c>
      <c r="G139" s="267"/>
      <c r="H139" s="267"/>
      <c r="I139" s="267"/>
      <c r="J139" s="177"/>
      <c r="K139" s="179">
        <v>36.69</v>
      </c>
      <c r="L139" s="177"/>
      <c r="M139" s="177"/>
      <c r="N139" s="177"/>
      <c r="O139" s="177"/>
      <c r="P139" s="177"/>
      <c r="Q139" s="177"/>
      <c r="R139" s="180"/>
      <c r="T139" s="181"/>
      <c r="U139" s="177"/>
      <c r="V139" s="177"/>
      <c r="W139" s="177"/>
      <c r="X139" s="177"/>
      <c r="Y139" s="177"/>
      <c r="Z139" s="177"/>
      <c r="AA139" s="182"/>
      <c r="AT139" s="183" t="s">
        <v>152</v>
      </c>
      <c r="AU139" s="183" t="s">
        <v>106</v>
      </c>
      <c r="AV139" s="10" t="s">
        <v>106</v>
      </c>
      <c r="AW139" s="10" t="s">
        <v>34</v>
      </c>
      <c r="AX139" s="10" t="s">
        <v>76</v>
      </c>
      <c r="AY139" s="183" t="s">
        <v>142</v>
      </c>
    </row>
    <row r="140" spans="2:51" s="10" customFormat="1" ht="22.5" customHeight="1">
      <c r="B140" s="176"/>
      <c r="C140" s="177"/>
      <c r="D140" s="177"/>
      <c r="E140" s="178" t="s">
        <v>22</v>
      </c>
      <c r="F140" s="266" t="s">
        <v>173</v>
      </c>
      <c r="G140" s="267"/>
      <c r="H140" s="267"/>
      <c r="I140" s="267"/>
      <c r="J140" s="177"/>
      <c r="K140" s="179">
        <v>40.62</v>
      </c>
      <c r="L140" s="177"/>
      <c r="M140" s="177"/>
      <c r="N140" s="177"/>
      <c r="O140" s="177"/>
      <c r="P140" s="177"/>
      <c r="Q140" s="177"/>
      <c r="R140" s="180"/>
      <c r="T140" s="181"/>
      <c r="U140" s="177"/>
      <c r="V140" s="177"/>
      <c r="W140" s="177"/>
      <c r="X140" s="177"/>
      <c r="Y140" s="177"/>
      <c r="Z140" s="177"/>
      <c r="AA140" s="182"/>
      <c r="AT140" s="183" t="s">
        <v>152</v>
      </c>
      <c r="AU140" s="183" t="s">
        <v>106</v>
      </c>
      <c r="AV140" s="10" t="s">
        <v>106</v>
      </c>
      <c r="AW140" s="10" t="s">
        <v>34</v>
      </c>
      <c r="AX140" s="10" t="s">
        <v>76</v>
      </c>
      <c r="AY140" s="183" t="s">
        <v>142</v>
      </c>
    </row>
    <row r="141" spans="2:51" s="10" customFormat="1" ht="22.5" customHeight="1">
      <c r="B141" s="176"/>
      <c r="C141" s="177"/>
      <c r="D141" s="177"/>
      <c r="E141" s="178" t="s">
        <v>22</v>
      </c>
      <c r="F141" s="266" t="s">
        <v>174</v>
      </c>
      <c r="G141" s="267"/>
      <c r="H141" s="267"/>
      <c r="I141" s="267"/>
      <c r="J141" s="177"/>
      <c r="K141" s="179">
        <v>30</v>
      </c>
      <c r="L141" s="177"/>
      <c r="M141" s="177"/>
      <c r="N141" s="177"/>
      <c r="O141" s="177"/>
      <c r="P141" s="177"/>
      <c r="Q141" s="177"/>
      <c r="R141" s="180"/>
      <c r="T141" s="181"/>
      <c r="U141" s="177"/>
      <c r="V141" s="177"/>
      <c r="W141" s="177"/>
      <c r="X141" s="177"/>
      <c r="Y141" s="177"/>
      <c r="Z141" s="177"/>
      <c r="AA141" s="182"/>
      <c r="AT141" s="183" t="s">
        <v>152</v>
      </c>
      <c r="AU141" s="183" t="s">
        <v>106</v>
      </c>
      <c r="AV141" s="10" t="s">
        <v>106</v>
      </c>
      <c r="AW141" s="10" t="s">
        <v>34</v>
      </c>
      <c r="AX141" s="10" t="s">
        <v>76</v>
      </c>
      <c r="AY141" s="183" t="s">
        <v>142</v>
      </c>
    </row>
    <row r="142" spans="2:51" s="10" customFormat="1" ht="22.5" customHeight="1">
      <c r="B142" s="176"/>
      <c r="C142" s="177"/>
      <c r="D142" s="177"/>
      <c r="E142" s="178" t="s">
        <v>22</v>
      </c>
      <c r="F142" s="266" t="s">
        <v>175</v>
      </c>
      <c r="G142" s="267"/>
      <c r="H142" s="267"/>
      <c r="I142" s="267"/>
      <c r="J142" s="177"/>
      <c r="K142" s="179">
        <v>88.2</v>
      </c>
      <c r="L142" s="177"/>
      <c r="M142" s="177"/>
      <c r="N142" s="177"/>
      <c r="O142" s="177"/>
      <c r="P142" s="177"/>
      <c r="Q142" s="177"/>
      <c r="R142" s="180"/>
      <c r="T142" s="181"/>
      <c r="U142" s="177"/>
      <c r="V142" s="177"/>
      <c r="W142" s="177"/>
      <c r="X142" s="177"/>
      <c r="Y142" s="177"/>
      <c r="Z142" s="177"/>
      <c r="AA142" s="182"/>
      <c r="AT142" s="183" t="s">
        <v>152</v>
      </c>
      <c r="AU142" s="183" t="s">
        <v>106</v>
      </c>
      <c r="AV142" s="10" t="s">
        <v>106</v>
      </c>
      <c r="AW142" s="10" t="s">
        <v>34</v>
      </c>
      <c r="AX142" s="10" t="s">
        <v>76</v>
      </c>
      <c r="AY142" s="183" t="s">
        <v>142</v>
      </c>
    </row>
    <row r="143" spans="2:51" s="10" customFormat="1" ht="22.5" customHeight="1">
      <c r="B143" s="176"/>
      <c r="C143" s="177"/>
      <c r="D143" s="177"/>
      <c r="E143" s="178" t="s">
        <v>22</v>
      </c>
      <c r="F143" s="266" t="s">
        <v>176</v>
      </c>
      <c r="G143" s="267"/>
      <c r="H143" s="267"/>
      <c r="I143" s="267"/>
      <c r="J143" s="177"/>
      <c r="K143" s="179">
        <v>61</v>
      </c>
      <c r="L143" s="177"/>
      <c r="M143" s="177"/>
      <c r="N143" s="177"/>
      <c r="O143" s="177"/>
      <c r="P143" s="177"/>
      <c r="Q143" s="177"/>
      <c r="R143" s="180"/>
      <c r="T143" s="181"/>
      <c r="U143" s="177"/>
      <c r="V143" s="177"/>
      <c r="W143" s="177"/>
      <c r="X143" s="177"/>
      <c r="Y143" s="177"/>
      <c r="Z143" s="177"/>
      <c r="AA143" s="182"/>
      <c r="AT143" s="183" t="s">
        <v>152</v>
      </c>
      <c r="AU143" s="183" t="s">
        <v>106</v>
      </c>
      <c r="AV143" s="10" t="s">
        <v>106</v>
      </c>
      <c r="AW143" s="10" t="s">
        <v>34</v>
      </c>
      <c r="AX143" s="10" t="s">
        <v>76</v>
      </c>
      <c r="AY143" s="183" t="s">
        <v>142</v>
      </c>
    </row>
    <row r="144" spans="2:51" s="10" customFormat="1" ht="22.5" customHeight="1">
      <c r="B144" s="176"/>
      <c r="C144" s="177"/>
      <c r="D144" s="177"/>
      <c r="E144" s="178" t="s">
        <v>22</v>
      </c>
      <c r="F144" s="266" t="s">
        <v>177</v>
      </c>
      <c r="G144" s="267"/>
      <c r="H144" s="267"/>
      <c r="I144" s="267"/>
      <c r="J144" s="177"/>
      <c r="K144" s="179">
        <v>328.05</v>
      </c>
      <c r="L144" s="177"/>
      <c r="M144" s="177"/>
      <c r="N144" s="177"/>
      <c r="O144" s="177"/>
      <c r="P144" s="177"/>
      <c r="Q144" s="177"/>
      <c r="R144" s="180"/>
      <c r="T144" s="181"/>
      <c r="U144" s="177"/>
      <c r="V144" s="177"/>
      <c r="W144" s="177"/>
      <c r="X144" s="177"/>
      <c r="Y144" s="177"/>
      <c r="Z144" s="177"/>
      <c r="AA144" s="182"/>
      <c r="AT144" s="183" t="s">
        <v>152</v>
      </c>
      <c r="AU144" s="183" t="s">
        <v>106</v>
      </c>
      <c r="AV144" s="10" t="s">
        <v>106</v>
      </c>
      <c r="AW144" s="10" t="s">
        <v>34</v>
      </c>
      <c r="AX144" s="10" t="s">
        <v>76</v>
      </c>
      <c r="AY144" s="183" t="s">
        <v>142</v>
      </c>
    </row>
    <row r="145" spans="2:51" s="10" customFormat="1" ht="22.5" customHeight="1">
      <c r="B145" s="176"/>
      <c r="C145" s="177"/>
      <c r="D145" s="177"/>
      <c r="E145" s="178" t="s">
        <v>22</v>
      </c>
      <c r="F145" s="266" t="s">
        <v>178</v>
      </c>
      <c r="G145" s="267"/>
      <c r="H145" s="267"/>
      <c r="I145" s="267"/>
      <c r="J145" s="177"/>
      <c r="K145" s="179">
        <v>110.98</v>
      </c>
      <c r="L145" s="177"/>
      <c r="M145" s="177"/>
      <c r="N145" s="177"/>
      <c r="O145" s="177"/>
      <c r="P145" s="177"/>
      <c r="Q145" s="177"/>
      <c r="R145" s="180"/>
      <c r="T145" s="181"/>
      <c r="U145" s="177"/>
      <c r="V145" s="177"/>
      <c r="W145" s="177"/>
      <c r="X145" s="177"/>
      <c r="Y145" s="177"/>
      <c r="Z145" s="177"/>
      <c r="AA145" s="182"/>
      <c r="AT145" s="183" t="s">
        <v>152</v>
      </c>
      <c r="AU145" s="183" t="s">
        <v>106</v>
      </c>
      <c r="AV145" s="10" t="s">
        <v>106</v>
      </c>
      <c r="AW145" s="10" t="s">
        <v>34</v>
      </c>
      <c r="AX145" s="10" t="s">
        <v>76</v>
      </c>
      <c r="AY145" s="183" t="s">
        <v>142</v>
      </c>
    </row>
    <row r="146" spans="2:51" s="10" customFormat="1" ht="22.5" customHeight="1">
      <c r="B146" s="176"/>
      <c r="C146" s="177"/>
      <c r="D146" s="177"/>
      <c r="E146" s="178" t="s">
        <v>22</v>
      </c>
      <c r="F146" s="266" t="s">
        <v>179</v>
      </c>
      <c r="G146" s="267"/>
      <c r="H146" s="267"/>
      <c r="I146" s="267"/>
      <c r="J146" s="177"/>
      <c r="K146" s="179">
        <v>157.49</v>
      </c>
      <c r="L146" s="177"/>
      <c r="M146" s="177"/>
      <c r="N146" s="177"/>
      <c r="O146" s="177"/>
      <c r="P146" s="177"/>
      <c r="Q146" s="177"/>
      <c r="R146" s="180"/>
      <c r="T146" s="181"/>
      <c r="U146" s="177"/>
      <c r="V146" s="177"/>
      <c r="W146" s="177"/>
      <c r="X146" s="177"/>
      <c r="Y146" s="177"/>
      <c r="Z146" s="177"/>
      <c r="AA146" s="182"/>
      <c r="AT146" s="183" t="s">
        <v>152</v>
      </c>
      <c r="AU146" s="183" t="s">
        <v>106</v>
      </c>
      <c r="AV146" s="10" t="s">
        <v>106</v>
      </c>
      <c r="AW146" s="10" t="s">
        <v>34</v>
      </c>
      <c r="AX146" s="10" t="s">
        <v>76</v>
      </c>
      <c r="AY146" s="183" t="s">
        <v>142</v>
      </c>
    </row>
    <row r="147" spans="2:51" s="10" customFormat="1" ht="22.5" customHeight="1">
      <c r="B147" s="176"/>
      <c r="C147" s="177"/>
      <c r="D147" s="177"/>
      <c r="E147" s="178" t="s">
        <v>22</v>
      </c>
      <c r="F147" s="266" t="s">
        <v>180</v>
      </c>
      <c r="G147" s="267"/>
      <c r="H147" s="267"/>
      <c r="I147" s="267"/>
      <c r="J147" s="177"/>
      <c r="K147" s="179">
        <v>200.72</v>
      </c>
      <c r="L147" s="177"/>
      <c r="M147" s="177"/>
      <c r="N147" s="177"/>
      <c r="O147" s="177"/>
      <c r="P147" s="177"/>
      <c r="Q147" s="177"/>
      <c r="R147" s="180"/>
      <c r="T147" s="181"/>
      <c r="U147" s="177"/>
      <c r="V147" s="177"/>
      <c r="W147" s="177"/>
      <c r="X147" s="177"/>
      <c r="Y147" s="177"/>
      <c r="Z147" s="177"/>
      <c r="AA147" s="182"/>
      <c r="AT147" s="183" t="s">
        <v>152</v>
      </c>
      <c r="AU147" s="183" t="s">
        <v>106</v>
      </c>
      <c r="AV147" s="10" t="s">
        <v>106</v>
      </c>
      <c r="AW147" s="10" t="s">
        <v>34</v>
      </c>
      <c r="AX147" s="10" t="s">
        <v>76</v>
      </c>
      <c r="AY147" s="183" t="s">
        <v>142</v>
      </c>
    </row>
    <row r="148" spans="2:51" s="10" customFormat="1" ht="22.5" customHeight="1">
      <c r="B148" s="176"/>
      <c r="C148" s="177"/>
      <c r="D148" s="177"/>
      <c r="E148" s="178" t="s">
        <v>22</v>
      </c>
      <c r="F148" s="266" t="s">
        <v>181</v>
      </c>
      <c r="G148" s="267"/>
      <c r="H148" s="267"/>
      <c r="I148" s="267"/>
      <c r="J148" s="177"/>
      <c r="K148" s="179">
        <v>214.6</v>
      </c>
      <c r="L148" s="177"/>
      <c r="M148" s="177"/>
      <c r="N148" s="177"/>
      <c r="O148" s="177"/>
      <c r="P148" s="177"/>
      <c r="Q148" s="177"/>
      <c r="R148" s="180"/>
      <c r="T148" s="181"/>
      <c r="U148" s="177"/>
      <c r="V148" s="177"/>
      <c r="W148" s="177"/>
      <c r="X148" s="177"/>
      <c r="Y148" s="177"/>
      <c r="Z148" s="177"/>
      <c r="AA148" s="182"/>
      <c r="AT148" s="183" t="s">
        <v>152</v>
      </c>
      <c r="AU148" s="183" t="s">
        <v>106</v>
      </c>
      <c r="AV148" s="10" t="s">
        <v>106</v>
      </c>
      <c r="AW148" s="10" t="s">
        <v>34</v>
      </c>
      <c r="AX148" s="10" t="s">
        <v>76</v>
      </c>
      <c r="AY148" s="183" t="s">
        <v>142</v>
      </c>
    </row>
    <row r="149" spans="2:51" s="11" customFormat="1" ht="22.5" customHeight="1">
      <c r="B149" s="184"/>
      <c r="C149" s="185"/>
      <c r="D149" s="185"/>
      <c r="E149" s="186" t="s">
        <v>22</v>
      </c>
      <c r="F149" s="268" t="s">
        <v>163</v>
      </c>
      <c r="G149" s="269"/>
      <c r="H149" s="269"/>
      <c r="I149" s="269"/>
      <c r="J149" s="185"/>
      <c r="K149" s="187">
        <v>1420.61</v>
      </c>
      <c r="L149" s="185"/>
      <c r="M149" s="185"/>
      <c r="N149" s="185"/>
      <c r="O149" s="185"/>
      <c r="P149" s="185"/>
      <c r="Q149" s="185"/>
      <c r="R149" s="188"/>
      <c r="T149" s="189"/>
      <c r="U149" s="185"/>
      <c r="V149" s="185"/>
      <c r="W149" s="185"/>
      <c r="X149" s="185"/>
      <c r="Y149" s="185"/>
      <c r="Z149" s="185"/>
      <c r="AA149" s="190"/>
      <c r="AT149" s="191" t="s">
        <v>152</v>
      </c>
      <c r="AU149" s="191" t="s">
        <v>106</v>
      </c>
      <c r="AV149" s="11" t="s">
        <v>147</v>
      </c>
      <c r="AW149" s="11" t="s">
        <v>34</v>
      </c>
      <c r="AX149" s="11" t="s">
        <v>84</v>
      </c>
      <c r="AY149" s="191" t="s">
        <v>142</v>
      </c>
    </row>
    <row r="150" spans="2:65" s="1" customFormat="1" ht="31.5" customHeight="1">
      <c r="B150" s="36"/>
      <c r="C150" s="169" t="s">
        <v>147</v>
      </c>
      <c r="D150" s="169" t="s">
        <v>143</v>
      </c>
      <c r="E150" s="170" t="s">
        <v>182</v>
      </c>
      <c r="F150" s="260" t="s">
        <v>183</v>
      </c>
      <c r="G150" s="260"/>
      <c r="H150" s="260"/>
      <c r="I150" s="260"/>
      <c r="J150" s="171" t="s">
        <v>146</v>
      </c>
      <c r="K150" s="172">
        <v>1988.4</v>
      </c>
      <c r="L150" s="261">
        <v>0</v>
      </c>
      <c r="M150" s="262"/>
      <c r="N150" s="263">
        <f>ROUND(L150*K150,2)</f>
        <v>0</v>
      </c>
      <c r="O150" s="263"/>
      <c r="P150" s="263"/>
      <c r="Q150" s="263"/>
      <c r="R150" s="38"/>
      <c r="T150" s="173" t="s">
        <v>22</v>
      </c>
      <c r="U150" s="45" t="s">
        <v>41</v>
      </c>
      <c r="V150" s="37"/>
      <c r="W150" s="174">
        <f>V150*K150</f>
        <v>0</v>
      </c>
      <c r="X150" s="174">
        <v>0</v>
      </c>
      <c r="Y150" s="174">
        <f>X150*K150</f>
        <v>0</v>
      </c>
      <c r="Z150" s="174">
        <v>0</v>
      </c>
      <c r="AA150" s="175">
        <f>Z150*K150</f>
        <v>0</v>
      </c>
      <c r="AR150" s="19" t="s">
        <v>147</v>
      </c>
      <c r="AT150" s="19" t="s">
        <v>143</v>
      </c>
      <c r="AU150" s="19" t="s">
        <v>106</v>
      </c>
      <c r="AY150" s="19" t="s">
        <v>142</v>
      </c>
      <c r="BE150" s="111">
        <f>IF(U150="základní",N150,0)</f>
        <v>0</v>
      </c>
      <c r="BF150" s="111">
        <f>IF(U150="snížená",N150,0)</f>
        <v>0</v>
      </c>
      <c r="BG150" s="111">
        <f>IF(U150="zákl. přenesená",N150,0)</f>
        <v>0</v>
      </c>
      <c r="BH150" s="111">
        <f>IF(U150="sníž. přenesená",N150,0)</f>
        <v>0</v>
      </c>
      <c r="BI150" s="111">
        <f>IF(U150="nulová",N150,0)</f>
        <v>0</v>
      </c>
      <c r="BJ150" s="19" t="s">
        <v>84</v>
      </c>
      <c r="BK150" s="111">
        <f>ROUND(L150*K150,2)</f>
        <v>0</v>
      </c>
      <c r="BL150" s="19" t="s">
        <v>147</v>
      </c>
      <c r="BM150" s="19" t="s">
        <v>184</v>
      </c>
    </row>
    <row r="151" spans="2:47" s="1" customFormat="1" ht="90" customHeight="1">
      <c r="B151" s="36"/>
      <c r="C151" s="37"/>
      <c r="D151" s="37"/>
      <c r="E151" s="37"/>
      <c r="F151" s="264" t="s">
        <v>185</v>
      </c>
      <c r="G151" s="265"/>
      <c r="H151" s="265"/>
      <c r="I151" s="265"/>
      <c r="J151" s="37"/>
      <c r="K151" s="37"/>
      <c r="L151" s="37"/>
      <c r="M151" s="37"/>
      <c r="N151" s="37"/>
      <c r="O151" s="37"/>
      <c r="P151" s="37"/>
      <c r="Q151" s="37"/>
      <c r="R151" s="38"/>
      <c r="T151" s="144"/>
      <c r="U151" s="37"/>
      <c r="V151" s="37"/>
      <c r="W151" s="37"/>
      <c r="X151" s="37"/>
      <c r="Y151" s="37"/>
      <c r="Z151" s="37"/>
      <c r="AA151" s="79"/>
      <c r="AT151" s="19" t="s">
        <v>150</v>
      </c>
      <c r="AU151" s="19" t="s">
        <v>106</v>
      </c>
    </row>
    <row r="152" spans="2:51" s="10" customFormat="1" ht="22.5" customHeight="1">
      <c r="B152" s="176"/>
      <c r="C152" s="177"/>
      <c r="D152" s="177"/>
      <c r="E152" s="178" t="s">
        <v>22</v>
      </c>
      <c r="F152" s="266" t="s">
        <v>151</v>
      </c>
      <c r="G152" s="267"/>
      <c r="H152" s="267"/>
      <c r="I152" s="267"/>
      <c r="J152" s="177"/>
      <c r="K152" s="179">
        <v>1988.4</v>
      </c>
      <c r="L152" s="177"/>
      <c r="M152" s="177"/>
      <c r="N152" s="177"/>
      <c r="O152" s="177"/>
      <c r="P152" s="177"/>
      <c r="Q152" s="177"/>
      <c r="R152" s="180"/>
      <c r="T152" s="181"/>
      <c r="U152" s="177"/>
      <c r="V152" s="177"/>
      <c r="W152" s="177"/>
      <c r="X152" s="177"/>
      <c r="Y152" s="177"/>
      <c r="Z152" s="177"/>
      <c r="AA152" s="182"/>
      <c r="AT152" s="183" t="s">
        <v>152</v>
      </c>
      <c r="AU152" s="183" t="s">
        <v>106</v>
      </c>
      <c r="AV152" s="10" t="s">
        <v>106</v>
      </c>
      <c r="AW152" s="10" t="s">
        <v>34</v>
      </c>
      <c r="AX152" s="10" t="s">
        <v>84</v>
      </c>
      <c r="AY152" s="183" t="s">
        <v>142</v>
      </c>
    </row>
    <row r="153" spans="2:65" s="1" customFormat="1" ht="31.5" customHeight="1">
      <c r="B153" s="36"/>
      <c r="C153" s="169" t="s">
        <v>186</v>
      </c>
      <c r="D153" s="169" t="s">
        <v>143</v>
      </c>
      <c r="E153" s="170" t="s">
        <v>187</v>
      </c>
      <c r="F153" s="260" t="s">
        <v>188</v>
      </c>
      <c r="G153" s="260"/>
      <c r="H153" s="260"/>
      <c r="I153" s="260"/>
      <c r="J153" s="171" t="s">
        <v>189</v>
      </c>
      <c r="K153" s="172">
        <v>555</v>
      </c>
      <c r="L153" s="261">
        <v>0</v>
      </c>
      <c r="M153" s="262"/>
      <c r="N153" s="263">
        <f>ROUND(L153*K153,2)</f>
        <v>0</v>
      </c>
      <c r="O153" s="263"/>
      <c r="P153" s="263"/>
      <c r="Q153" s="263"/>
      <c r="R153" s="38"/>
      <c r="T153" s="173" t="s">
        <v>22</v>
      </c>
      <c r="U153" s="45" t="s">
        <v>41</v>
      </c>
      <c r="V153" s="37"/>
      <c r="W153" s="174">
        <f>V153*K153</f>
        <v>0</v>
      </c>
      <c r="X153" s="174">
        <v>0.44228</v>
      </c>
      <c r="Y153" s="174">
        <f>X153*K153</f>
        <v>245.46540000000002</v>
      </c>
      <c r="Z153" s="174">
        <v>0</v>
      </c>
      <c r="AA153" s="175">
        <f>Z153*K153</f>
        <v>0</v>
      </c>
      <c r="AR153" s="19" t="s">
        <v>147</v>
      </c>
      <c r="AT153" s="19" t="s">
        <v>143</v>
      </c>
      <c r="AU153" s="19" t="s">
        <v>106</v>
      </c>
      <c r="AY153" s="19" t="s">
        <v>142</v>
      </c>
      <c r="BE153" s="111">
        <f>IF(U153="základní",N153,0)</f>
        <v>0</v>
      </c>
      <c r="BF153" s="111">
        <f>IF(U153="snížená",N153,0)</f>
        <v>0</v>
      </c>
      <c r="BG153" s="111">
        <f>IF(U153="zákl. přenesená",N153,0)</f>
        <v>0</v>
      </c>
      <c r="BH153" s="111">
        <f>IF(U153="sníž. přenesená",N153,0)</f>
        <v>0</v>
      </c>
      <c r="BI153" s="111">
        <f>IF(U153="nulová",N153,0)</f>
        <v>0</v>
      </c>
      <c r="BJ153" s="19" t="s">
        <v>84</v>
      </c>
      <c r="BK153" s="111">
        <f>ROUND(L153*K153,2)</f>
        <v>0</v>
      </c>
      <c r="BL153" s="19" t="s">
        <v>147</v>
      </c>
      <c r="BM153" s="19" t="s">
        <v>190</v>
      </c>
    </row>
    <row r="154" spans="2:47" s="1" customFormat="1" ht="30" customHeight="1">
      <c r="B154" s="36"/>
      <c r="C154" s="37"/>
      <c r="D154" s="37"/>
      <c r="E154" s="37"/>
      <c r="F154" s="264" t="s">
        <v>191</v>
      </c>
      <c r="G154" s="265"/>
      <c r="H154" s="265"/>
      <c r="I154" s="265"/>
      <c r="J154" s="37"/>
      <c r="K154" s="37"/>
      <c r="L154" s="37"/>
      <c r="M154" s="37"/>
      <c r="N154" s="37"/>
      <c r="O154" s="37"/>
      <c r="P154" s="37"/>
      <c r="Q154" s="37"/>
      <c r="R154" s="38"/>
      <c r="T154" s="144"/>
      <c r="U154" s="37"/>
      <c r="V154" s="37"/>
      <c r="W154" s="37"/>
      <c r="X154" s="37"/>
      <c r="Y154" s="37"/>
      <c r="Z154" s="37"/>
      <c r="AA154" s="79"/>
      <c r="AT154" s="19" t="s">
        <v>150</v>
      </c>
      <c r="AU154" s="19" t="s">
        <v>106</v>
      </c>
    </row>
    <row r="155" spans="2:51" s="10" customFormat="1" ht="22.5" customHeight="1">
      <c r="B155" s="176"/>
      <c r="C155" s="177"/>
      <c r="D155" s="177"/>
      <c r="E155" s="178" t="s">
        <v>22</v>
      </c>
      <c r="F155" s="266" t="s">
        <v>192</v>
      </c>
      <c r="G155" s="267"/>
      <c r="H155" s="267"/>
      <c r="I155" s="267"/>
      <c r="J155" s="177"/>
      <c r="K155" s="179">
        <v>159</v>
      </c>
      <c r="L155" s="177"/>
      <c r="M155" s="177"/>
      <c r="N155" s="177"/>
      <c r="O155" s="177"/>
      <c r="P155" s="177"/>
      <c r="Q155" s="177"/>
      <c r="R155" s="180"/>
      <c r="T155" s="181"/>
      <c r="U155" s="177"/>
      <c r="V155" s="177"/>
      <c r="W155" s="177"/>
      <c r="X155" s="177"/>
      <c r="Y155" s="177"/>
      <c r="Z155" s="177"/>
      <c r="AA155" s="182"/>
      <c r="AT155" s="183" t="s">
        <v>152</v>
      </c>
      <c r="AU155" s="183" t="s">
        <v>106</v>
      </c>
      <c r="AV155" s="10" t="s">
        <v>106</v>
      </c>
      <c r="AW155" s="10" t="s">
        <v>34</v>
      </c>
      <c r="AX155" s="10" t="s">
        <v>76</v>
      </c>
      <c r="AY155" s="183" t="s">
        <v>142</v>
      </c>
    </row>
    <row r="156" spans="2:51" s="10" customFormat="1" ht="22.5" customHeight="1">
      <c r="B156" s="176"/>
      <c r="C156" s="177"/>
      <c r="D156" s="177"/>
      <c r="E156" s="178" t="s">
        <v>22</v>
      </c>
      <c r="F156" s="266" t="s">
        <v>193</v>
      </c>
      <c r="G156" s="267"/>
      <c r="H156" s="267"/>
      <c r="I156" s="267"/>
      <c r="J156" s="177"/>
      <c r="K156" s="179">
        <v>396</v>
      </c>
      <c r="L156" s="177"/>
      <c r="M156" s="177"/>
      <c r="N156" s="177"/>
      <c r="O156" s="177"/>
      <c r="P156" s="177"/>
      <c r="Q156" s="177"/>
      <c r="R156" s="180"/>
      <c r="T156" s="181"/>
      <c r="U156" s="177"/>
      <c r="V156" s="177"/>
      <c r="W156" s="177"/>
      <c r="X156" s="177"/>
      <c r="Y156" s="177"/>
      <c r="Z156" s="177"/>
      <c r="AA156" s="182"/>
      <c r="AT156" s="183" t="s">
        <v>152</v>
      </c>
      <c r="AU156" s="183" t="s">
        <v>106</v>
      </c>
      <c r="AV156" s="10" t="s">
        <v>106</v>
      </c>
      <c r="AW156" s="10" t="s">
        <v>34</v>
      </c>
      <c r="AX156" s="10" t="s">
        <v>76</v>
      </c>
      <c r="AY156" s="183" t="s">
        <v>142</v>
      </c>
    </row>
    <row r="157" spans="2:51" s="11" customFormat="1" ht="22.5" customHeight="1">
      <c r="B157" s="184"/>
      <c r="C157" s="185"/>
      <c r="D157" s="185"/>
      <c r="E157" s="186" t="s">
        <v>22</v>
      </c>
      <c r="F157" s="268" t="s">
        <v>163</v>
      </c>
      <c r="G157" s="269"/>
      <c r="H157" s="269"/>
      <c r="I157" s="269"/>
      <c r="J157" s="185"/>
      <c r="K157" s="187">
        <v>555</v>
      </c>
      <c r="L157" s="185"/>
      <c r="M157" s="185"/>
      <c r="N157" s="185"/>
      <c r="O157" s="185"/>
      <c r="P157" s="185"/>
      <c r="Q157" s="185"/>
      <c r="R157" s="188"/>
      <c r="T157" s="189"/>
      <c r="U157" s="185"/>
      <c r="V157" s="185"/>
      <c r="W157" s="185"/>
      <c r="X157" s="185"/>
      <c r="Y157" s="185"/>
      <c r="Z157" s="185"/>
      <c r="AA157" s="190"/>
      <c r="AT157" s="191" t="s">
        <v>152</v>
      </c>
      <c r="AU157" s="191" t="s">
        <v>106</v>
      </c>
      <c r="AV157" s="11" t="s">
        <v>147</v>
      </c>
      <c r="AW157" s="11" t="s">
        <v>34</v>
      </c>
      <c r="AX157" s="11" t="s">
        <v>84</v>
      </c>
      <c r="AY157" s="191" t="s">
        <v>142</v>
      </c>
    </row>
    <row r="158" spans="2:63" s="9" customFormat="1" ht="37.35" customHeight="1">
      <c r="B158" s="158"/>
      <c r="C158" s="159"/>
      <c r="D158" s="160" t="s">
        <v>118</v>
      </c>
      <c r="E158" s="160"/>
      <c r="F158" s="160"/>
      <c r="G158" s="160"/>
      <c r="H158" s="160"/>
      <c r="I158" s="160"/>
      <c r="J158" s="160"/>
      <c r="K158" s="160"/>
      <c r="L158" s="160"/>
      <c r="M158" s="160"/>
      <c r="N158" s="277">
        <f>BK158</f>
        <v>0</v>
      </c>
      <c r="O158" s="278"/>
      <c r="P158" s="278"/>
      <c r="Q158" s="278"/>
      <c r="R158" s="161"/>
      <c r="T158" s="162"/>
      <c r="U158" s="159"/>
      <c r="V158" s="159"/>
      <c r="W158" s="163">
        <f>SUM(W159:W162)</f>
        <v>0</v>
      </c>
      <c r="X158" s="159"/>
      <c r="Y158" s="163">
        <f>SUM(Y159:Y162)</f>
        <v>0</v>
      </c>
      <c r="Z158" s="159"/>
      <c r="AA158" s="164">
        <f>SUM(AA159:AA162)</f>
        <v>0</v>
      </c>
      <c r="AR158" s="165" t="s">
        <v>186</v>
      </c>
      <c r="AT158" s="166" t="s">
        <v>75</v>
      </c>
      <c r="AU158" s="166" t="s">
        <v>76</v>
      </c>
      <c r="AY158" s="165" t="s">
        <v>142</v>
      </c>
      <c r="BK158" s="167">
        <f>SUM(BK159:BK162)</f>
        <v>0</v>
      </c>
    </row>
    <row r="159" spans="2:65" s="1" customFormat="1" ht="22.5" customHeight="1">
      <c r="B159" s="36"/>
      <c r="C159" s="169" t="s">
        <v>194</v>
      </c>
      <c r="D159" s="169" t="s">
        <v>143</v>
      </c>
      <c r="E159" s="170" t="s">
        <v>195</v>
      </c>
      <c r="F159" s="260" t="s">
        <v>196</v>
      </c>
      <c r="G159" s="260"/>
      <c r="H159" s="260"/>
      <c r="I159" s="260"/>
      <c r="J159" s="171" t="s">
        <v>197</v>
      </c>
      <c r="K159" s="172">
        <v>20</v>
      </c>
      <c r="L159" s="261">
        <v>0</v>
      </c>
      <c r="M159" s="262"/>
      <c r="N159" s="263">
        <f>ROUND(L159*K159,2)</f>
        <v>0</v>
      </c>
      <c r="O159" s="263"/>
      <c r="P159" s="263"/>
      <c r="Q159" s="263"/>
      <c r="R159" s="38"/>
      <c r="T159" s="173" t="s">
        <v>22</v>
      </c>
      <c r="U159" s="45" t="s">
        <v>41</v>
      </c>
      <c r="V159" s="37"/>
      <c r="W159" s="174">
        <f>V159*K159</f>
        <v>0</v>
      </c>
      <c r="X159" s="174">
        <v>0</v>
      </c>
      <c r="Y159" s="174">
        <f>X159*K159</f>
        <v>0</v>
      </c>
      <c r="Z159" s="174">
        <v>0</v>
      </c>
      <c r="AA159" s="175">
        <f>Z159*K159</f>
        <v>0</v>
      </c>
      <c r="AR159" s="19" t="s">
        <v>147</v>
      </c>
      <c r="AT159" s="19" t="s">
        <v>143</v>
      </c>
      <c r="AU159" s="19" t="s">
        <v>84</v>
      </c>
      <c r="AY159" s="19" t="s">
        <v>142</v>
      </c>
      <c r="BE159" s="111">
        <f>IF(U159="základní",N159,0)</f>
        <v>0</v>
      </c>
      <c r="BF159" s="111">
        <f>IF(U159="snížená",N159,0)</f>
        <v>0</v>
      </c>
      <c r="BG159" s="111">
        <f>IF(U159="zákl. přenesená",N159,0)</f>
        <v>0</v>
      </c>
      <c r="BH159" s="111">
        <f>IF(U159="sníž. přenesená",N159,0)</f>
        <v>0</v>
      </c>
      <c r="BI159" s="111">
        <f>IF(U159="nulová",N159,0)</f>
        <v>0</v>
      </c>
      <c r="BJ159" s="19" t="s">
        <v>84</v>
      </c>
      <c r="BK159" s="111">
        <f>ROUND(L159*K159,2)</f>
        <v>0</v>
      </c>
      <c r="BL159" s="19" t="s">
        <v>147</v>
      </c>
      <c r="BM159" s="19" t="s">
        <v>198</v>
      </c>
    </row>
    <row r="160" spans="2:51" s="10" customFormat="1" ht="22.5" customHeight="1">
      <c r="B160" s="176"/>
      <c r="C160" s="177"/>
      <c r="D160" s="177"/>
      <c r="E160" s="178" t="s">
        <v>22</v>
      </c>
      <c r="F160" s="270" t="s">
        <v>199</v>
      </c>
      <c r="G160" s="271"/>
      <c r="H160" s="271"/>
      <c r="I160" s="271"/>
      <c r="J160" s="177"/>
      <c r="K160" s="179">
        <v>15</v>
      </c>
      <c r="L160" s="177"/>
      <c r="M160" s="177"/>
      <c r="N160" s="177"/>
      <c r="O160" s="177"/>
      <c r="P160" s="177"/>
      <c r="Q160" s="177"/>
      <c r="R160" s="180"/>
      <c r="T160" s="181"/>
      <c r="U160" s="177"/>
      <c r="V160" s="177"/>
      <c r="W160" s="177"/>
      <c r="X160" s="177"/>
      <c r="Y160" s="177"/>
      <c r="Z160" s="177"/>
      <c r="AA160" s="182"/>
      <c r="AT160" s="183" t="s">
        <v>152</v>
      </c>
      <c r="AU160" s="183" t="s">
        <v>84</v>
      </c>
      <c r="AV160" s="10" t="s">
        <v>106</v>
      </c>
      <c r="AW160" s="10" t="s">
        <v>34</v>
      </c>
      <c r="AX160" s="10" t="s">
        <v>76</v>
      </c>
      <c r="AY160" s="183" t="s">
        <v>142</v>
      </c>
    </row>
    <row r="161" spans="2:51" s="10" customFormat="1" ht="22.5" customHeight="1">
      <c r="B161" s="176"/>
      <c r="C161" s="177"/>
      <c r="D161" s="177"/>
      <c r="E161" s="178" t="s">
        <v>22</v>
      </c>
      <c r="F161" s="266" t="s">
        <v>200</v>
      </c>
      <c r="G161" s="267"/>
      <c r="H161" s="267"/>
      <c r="I161" s="267"/>
      <c r="J161" s="177"/>
      <c r="K161" s="179">
        <v>5</v>
      </c>
      <c r="L161" s="177"/>
      <c r="M161" s="177"/>
      <c r="N161" s="177"/>
      <c r="O161" s="177"/>
      <c r="P161" s="177"/>
      <c r="Q161" s="177"/>
      <c r="R161" s="180"/>
      <c r="T161" s="181"/>
      <c r="U161" s="177"/>
      <c r="V161" s="177"/>
      <c r="W161" s="177"/>
      <c r="X161" s="177"/>
      <c r="Y161" s="177"/>
      <c r="Z161" s="177"/>
      <c r="AA161" s="182"/>
      <c r="AT161" s="183" t="s">
        <v>152</v>
      </c>
      <c r="AU161" s="183" t="s">
        <v>84</v>
      </c>
      <c r="AV161" s="10" t="s">
        <v>106</v>
      </c>
      <c r="AW161" s="10" t="s">
        <v>34</v>
      </c>
      <c r="AX161" s="10" t="s">
        <v>76</v>
      </c>
      <c r="AY161" s="183" t="s">
        <v>142</v>
      </c>
    </row>
    <row r="162" spans="2:51" s="11" customFormat="1" ht="22.5" customHeight="1">
      <c r="B162" s="184"/>
      <c r="C162" s="185"/>
      <c r="D162" s="185"/>
      <c r="E162" s="186" t="s">
        <v>22</v>
      </c>
      <c r="F162" s="268" t="s">
        <v>163</v>
      </c>
      <c r="G162" s="269"/>
      <c r="H162" s="269"/>
      <c r="I162" s="269"/>
      <c r="J162" s="185"/>
      <c r="K162" s="187">
        <v>20</v>
      </c>
      <c r="L162" s="185"/>
      <c r="M162" s="185"/>
      <c r="N162" s="185"/>
      <c r="O162" s="185"/>
      <c r="P162" s="185"/>
      <c r="Q162" s="185"/>
      <c r="R162" s="188"/>
      <c r="T162" s="189"/>
      <c r="U162" s="185"/>
      <c r="V162" s="185"/>
      <c r="W162" s="185"/>
      <c r="X162" s="185"/>
      <c r="Y162" s="185"/>
      <c r="Z162" s="185"/>
      <c r="AA162" s="190"/>
      <c r="AT162" s="191" t="s">
        <v>152</v>
      </c>
      <c r="AU162" s="191" t="s">
        <v>84</v>
      </c>
      <c r="AV162" s="11" t="s">
        <v>147</v>
      </c>
      <c r="AW162" s="11" t="s">
        <v>34</v>
      </c>
      <c r="AX162" s="11" t="s">
        <v>84</v>
      </c>
      <c r="AY162" s="191" t="s">
        <v>142</v>
      </c>
    </row>
    <row r="163" spans="2:63" s="1" customFormat="1" ht="49.9" customHeight="1">
      <c r="B163" s="36"/>
      <c r="C163" s="37"/>
      <c r="D163" s="160" t="s">
        <v>201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274">
        <f>BK163</f>
        <v>0</v>
      </c>
      <c r="O163" s="253"/>
      <c r="P163" s="253"/>
      <c r="Q163" s="253"/>
      <c r="R163" s="38"/>
      <c r="T163" s="149"/>
      <c r="U163" s="57"/>
      <c r="V163" s="57"/>
      <c r="W163" s="57"/>
      <c r="X163" s="57"/>
      <c r="Y163" s="57"/>
      <c r="Z163" s="57"/>
      <c r="AA163" s="59"/>
      <c r="AT163" s="19" t="s">
        <v>75</v>
      </c>
      <c r="AU163" s="19" t="s">
        <v>76</v>
      </c>
      <c r="AY163" s="19" t="s">
        <v>202</v>
      </c>
      <c r="BK163" s="111">
        <v>0</v>
      </c>
    </row>
    <row r="164" spans="2:18" s="1" customFormat="1" ht="6.95" customHeight="1">
      <c r="B164" s="60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2"/>
    </row>
  </sheetData>
  <sheetProtection algorithmName="SHA-512" hashValue="PF5ICPv4CuWC/pCV/PxT0CS/IM7J7HhAFDenwt2eI/bwmgchlX8cwaT7QqzSIhlBCW/zqQt9uTQ+sapSR/c/pw==" saltValue="0zvdK/g7WuHMYo+552i4cA==" spinCount="100000" sheet="1" objects="1" scenarios="1" formatCells="0" formatColumns="0" formatRows="0" sort="0" autoFilter="0"/>
  <mergeCells count="123">
    <mergeCell ref="S2:AC2"/>
    <mergeCell ref="F160:I160"/>
    <mergeCell ref="F161:I161"/>
    <mergeCell ref="F162:I162"/>
    <mergeCell ref="N118:Q118"/>
    <mergeCell ref="N119:Q119"/>
    <mergeCell ref="N120:Q120"/>
    <mergeCell ref="N158:Q158"/>
    <mergeCell ref="N163:Q163"/>
    <mergeCell ref="H1:K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F159:I159"/>
    <mergeCell ref="L159:M159"/>
    <mergeCell ref="N159:Q159"/>
    <mergeCell ref="F145:I145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29:I129"/>
    <mergeCell ref="F130:I130"/>
    <mergeCell ref="F131:I131"/>
    <mergeCell ref="F132:I132"/>
    <mergeCell ref="F133:I133"/>
    <mergeCell ref="F134:I134"/>
    <mergeCell ref="L134:M134"/>
    <mergeCell ref="N134:Q134"/>
    <mergeCell ref="F135:I135"/>
    <mergeCell ref="F122:I122"/>
    <mergeCell ref="F123:I123"/>
    <mergeCell ref="F124:I124"/>
    <mergeCell ref="L124:M124"/>
    <mergeCell ref="N124:Q124"/>
    <mergeCell ref="F125:I125"/>
    <mergeCell ref="F126:I126"/>
    <mergeCell ref="F127:I127"/>
    <mergeCell ref="F128:I128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101</v>
      </c>
      <c r="G1" s="15"/>
      <c r="H1" s="279" t="s">
        <v>102</v>
      </c>
      <c r="I1" s="279"/>
      <c r="J1" s="279"/>
      <c r="K1" s="279"/>
      <c r="L1" s="15" t="s">
        <v>103</v>
      </c>
      <c r="M1" s="13"/>
      <c r="N1" s="13"/>
      <c r="O1" s="14" t="s">
        <v>104</v>
      </c>
      <c r="P1" s="13"/>
      <c r="Q1" s="13"/>
      <c r="R1" s="13"/>
      <c r="S1" s="15" t="s">
        <v>105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7" t="s">
        <v>8</v>
      </c>
      <c r="T2" s="238"/>
      <c r="U2" s="238"/>
      <c r="V2" s="238"/>
      <c r="W2" s="238"/>
      <c r="X2" s="238"/>
      <c r="Y2" s="238"/>
      <c r="Z2" s="238"/>
      <c r="AA2" s="238"/>
      <c r="AB2" s="238"/>
      <c r="AC2" s="238"/>
      <c r="AT2" s="19" t="s">
        <v>88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106</v>
      </c>
    </row>
    <row r="4" spans="2:46" ht="36.95" customHeight="1">
      <c r="B4" s="23"/>
      <c r="C4" s="194" t="s">
        <v>107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39" t="str">
        <f>'Rekapitulace stavby'!K6</f>
        <v>Velká strouha, Pardubice, oprava koryta, ř. km 4,800 - 6,230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7"/>
      <c r="R6" s="24"/>
    </row>
    <row r="7" spans="2:18" s="1" customFormat="1" ht="32.85" customHeight="1">
      <c r="B7" s="36"/>
      <c r="C7" s="37"/>
      <c r="D7" s="30" t="s">
        <v>108</v>
      </c>
      <c r="E7" s="37"/>
      <c r="F7" s="200" t="s">
        <v>203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37"/>
      <c r="R7" s="38"/>
    </row>
    <row r="8" spans="2:18" s="1" customFormat="1" ht="14.4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42" t="str">
        <f>'Rekapitulace stavby'!AN8</f>
        <v>25. 9. 2017</v>
      </c>
      <c r="P9" s="243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198" t="str">
        <f>IF('Rekapitulace stavby'!AN10="","",'Rekapitulace stavby'!AN10)</f>
        <v/>
      </c>
      <c r="P11" s="198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198" t="str">
        <f>IF('Rekapitulace stavby'!AN11="","",'Rekapitulace stavby'!AN11)</f>
        <v/>
      </c>
      <c r="P12" s="198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44" t="str">
        <f>IF('Rekapitulace stavby'!AN13="","",'Rekapitulace stavby'!AN13)</f>
        <v>Vyplň údaj</v>
      </c>
      <c r="P14" s="198"/>
      <c r="Q14" s="37"/>
      <c r="R14" s="38"/>
    </row>
    <row r="15" spans="2:18" s="1" customFormat="1" ht="18" customHeight="1">
      <c r="B15" s="36"/>
      <c r="C15" s="37"/>
      <c r="D15" s="37"/>
      <c r="E15" s="244" t="str">
        <f>IF('Rekapitulace stavby'!E14="","",'Rekapitulace stavby'!E14)</f>
        <v>Vyplň údaj</v>
      </c>
      <c r="F15" s="245"/>
      <c r="G15" s="245"/>
      <c r="H15" s="245"/>
      <c r="I15" s="245"/>
      <c r="J15" s="245"/>
      <c r="K15" s="245"/>
      <c r="L15" s="245"/>
      <c r="M15" s="31" t="s">
        <v>30</v>
      </c>
      <c r="N15" s="37"/>
      <c r="O15" s="244" t="str">
        <f>IF('Rekapitulace stavby'!AN14="","",'Rekapitulace stavby'!AN14)</f>
        <v>Vyplň údaj</v>
      </c>
      <c r="P15" s="198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198" t="str">
        <f>IF('Rekapitulace stavby'!AN16="","",'Rekapitulace stavby'!AN16)</f>
        <v/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198" t="str">
        <f>IF('Rekapitulace stavby'!AN17="","",'Rekapitulace stavby'!AN17)</f>
        <v/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35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198" t="str">
        <f>IF('Rekapitulace stavby'!AN19="","",'Rekapitulace stavby'!AN19)</f>
        <v/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198" t="str">
        <f>IF('Rekapitulace stavby'!AN20="","",'Rekapitulace stavby'!AN20)</f>
        <v/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22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110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95</v>
      </c>
      <c r="E28" s="37"/>
      <c r="F28" s="37"/>
      <c r="G28" s="37"/>
      <c r="H28" s="37"/>
      <c r="I28" s="37"/>
      <c r="J28" s="37"/>
      <c r="K28" s="37"/>
      <c r="L28" s="37"/>
      <c r="M28" s="204">
        <f>N92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39</v>
      </c>
      <c r="E30" s="37"/>
      <c r="F30" s="37"/>
      <c r="G30" s="37"/>
      <c r="H30" s="37"/>
      <c r="I30" s="37"/>
      <c r="J30" s="37"/>
      <c r="K30" s="37"/>
      <c r="L30" s="37"/>
      <c r="M30" s="246">
        <f>ROUND(M27+M28,2)</f>
        <v>0</v>
      </c>
      <c r="N30" s="241"/>
      <c r="O30" s="241"/>
      <c r="P30" s="241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40</v>
      </c>
      <c r="E32" s="43" t="s">
        <v>41</v>
      </c>
      <c r="F32" s="44">
        <v>0.21</v>
      </c>
      <c r="G32" s="123" t="s">
        <v>42</v>
      </c>
      <c r="H32" s="247">
        <f>(SUM(BE92:BE99)+SUM(BE117:BE168))</f>
        <v>0</v>
      </c>
      <c r="I32" s="241"/>
      <c r="J32" s="241"/>
      <c r="K32" s="37"/>
      <c r="L32" s="37"/>
      <c r="M32" s="247">
        <f>ROUND((SUM(BE92:BE99)+SUM(BE117:BE168)),2)*F32</f>
        <v>0</v>
      </c>
      <c r="N32" s="241"/>
      <c r="O32" s="241"/>
      <c r="P32" s="241"/>
      <c r="Q32" s="37"/>
      <c r="R32" s="38"/>
    </row>
    <row r="33" spans="2:18" s="1" customFormat="1" ht="14.45" customHeight="1">
      <c r="B33" s="36"/>
      <c r="C33" s="37"/>
      <c r="D33" s="37"/>
      <c r="E33" s="43" t="s">
        <v>43</v>
      </c>
      <c r="F33" s="44">
        <v>0.15</v>
      </c>
      <c r="G33" s="123" t="s">
        <v>42</v>
      </c>
      <c r="H33" s="247">
        <f>(SUM(BF92:BF99)+SUM(BF117:BF168))</f>
        <v>0</v>
      </c>
      <c r="I33" s="241"/>
      <c r="J33" s="241"/>
      <c r="K33" s="37"/>
      <c r="L33" s="37"/>
      <c r="M33" s="247">
        <f>ROUND((SUM(BF92:BF99)+SUM(BF117:BF168)),2)*F33</f>
        <v>0</v>
      </c>
      <c r="N33" s="241"/>
      <c r="O33" s="241"/>
      <c r="P33" s="241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44</v>
      </c>
      <c r="F34" s="44">
        <v>0.21</v>
      </c>
      <c r="G34" s="123" t="s">
        <v>42</v>
      </c>
      <c r="H34" s="247">
        <f>(SUM(BG92:BG99)+SUM(BG117:BG168))</f>
        <v>0</v>
      </c>
      <c r="I34" s="241"/>
      <c r="J34" s="241"/>
      <c r="K34" s="37"/>
      <c r="L34" s="37"/>
      <c r="M34" s="247">
        <v>0</v>
      </c>
      <c r="N34" s="241"/>
      <c r="O34" s="241"/>
      <c r="P34" s="241"/>
      <c r="Q34" s="37"/>
      <c r="R34" s="38"/>
    </row>
    <row r="35" spans="2:18" s="1" customFormat="1" ht="14.45" customHeight="1" hidden="1">
      <c r="B35" s="36"/>
      <c r="C35" s="37"/>
      <c r="D35" s="37"/>
      <c r="E35" s="43" t="s">
        <v>45</v>
      </c>
      <c r="F35" s="44">
        <v>0.15</v>
      </c>
      <c r="G35" s="123" t="s">
        <v>42</v>
      </c>
      <c r="H35" s="247">
        <f>(SUM(BH92:BH99)+SUM(BH117:BH168))</f>
        <v>0</v>
      </c>
      <c r="I35" s="241"/>
      <c r="J35" s="241"/>
      <c r="K35" s="37"/>
      <c r="L35" s="37"/>
      <c r="M35" s="247">
        <v>0</v>
      </c>
      <c r="N35" s="241"/>
      <c r="O35" s="241"/>
      <c r="P35" s="241"/>
      <c r="Q35" s="37"/>
      <c r="R35" s="38"/>
    </row>
    <row r="36" spans="2:18" s="1" customFormat="1" ht="14.45" customHeight="1" hidden="1">
      <c r="B36" s="36"/>
      <c r="C36" s="37"/>
      <c r="D36" s="37"/>
      <c r="E36" s="43" t="s">
        <v>46</v>
      </c>
      <c r="F36" s="44">
        <v>0</v>
      </c>
      <c r="G36" s="123" t="s">
        <v>42</v>
      </c>
      <c r="H36" s="247">
        <f>(SUM(BI92:BI99)+SUM(BI117:BI168))</f>
        <v>0</v>
      </c>
      <c r="I36" s="241"/>
      <c r="J36" s="241"/>
      <c r="K36" s="37"/>
      <c r="L36" s="37"/>
      <c r="M36" s="247">
        <v>0</v>
      </c>
      <c r="N36" s="241"/>
      <c r="O36" s="241"/>
      <c r="P36" s="241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47</v>
      </c>
      <c r="E38" s="80"/>
      <c r="F38" s="80"/>
      <c r="G38" s="125" t="s">
        <v>48</v>
      </c>
      <c r="H38" s="126" t="s">
        <v>49</v>
      </c>
      <c r="I38" s="80"/>
      <c r="J38" s="80"/>
      <c r="K38" s="80"/>
      <c r="L38" s="248">
        <f>SUM(M30:M36)</f>
        <v>0</v>
      </c>
      <c r="M38" s="248"/>
      <c r="N38" s="248"/>
      <c r="O38" s="248"/>
      <c r="P38" s="249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50</v>
      </c>
      <c r="E50" s="52"/>
      <c r="F50" s="52"/>
      <c r="G50" s="52"/>
      <c r="H50" s="53"/>
      <c r="I50" s="37"/>
      <c r="J50" s="51" t="s">
        <v>51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52</v>
      </c>
      <c r="E59" s="57"/>
      <c r="F59" s="57"/>
      <c r="G59" s="58" t="s">
        <v>53</v>
      </c>
      <c r="H59" s="59"/>
      <c r="I59" s="37"/>
      <c r="J59" s="56" t="s">
        <v>52</v>
      </c>
      <c r="K59" s="57"/>
      <c r="L59" s="57"/>
      <c r="M59" s="57"/>
      <c r="N59" s="58" t="s">
        <v>53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54</v>
      </c>
      <c r="E61" s="52"/>
      <c r="F61" s="52"/>
      <c r="G61" s="52"/>
      <c r="H61" s="53"/>
      <c r="I61" s="37"/>
      <c r="J61" s="51" t="s">
        <v>55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52</v>
      </c>
      <c r="E70" s="57"/>
      <c r="F70" s="57"/>
      <c r="G70" s="58" t="s">
        <v>53</v>
      </c>
      <c r="H70" s="59"/>
      <c r="I70" s="37"/>
      <c r="J70" s="56" t="s">
        <v>52</v>
      </c>
      <c r="K70" s="57"/>
      <c r="L70" s="57"/>
      <c r="M70" s="57"/>
      <c r="N70" s="58" t="s">
        <v>53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4" t="s">
        <v>111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39" t="str">
        <f>F6</f>
        <v>Velká strouha, Pardubice, oprava koryta, ř. km 4,800 - 6,230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37"/>
      <c r="R78" s="38"/>
      <c r="T78" s="130"/>
      <c r="U78" s="130"/>
    </row>
    <row r="79" spans="2:21" s="1" customFormat="1" ht="36.95" customHeight="1">
      <c r="B79" s="36"/>
      <c r="C79" s="70" t="s">
        <v>108</v>
      </c>
      <c r="D79" s="37"/>
      <c r="E79" s="37"/>
      <c r="F79" s="214" t="str">
        <f>F7</f>
        <v>SO2 - Kácení dřevin</v>
      </c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243" t="str">
        <f>IF(O9="","",O9)</f>
        <v>25. 9. 2017</v>
      </c>
      <c r="N81" s="243"/>
      <c r="O81" s="243"/>
      <c r="P81" s="243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3.5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33</v>
      </c>
      <c r="L83" s="37"/>
      <c r="M83" s="198" t="str">
        <f>E18</f>
        <v xml:space="preserve"> </v>
      </c>
      <c r="N83" s="198"/>
      <c r="O83" s="198"/>
      <c r="P83" s="198"/>
      <c r="Q83" s="198"/>
      <c r="R83" s="38"/>
      <c r="T83" s="130"/>
      <c r="U83" s="130"/>
    </row>
    <row r="84" spans="2:21" s="1" customFormat="1" ht="14.45" customHeight="1">
      <c r="B84" s="36"/>
      <c r="C84" s="31" t="s">
        <v>31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35</v>
      </c>
      <c r="L84" s="37"/>
      <c r="M84" s="198" t="str">
        <f>E21</f>
        <v xml:space="preserve"> </v>
      </c>
      <c r="N84" s="198"/>
      <c r="O84" s="198"/>
      <c r="P84" s="198"/>
      <c r="Q84" s="198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0" t="s">
        <v>112</v>
      </c>
      <c r="D86" s="251"/>
      <c r="E86" s="251"/>
      <c r="F86" s="251"/>
      <c r="G86" s="251"/>
      <c r="H86" s="119"/>
      <c r="I86" s="119"/>
      <c r="J86" s="119"/>
      <c r="K86" s="119"/>
      <c r="L86" s="119"/>
      <c r="M86" s="119"/>
      <c r="N86" s="250" t="s">
        <v>113</v>
      </c>
      <c r="O86" s="251"/>
      <c r="P86" s="251"/>
      <c r="Q86" s="251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114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N117</f>
        <v>0</v>
      </c>
      <c r="O88" s="252"/>
      <c r="P88" s="252"/>
      <c r="Q88" s="252"/>
      <c r="R88" s="38"/>
      <c r="T88" s="130"/>
      <c r="U88" s="130"/>
      <c r="AU88" s="19" t="s">
        <v>115</v>
      </c>
    </row>
    <row r="89" spans="2:21" s="6" customFormat="1" ht="24.95" customHeight="1">
      <c r="B89" s="132"/>
      <c r="C89" s="133"/>
      <c r="D89" s="134" t="s">
        <v>116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3">
        <f>N118</f>
        <v>0</v>
      </c>
      <c r="O89" s="254"/>
      <c r="P89" s="254"/>
      <c r="Q89" s="254"/>
      <c r="R89" s="135"/>
      <c r="T89" s="136"/>
      <c r="U89" s="136"/>
    </row>
    <row r="90" spans="2:21" s="7" customFormat="1" ht="19.9" customHeight="1">
      <c r="B90" s="137"/>
      <c r="C90" s="138"/>
      <c r="D90" s="107" t="s">
        <v>117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1">
        <f>N119</f>
        <v>0</v>
      </c>
      <c r="O90" s="255"/>
      <c r="P90" s="255"/>
      <c r="Q90" s="255"/>
      <c r="R90" s="139"/>
      <c r="T90" s="140"/>
      <c r="U90" s="140"/>
    </row>
    <row r="91" spans="2:21" s="1" customFormat="1" ht="21.75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  <c r="T91" s="130"/>
      <c r="U91" s="130"/>
    </row>
    <row r="92" spans="2:21" s="1" customFormat="1" ht="29.25" customHeight="1">
      <c r="B92" s="36"/>
      <c r="C92" s="131" t="s">
        <v>119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252">
        <f>ROUND(N93+N94+N95+N96+N97+N98,2)</f>
        <v>0</v>
      </c>
      <c r="O92" s="256"/>
      <c r="P92" s="256"/>
      <c r="Q92" s="256"/>
      <c r="R92" s="38"/>
      <c r="T92" s="141"/>
      <c r="U92" s="142" t="s">
        <v>40</v>
      </c>
    </row>
    <row r="93" spans="2:65" s="1" customFormat="1" ht="18" customHeight="1">
      <c r="B93" s="36"/>
      <c r="C93" s="37"/>
      <c r="D93" s="232" t="s">
        <v>120</v>
      </c>
      <c r="E93" s="233"/>
      <c r="F93" s="233"/>
      <c r="G93" s="233"/>
      <c r="H93" s="233"/>
      <c r="I93" s="37"/>
      <c r="J93" s="37"/>
      <c r="K93" s="37"/>
      <c r="L93" s="37"/>
      <c r="M93" s="37"/>
      <c r="N93" s="230">
        <f>ROUND(N88*T93,2)</f>
        <v>0</v>
      </c>
      <c r="O93" s="231"/>
      <c r="P93" s="231"/>
      <c r="Q93" s="231"/>
      <c r="R93" s="38"/>
      <c r="S93" s="143"/>
      <c r="T93" s="144"/>
      <c r="U93" s="145" t="s">
        <v>41</v>
      </c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7" t="s">
        <v>121</v>
      </c>
      <c r="AZ93" s="146"/>
      <c r="BA93" s="146"/>
      <c r="BB93" s="146"/>
      <c r="BC93" s="146"/>
      <c r="BD93" s="146"/>
      <c r="BE93" s="148">
        <f aca="true" t="shared" si="0" ref="BE93:BE98">IF(U93="základní",N93,0)</f>
        <v>0</v>
      </c>
      <c r="BF93" s="148">
        <f aca="true" t="shared" si="1" ref="BF93:BF98">IF(U93="snížená",N93,0)</f>
        <v>0</v>
      </c>
      <c r="BG93" s="148">
        <f aca="true" t="shared" si="2" ref="BG93:BG98">IF(U93="zákl. přenesená",N93,0)</f>
        <v>0</v>
      </c>
      <c r="BH93" s="148">
        <f aca="true" t="shared" si="3" ref="BH93:BH98">IF(U93="sníž. přenesená",N93,0)</f>
        <v>0</v>
      </c>
      <c r="BI93" s="148">
        <f aca="true" t="shared" si="4" ref="BI93:BI98">IF(U93="nulová",N93,0)</f>
        <v>0</v>
      </c>
      <c r="BJ93" s="147" t="s">
        <v>84</v>
      </c>
      <c r="BK93" s="146"/>
      <c r="BL93" s="146"/>
      <c r="BM93" s="146"/>
    </row>
    <row r="94" spans="2:65" s="1" customFormat="1" ht="18" customHeight="1">
      <c r="B94" s="36"/>
      <c r="C94" s="37"/>
      <c r="D94" s="232" t="s">
        <v>122</v>
      </c>
      <c r="E94" s="233"/>
      <c r="F94" s="233"/>
      <c r="G94" s="233"/>
      <c r="H94" s="233"/>
      <c r="I94" s="37"/>
      <c r="J94" s="37"/>
      <c r="K94" s="37"/>
      <c r="L94" s="37"/>
      <c r="M94" s="37"/>
      <c r="N94" s="230">
        <f>ROUND(N88*T94,2)</f>
        <v>0</v>
      </c>
      <c r="O94" s="231"/>
      <c r="P94" s="231"/>
      <c r="Q94" s="231"/>
      <c r="R94" s="38"/>
      <c r="S94" s="143"/>
      <c r="T94" s="144"/>
      <c r="U94" s="145" t="s">
        <v>41</v>
      </c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7" t="s">
        <v>121</v>
      </c>
      <c r="AZ94" s="146"/>
      <c r="BA94" s="146"/>
      <c r="BB94" s="146"/>
      <c r="BC94" s="146"/>
      <c r="BD94" s="146"/>
      <c r="BE94" s="148">
        <f t="shared" si="0"/>
        <v>0</v>
      </c>
      <c r="BF94" s="148">
        <f t="shared" si="1"/>
        <v>0</v>
      </c>
      <c r="BG94" s="148">
        <f t="shared" si="2"/>
        <v>0</v>
      </c>
      <c r="BH94" s="148">
        <f t="shared" si="3"/>
        <v>0</v>
      </c>
      <c r="BI94" s="148">
        <f t="shared" si="4"/>
        <v>0</v>
      </c>
      <c r="BJ94" s="147" t="s">
        <v>84</v>
      </c>
      <c r="BK94" s="146"/>
      <c r="BL94" s="146"/>
      <c r="BM94" s="146"/>
    </row>
    <row r="95" spans="2:65" s="1" customFormat="1" ht="18" customHeight="1">
      <c r="B95" s="36"/>
      <c r="C95" s="37"/>
      <c r="D95" s="232" t="s">
        <v>123</v>
      </c>
      <c r="E95" s="233"/>
      <c r="F95" s="233"/>
      <c r="G95" s="233"/>
      <c r="H95" s="233"/>
      <c r="I95" s="37"/>
      <c r="J95" s="37"/>
      <c r="K95" s="37"/>
      <c r="L95" s="37"/>
      <c r="M95" s="37"/>
      <c r="N95" s="230">
        <f>ROUND(N88*T95,2)</f>
        <v>0</v>
      </c>
      <c r="O95" s="231"/>
      <c r="P95" s="231"/>
      <c r="Q95" s="231"/>
      <c r="R95" s="38"/>
      <c r="S95" s="143"/>
      <c r="T95" s="144"/>
      <c r="U95" s="145" t="s">
        <v>41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7" t="s">
        <v>121</v>
      </c>
      <c r="AZ95" s="146"/>
      <c r="BA95" s="146"/>
      <c r="BB95" s="146"/>
      <c r="BC95" s="146"/>
      <c r="BD95" s="146"/>
      <c r="BE95" s="148">
        <f t="shared" si="0"/>
        <v>0</v>
      </c>
      <c r="BF95" s="148">
        <f t="shared" si="1"/>
        <v>0</v>
      </c>
      <c r="BG95" s="148">
        <f t="shared" si="2"/>
        <v>0</v>
      </c>
      <c r="BH95" s="148">
        <f t="shared" si="3"/>
        <v>0</v>
      </c>
      <c r="BI95" s="148">
        <f t="shared" si="4"/>
        <v>0</v>
      </c>
      <c r="BJ95" s="147" t="s">
        <v>84</v>
      </c>
      <c r="BK95" s="146"/>
      <c r="BL95" s="146"/>
      <c r="BM95" s="146"/>
    </row>
    <row r="96" spans="2:65" s="1" customFormat="1" ht="18" customHeight="1">
      <c r="B96" s="36"/>
      <c r="C96" s="37"/>
      <c r="D96" s="232" t="s">
        <v>124</v>
      </c>
      <c r="E96" s="233"/>
      <c r="F96" s="233"/>
      <c r="G96" s="233"/>
      <c r="H96" s="233"/>
      <c r="I96" s="37"/>
      <c r="J96" s="37"/>
      <c r="K96" s="37"/>
      <c r="L96" s="37"/>
      <c r="M96" s="37"/>
      <c r="N96" s="230">
        <f>ROUND(N88*T96,2)</f>
        <v>0</v>
      </c>
      <c r="O96" s="231"/>
      <c r="P96" s="231"/>
      <c r="Q96" s="231"/>
      <c r="R96" s="38"/>
      <c r="S96" s="143"/>
      <c r="T96" s="144"/>
      <c r="U96" s="145" t="s">
        <v>41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7" t="s">
        <v>121</v>
      </c>
      <c r="AZ96" s="146"/>
      <c r="BA96" s="146"/>
      <c r="BB96" s="146"/>
      <c r="BC96" s="146"/>
      <c r="BD96" s="146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84</v>
      </c>
      <c r="BK96" s="146"/>
      <c r="BL96" s="146"/>
      <c r="BM96" s="146"/>
    </row>
    <row r="97" spans="2:65" s="1" customFormat="1" ht="18" customHeight="1">
      <c r="B97" s="36"/>
      <c r="C97" s="37"/>
      <c r="D97" s="232" t="s">
        <v>125</v>
      </c>
      <c r="E97" s="233"/>
      <c r="F97" s="233"/>
      <c r="G97" s="233"/>
      <c r="H97" s="233"/>
      <c r="I97" s="37"/>
      <c r="J97" s="37"/>
      <c r="K97" s="37"/>
      <c r="L97" s="37"/>
      <c r="M97" s="37"/>
      <c r="N97" s="230">
        <f>ROUND(N88*T97,2)</f>
        <v>0</v>
      </c>
      <c r="O97" s="231"/>
      <c r="P97" s="231"/>
      <c r="Q97" s="231"/>
      <c r="R97" s="38"/>
      <c r="S97" s="143"/>
      <c r="T97" s="144"/>
      <c r="U97" s="145" t="s">
        <v>41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7" t="s">
        <v>121</v>
      </c>
      <c r="AZ97" s="146"/>
      <c r="BA97" s="146"/>
      <c r="BB97" s="146"/>
      <c r="BC97" s="146"/>
      <c r="BD97" s="146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84</v>
      </c>
      <c r="BK97" s="146"/>
      <c r="BL97" s="146"/>
      <c r="BM97" s="146"/>
    </row>
    <row r="98" spans="2:65" s="1" customFormat="1" ht="18" customHeight="1">
      <c r="B98" s="36"/>
      <c r="C98" s="37"/>
      <c r="D98" s="107" t="s">
        <v>126</v>
      </c>
      <c r="E98" s="37"/>
      <c r="F98" s="37"/>
      <c r="G98" s="37"/>
      <c r="H98" s="37"/>
      <c r="I98" s="37"/>
      <c r="J98" s="37"/>
      <c r="K98" s="37"/>
      <c r="L98" s="37"/>
      <c r="M98" s="37"/>
      <c r="N98" s="230">
        <f>ROUND(N88*T98,2)</f>
        <v>0</v>
      </c>
      <c r="O98" s="231"/>
      <c r="P98" s="231"/>
      <c r="Q98" s="231"/>
      <c r="R98" s="38"/>
      <c r="S98" s="143"/>
      <c r="T98" s="149"/>
      <c r="U98" s="150" t="s">
        <v>41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127</v>
      </c>
      <c r="AZ98" s="146"/>
      <c r="BA98" s="146"/>
      <c r="BB98" s="146"/>
      <c r="BC98" s="146"/>
      <c r="BD98" s="146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84</v>
      </c>
      <c r="BK98" s="146"/>
      <c r="BL98" s="146"/>
      <c r="BM98" s="146"/>
    </row>
    <row r="99" spans="2:21" s="1" customFormat="1" ht="13.5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  <c r="T99" s="130"/>
      <c r="U99" s="130"/>
    </row>
    <row r="100" spans="2:21" s="1" customFormat="1" ht="29.25" customHeight="1">
      <c r="B100" s="36"/>
      <c r="C100" s="118" t="s">
        <v>100</v>
      </c>
      <c r="D100" s="119"/>
      <c r="E100" s="119"/>
      <c r="F100" s="119"/>
      <c r="G100" s="119"/>
      <c r="H100" s="119"/>
      <c r="I100" s="119"/>
      <c r="J100" s="119"/>
      <c r="K100" s="119"/>
      <c r="L100" s="236">
        <f>ROUND(SUM(N88+N92),2)</f>
        <v>0</v>
      </c>
      <c r="M100" s="236"/>
      <c r="N100" s="236"/>
      <c r="O100" s="236"/>
      <c r="P100" s="236"/>
      <c r="Q100" s="236"/>
      <c r="R100" s="38"/>
      <c r="T100" s="130"/>
      <c r="U100" s="130"/>
    </row>
    <row r="101" spans="2:21" s="1" customFormat="1" ht="6.95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2"/>
      <c r="T101" s="130"/>
      <c r="U101" s="130"/>
    </row>
    <row r="105" spans="2:18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6" spans="2:18" s="1" customFormat="1" ht="36.95" customHeight="1">
      <c r="B106" s="36"/>
      <c r="C106" s="194" t="s">
        <v>128</v>
      </c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38"/>
    </row>
    <row r="107" spans="2:18" s="1" customFormat="1" ht="6.95" customHeigh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</row>
    <row r="108" spans="2:18" s="1" customFormat="1" ht="30" customHeight="1">
      <c r="B108" s="36"/>
      <c r="C108" s="31" t="s">
        <v>19</v>
      </c>
      <c r="D108" s="37"/>
      <c r="E108" s="37"/>
      <c r="F108" s="239" t="str">
        <f>F6</f>
        <v>Velká strouha, Pardubice, oprava koryta, ř. km 4,800 - 6,230</v>
      </c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37"/>
      <c r="R108" s="38"/>
    </row>
    <row r="109" spans="2:18" s="1" customFormat="1" ht="36.95" customHeight="1">
      <c r="B109" s="36"/>
      <c r="C109" s="70" t="s">
        <v>108</v>
      </c>
      <c r="D109" s="37"/>
      <c r="E109" s="37"/>
      <c r="F109" s="214" t="str">
        <f>F7</f>
        <v>SO2 - Kácení dřevin</v>
      </c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37"/>
      <c r="R109" s="38"/>
    </row>
    <row r="110" spans="2:18" s="1" customFormat="1" ht="6.95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18" s="1" customFormat="1" ht="18" customHeight="1">
      <c r="B111" s="36"/>
      <c r="C111" s="31" t="s">
        <v>24</v>
      </c>
      <c r="D111" s="37"/>
      <c r="E111" s="37"/>
      <c r="F111" s="29" t="str">
        <f>F9</f>
        <v xml:space="preserve"> </v>
      </c>
      <c r="G111" s="37"/>
      <c r="H111" s="37"/>
      <c r="I111" s="37"/>
      <c r="J111" s="37"/>
      <c r="K111" s="31" t="s">
        <v>26</v>
      </c>
      <c r="L111" s="37"/>
      <c r="M111" s="243" t="str">
        <f>IF(O9="","",O9)</f>
        <v>25. 9. 2017</v>
      </c>
      <c r="N111" s="243"/>
      <c r="O111" s="243"/>
      <c r="P111" s="243"/>
      <c r="Q111" s="3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3.5">
      <c r="B113" s="36"/>
      <c r="C113" s="31" t="s">
        <v>28</v>
      </c>
      <c r="D113" s="37"/>
      <c r="E113" s="37"/>
      <c r="F113" s="29" t="str">
        <f>E12</f>
        <v xml:space="preserve"> </v>
      </c>
      <c r="G113" s="37"/>
      <c r="H113" s="37"/>
      <c r="I113" s="37"/>
      <c r="J113" s="37"/>
      <c r="K113" s="31" t="s">
        <v>33</v>
      </c>
      <c r="L113" s="37"/>
      <c r="M113" s="198" t="str">
        <f>E18</f>
        <v xml:space="preserve"> </v>
      </c>
      <c r="N113" s="198"/>
      <c r="O113" s="198"/>
      <c r="P113" s="198"/>
      <c r="Q113" s="198"/>
      <c r="R113" s="38"/>
    </row>
    <row r="114" spans="2:18" s="1" customFormat="1" ht="14.45" customHeight="1">
      <c r="B114" s="36"/>
      <c r="C114" s="31" t="s">
        <v>31</v>
      </c>
      <c r="D114" s="37"/>
      <c r="E114" s="37"/>
      <c r="F114" s="29" t="str">
        <f>IF(E15="","",E15)</f>
        <v>Vyplň údaj</v>
      </c>
      <c r="G114" s="37"/>
      <c r="H114" s="37"/>
      <c r="I114" s="37"/>
      <c r="J114" s="37"/>
      <c r="K114" s="31" t="s">
        <v>35</v>
      </c>
      <c r="L114" s="37"/>
      <c r="M114" s="198" t="str">
        <f>E21</f>
        <v xml:space="preserve"> </v>
      </c>
      <c r="N114" s="198"/>
      <c r="O114" s="198"/>
      <c r="P114" s="198"/>
      <c r="Q114" s="198"/>
      <c r="R114" s="38"/>
    </row>
    <row r="115" spans="2:18" s="1" customFormat="1" ht="10.3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27" s="8" customFormat="1" ht="29.25" customHeight="1">
      <c r="B116" s="151"/>
      <c r="C116" s="152" t="s">
        <v>129</v>
      </c>
      <c r="D116" s="153" t="s">
        <v>130</v>
      </c>
      <c r="E116" s="153" t="s">
        <v>58</v>
      </c>
      <c r="F116" s="257" t="s">
        <v>131</v>
      </c>
      <c r="G116" s="257"/>
      <c r="H116" s="257"/>
      <c r="I116" s="257"/>
      <c r="J116" s="153" t="s">
        <v>132</v>
      </c>
      <c r="K116" s="153" t="s">
        <v>133</v>
      </c>
      <c r="L116" s="258" t="s">
        <v>134</v>
      </c>
      <c r="M116" s="258"/>
      <c r="N116" s="257" t="s">
        <v>113</v>
      </c>
      <c r="O116" s="257"/>
      <c r="P116" s="257"/>
      <c r="Q116" s="259"/>
      <c r="R116" s="154"/>
      <c r="T116" s="81" t="s">
        <v>135</v>
      </c>
      <c r="U116" s="82" t="s">
        <v>40</v>
      </c>
      <c r="V116" s="82" t="s">
        <v>136</v>
      </c>
      <c r="W116" s="82" t="s">
        <v>137</v>
      </c>
      <c r="X116" s="82" t="s">
        <v>138</v>
      </c>
      <c r="Y116" s="82" t="s">
        <v>139</v>
      </c>
      <c r="Z116" s="82" t="s">
        <v>140</v>
      </c>
      <c r="AA116" s="83" t="s">
        <v>141</v>
      </c>
    </row>
    <row r="117" spans="2:63" s="1" customFormat="1" ht="29.25" customHeight="1">
      <c r="B117" s="36"/>
      <c r="C117" s="85" t="s">
        <v>110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272">
        <f>BK117</f>
        <v>0</v>
      </c>
      <c r="O117" s="273"/>
      <c r="P117" s="273"/>
      <c r="Q117" s="273"/>
      <c r="R117" s="38"/>
      <c r="T117" s="84"/>
      <c r="U117" s="52"/>
      <c r="V117" s="52"/>
      <c r="W117" s="155">
        <f>W118+W169</f>
        <v>0</v>
      </c>
      <c r="X117" s="52"/>
      <c r="Y117" s="155">
        <f>Y118+Y169</f>
        <v>0</v>
      </c>
      <c r="Z117" s="52"/>
      <c r="AA117" s="156">
        <f>AA118+AA169</f>
        <v>0</v>
      </c>
      <c r="AT117" s="19" t="s">
        <v>75</v>
      </c>
      <c r="AU117" s="19" t="s">
        <v>115</v>
      </c>
      <c r="BK117" s="157">
        <f>BK118+BK169</f>
        <v>0</v>
      </c>
    </row>
    <row r="118" spans="2:63" s="9" customFormat="1" ht="37.35" customHeight="1">
      <c r="B118" s="158"/>
      <c r="C118" s="159"/>
      <c r="D118" s="160" t="s">
        <v>116</v>
      </c>
      <c r="E118" s="160"/>
      <c r="F118" s="160"/>
      <c r="G118" s="160"/>
      <c r="H118" s="160"/>
      <c r="I118" s="160"/>
      <c r="J118" s="160"/>
      <c r="K118" s="160"/>
      <c r="L118" s="160"/>
      <c r="M118" s="160"/>
      <c r="N118" s="274">
        <f>BK118</f>
        <v>0</v>
      </c>
      <c r="O118" s="253"/>
      <c r="P118" s="253"/>
      <c r="Q118" s="253"/>
      <c r="R118" s="161"/>
      <c r="T118" s="162"/>
      <c r="U118" s="159"/>
      <c r="V118" s="159"/>
      <c r="W118" s="163">
        <f>W119</f>
        <v>0</v>
      </c>
      <c r="X118" s="159"/>
      <c r="Y118" s="163">
        <f>Y119</f>
        <v>0</v>
      </c>
      <c r="Z118" s="159"/>
      <c r="AA118" s="164">
        <f>AA119</f>
        <v>0</v>
      </c>
      <c r="AR118" s="165" t="s">
        <v>84</v>
      </c>
      <c r="AT118" s="166" t="s">
        <v>75</v>
      </c>
      <c r="AU118" s="166" t="s">
        <v>76</v>
      </c>
      <c r="AY118" s="165" t="s">
        <v>142</v>
      </c>
      <c r="BK118" s="167">
        <f>BK119</f>
        <v>0</v>
      </c>
    </row>
    <row r="119" spans="2:63" s="9" customFormat="1" ht="19.9" customHeight="1">
      <c r="B119" s="158"/>
      <c r="C119" s="159"/>
      <c r="D119" s="168" t="s">
        <v>117</v>
      </c>
      <c r="E119" s="168"/>
      <c r="F119" s="168"/>
      <c r="G119" s="168"/>
      <c r="H119" s="168"/>
      <c r="I119" s="168"/>
      <c r="J119" s="168"/>
      <c r="K119" s="168"/>
      <c r="L119" s="168"/>
      <c r="M119" s="168"/>
      <c r="N119" s="275">
        <f>BK119</f>
        <v>0</v>
      </c>
      <c r="O119" s="276"/>
      <c r="P119" s="276"/>
      <c r="Q119" s="276"/>
      <c r="R119" s="161"/>
      <c r="T119" s="162"/>
      <c r="U119" s="159"/>
      <c r="V119" s="159"/>
      <c r="W119" s="163">
        <f>SUM(W120:W168)</f>
        <v>0</v>
      </c>
      <c r="X119" s="159"/>
      <c r="Y119" s="163">
        <f>SUM(Y120:Y168)</f>
        <v>0</v>
      </c>
      <c r="Z119" s="159"/>
      <c r="AA119" s="164">
        <f>SUM(AA120:AA168)</f>
        <v>0</v>
      </c>
      <c r="AR119" s="165" t="s">
        <v>84</v>
      </c>
      <c r="AT119" s="166" t="s">
        <v>75</v>
      </c>
      <c r="AU119" s="166" t="s">
        <v>84</v>
      </c>
      <c r="AY119" s="165" t="s">
        <v>142</v>
      </c>
      <c r="BK119" s="167">
        <f>SUM(BK120:BK168)</f>
        <v>0</v>
      </c>
    </row>
    <row r="120" spans="2:65" s="1" customFormat="1" ht="44.25" customHeight="1">
      <c r="B120" s="36"/>
      <c r="C120" s="169" t="s">
        <v>84</v>
      </c>
      <c r="D120" s="169" t="s">
        <v>143</v>
      </c>
      <c r="E120" s="170" t="s">
        <v>204</v>
      </c>
      <c r="F120" s="260" t="s">
        <v>205</v>
      </c>
      <c r="G120" s="260"/>
      <c r="H120" s="260"/>
      <c r="I120" s="260"/>
      <c r="J120" s="171" t="s">
        <v>189</v>
      </c>
      <c r="K120" s="172">
        <v>321</v>
      </c>
      <c r="L120" s="261">
        <v>0</v>
      </c>
      <c r="M120" s="262"/>
      <c r="N120" s="263">
        <f>ROUND(L120*K120,2)</f>
        <v>0</v>
      </c>
      <c r="O120" s="263"/>
      <c r="P120" s="263"/>
      <c r="Q120" s="263"/>
      <c r="R120" s="38"/>
      <c r="T120" s="173" t="s">
        <v>22</v>
      </c>
      <c r="U120" s="45" t="s">
        <v>41</v>
      </c>
      <c r="V120" s="37"/>
      <c r="W120" s="174">
        <f>V120*K120</f>
        <v>0</v>
      </c>
      <c r="X120" s="174">
        <v>0</v>
      </c>
      <c r="Y120" s="174">
        <f>X120*K120</f>
        <v>0</v>
      </c>
      <c r="Z120" s="174">
        <v>0</v>
      </c>
      <c r="AA120" s="175">
        <f>Z120*K120</f>
        <v>0</v>
      </c>
      <c r="AR120" s="19" t="s">
        <v>147</v>
      </c>
      <c r="AT120" s="19" t="s">
        <v>143</v>
      </c>
      <c r="AU120" s="19" t="s">
        <v>106</v>
      </c>
      <c r="AY120" s="19" t="s">
        <v>142</v>
      </c>
      <c r="BE120" s="111">
        <f>IF(U120="základní",N120,0)</f>
        <v>0</v>
      </c>
      <c r="BF120" s="111">
        <f>IF(U120="snížená",N120,0)</f>
        <v>0</v>
      </c>
      <c r="BG120" s="111">
        <f>IF(U120="zákl. přenesená",N120,0)</f>
        <v>0</v>
      </c>
      <c r="BH120" s="111">
        <f>IF(U120="sníž. přenesená",N120,0)</f>
        <v>0</v>
      </c>
      <c r="BI120" s="111">
        <f>IF(U120="nulová",N120,0)</f>
        <v>0</v>
      </c>
      <c r="BJ120" s="19" t="s">
        <v>84</v>
      </c>
      <c r="BK120" s="111">
        <f>ROUND(L120*K120,2)</f>
        <v>0</v>
      </c>
      <c r="BL120" s="19" t="s">
        <v>147</v>
      </c>
      <c r="BM120" s="19" t="s">
        <v>206</v>
      </c>
    </row>
    <row r="121" spans="2:47" s="1" customFormat="1" ht="42" customHeight="1">
      <c r="B121" s="36"/>
      <c r="C121" s="37"/>
      <c r="D121" s="37"/>
      <c r="E121" s="37"/>
      <c r="F121" s="264" t="s">
        <v>207</v>
      </c>
      <c r="G121" s="265"/>
      <c r="H121" s="265"/>
      <c r="I121" s="265"/>
      <c r="J121" s="37"/>
      <c r="K121" s="37"/>
      <c r="L121" s="37"/>
      <c r="M121" s="37"/>
      <c r="N121" s="37"/>
      <c r="O121" s="37"/>
      <c r="P121" s="37"/>
      <c r="Q121" s="37"/>
      <c r="R121" s="38"/>
      <c r="T121" s="144"/>
      <c r="U121" s="37"/>
      <c r="V121" s="37"/>
      <c r="W121" s="37"/>
      <c r="X121" s="37"/>
      <c r="Y121" s="37"/>
      <c r="Z121" s="37"/>
      <c r="AA121" s="79"/>
      <c r="AT121" s="19" t="s">
        <v>150</v>
      </c>
      <c r="AU121" s="19" t="s">
        <v>106</v>
      </c>
    </row>
    <row r="122" spans="2:51" s="10" customFormat="1" ht="22.5" customHeight="1">
      <c r="B122" s="176"/>
      <c r="C122" s="177"/>
      <c r="D122" s="177"/>
      <c r="E122" s="178" t="s">
        <v>22</v>
      </c>
      <c r="F122" s="266" t="s">
        <v>208</v>
      </c>
      <c r="G122" s="267"/>
      <c r="H122" s="267"/>
      <c r="I122" s="267"/>
      <c r="J122" s="177"/>
      <c r="K122" s="179">
        <v>70</v>
      </c>
      <c r="L122" s="177"/>
      <c r="M122" s="177"/>
      <c r="N122" s="177"/>
      <c r="O122" s="177"/>
      <c r="P122" s="177"/>
      <c r="Q122" s="177"/>
      <c r="R122" s="180"/>
      <c r="T122" s="181"/>
      <c r="U122" s="177"/>
      <c r="V122" s="177"/>
      <c r="W122" s="177"/>
      <c r="X122" s="177"/>
      <c r="Y122" s="177"/>
      <c r="Z122" s="177"/>
      <c r="AA122" s="182"/>
      <c r="AT122" s="183" t="s">
        <v>152</v>
      </c>
      <c r="AU122" s="183" t="s">
        <v>106</v>
      </c>
      <c r="AV122" s="10" t="s">
        <v>106</v>
      </c>
      <c r="AW122" s="10" t="s">
        <v>34</v>
      </c>
      <c r="AX122" s="10" t="s">
        <v>76</v>
      </c>
      <c r="AY122" s="183" t="s">
        <v>142</v>
      </c>
    </row>
    <row r="123" spans="2:51" s="10" customFormat="1" ht="22.5" customHeight="1">
      <c r="B123" s="176"/>
      <c r="C123" s="177"/>
      <c r="D123" s="177"/>
      <c r="E123" s="178" t="s">
        <v>22</v>
      </c>
      <c r="F123" s="266" t="s">
        <v>209</v>
      </c>
      <c r="G123" s="267"/>
      <c r="H123" s="267"/>
      <c r="I123" s="267"/>
      <c r="J123" s="177"/>
      <c r="K123" s="179">
        <v>90</v>
      </c>
      <c r="L123" s="177"/>
      <c r="M123" s="177"/>
      <c r="N123" s="177"/>
      <c r="O123" s="177"/>
      <c r="P123" s="177"/>
      <c r="Q123" s="177"/>
      <c r="R123" s="180"/>
      <c r="T123" s="181"/>
      <c r="U123" s="177"/>
      <c r="V123" s="177"/>
      <c r="W123" s="177"/>
      <c r="X123" s="177"/>
      <c r="Y123" s="177"/>
      <c r="Z123" s="177"/>
      <c r="AA123" s="182"/>
      <c r="AT123" s="183" t="s">
        <v>152</v>
      </c>
      <c r="AU123" s="183" t="s">
        <v>106</v>
      </c>
      <c r="AV123" s="10" t="s">
        <v>106</v>
      </c>
      <c r="AW123" s="10" t="s">
        <v>34</v>
      </c>
      <c r="AX123" s="10" t="s">
        <v>76</v>
      </c>
      <c r="AY123" s="183" t="s">
        <v>142</v>
      </c>
    </row>
    <row r="124" spans="2:51" s="10" customFormat="1" ht="22.5" customHeight="1">
      <c r="B124" s="176"/>
      <c r="C124" s="177"/>
      <c r="D124" s="177"/>
      <c r="E124" s="178" t="s">
        <v>22</v>
      </c>
      <c r="F124" s="266" t="s">
        <v>210</v>
      </c>
      <c r="G124" s="267"/>
      <c r="H124" s="267"/>
      <c r="I124" s="267"/>
      <c r="J124" s="177"/>
      <c r="K124" s="179">
        <v>70</v>
      </c>
      <c r="L124" s="177"/>
      <c r="M124" s="177"/>
      <c r="N124" s="177"/>
      <c r="O124" s="177"/>
      <c r="P124" s="177"/>
      <c r="Q124" s="177"/>
      <c r="R124" s="180"/>
      <c r="T124" s="181"/>
      <c r="U124" s="177"/>
      <c r="V124" s="177"/>
      <c r="W124" s="177"/>
      <c r="X124" s="177"/>
      <c r="Y124" s="177"/>
      <c r="Z124" s="177"/>
      <c r="AA124" s="182"/>
      <c r="AT124" s="183" t="s">
        <v>152</v>
      </c>
      <c r="AU124" s="183" t="s">
        <v>106</v>
      </c>
      <c r="AV124" s="10" t="s">
        <v>106</v>
      </c>
      <c r="AW124" s="10" t="s">
        <v>34</v>
      </c>
      <c r="AX124" s="10" t="s">
        <v>76</v>
      </c>
      <c r="AY124" s="183" t="s">
        <v>142</v>
      </c>
    </row>
    <row r="125" spans="2:51" s="10" customFormat="1" ht="22.5" customHeight="1">
      <c r="B125" s="176"/>
      <c r="C125" s="177"/>
      <c r="D125" s="177"/>
      <c r="E125" s="178" t="s">
        <v>22</v>
      </c>
      <c r="F125" s="266" t="s">
        <v>211</v>
      </c>
      <c r="G125" s="267"/>
      <c r="H125" s="267"/>
      <c r="I125" s="267"/>
      <c r="J125" s="177"/>
      <c r="K125" s="179">
        <v>91</v>
      </c>
      <c r="L125" s="177"/>
      <c r="M125" s="177"/>
      <c r="N125" s="177"/>
      <c r="O125" s="177"/>
      <c r="P125" s="177"/>
      <c r="Q125" s="177"/>
      <c r="R125" s="180"/>
      <c r="T125" s="181"/>
      <c r="U125" s="177"/>
      <c r="V125" s="177"/>
      <c r="W125" s="177"/>
      <c r="X125" s="177"/>
      <c r="Y125" s="177"/>
      <c r="Z125" s="177"/>
      <c r="AA125" s="182"/>
      <c r="AT125" s="183" t="s">
        <v>152</v>
      </c>
      <c r="AU125" s="183" t="s">
        <v>106</v>
      </c>
      <c r="AV125" s="10" t="s">
        <v>106</v>
      </c>
      <c r="AW125" s="10" t="s">
        <v>34</v>
      </c>
      <c r="AX125" s="10" t="s">
        <v>76</v>
      </c>
      <c r="AY125" s="183" t="s">
        <v>142</v>
      </c>
    </row>
    <row r="126" spans="2:51" s="11" customFormat="1" ht="22.5" customHeight="1">
      <c r="B126" s="184"/>
      <c r="C126" s="185"/>
      <c r="D126" s="185"/>
      <c r="E126" s="186" t="s">
        <v>22</v>
      </c>
      <c r="F126" s="268" t="s">
        <v>163</v>
      </c>
      <c r="G126" s="269"/>
      <c r="H126" s="269"/>
      <c r="I126" s="269"/>
      <c r="J126" s="185"/>
      <c r="K126" s="187">
        <v>321</v>
      </c>
      <c r="L126" s="185"/>
      <c r="M126" s="185"/>
      <c r="N126" s="185"/>
      <c r="O126" s="185"/>
      <c r="P126" s="185"/>
      <c r="Q126" s="185"/>
      <c r="R126" s="188"/>
      <c r="T126" s="189"/>
      <c r="U126" s="185"/>
      <c r="V126" s="185"/>
      <c r="W126" s="185"/>
      <c r="X126" s="185"/>
      <c r="Y126" s="185"/>
      <c r="Z126" s="185"/>
      <c r="AA126" s="190"/>
      <c r="AT126" s="191" t="s">
        <v>152</v>
      </c>
      <c r="AU126" s="191" t="s">
        <v>106</v>
      </c>
      <c r="AV126" s="11" t="s">
        <v>147</v>
      </c>
      <c r="AW126" s="11" t="s">
        <v>34</v>
      </c>
      <c r="AX126" s="11" t="s">
        <v>84</v>
      </c>
      <c r="AY126" s="191" t="s">
        <v>142</v>
      </c>
    </row>
    <row r="127" spans="2:65" s="1" customFormat="1" ht="44.25" customHeight="1">
      <c r="B127" s="36"/>
      <c r="C127" s="169" t="s">
        <v>106</v>
      </c>
      <c r="D127" s="169" t="s">
        <v>143</v>
      </c>
      <c r="E127" s="170" t="s">
        <v>212</v>
      </c>
      <c r="F127" s="260" t="s">
        <v>213</v>
      </c>
      <c r="G127" s="260"/>
      <c r="H127" s="260"/>
      <c r="I127" s="260"/>
      <c r="J127" s="171" t="s">
        <v>189</v>
      </c>
      <c r="K127" s="172">
        <v>1225</v>
      </c>
      <c r="L127" s="261">
        <v>0</v>
      </c>
      <c r="M127" s="262"/>
      <c r="N127" s="263">
        <f>ROUND(L127*K127,2)</f>
        <v>0</v>
      </c>
      <c r="O127" s="263"/>
      <c r="P127" s="263"/>
      <c r="Q127" s="263"/>
      <c r="R127" s="38"/>
      <c r="T127" s="173" t="s">
        <v>22</v>
      </c>
      <c r="U127" s="45" t="s">
        <v>41</v>
      </c>
      <c r="V127" s="37"/>
      <c r="W127" s="174">
        <f>V127*K127</f>
        <v>0</v>
      </c>
      <c r="X127" s="174">
        <v>0</v>
      </c>
      <c r="Y127" s="174">
        <f>X127*K127</f>
        <v>0</v>
      </c>
      <c r="Z127" s="174">
        <v>0</v>
      </c>
      <c r="AA127" s="175">
        <f>Z127*K127</f>
        <v>0</v>
      </c>
      <c r="AR127" s="19" t="s">
        <v>147</v>
      </c>
      <c r="AT127" s="19" t="s">
        <v>143</v>
      </c>
      <c r="AU127" s="19" t="s">
        <v>106</v>
      </c>
      <c r="AY127" s="19" t="s">
        <v>142</v>
      </c>
      <c r="BE127" s="111">
        <f>IF(U127="základní",N127,0)</f>
        <v>0</v>
      </c>
      <c r="BF127" s="111">
        <f>IF(U127="snížená",N127,0)</f>
        <v>0</v>
      </c>
      <c r="BG127" s="111">
        <f>IF(U127="zákl. přenesená",N127,0)</f>
        <v>0</v>
      </c>
      <c r="BH127" s="111">
        <f>IF(U127="sníž. přenesená",N127,0)</f>
        <v>0</v>
      </c>
      <c r="BI127" s="111">
        <f>IF(U127="nulová",N127,0)</f>
        <v>0</v>
      </c>
      <c r="BJ127" s="19" t="s">
        <v>84</v>
      </c>
      <c r="BK127" s="111">
        <f>ROUND(L127*K127,2)</f>
        <v>0</v>
      </c>
      <c r="BL127" s="19" t="s">
        <v>147</v>
      </c>
      <c r="BM127" s="19" t="s">
        <v>214</v>
      </c>
    </row>
    <row r="128" spans="2:47" s="1" customFormat="1" ht="54" customHeight="1">
      <c r="B128" s="36"/>
      <c r="C128" s="37"/>
      <c r="D128" s="37"/>
      <c r="E128" s="37"/>
      <c r="F128" s="264" t="s">
        <v>215</v>
      </c>
      <c r="G128" s="265"/>
      <c r="H128" s="265"/>
      <c r="I128" s="265"/>
      <c r="J128" s="37"/>
      <c r="K128" s="37"/>
      <c r="L128" s="37"/>
      <c r="M128" s="37"/>
      <c r="N128" s="37"/>
      <c r="O128" s="37"/>
      <c r="P128" s="37"/>
      <c r="Q128" s="37"/>
      <c r="R128" s="38"/>
      <c r="T128" s="144"/>
      <c r="U128" s="37"/>
      <c r="V128" s="37"/>
      <c r="W128" s="37"/>
      <c r="X128" s="37"/>
      <c r="Y128" s="37"/>
      <c r="Z128" s="37"/>
      <c r="AA128" s="79"/>
      <c r="AT128" s="19" t="s">
        <v>150</v>
      </c>
      <c r="AU128" s="19" t="s">
        <v>106</v>
      </c>
    </row>
    <row r="129" spans="2:51" s="10" customFormat="1" ht="22.5" customHeight="1">
      <c r="B129" s="176"/>
      <c r="C129" s="177"/>
      <c r="D129" s="177"/>
      <c r="E129" s="178" t="s">
        <v>22</v>
      </c>
      <c r="F129" s="266" t="s">
        <v>216</v>
      </c>
      <c r="G129" s="267"/>
      <c r="H129" s="267"/>
      <c r="I129" s="267"/>
      <c r="J129" s="177"/>
      <c r="K129" s="179">
        <v>300</v>
      </c>
      <c r="L129" s="177"/>
      <c r="M129" s="177"/>
      <c r="N129" s="177"/>
      <c r="O129" s="177"/>
      <c r="P129" s="177"/>
      <c r="Q129" s="177"/>
      <c r="R129" s="180"/>
      <c r="T129" s="181"/>
      <c r="U129" s="177"/>
      <c r="V129" s="177"/>
      <c r="W129" s="177"/>
      <c r="X129" s="177"/>
      <c r="Y129" s="177"/>
      <c r="Z129" s="177"/>
      <c r="AA129" s="182"/>
      <c r="AT129" s="183" t="s">
        <v>152</v>
      </c>
      <c r="AU129" s="183" t="s">
        <v>106</v>
      </c>
      <c r="AV129" s="10" t="s">
        <v>106</v>
      </c>
      <c r="AW129" s="10" t="s">
        <v>34</v>
      </c>
      <c r="AX129" s="10" t="s">
        <v>76</v>
      </c>
      <c r="AY129" s="183" t="s">
        <v>142</v>
      </c>
    </row>
    <row r="130" spans="2:51" s="10" customFormat="1" ht="22.5" customHeight="1">
      <c r="B130" s="176"/>
      <c r="C130" s="177"/>
      <c r="D130" s="177"/>
      <c r="E130" s="178" t="s">
        <v>22</v>
      </c>
      <c r="F130" s="266" t="s">
        <v>217</v>
      </c>
      <c r="G130" s="267"/>
      <c r="H130" s="267"/>
      <c r="I130" s="267"/>
      <c r="J130" s="177"/>
      <c r="K130" s="179">
        <v>180</v>
      </c>
      <c r="L130" s="177"/>
      <c r="M130" s="177"/>
      <c r="N130" s="177"/>
      <c r="O130" s="177"/>
      <c r="P130" s="177"/>
      <c r="Q130" s="177"/>
      <c r="R130" s="180"/>
      <c r="T130" s="181"/>
      <c r="U130" s="177"/>
      <c r="V130" s="177"/>
      <c r="W130" s="177"/>
      <c r="X130" s="177"/>
      <c r="Y130" s="177"/>
      <c r="Z130" s="177"/>
      <c r="AA130" s="182"/>
      <c r="AT130" s="183" t="s">
        <v>152</v>
      </c>
      <c r="AU130" s="183" t="s">
        <v>106</v>
      </c>
      <c r="AV130" s="10" t="s">
        <v>106</v>
      </c>
      <c r="AW130" s="10" t="s">
        <v>34</v>
      </c>
      <c r="AX130" s="10" t="s">
        <v>76</v>
      </c>
      <c r="AY130" s="183" t="s">
        <v>142</v>
      </c>
    </row>
    <row r="131" spans="2:51" s="10" customFormat="1" ht="22.5" customHeight="1">
      <c r="B131" s="176"/>
      <c r="C131" s="177"/>
      <c r="D131" s="177"/>
      <c r="E131" s="178" t="s">
        <v>22</v>
      </c>
      <c r="F131" s="266" t="s">
        <v>218</v>
      </c>
      <c r="G131" s="267"/>
      <c r="H131" s="267"/>
      <c r="I131" s="267"/>
      <c r="J131" s="177"/>
      <c r="K131" s="179">
        <v>120</v>
      </c>
      <c r="L131" s="177"/>
      <c r="M131" s="177"/>
      <c r="N131" s="177"/>
      <c r="O131" s="177"/>
      <c r="P131" s="177"/>
      <c r="Q131" s="177"/>
      <c r="R131" s="180"/>
      <c r="T131" s="181"/>
      <c r="U131" s="177"/>
      <c r="V131" s="177"/>
      <c r="W131" s="177"/>
      <c r="X131" s="177"/>
      <c r="Y131" s="177"/>
      <c r="Z131" s="177"/>
      <c r="AA131" s="182"/>
      <c r="AT131" s="183" t="s">
        <v>152</v>
      </c>
      <c r="AU131" s="183" t="s">
        <v>106</v>
      </c>
      <c r="AV131" s="10" t="s">
        <v>106</v>
      </c>
      <c r="AW131" s="10" t="s">
        <v>34</v>
      </c>
      <c r="AX131" s="10" t="s">
        <v>76</v>
      </c>
      <c r="AY131" s="183" t="s">
        <v>142</v>
      </c>
    </row>
    <row r="132" spans="2:51" s="10" customFormat="1" ht="22.5" customHeight="1">
      <c r="B132" s="176"/>
      <c r="C132" s="177"/>
      <c r="D132" s="177"/>
      <c r="E132" s="178" t="s">
        <v>22</v>
      </c>
      <c r="F132" s="266" t="s">
        <v>219</v>
      </c>
      <c r="G132" s="267"/>
      <c r="H132" s="267"/>
      <c r="I132" s="267"/>
      <c r="J132" s="177"/>
      <c r="K132" s="179">
        <v>160</v>
      </c>
      <c r="L132" s="177"/>
      <c r="M132" s="177"/>
      <c r="N132" s="177"/>
      <c r="O132" s="177"/>
      <c r="P132" s="177"/>
      <c r="Q132" s="177"/>
      <c r="R132" s="180"/>
      <c r="T132" s="181"/>
      <c r="U132" s="177"/>
      <c r="V132" s="177"/>
      <c r="W132" s="177"/>
      <c r="X132" s="177"/>
      <c r="Y132" s="177"/>
      <c r="Z132" s="177"/>
      <c r="AA132" s="182"/>
      <c r="AT132" s="183" t="s">
        <v>152</v>
      </c>
      <c r="AU132" s="183" t="s">
        <v>106</v>
      </c>
      <c r="AV132" s="10" t="s">
        <v>106</v>
      </c>
      <c r="AW132" s="10" t="s">
        <v>34</v>
      </c>
      <c r="AX132" s="10" t="s">
        <v>76</v>
      </c>
      <c r="AY132" s="183" t="s">
        <v>142</v>
      </c>
    </row>
    <row r="133" spans="2:51" s="10" customFormat="1" ht="22.5" customHeight="1">
      <c r="B133" s="176"/>
      <c r="C133" s="177"/>
      <c r="D133" s="177"/>
      <c r="E133" s="178" t="s">
        <v>22</v>
      </c>
      <c r="F133" s="266" t="s">
        <v>220</v>
      </c>
      <c r="G133" s="267"/>
      <c r="H133" s="267"/>
      <c r="I133" s="267"/>
      <c r="J133" s="177"/>
      <c r="K133" s="179">
        <v>240</v>
      </c>
      <c r="L133" s="177"/>
      <c r="M133" s="177"/>
      <c r="N133" s="177"/>
      <c r="O133" s="177"/>
      <c r="P133" s="177"/>
      <c r="Q133" s="177"/>
      <c r="R133" s="180"/>
      <c r="T133" s="181"/>
      <c r="U133" s="177"/>
      <c r="V133" s="177"/>
      <c r="W133" s="177"/>
      <c r="X133" s="177"/>
      <c r="Y133" s="177"/>
      <c r="Z133" s="177"/>
      <c r="AA133" s="182"/>
      <c r="AT133" s="183" t="s">
        <v>152</v>
      </c>
      <c r="AU133" s="183" t="s">
        <v>106</v>
      </c>
      <c r="AV133" s="10" t="s">
        <v>106</v>
      </c>
      <c r="AW133" s="10" t="s">
        <v>34</v>
      </c>
      <c r="AX133" s="10" t="s">
        <v>76</v>
      </c>
      <c r="AY133" s="183" t="s">
        <v>142</v>
      </c>
    </row>
    <row r="134" spans="2:51" s="10" customFormat="1" ht="22.5" customHeight="1">
      <c r="B134" s="176"/>
      <c r="C134" s="177"/>
      <c r="D134" s="177"/>
      <c r="E134" s="178" t="s">
        <v>22</v>
      </c>
      <c r="F134" s="266" t="s">
        <v>221</v>
      </c>
      <c r="G134" s="267"/>
      <c r="H134" s="267"/>
      <c r="I134" s="267"/>
      <c r="J134" s="177"/>
      <c r="K134" s="179">
        <v>225</v>
      </c>
      <c r="L134" s="177"/>
      <c r="M134" s="177"/>
      <c r="N134" s="177"/>
      <c r="O134" s="177"/>
      <c r="P134" s="177"/>
      <c r="Q134" s="177"/>
      <c r="R134" s="180"/>
      <c r="T134" s="181"/>
      <c r="U134" s="177"/>
      <c r="V134" s="177"/>
      <c r="W134" s="177"/>
      <c r="X134" s="177"/>
      <c r="Y134" s="177"/>
      <c r="Z134" s="177"/>
      <c r="AA134" s="182"/>
      <c r="AT134" s="183" t="s">
        <v>152</v>
      </c>
      <c r="AU134" s="183" t="s">
        <v>106</v>
      </c>
      <c r="AV134" s="10" t="s">
        <v>106</v>
      </c>
      <c r="AW134" s="10" t="s">
        <v>34</v>
      </c>
      <c r="AX134" s="10" t="s">
        <v>76</v>
      </c>
      <c r="AY134" s="183" t="s">
        <v>142</v>
      </c>
    </row>
    <row r="135" spans="2:51" s="11" customFormat="1" ht="22.5" customHeight="1">
      <c r="B135" s="184"/>
      <c r="C135" s="185"/>
      <c r="D135" s="185"/>
      <c r="E135" s="186" t="s">
        <v>22</v>
      </c>
      <c r="F135" s="268" t="s">
        <v>163</v>
      </c>
      <c r="G135" s="269"/>
      <c r="H135" s="269"/>
      <c r="I135" s="269"/>
      <c r="J135" s="185"/>
      <c r="K135" s="187">
        <v>1225</v>
      </c>
      <c r="L135" s="185"/>
      <c r="M135" s="185"/>
      <c r="N135" s="185"/>
      <c r="O135" s="185"/>
      <c r="P135" s="185"/>
      <c r="Q135" s="185"/>
      <c r="R135" s="188"/>
      <c r="T135" s="189"/>
      <c r="U135" s="185"/>
      <c r="V135" s="185"/>
      <c r="W135" s="185"/>
      <c r="X135" s="185"/>
      <c r="Y135" s="185"/>
      <c r="Z135" s="185"/>
      <c r="AA135" s="190"/>
      <c r="AT135" s="191" t="s">
        <v>152</v>
      </c>
      <c r="AU135" s="191" t="s">
        <v>106</v>
      </c>
      <c r="AV135" s="11" t="s">
        <v>147</v>
      </c>
      <c r="AW135" s="11" t="s">
        <v>34</v>
      </c>
      <c r="AX135" s="11" t="s">
        <v>84</v>
      </c>
      <c r="AY135" s="191" t="s">
        <v>142</v>
      </c>
    </row>
    <row r="136" spans="2:65" s="1" customFormat="1" ht="31.5" customHeight="1">
      <c r="B136" s="36"/>
      <c r="C136" s="169" t="s">
        <v>164</v>
      </c>
      <c r="D136" s="169" t="s">
        <v>143</v>
      </c>
      <c r="E136" s="170" t="s">
        <v>222</v>
      </c>
      <c r="F136" s="260" t="s">
        <v>223</v>
      </c>
      <c r="G136" s="260"/>
      <c r="H136" s="260"/>
      <c r="I136" s="260"/>
      <c r="J136" s="171" t="s">
        <v>189</v>
      </c>
      <c r="K136" s="172">
        <v>1471.5</v>
      </c>
      <c r="L136" s="261">
        <v>0</v>
      </c>
      <c r="M136" s="262"/>
      <c r="N136" s="263">
        <f>ROUND(L136*K136,2)</f>
        <v>0</v>
      </c>
      <c r="O136" s="263"/>
      <c r="P136" s="263"/>
      <c r="Q136" s="263"/>
      <c r="R136" s="38"/>
      <c r="T136" s="173" t="s">
        <v>22</v>
      </c>
      <c r="U136" s="45" t="s">
        <v>41</v>
      </c>
      <c r="V136" s="37"/>
      <c r="W136" s="174">
        <f>V136*K136</f>
        <v>0</v>
      </c>
      <c r="X136" s="174">
        <v>0</v>
      </c>
      <c r="Y136" s="174">
        <f>X136*K136</f>
        <v>0</v>
      </c>
      <c r="Z136" s="174">
        <v>0</v>
      </c>
      <c r="AA136" s="175">
        <f>Z136*K136</f>
        <v>0</v>
      </c>
      <c r="AR136" s="19" t="s">
        <v>147</v>
      </c>
      <c r="AT136" s="19" t="s">
        <v>143</v>
      </c>
      <c r="AU136" s="19" t="s">
        <v>106</v>
      </c>
      <c r="AY136" s="19" t="s">
        <v>142</v>
      </c>
      <c r="BE136" s="111">
        <f>IF(U136="základní",N136,0)</f>
        <v>0</v>
      </c>
      <c r="BF136" s="111">
        <f>IF(U136="snížená",N136,0)</f>
        <v>0</v>
      </c>
      <c r="BG136" s="111">
        <f>IF(U136="zákl. přenesená",N136,0)</f>
        <v>0</v>
      </c>
      <c r="BH136" s="111">
        <f>IF(U136="sníž. přenesená",N136,0)</f>
        <v>0</v>
      </c>
      <c r="BI136" s="111">
        <f>IF(U136="nulová",N136,0)</f>
        <v>0</v>
      </c>
      <c r="BJ136" s="19" t="s">
        <v>84</v>
      </c>
      <c r="BK136" s="111">
        <f>ROUND(L136*K136,2)</f>
        <v>0</v>
      </c>
      <c r="BL136" s="19" t="s">
        <v>147</v>
      </c>
      <c r="BM136" s="19" t="s">
        <v>224</v>
      </c>
    </row>
    <row r="137" spans="2:47" s="1" customFormat="1" ht="42" customHeight="1">
      <c r="B137" s="36"/>
      <c r="C137" s="37"/>
      <c r="D137" s="37"/>
      <c r="E137" s="37"/>
      <c r="F137" s="264" t="s">
        <v>225</v>
      </c>
      <c r="G137" s="265"/>
      <c r="H137" s="265"/>
      <c r="I137" s="265"/>
      <c r="J137" s="37"/>
      <c r="K137" s="37"/>
      <c r="L137" s="37"/>
      <c r="M137" s="37"/>
      <c r="N137" s="37"/>
      <c r="O137" s="37"/>
      <c r="P137" s="37"/>
      <c r="Q137" s="37"/>
      <c r="R137" s="38"/>
      <c r="T137" s="144"/>
      <c r="U137" s="37"/>
      <c r="V137" s="37"/>
      <c r="W137" s="37"/>
      <c r="X137" s="37"/>
      <c r="Y137" s="37"/>
      <c r="Z137" s="37"/>
      <c r="AA137" s="79"/>
      <c r="AT137" s="19" t="s">
        <v>150</v>
      </c>
      <c r="AU137" s="19" t="s">
        <v>106</v>
      </c>
    </row>
    <row r="138" spans="2:51" s="10" customFormat="1" ht="22.5" customHeight="1">
      <c r="B138" s="176"/>
      <c r="C138" s="177"/>
      <c r="D138" s="177"/>
      <c r="E138" s="178" t="s">
        <v>22</v>
      </c>
      <c r="F138" s="266" t="s">
        <v>226</v>
      </c>
      <c r="G138" s="267"/>
      <c r="H138" s="267"/>
      <c r="I138" s="267"/>
      <c r="J138" s="177"/>
      <c r="K138" s="179">
        <v>661.5</v>
      </c>
      <c r="L138" s="177"/>
      <c r="M138" s="177"/>
      <c r="N138" s="177"/>
      <c r="O138" s="177"/>
      <c r="P138" s="177"/>
      <c r="Q138" s="177"/>
      <c r="R138" s="180"/>
      <c r="T138" s="181"/>
      <c r="U138" s="177"/>
      <c r="V138" s="177"/>
      <c r="W138" s="177"/>
      <c r="X138" s="177"/>
      <c r="Y138" s="177"/>
      <c r="Z138" s="177"/>
      <c r="AA138" s="182"/>
      <c r="AT138" s="183" t="s">
        <v>152</v>
      </c>
      <c r="AU138" s="183" t="s">
        <v>106</v>
      </c>
      <c r="AV138" s="10" t="s">
        <v>106</v>
      </c>
      <c r="AW138" s="10" t="s">
        <v>34</v>
      </c>
      <c r="AX138" s="10" t="s">
        <v>76</v>
      </c>
      <c r="AY138" s="183" t="s">
        <v>142</v>
      </c>
    </row>
    <row r="139" spans="2:51" s="10" customFormat="1" ht="22.5" customHeight="1">
      <c r="B139" s="176"/>
      <c r="C139" s="177"/>
      <c r="D139" s="177"/>
      <c r="E139" s="178" t="s">
        <v>22</v>
      </c>
      <c r="F139" s="266" t="s">
        <v>227</v>
      </c>
      <c r="G139" s="267"/>
      <c r="H139" s="267"/>
      <c r="I139" s="267"/>
      <c r="J139" s="177"/>
      <c r="K139" s="179">
        <v>810</v>
      </c>
      <c r="L139" s="177"/>
      <c r="M139" s="177"/>
      <c r="N139" s="177"/>
      <c r="O139" s="177"/>
      <c r="P139" s="177"/>
      <c r="Q139" s="177"/>
      <c r="R139" s="180"/>
      <c r="T139" s="181"/>
      <c r="U139" s="177"/>
      <c r="V139" s="177"/>
      <c r="W139" s="177"/>
      <c r="X139" s="177"/>
      <c r="Y139" s="177"/>
      <c r="Z139" s="177"/>
      <c r="AA139" s="182"/>
      <c r="AT139" s="183" t="s">
        <v>152</v>
      </c>
      <c r="AU139" s="183" t="s">
        <v>106</v>
      </c>
      <c r="AV139" s="10" t="s">
        <v>106</v>
      </c>
      <c r="AW139" s="10" t="s">
        <v>34</v>
      </c>
      <c r="AX139" s="10" t="s">
        <v>76</v>
      </c>
      <c r="AY139" s="183" t="s">
        <v>142</v>
      </c>
    </row>
    <row r="140" spans="2:51" s="11" customFormat="1" ht="22.5" customHeight="1">
      <c r="B140" s="184"/>
      <c r="C140" s="185"/>
      <c r="D140" s="185"/>
      <c r="E140" s="186" t="s">
        <v>22</v>
      </c>
      <c r="F140" s="268" t="s">
        <v>163</v>
      </c>
      <c r="G140" s="269"/>
      <c r="H140" s="269"/>
      <c r="I140" s="269"/>
      <c r="J140" s="185"/>
      <c r="K140" s="187">
        <v>1471.5</v>
      </c>
      <c r="L140" s="185"/>
      <c r="M140" s="185"/>
      <c r="N140" s="185"/>
      <c r="O140" s="185"/>
      <c r="P140" s="185"/>
      <c r="Q140" s="185"/>
      <c r="R140" s="188"/>
      <c r="T140" s="189"/>
      <c r="U140" s="185"/>
      <c r="V140" s="185"/>
      <c r="W140" s="185"/>
      <c r="X140" s="185"/>
      <c r="Y140" s="185"/>
      <c r="Z140" s="185"/>
      <c r="AA140" s="190"/>
      <c r="AT140" s="191" t="s">
        <v>152</v>
      </c>
      <c r="AU140" s="191" t="s">
        <v>106</v>
      </c>
      <c r="AV140" s="11" t="s">
        <v>147</v>
      </c>
      <c r="AW140" s="11" t="s">
        <v>34</v>
      </c>
      <c r="AX140" s="11" t="s">
        <v>84</v>
      </c>
      <c r="AY140" s="191" t="s">
        <v>142</v>
      </c>
    </row>
    <row r="141" spans="2:65" s="1" customFormat="1" ht="31.5" customHeight="1">
      <c r="B141" s="36"/>
      <c r="C141" s="169" t="s">
        <v>147</v>
      </c>
      <c r="D141" s="169" t="s">
        <v>143</v>
      </c>
      <c r="E141" s="170" t="s">
        <v>228</v>
      </c>
      <c r="F141" s="260" t="s">
        <v>229</v>
      </c>
      <c r="G141" s="260"/>
      <c r="H141" s="260"/>
      <c r="I141" s="260"/>
      <c r="J141" s="171" t="s">
        <v>189</v>
      </c>
      <c r="K141" s="172">
        <v>1681.5</v>
      </c>
      <c r="L141" s="261">
        <v>0</v>
      </c>
      <c r="M141" s="262"/>
      <c r="N141" s="263">
        <f>ROUND(L141*K141,2)</f>
        <v>0</v>
      </c>
      <c r="O141" s="263"/>
      <c r="P141" s="263"/>
      <c r="Q141" s="263"/>
      <c r="R141" s="38"/>
      <c r="T141" s="173" t="s">
        <v>22</v>
      </c>
      <c r="U141" s="45" t="s">
        <v>41</v>
      </c>
      <c r="V141" s="37"/>
      <c r="W141" s="174">
        <f>V141*K141</f>
        <v>0</v>
      </c>
      <c r="X141" s="174">
        <v>0</v>
      </c>
      <c r="Y141" s="174">
        <f>X141*K141</f>
        <v>0</v>
      </c>
      <c r="Z141" s="174">
        <v>0</v>
      </c>
      <c r="AA141" s="175">
        <f>Z141*K141</f>
        <v>0</v>
      </c>
      <c r="AR141" s="19" t="s">
        <v>147</v>
      </c>
      <c r="AT141" s="19" t="s">
        <v>143</v>
      </c>
      <c r="AU141" s="19" t="s">
        <v>106</v>
      </c>
      <c r="AY141" s="19" t="s">
        <v>142</v>
      </c>
      <c r="BE141" s="111">
        <f>IF(U141="základní",N141,0)</f>
        <v>0</v>
      </c>
      <c r="BF141" s="111">
        <f>IF(U141="snížená",N141,0)</f>
        <v>0</v>
      </c>
      <c r="BG141" s="111">
        <f>IF(U141="zákl. přenesená",N141,0)</f>
        <v>0</v>
      </c>
      <c r="BH141" s="111">
        <f>IF(U141="sníž. přenesená",N141,0)</f>
        <v>0</v>
      </c>
      <c r="BI141" s="111">
        <f>IF(U141="nulová",N141,0)</f>
        <v>0</v>
      </c>
      <c r="BJ141" s="19" t="s">
        <v>84</v>
      </c>
      <c r="BK141" s="111">
        <f>ROUND(L141*K141,2)</f>
        <v>0</v>
      </c>
      <c r="BL141" s="19" t="s">
        <v>147</v>
      </c>
      <c r="BM141" s="19" t="s">
        <v>230</v>
      </c>
    </row>
    <row r="142" spans="2:47" s="1" customFormat="1" ht="30" customHeight="1">
      <c r="B142" s="36"/>
      <c r="C142" s="37"/>
      <c r="D142" s="37"/>
      <c r="E142" s="37"/>
      <c r="F142" s="264" t="s">
        <v>231</v>
      </c>
      <c r="G142" s="265"/>
      <c r="H142" s="265"/>
      <c r="I142" s="265"/>
      <c r="J142" s="37"/>
      <c r="K142" s="37"/>
      <c r="L142" s="37"/>
      <c r="M142" s="37"/>
      <c r="N142" s="37"/>
      <c r="O142" s="37"/>
      <c r="P142" s="37"/>
      <c r="Q142" s="37"/>
      <c r="R142" s="38"/>
      <c r="T142" s="144"/>
      <c r="U142" s="37"/>
      <c r="V142" s="37"/>
      <c r="W142" s="37"/>
      <c r="X142" s="37"/>
      <c r="Y142" s="37"/>
      <c r="Z142" s="37"/>
      <c r="AA142" s="79"/>
      <c r="AT142" s="19" t="s">
        <v>150</v>
      </c>
      <c r="AU142" s="19" t="s">
        <v>106</v>
      </c>
    </row>
    <row r="143" spans="2:51" s="10" customFormat="1" ht="22.5" customHeight="1">
      <c r="B143" s="176"/>
      <c r="C143" s="177"/>
      <c r="D143" s="177"/>
      <c r="E143" s="178" t="s">
        <v>22</v>
      </c>
      <c r="F143" s="266" t="s">
        <v>232</v>
      </c>
      <c r="G143" s="267"/>
      <c r="H143" s="267"/>
      <c r="I143" s="267"/>
      <c r="J143" s="177"/>
      <c r="K143" s="179">
        <v>739.5</v>
      </c>
      <c r="L143" s="177"/>
      <c r="M143" s="177"/>
      <c r="N143" s="177"/>
      <c r="O143" s="177"/>
      <c r="P143" s="177"/>
      <c r="Q143" s="177"/>
      <c r="R143" s="180"/>
      <c r="T143" s="181"/>
      <c r="U143" s="177"/>
      <c r="V143" s="177"/>
      <c r="W143" s="177"/>
      <c r="X143" s="177"/>
      <c r="Y143" s="177"/>
      <c r="Z143" s="177"/>
      <c r="AA143" s="182"/>
      <c r="AT143" s="183" t="s">
        <v>152</v>
      </c>
      <c r="AU143" s="183" t="s">
        <v>106</v>
      </c>
      <c r="AV143" s="10" t="s">
        <v>106</v>
      </c>
      <c r="AW143" s="10" t="s">
        <v>34</v>
      </c>
      <c r="AX143" s="10" t="s">
        <v>76</v>
      </c>
      <c r="AY143" s="183" t="s">
        <v>142</v>
      </c>
    </row>
    <row r="144" spans="2:51" s="10" customFormat="1" ht="22.5" customHeight="1">
      <c r="B144" s="176"/>
      <c r="C144" s="177"/>
      <c r="D144" s="177"/>
      <c r="E144" s="178" t="s">
        <v>22</v>
      </c>
      <c r="F144" s="266" t="s">
        <v>233</v>
      </c>
      <c r="G144" s="267"/>
      <c r="H144" s="267"/>
      <c r="I144" s="267"/>
      <c r="J144" s="177"/>
      <c r="K144" s="179">
        <v>942</v>
      </c>
      <c r="L144" s="177"/>
      <c r="M144" s="177"/>
      <c r="N144" s="177"/>
      <c r="O144" s="177"/>
      <c r="P144" s="177"/>
      <c r="Q144" s="177"/>
      <c r="R144" s="180"/>
      <c r="T144" s="181"/>
      <c r="U144" s="177"/>
      <c r="V144" s="177"/>
      <c r="W144" s="177"/>
      <c r="X144" s="177"/>
      <c r="Y144" s="177"/>
      <c r="Z144" s="177"/>
      <c r="AA144" s="182"/>
      <c r="AT144" s="183" t="s">
        <v>152</v>
      </c>
      <c r="AU144" s="183" t="s">
        <v>106</v>
      </c>
      <c r="AV144" s="10" t="s">
        <v>106</v>
      </c>
      <c r="AW144" s="10" t="s">
        <v>34</v>
      </c>
      <c r="AX144" s="10" t="s">
        <v>76</v>
      </c>
      <c r="AY144" s="183" t="s">
        <v>142</v>
      </c>
    </row>
    <row r="145" spans="2:51" s="11" customFormat="1" ht="22.5" customHeight="1">
      <c r="B145" s="184"/>
      <c r="C145" s="185"/>
      <c r="D145" s="185"/>
      <c r="E145" s="186" t="s">
        <v>22</v>
      </c>
      <c r="F145" s="268" t="s">
        <v>163</v>
      </c>
      <c r="G145" s="269"/>
      <c r="H145" s="269"/>
      <c r="I145" s="269"/>
      <c r="J145" s="185"/>
      <c r="K145" s="187">
        <v>1681.5</v>
      </c>
      <c r="L145" s="185"/>
      <c r="M145" s="185"/>
      <c r="N145" s="185"/>
      <c r="O145" s="185"/>
      <c r="P145" s="185"/>
      <c r="Q145" s="185"/>
      <c r="R145" s="188"/>
      <c r="T145" s="189"/>
      <c r="U145" s="185"/>
      <c r="V145" s="185"/>
      <c r="W145" s="185"/>
      <c r="X145" s="185"/>
      <c r="Y145" s="185"/>
      <c r="Z145" s="185"/>
      <c r="AA145" s="190"/>
      <c r="AT145" s="191" t="s">
        <v>152</v>
      </c>
      <c r="AU145" s="191" t="s">
        <v>106</v>
      </c>
      <c r="AV145" s="11" t="s">
        <v>147</v>
      </c>
      <c r="AW145" s="11" t="s">
        <v>34</v>
      </c>
      <c r="AX145" s="11" t="s">
        <v>84</v>
      </c>
      <c r="AY145" s="191" t="s">
        <v>142</v>
      </c>
    </row>
    <row r="146" spans="2:65" s="1" customFormat="1" ht="22.5" customHeight="1">
      <c r="B146" s="36"/>
      <c r="C146" s="169" t="s">
        <v>186</v>
      </c>
      <c r="D146" s="169" t="s">
        <v>143</v>
      </c>
      <c r="E146" s="170" t="s">
        <v>234</v>
      </c>
      <c r="F146" s="260" t="s">
        <v>235</v>
      </c>
      <c r="G146" s="260"/>
      <c r="H146" s="260"/>
      <c r="I146" s="260"/>
      <c r="J146" s="171" t="s">
        <v>146</v>
      </c>
      <c r="K146" s="172">
        <v>201.082</v>
      </c>
      <c r="L146" s="261">
        <v>0</v>
      </c>
      <c r="M146" s="262"/>
      <c r="N146" s="263">
        <f>ROUND(L146*K146,2)</f>
        <v>0</v>
      </c>
      <c r="O146" s="263"/>
      <c r="P146" s="263"/>
      <c r="Q146" s="263"/>
      <c r="R146" s="38"/>
      <c r="T146" s="173" t="s">
        <v>22</v>
      </c>
      <c r="U146" s="45" t="s">
        <v>41</v>
      </c>
      <c r="V146" s="37"/>
      <c r="W146" s="174">
        <f>V146*K146</f>
        <v>0</v>
      </c>
      <c r="X146" s="174">
        <v>0</v>
      </c>
      <c r="Y146" s="174">
        <f>X146*K146</f>
        <v>0</v>
      </c>
      <c r="Z146" s="174">
        <v>0</v>
      </c>
      <c r="AA146" s="175">
        <f>Z146*K146</f>
        <v>0</v>
      </c>
      <c r="AR146" s="19" t="s">
        <v>147</v>
      </c>
      <c r="AT146" s="19" t="s">
        <v>143</v>
      </c>
      <c r="AU146" s="19" t="s">
        <v>106</v>
      </c>
      <c r="AY146" s="19" t="s">
        <v>142</v>
      </c>
      <c r="BE146" s="111">
        <f>IF(U146="základní",N146,0)</f>
        <v>0</v>
      </c>
      <c r="BF146" s="111">
        <f>IF(U146="snížená",N146,0)</f>
        <v>0</v>
      </c>
      <c r="BG146" s="111">
        <f>IF(U146="zákl. přenesená",N146,0)</f>
        <v>0</v>
      </c>
      <c r="BH146" s="111">
        <f>IF(U146="sníž. přenesená",N146,0)</f>
        <v>0</v>
      </c>
      <c r="BI146" s="111">
        <f>IF(U146="nulová",N146,0)</f>
        <v>0</v>
      </c>
      <c r="BJ146" s="19" t="s">
        <v>84</v>
      </c>
      <c r="BK146" s="111">
        <f>ROUND(L146*K146,2)</f>
        <v>0</v>
      </c>
      <c r="BL146" s="19" t="s">
        <v>147</v>
      </c>
      <c r="BM146" s="19" t="s">
        <v>236</v>
      </c>
    </row>
    <row r="147" spans="2:51" s="10" customFormat="1" ht="22.5" customHeight="1">
      <c r="B147" s="176"/>
      <c r="C147" s="177"/>
      <c r="D147" s="177"/>
      <c r="E147" s="178" t="s">
        <v>22</v>
      </c>
      <c r="F147" s="270" t="s">
        <v>237</v>
      </c>
      <c r="G147" s="271"/>
      <c r="H147" s="271"/>
      <c r="I147" s="271"/>
      <c r="J147" s="177"/>
      <c r="K147" s="179">
        <v>61.8</v>
      </c>
      <c r="L147" s="177"/>
      <c r="M147" s="177"/>
      <c r="N147" s="177"/>
      <c r="O147" s="177"/>
      <c r="P147" s="177"/>
      <c r="Q147" s="177"/>
      <c r="R147" s="180"/>
      <c r="T147" s="181"/>
      <c r="U147" s="177"/>
      <c r="V147" s="177"/>
      <c r="W147" s="177"/>
      <c r="X147" s="177"/>
      <c r="Y147" s="177"/>
      <c r="Z147" s="177"/>
      <c r="AA147" s="182"/>
      <c r="AT147" s="183" t="s">
        <v>152</v>
      </c>
      <c r="AU147" s="183" t="s">
        <v>106</v>
      </c>
      <c r="AV147" s="10" t="s">
        <v>106</v>
      </c>
      <c r="AW147" s="10" t="s">
        <v>34</v>
      </c>
      <c r="AX147" s="10" t="s">
        <v>76</v>
      </c>
      <c r="AY147" s="183" t="s">
        <v>142</v>
      </c>
    </row>
    <row r="148" spans="2:51" s="10" customFormat="1" ht="22.5" customHeight="1">
      <c r="B148" s="176"/>
      <c r="C148" s="177"/>
      <c r="D148" s="177"/>
      <c r="E148" s="178" t="s">
        <v>22</v>
      </c>
      <c r="F148" s="266" t="s">
        <v>238</v>
      </c>
      <c r="G148" s="267"/>
      <c r="H148" s="267"/>
      <c r="I148" s="267"/>
      <c r="J148" s="177"/>
      <c r="K148" s="179">
        <v>42</v>
      </c>
      <c r="L148" s="177"/>
      <c r="M148" s="177"/>
      <c r="N148" s="177"/>
      <c r="O148" s="177"/>
      <c r="P148" s="177"/>
      <c r="Q148" s="177"/>
      <c r="R148" s="180"/>
      <c r="T148" s="181"/>
      <c r="U148" s="177"/>
      <c r="V148" s="177"/>
      <c r="W148" s="177"/>
      <c r="X148" s="177"/>
      <c r="Y148" s="177"/>
      <c r="Z148" s="177"/>
      <c r="AA148" s="182"/>
      <c r="AT148" s="183" t="s">
        <v>152</v>
      </c>
      <c r="AU148" s="183" t="s">
        <v>106</v>
      </c>
      <c r="AV148" s="10" t="s">
        <v>106</v>
      </c>
      <c r="AW148" s="10" t="s">
        <v>34</v>
      </c>
      <c r="AX148" s="10" t="s">
        <v>76</v>
      </c>
      <c r="AY148" s="183" t="s">
        <v>142</v>
      </c>
    </row>
    <row r="149" spans="2:51" s="10" customFormat="1" ht="22.5" customHeight="1">
      <c r="B149" s="176"/>
      <c r="C149" s="177"/>
      <c r="D149" s="177"/>
      <c r="E149" s="178" t="s">
        <v>22</v>
      </c>
      <c r="F149" s="266" t="s">
        <v>239</v>
      </c>
      <c r="G149" s="267"/>
      <c r="H149" s="267"/>
      <c r="I149" s="267"/>
      <c r="J149" s="177"/>
      <c r="K149" s="179">
        <v>5.4</v>
      </c>
      <c r="L149" s="177"/>
      <c r="M149" s="177"/>
      <c r="N149" s="177"/>
      <c r="O149" s="177"/>
      <c r="P149" s="177"/>
      <c r="Q149" s="177"/>
      <c r="R149" s="180"/>
      <c r="T149" s="181"/>
      <c r="U149" s="177"/>
      <c r="V149" s="177"/>
      <c r="W149" s="177"/>
      <c r="X149" s="177"/>
      <c r="Y149" s="177"/>
      <c r="Z149" s="177"/>
      <c r="AA149" s="182"/>
      <c r="AT149" s="183" t="s">
        <v>152</v>
      </c>
      <c r="AU149" s="183" t="s">
        <v>106</v>
      </c>
      <c r="AV149" s="10" t="s">
        <v>106</v>
      </c>
      <c r="AW149" s="10" t="s">
        <v>34</v>
      </c>
      <c r="AX149" s="10" t="s">
        <v>76</v>
      </c>
      <c r="AY149" s="183" t="s">
        <v>142</v>
      </c>
    </row>
    <row r="150" spans="2:51" s="10" customFormat="1" ht="22.5" customHeight="1">
      <c r="B150" s="176"/>
      <c r="C150" s="177"/>
      <c r="D150" s="177"/>
      <c r="E150" s="178" t="s">
        <v>22</v>
      </c>
      <c r="F150" s="266" t="s">
        <v>240</v>
      </c>
      <c r="G150" s="267"/>
      <c r="H150" s="267"/>
      <c r="I150" s="267"/>
      <c r="J150" s="177"/>
      <c r="K150" s="179">
        <v>21.019</v>
      </c>
      <c r="L150" s="177"/>
      <c r="M150" s="177"/>
      <c r="N150" s="177"/>
      <c r="O150" s="177"/>
      <c r="P150" s="177"/>
      <c r="Q150" s="177"/>
      <c r="R150" s="180"/>
      <c r="T150" s="181"/>
      <c r="U150" s="177"/>
      <c r="V150" s="177"/>
      <c r="W150" s="177"/>
      <c r="X150" s="177"/>
      <c r="Y150" s="177"/>
      <c r="Z150" s="177"/>
      <c r="AA150" s="182"/>
      <c r="AT150" s="183" t="s">
        <v>152</v>
      </c>
      <c r="AU150" s="183" t="s">
        <v>106</v>
      </c>
      <c r="AV150" s="10" t="s">
        <v>106</v>
      </c>
      <c r="AW150" s="10" t="s">
        <v>34</v>
      </c>
      <c r="AX150" s="10" t="s">
        <v>76</v>
      </c>
      <c r="AY150" s="183" t="s">
        <v>142</v>
      </c>
    </row>
    <row r="151" spans="2:51" s="10" customFormat="1" ht="22.5" customHeight="1">
      <c r="B151" s="176"/>
      <c r="C151" s="177"/>
      <c r="D151" s="177"/>
      <c r="E151" s="178" t="s">
        <v>22</v>
      </c>
      <c r="F151" s="266" t="s">
        <v>241</v>
      </c>
      <c r="G151" s="267"/>
      <c r="H151" s="267"/>
      <c r="I151" s="267"/>
      <c r="J151" s="177"/>
      <c r="K151" s="179">
        <v>63.45</v>
      </c>
      <c r="L151" s="177"/>
      <c r="M151" s="177"/>
      <c r="N151" s="177"/>
      <c r="O151" s="177"/>
      <c r="P151" s="177"/>
      <c r="Q151" s="177"/>
      <c r="R151" s="180"/>
      <c r="T151" s="181"/>
      <c r="U151" s="177"/>
      <c r="V151" s="177"/>
      <c r="W151" s="177"/>
      <c r="X151" s="177"/>
      <c r="Y151" s="177"/>
      <c r="Z151" s="177"/>
      <c r="AA151" s="182"/>
      <c r="AT151" s="183" t="s">
        <v>152</v>
      </c>
      <c r="AU151" s="183" t="s">
        <v>106</v>
      </c>
      <c r="AV151" s="10" t="s">
        <v>106</v>
      </c>
      <c r="AW151" s="10" t="s">
        <v>34</v>
      </c>
      <c r="AX151" s="10" t="s">
        <v>76</v>
      </c>
      <c r="AY151" s="183" t="s">
        <v>142</v>
      </c>
    </row>
    <row r="152" spans="2:51" s="10" customFormat="1" ht="22.5" customHeight="1">
      <c r="B152" s="176"/>
      <c r="C152" s="177"/>
      <c r="D152" s="177"/>
      <c r="E152" s="178" t="s">
        <v>22</v>
      </c>
      <c r="F152" s="266" t="s">
        <v>242</v>
      </c>
      <c r="G152" s="267"/>
      <c r="H152" s="267"/>
      <c r="I152" s="267"/>
      <c r="J152" s="177"/>
      <c r="K152" s="179">
        <v>7.4</v>
      </c>
      <c r="L152" s="177"/>
      <c r="M152" s="177"/>
      <c r="N152" s="177"/>
      <c r="O152" s="177"/>
      <c r="P152" s="177"/>
      <c r="Q152" s="177"/>
      <c r="R152" s="180"/>
      <c r="T152" s="181"/>
      <c r="U152" s="177"/>
      <c r="V152" s="177"/>
      <c r="W152" s="177"/>
      <c r="X152" s="177"/>
      <c r="Y152" s="177"/>
      <c r="Z152" s="177"/>
      <c r="AA152" s="182"/>
      <c r="AT152" s="183" t="s">
        <v>152</v>
      </c>
      <c r="AU152" s="183" t="s">
        <v>106</v>
      </c>
      <c r="AV152" s="10" t="s">
        <v>106</v>
      </c>
      <c r="AW152" s="10" t="s">
        <v>34</v>
      </c>
      <c r="AX152" s="10" t="s">
        <v>76</v>
      </c>
      <c r="AY152" s="183" t="s">
        <v>142</v>
      </c>
    </row>
    <row r="153" spans="2:51" s="10" customFormat="1" ht="22.5" customHeight="1">
      <c r="B153" s="176"/>
      <c r="C153" s="177"/>
      <c r="D153" s="177"/>
      <c r="E153" s="178" t="s">
        <v>22</v>
      </c>
      <c r="F153" s="266" t="s">
        <v>243</v>
      </c>
      <c r="G153" s="267"/>
      <c r="H153" s="267"/>
      <c r="I153" s="267"/>
      <c r="J153" s="177"/>
      <c r="K153" s="179">
        <v>0.013</v>
      </c>
      <c r="L153" s="177"/>
      <c r="M153" s="177"/>
      <c r="N153" s="177"/>
      <c r="O153" s="177"/>
      <c r="P153" s="177"/>
      <c r="Q153" s="177"/>
      <c r="R153" s="180"/>
      <c r="T153" s="181"/>
      <c r="U153" s="177"/>
      <c r="V153" s="177"/>
      <c r="W153" s="177"/>
      <c r="X153" s="177"/>
      <c r="Y153" s="177"/>
      <c r="Z153" s="177"/>
      <c r="AA153" s="182"/>
      <c r="AT153" s="183" t="s">
        <v>152</v>
      </c>
      <c r="AU153" s="183" t="s">
        <v>106</v>
      </c>
      <c r="AV153" s="10" t="s">
        <v>106</v>
      </c>
      <c r="AW153" s="10" t="s">
        <v>34</v>
      </c>
      <c r="AX153" s="10" t="s">
        <v>76</v>
      </c>
      <c r="AY153" s="183" t="s">
        <v>142</v>
      </c>
    </row>
    <row r="154" spans="2:51" s="11" customFormat="1" ht="22.5" customHeight="1">
      <c r="B154" s="184"/>
      <c r="C154" s="185"/>
      <c r="D154" s="185"/>
      <c r="E154" s="186" t="s">
        <v>22</v>
      </c>
      <c r="F154" s="268" t="s">
        <v>163</v>
      </c>
      <c r="G154" s="269"/>
      <c r="H154" s="269"/>
      <c r="I154" s="269"/>
      <c r="J154" s="185"/>
      <c r="K154" s="187">
        <v>201.082</v>
      </c>
      <c r="L154" s="185"/>
      <c r="M154" s="185"/>
      <c r="N154" s="185"/>
      <c r="O154" s="185"/>
      <c r="P154" s="185"/>
      <c r="Q154" s="185"/>
      <c r="R154" s="188"/>
      <c r="T154" s="189"/>
      <c r="U154" s="185"/>
      <c r="V154" s="185"/>
      <c r="W154" s="185"/>
      <c r="X154" s="185"/>
      <c r="Y154" s="185"/>
      <c r="Z154" s="185"/>
      <c r="AA154" s="190"/>
      <c r="AT154" s="191" t="s">
        <v>152</v>
      </c>
      <c r="AU154" s="191" t="s">
        <v>106</v>
      </c>
      <c r="AV154" s="11" t="s">
        <v>147</v>
      </c>
      <c r="AW154" s="11" t="s">
        <v>34</v>
      </c>
      <c r="AX154" s="11" t="s">
        <v>84</v>
      </c>
      <c r="AY154" s="191" t="s">
        <v>142</v>
      </c>
    </row>
    <row r="155" spans="2:65" s="1" customFormat="1" ht="22.5" customHeight="1">
      <c r="B155" s="36"/>
      <c r="C155" s="169" t="s">
        <v>194</v>
      </c>
      <c r="D155" s="169" t="s">
        <v>143</v>
      </c>
      <c r="E155" s="170" t="s">
        <v>244</v>
      </c>
      <c r="F155" s="260" t="s">
        <v>245</v>
      </c>
      <c r="G155" s="260"/>
      <c r="H155" s="260"/>
      <c r="I155" s="260"/>
      <c r="J155" s="171" t="s">
        <v>246</v>
      </c>
      <c r="K155" s="172">
        <v>103</v>
      </c>
      <c r="L155" s="261">
        <v>0</v>
      </c>
      <c r="M155" s="262"/>
      <c r="N155" s="263">
        <f>ROUND(L155*K155,2)</f>
        <v>0</v>
      </c>
      <c r="O155" s="263"/>
      <c r="P155" s="263"/>
      <c r="Q155" s="263"/>
      <c r="R155" s="38"/>
      <c r="T155" s="173" t="s">
        <v>22</v>
      </c>
      <c r="U155" s="45" t="s">
        <v>41</v>
      </c>
      <c r="V155" s="37"/>
      <c r="W155" s="174">
        <f>V155*K155</f>
        <v>0</v>
      </c>
      <c r="X155" s="174">
        <v>0</v>
      </c>
      <c r="Y155" s="174">
        <f>X155*K155</f>
        <v>0</v>
      </c>
      <c r="Z155" s="174">
        <v>0</v>
      </c>
      <c r="AA155" s="175">
        <f>Z155*K155</f>
        <v>0</v>
      </c>
      <c r="AR155" s="19" t="s">
        <v>147</v>
      </c>
      <c r="AT155" s="19" t="s">
        <v>143</v>
      </c>
      <c r="AU155" s="19" t="s">
        <v>106</v>
      </c>
      <c r="AY155" s="19" t="s">
        <v>142</v>
      </c>
      <c r="BE155" s="111">
        <f>IF(U155="základní",N155,0)</f>
        <v>0</v>
      </c>
      <c r="BF155" s="111">
        <f>IF(U155="snížená",N155,0)</f>
        <v>0</v>
      </c>
      <c r="BG155" s="111">
        <f>IF(U155="zákl. přenesená",N155,0)</f>
        <v>0</v>
      </c>
      <c r="BH155" s="111">
        <f>IF(U155="sníž. přenesená",N155,0)</f>
        <v>0</v>
      </c>
      <c r="BI155" s="111">
        <f>IF(U155="nulová",N155,0)</f>
        <v>0</v>
      </c>
      <c r="BJ155" s="19" t="s">
        <v>84</v>
      </c>
      <c r="BK155" s="111">
        <f>ROUND(L155*K155,2)</f>
        <v>0</v>
      </c>
      <c r="BL155" s="19" t="s">
        <v>147</v>
      </c>
      <c r="BM155" s="19" t="s">
        <v>247</v>
      </c>
    </row>
    <row r="156" spans="2:47" s="1" customFormat="1" ht="22.5" customHeight="1">
      <c r="B156" s="36"/>
      <c r="C156" s="37"/>
      <c r="D156" s="37"/>
      <c r="E156" s="37"/>
      <c r="F156" s="264" t="s">
        <v>248</v>
      </c>
      <c r="G156" s="265"/>
      <c r="H156" s="265"/>
      <c r="I156" s="265"/>
      <c r="J156" s="37"/>
      <c r="K156" s="37"/>
      <c r="L156" s="37"/>
      <c r="M156" s="37"/>
      <c r="N156" s="37"/>
      <c r="O156" s="37"/>
      <c r="P156" s="37"/>
      <c r="Q156" s="37"/>
      <c r="R156" s="38"/>
      <c r="T156" s="144"/>
      <c r="U156" s="37"/>
      <c r="V156" s="37"/>
      <c r="W156" s="37"/>
      <c r="X156" s="37"/>
      <c r="Y156" s="37"/>
      <c r="Z156" s="37"/>
      <c r="AA156" s="79"/>
      <c r="AT156" s="19" t="s">
        <v>150</v>
      </c>
      <c r="AU156" s="19" t="s">
        <v>106</v>
      </c>
    </row>
    <row r="157" spans="2:51" s="10" customFormat="1" ht="22.5" customHeight="1">
      <c r="B157" s="176"/>
      <c r="C157" s="177"/>
      <c r="D157" s="177"/>
      <c r="E157" s="178" t="s">
        <v>22</v>
      </c>
      <c r="F157" s="266" t="s">
        <v>249</v>
      </c>
      <c r="G157" s="267"/>
      <c r="H157" s="267"/>
      <c r="I157" s="267"/>
      <c r="J157" s="177"/>
      <c r="K157" s="179">
        <v>103</v>
      </c>
      <c r="L157" s="177"/>
      <c r="M157" s="177"/>
      <c r="N157" s="177"/>
      <c r="O157" s="177"/>
      <c r="P157" s="177"/>
      <c r="Q157" s="177"/>
      <c r="R157" s="180"/>
      <c r="T157" s="181"/>
      <c r="U157" s="177"/>
      <c r="V157" s="177"/>
      <c r="W157" s="177"/>
      <c r="X157" s="177"/>
      <c r="Y157" s="177"/>
      <c r="Z157" s="177"/>
      <c r="AA157" s="182"/>
      <c r="AT157" s="183" t="s">
        <v>152</v>
      </c>
      <c r="AU157" s="183" t="s">
        <v>106</v>
      </c>
      <c r="AV157" s="10" t="s">
        <v>106</v>
      </c>
      <c r="AW157" s="10" t="s">
        <v>34</v>
      </c>
      <c r="AX157" s="10" t="s">
        <v>84</v>
      </c>
      <c r="AY157" s="183" t="s">
        <v>142</v>
      </c>
    </row>
    <row r="158" spans="2:65" s="1" customFormat="1" ht="22.5" customHeight="1">
      <c r="B158" s="36"/>
      <c r="C158" s="169" t="s">
        <v>250</v>
      </c>
      <c r="D158" s="169" t="s">
        <v>143</v>
      </c>
      <c r="E158" s="170" t="s">
        <v>251</v>
      </c>
      <c r="F158" s="260" t="s">
        <v>252</v>
      </c>
      <c r="G158" s="260"/>
      <c r="H158" s="260"/>
      <c r="I158" s="260"/>
      <c r="J158" s="171" t="s">
        <v>246</v>
      </c>
      <c r="K158" s="172">
        <v>35</v>
      </c>
      <c r="L158" s="261">
        <v>0</v>
      </c>
      <c r="M158" s="262"/>
      <c r="N158" s="263">
        <f>ROUND(L158*K158,2)</f>
        <v>0</v>
      </c>
      <c r="O158" s="263"/>
      <c r="P158" s="263"/>
      <c r="Q158" s="263"/>
      <c r="R158" s="38"/>
      <c r="T158" s="173" t="s">
        <v>22</v>
      </c>
      <c r="U158" s="45" t="s">
        <v>41</v>
      </c>
      <c r="V158" s="37"/>
      <c r="W158" s="174">
        <f>V158*K158</f>
        <v>0</v>
      </c>
      <c r="X158" s="174">
        <v>0</v>
      </c>
      <c r="Y158" s="174">
        <f>X158*K158</f>
        <v>0</v>
      </c>
      <c r="Z158" s="174">
        <v>0</v>
      </c>
      <c r="AA158" s="175">
        <f>Z158*K158</f>
        <v>0</v>
      </c>
      <c r="AR158" s="19" t="s">
        <v>147</v>
      </c>
      <c r="AT158" s="19" t="s">
        <v>143</v>
      </c>
      <c r="AU158" s="19" t="s">
        <v>106</v>
      </c>
      <c r="AY158" s="19" t="s">
        <v>142</v>
      </c>
      <c r="BE158" s="111">
        <f>IF(U158="základní",N158,0)</f>
        <v>0</v>
      </c>
      <c r="BF158" s="111">
        <f>IF(U158="snížená",N158,0)</f>
        <v>0</v>
      </c>
      <c r="BG158" s="111">
        <f>IF(U158="zákl. přenesená",N158,0)</f>
        <v>0</v>
      </c>
      <c r="BH158" s="111">
        <f>IF(U158="sníž. přenesená",N158,0)</f>
        <v>0</v>
      </c>
      <c r="BI158" s="111">
        <f>IF(U158="nulová",N158,0)</f>
        <v>0</v>
      </c>
      <c r="BJ158" s="19" t="s">
        <v>84</v>
      </c>
      <c r="BK158" s="111">
        <f>ROUND(L158*K158,2)</f>
        <v>0</v>
      </c>
      <c r="BL158" s="19" t="s">
        <v>147</v>
      </c>
      <c r="BM158" s="19" t="s">
        <v>253</v>
      </c>
    </row>
    <row r="159" spans="2:47" s="1" customFormat="1" ht="22.5" customHeight="1">
      <c r="B159" s="36"/>
      <c r="C159" s="37"/>
      <c r="D159" s="37"/>
      <c r="E159" s="37"/>
      <c r="F159" s="264" t="s">
        <v>248</v>
      </c>
      <c r="G159" s="265"/>
      <c r="H159" s="265"/>
      <c r="I159" s="265"/>
      <c r="J159" s="37"/>
      <c r="K159" s="37"/>
      <c r="L159" s="37"/>
      <c r="M159" s="37"/>
      <c r="N159" s="37"/>
      <c r="O159" s="37"/>
      <c r="P159" s="37"/>
      <c r="Q159" s="37"/>
      <c r="R159" s="38"/>
      <c r="T159" s="144"/>
      <c r="U159" s="37"/>
      <c r="V159" s="37"/>
      <c r="W159" s="37"/>
      <c r="X159" s="37"/>
      <c r="Y159" s="37"/>
      <c r="Z159" s="37"/>
      <c r="AA159" s="79"/>
      <c r="AT159" s="19" t="s">
        <v>150</v>
      </c>
      <c r="AU159" s="19" t="s">
        <v>106</v>
      </c>
    </row>
    <row r="160" spans="2:51" s="10" customFormat="1" ht="22.5" customHeight="1">
      <c r="B160" s="176"/>
      <c r="C160" s="177"/>
      <c r="D160" s="177"/>
      <c r="E160" s="178" t="s">
        <v>22</v>
      </c>
      <c r="F160" s="266" t="s">
        <v>254</v>
      </c>
      <c r="G160" s="267"/>
      <c r="H160" s="267"/>
      <c r="I160" s="267"/>
      <c r="J160" s="177"/>
      <c r="K160" s="179">
        <v>35</v>
      </c>
      <c r="L160" s="177"/>
      <c r="M160" s="177"/>
      <c r="N160" s="177"/>
      <c r="O160" s="177"/>
      <c r="P160" s="177"/>
      <c r="Q160" s="177"/>
      <c r="R160" s="180"/>
      <c r="T160" s="181"/>
      <c r="U160" s="177"/>
      <c r="V160" s="177"/>
      <c r="W160" s="177"/>
      <c r="X160" s="177"/>
      <c r="Y160" s="177"/>
      <c r="Z160" s="177"/>
      <c r="AA160" s="182"/>
      <c r="AT160" s="183" t="s">
        <v>152</v>
      </c>
      <c r="AU160" s="183" t="s">
        <v>106</v>
      </c>
      <c r="AV160" s="10" t="s">
        <v>106</v>
      </c>
      <c r="AW160" s="10" t="s">
        <v>34</v>
      </c>
      <c r="AX160" s="10" t="s">
        <v>84</v>
      </c>
      <c r="AY160" s="183" t="s">
        <v>142</v>
      </c>
    </row>
    <row r="161" spans="2:65" s="1" customFormat="1" ht="22.5" customHeight="1">
      <c r="B161" s="36"/>
      <c r="C161" s="169" t="s">
        <v>255</v>
      </c>
      <c r="D161" s="169" t="s">
        <v>143</v>
      </c>
      <c r="E161" s="170" t="s">
        <v>256</v>
      </c>
      <c r="F161" s="260" t="s">
        <v>257</v>
      </c>
      <c r="G161" s="260"/>
      <c r="H161" s="260"/>
      <c r="I161" s="260"/>
      <c r="J161" s="171" t="s">
        <v>246</v>
      </c>
      <c r="K161" s="172">
        <v>3</v>
      </c>
      <c r="L161" s="261">
        <v>0</v>
      </c>
      <c r="M161" s="262"/>
      <c r="N161" s="263">
        <f>ROUND(L161*K161,2)</f>
        <v>0</v>
      </c>
      <c r="O161" s="263"/>
      <c r="P161" s="263"/>
      <c r="Q161" s="263"/>
      <c r="R161" s="38"/>
      <c r="T161" s="173" t="s">
        <v>22</v>
      </c>
      <c r="U161" s="45" t="s">
        <v>41</v>
      </c>
      <c r="V161" s="37"/>
      <c r="W161" s="174">
        <f>V161*K161</f>
        <v>0</v>
      </c>
      <c r="X161" s="174">
        <v>0</v>
      </c>
      <c r="Y161" s="174">
        <f>X161*K161</f>
        <v>0</v>
      </c>
      <c r="Z161" s="174">
        <v>0</v>
      </c>
      <c r="AA161" s="175">
        <f>Z161*K161</f>
        <v>0</v>
      </c>
      <c r="AR161" s="19" t="s">
        <v>147</v>
      </c>
      <c r="AT161" s="19" t="s">
        <v>143</v>
      </c>
      <c r="AU161" s="19" t="s">
        <v>106</v>
      </c>
      <c r="AY161" s="19" t="s">
        <v>142</v>
      </c>
      <c r="BE161" s="111">
        <f>IF(U161="základní",N161,0)</f>
        <v>0</v>
      </c>
      <c r="BF161" s="111">
        <f>IF(U161="snížená",N161,0)</f>
        <v>0</v>
      </c>
      <c r="BG161" s="111">
        <f>IF(U161="zákl. přenesená",N161,0)</f>
        <v>0</v>
      </c>
      <c r="BH161" s="111">
        <f>IF(U161="sníž. přenesená",N161,0)</f>
        <v>0</v>
      </c>
      <c r="BI161" s="111">
        <f>IF(U161="nulová",N161,0)</f>
        <v>0</v>
      </c>
      <c r="BJ161" s="19" t="s">
        <v>84</v>
      </c>
      <c r="BK161" s="111">
        <f>ROUND(L161*K161,2)</f>
        <v>0</v>
      </c>
      <c r="BL161" s="19" t="s">
        <v>147</v>
      </c>
      <c r="BM161" s="19" t="s">
        <v>258</v>
      </c>
    </row>
    <row r="162" spans="2:47" s="1" customFormat="1" ht="22.5" customHeight="1">
      <c r="B162" s="36"/>
      <c r="C162" s="37"/>
      <c r="D162" s="37"/>
      <c r="E162" s="37"/>
      <c r="F162" s="264" t="s">
        <v>248</v>
      </c>
      <c r="G162" s="265"/>
      <c r="H162" s="265"/>
      <c r="I162" s="265"/>
      <c r="J162" s="37"/>
      <c r="K162" s="37"/>
      <c r="L162" s="37"/>
      <c r="M162" s="37"/>
      <c r="N162" s="37"/>
      <c r="O162" s="37"/>
      <c r="P162" s="37"/>
      <c r="Q162" s="37"/>
      <c r="R162" s="38"/>
      <c r="T162" s="144"/>
      <c r="U162" s="37"/>
      <c r="V162" s="37"/>
      <c r="W162" s="37"/>
      <c r="X162" s="37"/>
      <c r="Y162" s="37"/>
      <c r="Z162" s="37"/>
      <c r="AA162" s="79"/>
      <c r="AT162" s="19" t="s">
        <v>150</v>
      </c>
      <c r="AU162" s="19" t="s">
        <v>106</v>
      </c>
    </row>
    <row r="163" spans="2:51" s="10" customFormat="1" ht="22.5" customHeight="1">
      <c r="B163" s="176"/>
      <c r="C163" s="177"/>
      <c r="D163" s="177"/>
      <c r="E163" s="178" t="s">
        <v>22</v>
      </c>
      <c r="F163" s="266" t="s">
        <v>164</v>
      </c>
      <c r="G163" s="267"/>
      <c r="H163" s="267"/>
      <c r="I163" s="267"/>
      <c r="J163" s="177"/>
      <c r="K163" s="179">
        <v>3</v>
      </c>
      <c r="L163" s="177"/>
      <c r="M163" s="177"/>
      <c r="N163" s="177"/>
      <c r="O163" s="177"/>
      <c r="P163" s="177"/>
      <c r="Q163" s="177"/>
      <c r="R163" s="180"/>
      <c r="T163" s="181"/>
      <c r="U163" s="177"/>
      <c r="V163" s="177"/>
      <c r="W163" s="177"/>
      <c r="X163" s="177"/>
      <c r="Y163" s="177"/>
      <c r="Z163" s="177"/>
      <c r="AA163" s="182"/>
      <c r="AT163" s="183" t="s">
        <v>152</v>
      </c>
      <c r="AU163" s="183" t="s">
        <v>106</v>
      </c>
      <c r="AV163" s="10" t="s">
        <v>106</v>
      </c>
      <c r="AW163" s="10" t="s">
        <v>34</v>
      </c>
      <c r="AX163" s="10" t="s">
        <v>84</v>
      </c>
      <c r="AY163" s="183" t="s">
        <v>142</v>
      </c>
    </row>
    <row r="164" spans="2:65" s="1" customFormat="1" ht="22.5" customHeight="1">
      <c r="B164" s="36"/>
      <c r="C164" s="169" t="s">
        <v>259</v>
      </c>
      <c r="D164" s="169" t="s">
        <v>143</v>
      </c>
      <c r="E164" s="170" t="s">
        <v>260</v>
      </c>
      <c r="F164" s="260" t="s">
        <v>261</v>
      </c>
      <c r="G164" s="260"/>
      <c r="H164" s="260"/>
      <c r="I164" s="260"/>
      <c r="J164" s="171" t="s">
        <v>246</v>
      </c>
      <c r="K164" s="172">
        <v>22</v>
      </c>
      <c r="L164" s="261">
        <v>0</v>
      </c>
      <c r="M164" s="262"/>
      <c r="N164" s="263">
        <f>ROUND(L164*K164,2)</f>
        <v>0</v>
      </c>
      <c r="O164" s="263"/>
      <c r="P164" s="263"/>
      <c r="Q164" s="263"/>
      <c r="R164" s="38"/>
      <c r="T164" s="173" t="s">
        <v>22</v>
      </c>
      <c r="U164" s="45" t="s">
        <v>41</v>
      </c>
      <c r="V164" s="37"/>
      <c r="W164" s="174">
        <f>V164*K164</f>
        <v>0</v>
      </c>
      <c r="X164" s="174">
        <v>0</v>
      </c>
      <c r="Y164" s="174">
        <f>X164*K164</f>
        <v>0</v>
      </c>
      <c r="Z164" s="174">
        <v>0</v>
      </c>
      <c r="AA164" s="175">
        <f>Z164*K164</f>
        <v>0</v>
      </c>
      <c r="AR164" s="19" t="s">
        <v>147</v>
      </c>
      <c r="AT164" s="19" t="s">
        <v>143</v>
      </c>
      <c r="AU164" s="19" t="s">
        <v>106</v>
      </c>
      <c r="AY164" s="19" t="s">
        <v>142</v>
      </c>
      <c r="BE164" s="111">
        <f>IF(U164="základní",N164,0)</f>
        <v>0</v>
      </c>
      <c r="BF164" s="111">
        <f>IF(U164="snížená",N164,0)</f>
        <v>0</v>
      </c>
      <c r="BG164" s="111">
        <f>IF(U164="zákl. přenesená",N164,0)</f>
        <v>0</v>
      </c>
      <c r="BH164" s="111">
        <f>IF(U164="sníž. přenesená",N164,0)</f>
        <v>0</v>
      </c>
      <c r="BI164" s="111">
        <f>IF(U164="nulová",N164,0)</f>
        <v>0</v>
      </c>
      <c r="BJ164" s="19" t="s">
        <v>84</v>
      </c>
      <c r="BK164" s="111">
        <f>ROUND(L164*K164,2)</f>
        <v>0</v>
      </c>
      <c r="BL164" s="19" t="s">
        <v>147</v>
      </c>
      <c r="BM164" s="19" t="s">
        <v>262</v>
      </c>
    </row>
    <row r="165" spans="2:47" s="1" customFormat="1" ht="22.5" customHeight="1">
      <c r="B165" s="36"/>
      <c r="C165" s="37"/>
      <c r="D165" s="37"/>
      <c r="E165" s="37"/>
      <c r="F165" s="264" t="s">
        <v>248</v>
      </c>
      <c r="G165" s="265"/>
      <c r="H165" s="265"/>
      <c r="I165" s="265"/>
      <c r="J165" s="37"/>
      <c r="K165" s="37"/>
      <c r="L165" s="37"/>
      <c r="M165" s="37"/>
      <c r="N165" s="37"/>
      <c r="O165" s="37"/>
      <c r="P165" s="37"/>
      <c r="Q165" s="37"/>
      <c r="R165" s="38"/>
      <c r="T165" s="144"/>
      <c r="U165" s="37"/>
      <c r="V165" s="37"/>
      <c r="W165" s="37"/>
      <c r="X165" s="37"/>
      <c r="Y165" s="37"/>
      <c r="Z165" s="37"/>
      <c r="AA165" s="79"/>
      <c r="AT165" s="19" t="s">
        <v>150</v>
      </c>
      <c r="AU165" s="19" t="s">
        <v>106</v>
      </c>
    </row>
    <row r="166" spans="2:51" s="10" customFormat="1" ht="22.5" customHeight="1">
      <c r="B166" s="176"/>
      <c r="C166" s="177"/>
      <c r="D166" s="177"/>
      <c r="E166" s="178" t="s">
        <v>22</v>
      </c>
      <c r="F166" s="266" t="s">
        <v>263</v>
      </c>
      <c r="G166" s="267"/>
      <c r="H166" s="267"/>
      <c r="I166" s="267"/>
      <c r="J166" s="177"/>
      <c r="K166" s="179">
        <v>22</v>
      </c>
      <c r="L166" s="177"/>
      <c r="M166" s="177"/>
      <c r="N166" s="177"/>
      <c r="O166" s="177"/>
      <c r="P166" s="177"/>
      <c r="Q166" s="177"/>
      <c r="R166" s="180"/>
      <c r="T166" s="181"/>
      <c r="U166" s="177"/>
      <c r="V166" s="177"/>
      <c r="W166" s="177"/>
      <c r="X166" s="177"/>
      <c r="Y166" s="177"/>
      <c r="Z166" s="177"/>
      <c r="AA166" s="182"/>
      <c r="AT166" s="183" t="s">
        <v>152</v>
      </c>
      <c r="AU166" s="183" t="s">
        <v>106</v>
      </c>
      <c r="AV166" s="10" t="s">
        <v>106</v>
      </c>
      <c r="AW166" s="10" t="s">
        <v>34</v>
      </c>
      <c r="AX166" s="10" t="s">
        <v>84</v>
      </c>
      <c r="AY166" s="183" t="s">
        <v>142</v>
      </c>
    </row>
    <row r="167" spans="2:65" s="1" customFormat="1" ht="31.5" customHeight="1">
      <c r="B167" s="36"/>
      <c r="C167" s="169" t="s">
        <v>264</v>
      </c>
      <c r="D167" s="169" t="s">
        <v>143</v>
      </c>
      <c r="E167" s="170" t="s">
        <v>265</v>
      </c>
      <c r="F167" s="260" t="s">
        <v>266</v>
      </c>
      <c r="G167" s="260"/>
      <c r="H167" s="260"/>
      <c r="I167" s="260"/>
      <c r="J167" s="171" t="s">
        <v>189</v>
      </c>
      <c r="K167" s="172">
        <v>37</v>
      </c>
      <c r="L167" s="261">
        <v>0</v>
      </c>
      <c r="M167" s="262"/>
      <c r="N167" s="263">
        <f>ROUND(L167*K167,2)</f>
        <v>0</v>
      </c>
      <c r="O167" s="263"/>
      <c r="P167" s="263"/>
      <c r="Q167" s="263"/>
      <c r="R167" s="38"/>
      <c r="T167" s="173" t="s">
        <v>22</v>
      </c>
      <c r="U167" s="45" t="s">
        <v>41</v>
      </c>
      <c r="V167" s="37"/>
      <c r="W167" s="174">
        <f>V167*K167</f>
        <v>0</v>
      </c>
      <c r="X167" s="174">
        <v>0</v>
      </c>
      <c r="Y167" s="174">
        <f>X167*K167</f>
        <v>0</v>
      </c>
      <c r="Z167" s="174">
        <v>0</v>
      </c>
      <c r="AA167" s="175">
        <f>Z167*K167</f>
        <v>0</v>
      </c>
      <c r="AR167" s="19" t="s">
        <v>147</v>
      </c>
      <c r="AT167" s="19" t="s">
        <v>143</v>
      </c>
      <c r="AU167" s="19" t="s">
        <v>106</v>
      </c>
      <c r="AY167" s="19" t="s">
        <v>142</v>
      </c>
      <c r="BE167" s="111">
        <f>IF(U167="základní",N167,0)</f>
        <v>0</v>
      </c>
      <c r="BF167" s="111">
        <f>IF(U167="snížená",N167,0)</f>
        <v>0</v>
      </c>
      <c r="BG167" s="111">
        <f>IF(U167="zákl. přenesená",N167,0)</f>
        <v>0</v>
      </c>
      <c r="BH167" s="111">
        <f>IF(U167="sníž. přenesená",N167,0)</f>
        <v>0</v>
      </c>
      <c r="BI167" s="111">
        <f>IF(U167="nulová",N167,0)</f>
        <v>0</v>
      </c>
      <c r="BJ167" s="19" t="s">
        <v>84</v>
      </c>
      <c r="BK167" s="111">
        <f>ROUND(L167*K167,2)</f>
        <v>0</v>
      </c>
      <c r="BL167" s="19" t="s">
        <v>147</v>
      </c>
      <c r="BM167" s="19" t="s">
        <v>267</v>
      </c>
    </row>
    <row r="168" spans="2:51" s="10" customFormat="1" ht="22.5" customHeight="1">
      <c r="B168" s="176"/>
      <c r="C168" s="177"/>
      <c r="D168" s="177"/>
      <c r="E168" s="178" t="s">
        <v>22</v>
      </c>
      <c r="F168" s="270" t="s">
        <v>268</v>
      </c>
      <c r="G168" s="271"/>
      <c r="H168" s="271"/>
      <c r="I168" s="271"/>
      <c r="J168" s="177"/>
      <c r="K168" s="179">
        <v>37</v>
      </c>
      <c r="L168" s="177"/>
      <c r="M168" s="177"/>
      <c r="N168" s="177"/>
      <c r="O168" s="177"/>
      <c r="P168" s="177"/>
      <c r="Q168" s="177"/>
      <c r="R168" s="180"/>
      <c r="T168" s="181"/>
      <c r="U168" s="177"/>
      <c r="V168" s="177"/>
      <c r="W168" s="177"/>
      <c r="X168" s="177"/>
      <c r="Y168" s="177"/>
      <c r="Z168" s="177"/>
      <c r="AA168" s="182"/>
      <c r="AT168" s="183" t="s">
        <v>152</v>
      </c>
      <c r="AU168" s="183" t="s">
        <v>106</v>
      </c>
      <c r="AV168" s="10" t="s">
        <v>106</v>
      </c>
      <c r="AW168" s="10" t="s">
        <v>34</v>
      </c>
      <c r="AX168" s="10" t="s">
        <v>84</v>
      </c>
      <c r="AY168" s="183" t="s">
        <v>142</v>
      </c>
    </row>
    <row r="169" spans="2:63" s="1" customFormat="1" ht="49.9" customHeight="1">
      <c r="B169" s="36"/>
      <c r="C169" s="37"/>
      <c r="D169" s="160" t="s">
        <v>201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274">
        <f>BK169</f>
        <v>0</v>
      </c>
      <c r="O169" s="253"/>
      <c r="P169" s="253"/>
      <c r="Q169" s="253"/>
      <c r="R169" s="38"/>
      <c r="T169" s="149"/>
      <c r="U169" s="57"/>
      <c r="V169" s="57"/>
      <c r="W169" s="57"/>
      <c r="X169" s="57"/>
      <c r="Y169" s="57"/>
      <c r="Z169" s="57"/>
      <c r="AA169" s="59"/>
      <c r="AT169" s="19" t="s">
        <v>75</v>
      </c>
      <c r="AU169" s="19" t="s">
        <v>76</v>
      </c>
      <c r="AY169" s="19" t="s">
        <v>202</v>
      </c>
      <c r="BK169" s="111">
        <v>0</v>
      </c>
    </row>
    <row r="170" spans="2:18" s="1" customFormat="1" ht="6.95" customHeight="1"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2"/>
    </row>
  </sheetData>
  <sheetProtection algorithmName="SHA-512" hashValue="2SZcSLBf9U3PVF50mN37icbEqaq0JHcFt/rAGgxrtGzhV8nSpyXCCaaRCouSEEF6QRewAtn3zAz3s9nznBRF1A==" saltValue="L7Diwp/41HpGg60pNLXyPA==" spinCount="100000" sheet="1" objects="1" scenarios="1" formatCells="0" formatColumns="0" formatRows="0" sort="0" autoFilter="0"/>
  <mergeCells count="137">
    <mergeCell ref="F168:I168"/>
    <mergeCell ref="N117:Q117"/>
    <mergeCell ref="N118:Q118"/>
    <mergeCell ref="N119:Q119"/>
    <mergeCell ref="N169:Q169"/>
    <mergeCell ref="H1:K1"/>
    <mergeCell ref="S2:AC2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L167:M167"/>
    <mergeCell ref="N167:Q167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49:I149"/>
    <mergeCell ref="F150:I150"/>
    <mergeCell ref="F151:I151"/>
    <mergeCell ref="F152:I152"/>
    <mergeCell ref="F153:I153"/>
    <mergeCell ref="F154:I154"/>
    <mergeCell ref="F155:I155"/>
    <mergeCell ref="L155:M155"/>
    <mergeCell ref="N155:Q155"/>
    <mergeCell ref="F142:I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L136:M136"/>
    <mergeCell ref="N136:Q136"/>
    <mergeCell ref="F137:I137"/>
    <mergeCell ref="F138:I138"/>
    <mergeCell ref="F139:I139"/>
    <mergeCell ref="F140:I140"/>
    <mergeCell ref="F141:I141"/>
    <mergeCell ref="L141:M141"/>
    <mergeCell ref="N141:Q141"/>
    <mergeCell ref="F128:I128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21:I121"/>
    <mergeCell ref="F122:I122"/>
    <mergeCell ref="F123:I123"/>
    <mergeCell ref="F124:I124"/>
    <mergeCell ref="F125:I125"/>
    <mergeCell ref="F126:I126"/>
    <mergeCell ref="F127:I127"/>
    <mergeCell ref="L127:M127"/>
    <mergeCell ref="N127:Q127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101</v>
      </c>
      <c r="G1" s="15"/>
      <c r="H1" s="279" t="s">
        <v>102</v>
      </c>
      <c r="I1" s="279"/>
      <c r="J1" s="279"/>
      <c r="K1" s="279"/>
      <c r="L1" s="15" t="s">
        <v>103</v>
      </c>
      <c r="M1" s="13"/>
      <c r="N1" s="13"/>
      <c r="O1" s="14" t="s">
        <v>104</v>
      </c>
      <c r="P1" s="13"/>
      <c r="Q1" s="13"/>
      <c r="R1" s="13"/>
      <c r="S1" s="15" t="s">
        <v>105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7" t="s">
        <v>8</v>
      </c>
      <c r="T2" s="238"/>
      <c r="U2" s="238"/>
      <c r="V2" s="238"/>
      <c r="W2" s="238"/>
      <c r="X2" s="238"/>
      <c r="Y2" s="238"/>
      <c r="Z2" s="238"/>
      <c r="AA2" s="238"/>
      <c r="AB2" s="238"/>
      <c r="AC2" s="238"/>
      <c r="AT2" s="19" t="s">
        <v>91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106</v>
      </c>
    </row>
    <row r="4" spans="2:46" ht="36.95" customHeight="1">
      <c r="B4" s="23"/>
      <c r="C4" s="194" t="s">
        <v>107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39" t="str">
        <f>'Rekapitulace stavby'!K6</f>
        <v>Velká strouha, Pardubice, oprava koryta, ř. km 4,800 - 6,230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7"/>
      <c r="R6" s="24"/>
    </row>
    <row r="7" spans="2:18" s="1" customFormat="1" ht="32.85" customHeight="1">
      <c r="B7" s="36"/>
      <c r="C7" s="37"/>
      <c r="D7" s="30" t="s">
        <v>108</v>
      </c>
      <c r="E7" s="37"/>
      <c r="F7" s="200" t="s">
        <v>269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37"/>
      <c r="R7" s="38"/>
    </row>
    <row r="8" spans="2:18" s="1" customFormat="1" ht="14.4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42" t="str">
        <f>'Rekapitulace stavby'!AN8</f>
        <v>25. 9. 2017</v>
      </c>
      <c r="P9" s="243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198" t="str">
        <f>IF('Rekapitulace stavby'!AN10="","",'Rekapitulace stavby'!AN10)</f>
        <v/>
      </c>
      <c r="P11" s="198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198" t="str">
        <f>IF('Rekapitulace stavby'!AN11="","",'Rekapitulace stavby'!AN11)</f>
        <v/>
      </c>
      <c r="P12" s="198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44" t="str">
        <f>IF('Rekapitulace stavby'!AN13="","",'Rekapitulace stavby'!AN13)</f>
        <v>Vyplň údaj</v>
      </c>
      <c r="P14" s="198"/>
      <c r="Q14" s="37"/>
      <c r="R14" s="38"/>
    </row>
    <row r="15" spans="2:18" s="1" customFormat="1" ht="18" customHeight="1">
      <c r="B15" s="36"/>
      <c r="C15" s="37"/>
      <c r="D15" s="37"/>
      <c r="E15" s="244" t="str">
        <f>IF('Rekapitulace stavby'!E14="","",'Rekapitulace stavby'!E14)</f>
        <v>Vyplň údaj</v>
      </c>
      <c r="F15" s="245"/>
      <c r="G15" s="245"/>
      <c r="H15" s="245"/>
      <c r="I15" s="245"/>
      <c r="J15" s="245"/>
      <c r="K15" s="245"/>
      <c r="L15" s="245"/>
      <c r="M15" s="31" t="s">
        <v>30</v>
      </c>
      <c r="N15" s="37"/>
      <c r="O15" s="244" t="str">
        <f>IF('Rekapitulace stavby'!AN14="","",'Rekapitulace stavby'!AN14)</f>
        <v>Vyplň údaj</v>
      </c>
      <c r="P15" s="198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198" t="str">
        <f>IF('Rekapitulace stavby'!AN16="","",'Rekapitulace stavby'!AN16)</f>
        <v/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198" t="str">
        <f>IF('Rekapitulace stavby'!AN17="","",'Rekapitulace stavby'!AN17)</f>
        <v/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35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198" t="str">
        <f>IF('Rekapitulace stavby'!AN19="","",'Rekapitulace stavby'!AN19)</f>
        <v/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198" t="str">
        <f>IF('Rekapitulace stavby'!AN20="","",'Rekapitulace stavby'!AN20)</f>
        <v/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22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110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95</v>
      </c>
      <c r="E28" s="37"/>
      <c r="F28" s="37"/>
      <c r="G28" s="37"/>
      <c r="H28" s="37"/>
      <c r="I28" s="37"/>
      <c r="J28" s="37"/>
      <c r="K28" s="37"/>
      <c r="L28" s="37"/>
      <c r="M28" s="204">
        <f>N94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39</v>
      </c>
      <c r="E30" s="37"/>
      <c r="F30" s="37"/>
      <c r="G30" s="37"/>
      <c r="H30" s="37"/>
      <c r="I30" s="37"/>
      <c r="J30" s="37"/>
      <c r="K30" s="37"/>
      <c r="L30" s="37"/>
      <c r="M30" s="246">
        <f>ROUND(M27+M28,2)</f>
        <v>0</v>
      </c>
      <c r="N30" s="241"/>
      <c r="O30" s="241"/>
      <c r="P30" s="241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40</v>
      </c>
      <c r="E32" s="43" t="s">
        <v>41</v>
      </c>
      <c r="F32" s="44">
        <v>0.21</v>
      </c>
      <c r="G32" s="123" t="s">
        <v>42</v>
      </c>
      <c r="H32" s="247">
        <f>(SUM(BE94:BE101)+SUM(BE119:BE137))</f>
        <v>0</v>
      </c>
      <c r="I32" s="241"/>
      <c r="J32" s="241"/>
      <c r="K32" s="37"/>
      <c r="L32" s="37"/>
      <c r="M32" s="247">
        <f>ROUND((SUM(BE94:BE101)+SUM(BE119:BE137)),2)*F32</f>
        <v>0</v>
      </c>
      <c r="N32" s="241"/>
      <c r="O32" s="241"/>
      <c r="P32" s="241"/>
      <c r="Q32" s="37"/>
      <c r="R32" s="38"/>
    </row>
    <row r="33" spans="2:18" s="1" customFormat="1" ht="14.45" customHeight="1">
      <c r="B33" s="36"/>
      <c r="C33" s="37"/>
      <c r="D33" s="37"/>
      <c r="E33" s="43" t="s">
        <v>43</v>
      </c>
      <c r="F33" s="44">
        <v>0.15</v>
      </c>
      <c r="G33" s="123" t="s">
        <v>42</v>
      </c>
      <c r="H33" s="247">
        <f>(SUM(BF94:BF101)+SUM(BF119:BF137))</f>
        <v>0</v>
      </c>
      <c r="I33" s="241"/>
      <c r="J33" s="241"/>
      <c r="K33" s="37"/>
      <c r="L33" s="37"/>
      <c r="M33" s="247">
        <f>ROUND((SUM(BF94:BF101)+SUM(BF119:BF137)),2)*F33</f>
        <v>0</v>
      </c>
      <c r="N33" s="241"/>
      <c r="O33" s="241"/>
      <c r="P33" s="241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44</v>
      </c>
      <c r="F34" s="44">
        <v>0.21</v>
      </c>
      <c r="G34" s="123" t="s">
        <v>42</v>
      </c>
      <c r="H34" s="247">
        <f>(SUM(BG94:BG101)+SUM(BG119:BG137))</f>
        <v>0</v>
      </c>
      <c r="I34" s="241"/>
      <c r="J34" s="241"/>
      <c r="K34" s="37"/>
      <c r="L34" s="37"/>
      <c r="M34" s="247">
        <v>0</v>
      </c>
      <c r="N34" s="241"/>
      <c r="O34" s="241"/>
      <c r="P34" s="241"/>
      <c r="Q34" s="37"/>
      <c r="R34" s="38"/>
    </row>
    <row r="35" spans="2:18" s="1" customFormat="1" ht="14.45" customHeight="1" hidden="1">
      <c r="B35" s="36"/>
      <c r="C35" s="37"/>
      <c r="D35" s="37"/>
      <c r="E35" s="43" t="s">
        <v>45</v>
      </c>
      <c r="F35" s="44">
        <v>0.15</v>
      </c>
      <c r="G35" s="123" t="s">
        <v>42</v>
      </c>
      <c r="H35" s="247">
        <f>(SUM(BH94:BH101)+SUM(BH119:BH137))</f>
        <v>0</v>
      </c>
      <c r="I35" s="241"/>
      <c r="J35" s="241"/>
      <c r="K35" s="37"/>
      <c r="L35" s="37"/>
      <c r="M35" s="247">
        <v>0</v>
      </c>
      <c r="N35" s="241"/>
      <c r="O35" s="241"/>
      <c r="P35" s="241"/>
      <c r="Q35" s="37"/>
      <c r="R35" s="38"/>
    </row>
    <row r="36" spans="2:18" s="1" customFormat="1" ht="14.45" customHeight="1" hidden="1">
      <c r="B36" s="36"/>
      <c r="C36" s="37"/>
      <c r="D36" s="37"/>
      <c r="E36" s="43" t="s">
        <v>46</v>
      </c>
      <c r="F36" s="44">
        <v>0</v>
      </c>
      <c r="G36" s="123" t="s">
        <v>42</v>
      </c>
      <c r="H36" s="247">
        <f>(SUM(BI94:BI101)+SUM(BI119:BI137))</f>
        <v>0</v>
      </c>
      <c r="I36" s="241"/>
      <c r="J36" s="241"/>
      <c r="K36" s="37"/>
      <c r="L36" s="37"/>
      <c r="M36" s="247">
        <v>0</v>
      </c>
      <c r="N36" s="241"/>
      <c r="O36" s="241"/>
      <c r="P36" s="241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47</v>
      </c>
      <c r="E38" s="80"/>
      <c r="F38" s="80"/>
      <c r="G38" s="125" t="s">
        <v>48</v>
      </c>
      <c r="H38" s="126" t="s">
        <v>49</v>
      </c>
      <c r="I38" s="80"/>
      <c r="J38" s="80"/>
      <c r="K38" s="80"/>
      <c r="L38" s="248">
        <f>SUM(M30:M36)</f>
        <v>0</v>
      </c>
      <c r="M38" s="248"/>
      <c r="N38" s="248"/>
      <c r="O38" s="248"/>
      <c r="P38" s="249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50</v>
      </c>
      <c r="E50" s="52"/>
      <c r="F50" s="52"/>
      <c r="G50" s="52"/>
      <c r="H50" s="53"/>
      <c r="I50" s="37"/>
      <c r="J50" s="51" t="s">
        <v>51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52</v>
      </c>
      <c r="E59" s="57"/>
      <c r="F59" s="57"/>
      <c r="G59" s="58" t="s">
        <v>53</v>
      </c>
      <c r="H59" s="59"/>
      <c r="I59" s="37"/>
      <c r="J59" s="56" t="s">
        <v>52</v>
      </c>
      <c r="K59" s="57"/>
      <c r="L59" s="57"/>
      <c r="M59" s="57"/>
      <c r="N59" s="58" t="s">
        <v>53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54</v>
      </c>
      <c r="E61" s="52"/>
      <c r="F61" s="52"/>
      <c r="G61" s="52"/>
      <c r="H61" s="53"/>
      <c r="I61" s="37"/>
      <c r="J61" s="51" t="s">
        <v>55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52</v>
      </c>
      <c r="E70" s="57"/>
      <c r="F70" s="57"/>
      <c r="G70" s="58" t="s">
        <v>53</v>
      </c>
      <c r="H70" s="59"/>
      <c r="I70" s="37"/>
      <c r="J70" s="56" t="s">
        <v>52</v>
      </c>
      <c r="K70" s="57"/>
      <c r="L70" s="57"/>
      <c r="M70" s="57"/>
      <c r="N70" s="58" t="s">
        <v>53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4" t="s">
        <v>111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39" t="str">
        <f>F6</f>
        <v>Velká strouha, Pardubice, oprava koryta, ř. km 4,800 - 6,230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37"/>
      <c r="R78" s="38"/>
      <c r="T78" s="130"/>
      <c r="U78" s="130"/>
    </row>
    <row r="79" spans="2:21" s="1" customFormat="1" ht="36.95" customHeight="1">
      <c r="B79" s="36"/>
      <c r="C79" s="70" t="s">
        <v>108</v>
      </c>
      <c r="D79" s="37"/>
      <c r="E79" s="37"/>
      <c r="F79" s="214" t="str">
        <f>F7</f>
        <v>VON - Vedlejší a ostatní náklady</v>
      </c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243" t="str">
        <f>IF(O9="","",O9)</f>
        <v>25. 9. 2017</v>
      </c>
      <c r="N81" s="243"/>
      <c r="O81" s="243"/>
      <c r="P81" s="243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3.5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33</v>
      </c>
      <c r="L83" s="37"/>
      <c r="M83" s="198" t="str">
        <f>E18</f>
        <v xml:space="preserve"> </v>
      </c>
      <c r="N83" s="198"/>
      <c r="O83" s="198"/>
      <c r="P83" s="198"/>
      <c r="Q83" s="198"/>
      <c r="R83" s="38"/>
      <c r="T83" s="130"/>
      <c r="U83" s="130"/>
    </row>
    <row r="84" spans="2:21" s="1" customFormat="1" ht="14.45" customHeight="1">
      <c r="B84" s="36"/>
      <c r="C84" s="31" t="s">
        <v>31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35</v>
      </c>
      <c r="L84" s="37"/>
      <c r="M84" s="198" t="str">
        <f>E21</f>
        <v xml:space="preserve"> </v>
      </c>
      <c r="N84" s="198"/>
      <c r="O84" s="198"/>
      <c r="P84" s="198"/>
      <c r="Q84" s="198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0" t="s">
        <v>112</v>
      </c>
      <c r="D86" s="251"/>
      <c r="E86" s="251"/>
      <c r="F86" s="251"/>
      <c r="G86" s="251"/>
      <c r="H86" s="119"/>
      <c r="I86" s="119"/>
      <c r="J86" s="119"/>
      <c r="K86" s="119"/>
      <c r="L86" s="119"/>
      <c r="M86" s="119"/>
      <c r="N86" s="250" t="s">
        <v>113</v>
      </c>
      <c r="O86" s="251"/>
      <c r="P86" s="251"/>
      <c r="Q86" s="251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114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N119</f>
        <v>0</v>
      </c>
      <c r="O88" s="252"/>
      <c r="P88" s="252"/>
      <c r="Q88" s="252"/>
      <c r="R88" s="38"/>
      <c r="T88" s="130"/>
      <c r="U88" s="130"/>
      <c r="AU88" s="19" t="s">
        <v>115</v>
      </c>
    </row>
    <row r="89" spans="2:21" s="6" customFormat="1" ht="24.95" customHeight="1">
      <c r="B89" s="132"/>
      <c r="C89" s="133"/>
      <c r="D89" s="134" t="s">
        <v>118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3">
        <f>N120</f>
        <v>0</v>
      </c>
      <c r="O89" s="254"/>
      <c r="P89" s="254"/>
      <c r="Q89" s="254"/>
      <c r="R89" s="135"/>
      <c r="T89" s="136"/>
      <c r="U89" s="136"/>
    </row>
    <row r="90" spans="2:21" s="7" customFormat="1" ht="19.9" customHeight="1">
      <c r="B90" s="137"/>
      <c r="C90" s="138"/>
      <c r="D90" s="107" t="s">
        <v>270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1">
        <f>N121</f>
        <v>0</v>
      </c>
      <c r="O90" s="255"/>
      <c r="P90" s="255"/>
      <c r="Q90" s="255"/>
      <c r="R90" s="139"/>
      <c r="T90" s="140"/>
      <c r="U90" s="140"/>
    </row>
    <row r="91" spans="2:21" s="7" customFormat="1" ht="19.9" customHeight="1">
      <c r="B91" s="137"/>
      <c r="C91" s="138"/>
      <c r="D91" s="107" t="s">
        <v>271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1">
        <f>N127</f>
        <v>0</v>
      </c>
      <c r="O91" s="255"/>
      <c r="P91" s="255"/>
      <c r="Q91" s="255"/>
      <c r="R91" s="139"/>
      <c r="T91" s="140"/>
      <c r="U91" s="140"/>
    </row>
    <row r="92" spans="2:21" s="7" customFormat="1" ht="19.9" customHeight="1">
      <c r="B92" s="137"/>
      <c r="C92" s="138"/>
      <c r="D92" s="107" t="s">
        <v>272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31">
        <f>N130</f>
        <v>0</v>
      </c>
      <c r="O92" s="255"/>
      <c r="P92" s="255"/>
      <c r="Q92" s="255"/>
      <c r="R92" s="139"/>
      <c r="T92" s="140"/>
      <c r="U92" s="140"/>
    </row>
    <row r="93" spans="2:21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  <c r="T93" s="130"/>
      <c r="U93" s="130"/>
    </row>
    <row r="94" spans="2:21" s="1" customFormat="1" ht="29.25" customHeight="1">
      <c r="B94" s="36"/>
      <c r="C94" s="131" t="s">
        <v>119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52">
        <f>ROUND(N95+N96+N97+N98+N99+N100,2)</f>
        <v>0</v>
      </c>
      <c r="O94" s="256"/>
      <c r="P94" s="256"/>
      <c r="Q94" s="256"/>
      <c r="R94" s="38"/>
      <c r="T94" s="141"/>
      <c r="U94" s="142" t="s">
        <v>40</v>
      </c>
    </row>
    <row r="95" spans="2:65" s="1" customFormat="1" ht="18" customHeight="1">
      <c r="B95" s="36"/>
      <c r="C95" s="37"/>
      <c r="D95" s="232" t="s">
        <v>120</v>
      </c>
      <c r="E95" s="233"/>
      <c r="F95" s="233"/>
      <c r="G95" s="233"/>
      <c r="H95" s="233"/>
      <c r="I95" s="37"/>
      <c r="J95" s="37"/>
      <c r="K95" s="37"/>
      <c r="L95" s="37"/>
      <c r="M95" s="37"/>
      <c r="N95" s="230">
        <f>ROUND(N88*T95,2)</f>
        <v>0</v>
      </c>
      <c r="O95" s="231"/>
      <c r="P95" s="231"/>
      <c r="Q95" s="231"/>
      <c r="R95" s="38"/>
      <c r="S95" s="143"/>
      <c r="T95" s="144"/>
      <c r="U95" s="145" t="s">
        <v>41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7" t="s">
        <v>121</v>
      </c>
      <c r="AZ95" s="146"/>
      <c r="BA95" s="146"/>
      <c r="BB95" s="146"/>
      <c r="BC95" s="146"/>
      <c r="BD95" s="146"/>
      <c r="BE95" s="148">
        <f aca="true" t="shared" si="0" ref="BE95:BE100">IF(U95="základní",N95,0)</f>
        <v>0</v>
      </c>
      <c r="BF95" s="148">
        <f aca="true" t="shared" si="1" ref="BF95:BF100">IF(U95="snížená",N95,0)</f>
        <v>0</v>
      </c>
      <c r="BG95" s="148">
        <f aca="true" t="shared" si="2" ref="BG95:BG100">IF(U95="zákl. přenesená",N95,0)</f>
        <v>0</v>
      </c>
      <c r="BH95" s="148">
        <f aca="true" t="shared" si="3" ref="BH95:BH100">IF(U95="sníž. přenesená",N95,0)</f>
        <v>0</v>
      </c>
      <c r="BI95" s="148">
        <f aca="true" t="shared" si="4" ref="BI95:BI100">IF(U95="nulová",N95,0)</f>
        <v>0</v>
      </c>
      <c r="BJ95" s="147" t="s">
        <v>84</v>
      </c>
      <c r="BK95" s="146"/>
      <c r="BL95" s="146"/>
      <c r="BM95" s="146"/>
    </row>
    <row r="96" spans="2:65" s="1" customFormat="1" ht="18" customHeight="1">
      <c r="B96" s="36"/>
      <c r="C96" s="37"/>
      <c r="D96" s="232" t="s">
        <v>122</v>
      </c>
      <c r="E96" s="233"/>
      <c r="F96" s="233"/>
      <c r="G96" s="233"/>
      <c r="H96" s="233"/>
      <c r="I96" s="37"/>
      <c r="J96" s="37"/>
      <c r="K96" s="37"/>
      <c r="L96" s="37"/>
      <c r="M96" s="37"/>
      <c r="N96" s="230">
        <f>ROUND(N88*T96,2)</f>
        <v>0</v>
      </c>
      <c r="O96" s="231"/>
      <c r="P96" s="231"/>
      <c r="Q96" s="231"/>
      <c r="R96" s="38"/>
      <c r="S96" s="143"/>
      <c r="T96" s="144"/>
      <c r="U96" s="145" t="s">
        <v>41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7" t="s">
        <v>121</v>
      </c>
      <c r="AZ96" s="146"/>
      <c r="BA96" s="146"/>
      <c r="BB96" s="146"/>
      <c r="BC96" s="146"/>
      <c r="BD96" s="146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84</v>
      </c>
      <c r="BK96" s="146"/>
      <c r="BL96" s="146"/>
      <c r="BM96" s="146"/>
    </row>
    <row r="97" spans="2:65" s="1" customFormat="1" ht="18" customHeight="1">
      <c r="B97" s="36"/>
      <c r="C97" s="37"/>
      <c r="D97" s="232" t="s">
        <v>123</v>
      </c>
      <c r="E97" s="233"/>
      <c r="F97" s="233"/>
      <c r="G97" s="233"/>
      <c r="H97" s="233"/>
      <c r="I97" s="37"/>
      <c r="J97" s="37"/>
      <c r="K97" s="37"/>
      <c r="L97" s="37"/>
      <c r="M97" s="37"/>
      <c r="N97" s="230">
        <f>ROUND(N88*T97,2)</f>
        <v>0</v>
      </c>
      <c r="O97" s="231"/>
      <c r="P97" s="231"/>
      <c r="Q97" s="231"/>
      <c r="R97" s="38"/>
      <c r="S97" s="143"/>
      <c r="T97" s="144"/>
      <c r="U97" s="145" t="s">
        <v>41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7" t="s">
        <v>121</v>
      </c>
      <c r="AZ97" s="146"/>
      <c r="BA97" s="146"/>
      <c r="BB97" s="146"/>
      <c r="BC97" s="146"/>
      <c r="BD97" s="146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84</v>
      </c>
      <c r="BK97" s="146"/>
      <c r="BL97" s="146"/>
      <c r="BM97" s="146"/>
    </row>
    <row r="98" spans="2:65" s="1" customFormat="1" ht="18" customHeight="1">
      <c r="B98" s="36"/>
      <c r="C98" s="37"/>
      <c r="D98" s="232" t="s">
        <v>124</v>
      </c>
      <c r="E98" s="233"/>
      <c r="F98" s="233"/>
      <c r="G98" s="233"/>
      <c r="H98" s="233"/>
      <c r="I98" s="37"/>
      <c r="J98" s="37"/>
      <c r="K98" s="37"/>
      <c r="L98" s="37"/>
      <c r="M98" s="37"/>
      <c r="N98" s="230">
        <f>ROUND(N88*T98,2)</f>
        <v>0</v>
      </c>
      <c r="O98" s="231"/>
      <c r="P98" s="231"/>
      <c r="Q98" s="231"/>
      <c r="R98" s="38"/>
      <c r="S98" s="143"/>
      <c r="T98" s="144"/>
      <c r="U98" s="145" t="s">
        <v>41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121</v>
      </c>
      <c r="AZ98" s="146"/>
      <c r="BA98" s="146"/>
      <c r="BB98" s="146"/>
      <c r="BC98" s="146"/>
      <c r="BD98" s="146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84</v>
      </c>
      <c r="BK98" s="146"/>
      <c r="BL98" s="146"/>
      <c r="BM98" s="146"/>
    </row>
    <row r="99" spans="2:65" s="1" customFormat="1" ht="18" customHeight="1">
      <c r="B99" s="36"/>
      <c r="C99" s="37"/>
      <c r="D99" s="232" t="s">
        <v>125</v>
      </c>
      <c r="E99" s="233"/>
      <c r="F99" s="233"/>
      <c r="G99" s="233"/>
      <c r="H99" s="233"/>
      <c r="I99" s="37"/>
      <c r="J99" s="37"/>
      <c r="K99" s="37"/>
      <c r="L99" s="37"/>
      <c r="M99" s="37"/>
      <c r="N99" s="230">
        <f>ROUND(N88*T99,2)</f>
        <v>0</v>
      </c>
      <c r="O99" s="231"/>
      <c r="P99" s="231"/>
      <c r="Q99" s="231"/>
      <c r="R99" s="38"/>
      <c r="S99" s="143"/>
      <c r="T99" s="144"/>
      <c r="U99" s="145" t="s">
        <v>41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121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84</v>
      </c>
      <c r="BK99" s="146"/>
      <c r="BL99" s="146"/>
      <c r="BM99" s="146"/>
    </row>
    <row r="100" spans="2:65" s="1" customFormat="1" ht="18" customHeight="1">
      <c r="B100" s="36"/>
      <c r="C100" s="37"/>
      <c r="D100" s="107" t="s">
        <v>126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230">
        <f>ROUND(N88*T100,2)</f>
        <v>0</v>
      </c>
      <c r="O100" s="231"/>
      <c r="P100" s="231"/>
      <c r="Q100" s="231"/>
      <c r="R100" s="38"/>
      <c r="S100" s="143"/>
      <c r="T100" s="149"/>
      <c r="U100" s="150" t="s">
        <v>41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127</v>
      </c>
      <c r="AZ100" s="146"/>
      <c r="BA100" s="146"/>
      <c r="BB100" s="146"/>
      <c r="BC100" s="146"/>
      <c r="BD100" s="146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84</v>
      </c>
      <c r="BK100" s="146"/>
      <c r="BL100" s="146"/>
      <c r="BM100" s="146"/>
    </row>
    <row r="101" spans="2:21" s="1" customFormat="1" ht="13.5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T101" s="130"/>
      <c r="U101" s="130"/>
    </row>
    <row r="102" spans="2:21" s="1" customFormat="1" ht="29.25" customHeight="1">
      <c r="B102" s="36"/>
      <c r="C102" s="118" t="s">
        <v>100</v>
      </c>
      <c r="D102" s="119"/>
      <c r="E102" s="119"/>
      <c r="F102" s="119"/>
      <c r="G102" s="119"/>
      <c r="H102" s="119"/>
      <c r="I102" s="119"/>
      <c r="J102" s="119"/>
      <c r="K102" s="119"/>
      <c r="L102" s="236">
        <f>ROUND(SUM(N88+N94),2)</f>
        <v>0</v>
      </c>
      <c r="M102" s="236"/>
      <c r="N102" s="236"/>
      <c r="O102" s="236"/>
      <c r="P102" s="236"/>
      <c r="Q102" s="236"/>
      <c r="R102" s="38"/>
      <c r="T102" s="130"/>
      <c r="U102" s="130"/>
    </row>
    <row r="103" spans="2:21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  <c r="T103" s="130"/>
      <c r="U103" s="130"/>
    </row>
    <row r="107" spans="2:18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18" s="1" customFormat="1" ht="36.95" customHeight="1">
      <c r="B108" s="36"/>
      <c r="C108" s="194" t="s">
        <v>128</v>
      </c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38"/>
    </row>
    <row r="109" spans="2:18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30" customHeight="1">
      <c r="B110" s="36"/>
      <c r="C110" s="31" t="s">
        <v>19</v>
      </c>
      <c r="D110" s="37"/>
      <c r="E110" s="37"/>
      <c r="F110" s="239" t="str">
        <f>F6</f>
        <v>Velká strouha, Pardubice, oprava koryta, ř. km 4,800 - 6,230</v>
      </c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37"/>
      <c r="R110" s="38"/>
    </row>
    <row r="111" spans="2:18" s="1" customFormat="1" ht="36.95" customHeight="1">
      <c r="B111" s="36"/>
      <c r="C111" s="70" t="s">
        <v>108</v>
      </c>
      <c r="D111" s="37"/>
      <c r="E111" s="37"/>
      <c r="F111" s="214" t="str">
        <f>F7</f>
        <v>VON - Vedlejší a ostatní náklady</v>
      </c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3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8" customHeight="1">
      <c r="B113" s="36"/>
      <c r="C113" s="31" t="s">
        <v>24</v>
      </c>
      <c r="D113" s="37"/>
      <c r="E113" s="37"/>
      <c r="F113" s="29" t="str">
        <f>F9</f>
        <v xml:space="preserve"> </v>
      </c>
      <c r="G113" s="37"/>
      <c r="H113" s="37"/>
      <c r="I113" s="37"/>
      <c r="J113" s="37"/>
      <c r="K113" s="31" t="s">
        <v>26</v>
      </c>
      <c r="L113" s="37"/>
      <c r="M113" s="243" t="str">
        <f>IF(O9="","",O9)</f>
        <v>25. 9. 2017</v>
      </c>
      <c r="N113" s="243"/>
      <c r="O113" s="243"/>
      <c r="P113" s="243"/>
      <c r="Q113" s="37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3.5">
      <c r="B115" s="36"/>
      <c r="C115" s="31" t="s">
        <v>28</v>
      </c>
      <c r="D115" s="37"/>
      <c r="E115" s="37"/>
      <c r="F115" s="29" t="str">
        <f>E12</f>
        <v xml:space="preserve"> </v>
      </c>
      <c r="G115" s="37"/>
      <c r="H115" s="37"/>
      <c r="I115" s="37"/>
      <c r="J115" s="37"/>
      <c r="K115" s="31" t="s">
        <v>33</v>
      </c>
      <c r="L115" s="37"/>
      <c r="M115" s="198" t="str">
        <f>E18</f>
        <v xml:space="preserve"> </v>
      </c>
      <c r="N115" s="198"/>
      <c r="O115" s="198"/>
      <c r="P115" s="198"/>
      <c r="Q115" s="198"/>
      <c r="R115" s="38"/>
    </row>
    <row r="116" spans="2:18" s="1" customFormat="1" ht="14.45" customHeight="1">
      <c r="B116" s="36"/>
      <c r="C116" s="31" t="s">
        <v>31</v>
      </c>
      <c r="D116" s="37"/>
      <c r="E116" s="37"/>
      <c r="F116" s="29" t="str">
        <f>IF(E15="","",E15)</f>
        <v>Vyplň údaj</v>
      </c>
      <c r="G116" s="37"/>
      <c r="H116" s="37"/>
      <c r="I116" s="37"/>
      <c r="J116" s="37"/>
      <c r="K116" s="31" t="s">
        <v>35</v>
      </c>
      <c r="L116" s="37"/>
      <c r="M116" s="198" t="str">
        <f>E21</f>
        <v xml:space="preserve"> </v>
      </c>
      <c r="N116" s="198"/>
      <c r="O116" s="198"/>
      <c r="P116" s="198"/>
      <c r="Q116" s="198"/>
      <c r="R116" s="38"/>
    </row>
    <row r="117" spans="2:18" s="1" customFormat="1" ht="10.3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27" s="8" customFormat="1" ht="29.25" customHeight="1">
      <c r="B118" s="151"/>
      <c r="C118" s="152" t="s">
        <v>129</v>
      </c>
      <c r="D118" s="153" t="s">
        <v>130</v>
      </c>
      <c r="E118" s="153" t="s">
        <v>58</v>
      </c>
      <c r="F118" s="257" t="s">
        <v>131</v>
      </c>
      <c r="G118" s="257"/>
      <c r="H118" s="257"/>
      <c r="I118" s="257"/>
      <c r="J118" s="153" t="s">
        <v>132</v>
      </c>
      <c r="K118" s="153" t="s">
        <v>133</v>
      </c>
      <c r="L118" s="258" t="s">
        <v>134</v>
      </c>
      <c r="M118" s="258"/>
      <c r="N118" s="257" t="s">
        <v>113</v>
      </c>
      <c r="O118" s="257"/>
      <c r="P118" s="257"/>
      <c r="Q118" s="259"/>
      <c r="R118" s="154"/>
      <c r="T118" s="81" t="s">
        <v>135</v>
      </c>
      <c r="U118" s="82" t="s">
        <v>40</v>
      </c>
      <c r="V118" s="82" t="s">
        <v>136</v>
      </c>
      <c r="W118" s="82" t="s">
        <v>137</v>
      </c>
      <c r="X118" s="82" t="s">
        <v>138</v>
      </c>
      <c r="Y118" s="82" t="s">
        <v>139</v>
      </c>
      <c r="Z118" s="82" t="s">
        <v>140</v>
      </c>
      <c r="AA118" s="83" t="s">
        <v>141</v>
      </c>
    </row>
    <row r="119" spans="2:63" s="1" customFormat="1" ht="29.25" customHeight="1">
      <c r="B119" s="36"/>
      <c r="C119" s="85" t="s">
        <v>110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72">
        <f>BK119</f>
        <v>0</v>
      </c>
      <c r="O119" s="273"/>
      <c r="P119" s="273"/>
      <c r="Q119" s="273"/>
      <c r="R119" s="38"/>
      <c r="T119" s="84"/>
      <c r="U119" s="52"/>
      <c r="V119" s="52"/>
      <c r="W119" s="155">
        <f>W120+W138</f>
        <v>0</v>
      </c>
      <c r="X119" s="52"/>
      <c r="Y119" s="155">
        <f>Y120+Y138</f>
        <v>0</v>
      </c>
      <c r="Z119" s="52"/>
      <c r="AA119" s="156">
        <f>AA120+AA138</f>
        <v>0</v>
      </c>
      <c r="AT119" s="19" t="s">
        <v>75</v>
      </c>
      <c r="AU119" s="19" t="s">
        <v>115</v>
      </c>
      <c r="BK119" s="157">
        <f>BK120+BK138</f>
        <v>0</v>
      </c>
    </row>
    <row r="120" spans="2:63" s="9" customFormat="1" ht="37.35" customHeight="1">
      <c r="B120" s="158"/>
      <c r="C120" s="159"/>
      <c r="D120" s="160" t="s">
        <v>118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74">
        <f>BK120</f>
        <v>0</v>
      </c>
      <c r="O120" s="253"/>
      <c r="P120" s="253"/>
      <c r="Q120" s="253"/>
      <c r="R120" s="161"/>
      <c r="T120" s="162"/>
      <c r="U120" s="159"/>
      <c r="V120" s="159"/>
      <c r="W120" s="163">
        <f>W121+W127+W130</f>
        <v>0</v>
      </c>
      <c r="X120" s="159"/>
      <c r="Y120" s="163">
        <f>Y121+Y127+Y130</f>
        <v>0</v>
      </c>
      <c r="Z120" s="159"/>
      <c r="AA120" s="164">
        <f>AA121+AA127+AA130</f>
        <v>0</v>
      </c>
      <c r="AR120" s="165" t="s">
        <v>186</v>
      </c>
      <c r="AT120" s="166" t="s">
        <v>75</v>
      </c>
      <c r="AU120" s="166" t="s">
        <v>76</v>
      </c>
      <c r="AY120" s="165" t="s">
        <v>142</v>
      </c>
      <c r="BK120" s="167">
        <f>BK121+BK127+BK130</f>
        <v>0</v>
      </c>
    </row>
    <row r="121" spans="2:63" s="9" customFormat="1" ht="19.9" customHeight="1">
      <c r="B121" s="158"/>
      <c r="C121" s="159"/>
      <c r="D121" s="168" t="s">
        <v>270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275">
        <f>BK121</f>
        <v>0</v>
      </c>
      <c r="O121" s="276"/>
      <c r="P121" s="276"/>
      <c r="Q121" s="276"/>
      <c r="R121" s="161"/>
      <c r="T121" s="162"/>
      <c r="U121" s="159"/>
      <c r="V121" s="159"/>
      <c r="W121" s="163">
        <f>SUM(W122:W126)</f>
        <v>0</v>
      </c>
      <c r="X121" s="159"/>
      <c r="Y121" s="163">
        <f>SUM(Y122:Y126)</f>
        <v>0</v>
      </c>
      <c r="Z121" s="159"/>
      <c r="AA121" s="164">
        <f>SUM(AA122:AA126)</f>
        <v>0</v>
      </c>
      <c r="AR121" s="165" t="s">
        <v>186</v>
      </c>
      <c r="AT121" s="166" t="s">
        <v>75</v>
      </c>
      <c r="AU121" s="166" t="s">
        <v>84</v>
      </c>
      <c r="AY121" s="165" t="s">
        <v>142</v>
      </c>
      <c r="BK121" s="167">
        <f>SUM(BK122:BK126)</f>
        <v>0</v>
      </c>
    </row>
    <row r="122" spans="2:65" s="1" customFormat="1" ht="22.5" customHeight="1">
      <c r="B122" s="36"/>
      <c r="C122" s="169" t="s">
        <v>84</v>
      </c>
      <c r="D122" s="169" t="s">
        <v>143</v>
      </c>
      <c r="E122" s="170" t="s">
        <v>273</v>
      </c>
      <c r="F122" s="260" t="s">
        <v>274</v>
      </c>
      <c r="G122" s="260"/>
      <c r="H122" s="260"/>
      <c r="I122" s="260"/>
      <c r="J122" s="171" t="s">
        <v>246</v>
      </c>
      <c r="K122" s="172">
        <v>1</v>
      </c>
      <c r="L122" s="261">
        <v>0</v>
      </c>
      <c r="M122" s="262"/>
      <c r="N122" s="263">
        <f>ROUND(L122*K122,2)</f>
        <v>0</v>
      </c>
      <c r="O122" s="263"/>
      <c r="P122" s="263"/>
      <c r="Q122" s="263"/>
      <c r="R122" s="38"/>
      <c r="T122" s="173" t="s">
        <v>22</v>
      </c>
      <c r="U122" s="45" t="s">
        <v>41</v>
      </c>
      <c r="V122" s="37"/>
      <c r="W122" s="174">
        <f>V122*K122</f>
        <v>0</v>
      </c>
      <c r="X122" s="174">
        <v>0</v>
      </c>
      <c r="Y122" s="174">
        <f>X122*K122</f>
        <v>0</v>
      </c>
      <c r="Z122" s="174">
        <v>0</v>
      </c>
      <c r="AA122" s="175">
        <f>Z122*K122</f>
        <v>0</v>
      </c>
      <c r="AR122" s="19" t="s">
        <v>147</v>
      </c>
      <c r="AT122" s="19" t="s">
        <v>143</v>
      </c>
      <c r="AU122" s="19" t="s">
        <v>106</v>
      </c>
      <c r="AY122" s="19" t="s">
        <v>142</v>
      </c>
      <c r="BE122" s="111">
        <f>IF(U122="základní",N122,0)</f>
        <v>0</v>
      </c>
      <c r="BF122" s="111">
        <f>IF(U122="snížená",N122,0)</f>
        <v>0</v>
      </c>
      <c r="BG122" s="111">
        <f>IF(U122="zákl. přenesená",N122,0)</f>
        <v>0</v>
      </c>
      <c r="BH122" s="111">
        <f>IF(U122="sníž. přenesená",N122,0)</f>
        <v>0</v>
      </c>
      <c r="BI122" s="111">
        <f>IF(U122="nulová",N122,0)</f>
        <v>0</v>
      </c>
      <c r="BJ122" s="19" t="s">
        <v>84</v>
      </c>
      <c r="BK122" s="111">
        <f>ROUND(L122*K122,2)</f>
        <v>0</v>
      </c>
      <c r="BL122" s="19" t="s">
        <v>147</v>
      </c>
      <c r="BM122" s="19" t="s">
        <v>275</v>
      </c>
    </row>
    <row r="123" spans="2:65" s="1" customFormat="1" ht="57" customHeight="1">
      <c r="B123" s="36"/>
      <c r="C123" s="169" t="s">
        <v>106</v>
      </c>
      <c r="D123" s="169" t="s">
        <v>143</v>
      </c>
      <c r="E123" s="170" t="s">
        <v>276</v>
      </c>
      <c r="F123" s="260" t="s">
        <v>277</v>
      </c>
      <c r="G123" s="260"/>
      <c r="H123" s="260"/>
      <c r="I123" s="260"/>
      <c r="J123" s="171" t="s">
        <v>246</v>
      </c>
      <c r="K123" s="172">
        <v>1</v>
      </c>
      <c r="L123" s="261">
        <v>0</v>
      </c>
      <c r="M123" s="262"/>
      <c r="N123" s="263">
        <f>ROUND(L123*K123,2)</f>
        <v>0</v>
      </c>
      <c r="O123" s="263"/>
      <c r="P123" s="263"/>
      <c r="Q123" s="263"/>
      <c r="R123" s="38"/>
      <c r="T123" s="173" t="s">
        <v>22</v>
      </c>
      <c r="U123" s="45" t="s">
        <v>41</v>
      </c>
      <c r="V123" s="37"/>
      <c r="W123" s="174">
        <f>V123*K123</f>
        <v>0</v>
      </c>
      <c r="X123" s="174">
        <v>0</v>
      </c>
      <c r="Y123" s="174">
        <f>X123*K123</f>
        <v>0</v>
      </c>
      <c r="Z123" s="174">
        <v>0</v>
      </c>
      <c r="AA123" s="175">
        <f>Z123*K123</f>
        <v>0</v>
      </c>
      <c r="AR123" s="19" t="s">
        <v>147</v>
      </c>
      <c r="AT123" s="19" t="s">
        <v>143</v>
      </c>
      <c r="AU123" s="19" t="s">
        <v>106</v>
      </c>
      <c r="AY123" s="19" t="s">
        <v>142</v>
      </c>
      <c r="BE123" s="111">
        <f>IF(U123="základní",N123,0)</f>
        <v>0</v>
      </c>
      <c r="BF123" s="111">
        <f>IF(U123="snížená",N123,0)</f>
        <v>0</v>
      </c>
      <c r="BG123" s="111">
        <f>IF(U123="zákl. přenesená",N123,0)</f>
        <v>0</v>
      </c>
      <c r="BH123" s="111">
        <f>IF(U123="sníž. přenesená",N123,0)</f>
        <v>0</v>
      </c>
      <c r="BI123" s="111">
        <f>IF(U123="nulová",N123,0)</f>
        <v>0</v>
      </c>
      <c r="BJ123" s="19" t="s">
        <v>84</v>
      </c>
      <c r="BK123" s="111">
        <f>ROUND(L123*K123,2)</f>
        <v>0</v>
      </c>
      <c r="BL123" s="19" t="s">
        <v>147</v>
      </c>
      <c r="BM123" s="19" t="s">
        <v>278</v>
      </c>
    </row>
    <row r="124" spans="2:65" s="1" customFormat="1" ht="22.5" customHeight="1">
      <c r="B124" s="36"/>
      <c r="C124" s="169" t="s">
        <v>164</v>
      </c>
      <c r="D124" s="169" t="s">
        <v>143</v>
      </c>
      <c r="E124" s="170" t="s">
        <v>279</v>
      </c>
      <c r="F124" s="260" t="s">
        <v>280</v>
      </c>
      <c r="G124" s="260"/>
      <c r="H124" s="260"/>
      <c r="I124" s="260"/>
      <c r="J124" s="171" t="s">
        <v>246</v>
      </c>
      <c r="K124" s="172">
        <v>1</v>
      </c>
      <c r="L124" s="261">
        <v>0</v>
      </c>
      <c r="M124" s="262"/>
      <c r="N124" s="263">
        <f>ROUND(L124*K124,2)</f>
        <v>0</v>
      </c>
      <c r="O124" s="263"/>
      <c r="P124" s="263"/>
      <c r="Q124" s="263"/>
      <c r="R124" s="38"/>
      <c r="T124" s="173" t="s">
        <v>22</v>
      </c>
      <c r="U124" s="45" t="s">
        <v>41</v>
      </c>
      <c r="V124" s="37"/>
      <c r="W124" s="174">
        <f>V124*K124</f>
        <v>0</v>
      </c>
      <c r="X124" s="174">
        <v>0</v>
      </c>
      <c r="Y124" s="174">
        <f>X124*K124</f>
        <v>0</v>
      </c>
      <c r="Z124" s="174">
        <v>0</v>
      </c>
      <c r="AA124" s="175">
        <f>Z124*K124</f>
        <v>0</v>
      </c>
      <c r="AR124" s="19" t="s">
        <v>147</v>
      </c>
      <c r="AT124" s="19" t="s">
        <v>143</v>
      </c>
      <c r="AU124" s="19" t="s">
        <v>106</v>
      </c>
      <c r="AY124" s="19" t="s">
        <v>142</v>
      </c>
      <c r="BE124" s="111">
        <f>IF(U124="základní",N124,0)</f>
        <v>0</v>
      </c>
      <c r="BF124" s="111">
        <f>IF(U124="snížená",N124,0)</f>
        <v>0</v>
      </c>
      <c r="BG124" s="111">
        <f>IF(U124="zákl. přenesená",N124,0)</f>
        <v>0</v>
      </c>
      <c r="BH124" s="111">
        <f>IF(U124="sníž. přenesená",N124,0)</f>
        <v>0</v>
      </c>
      <c r="BI124" s="111">
        <f>IF(U124="nulová",N124,0)</f>
        <v>0</v>
      </c>
      <c r="BJ124" s="19" t="s">
        <v>84</v>
      </c>
      <c r="BK124" s="111">
        <f>ROUND(L124*K124,2)</f>
        <v>0</v>
      </c>
      <c r="BL124" s="19" t="s">
        <v>147</v>
      </c>
      <c r="BM124" s="19" t="s">
        <v>281</v>
      </c>
    </row>
    <row r="125" spans="2:65" s="1" customFormat="1" ht="31.5" customHeight="1">
      <c r="B125" s="36"/>
      <c r="C125" s="169" t="s">
        <v>186</v>
      </c>
      <c r="D125" s="169" t="s">
        <v>143</v>
      </c>
      <c r="E125" s="170" t="s">
        <v>282</v>
      </c>
      <c r="F125" s="260" t="s">
        <v>283</v>
      </c>
      <c r="G125" s="260"/>
      <c r="H125" s="260"/>
      <c r="I125" s="260"/>
      <c r="J125" s="171" t="s">
        <v>246</v>
      </c>
      <c r="K125" s="172">
        <v>1</v>
      </c>
      <c r="L125" s="261">
        <v>0</v>
      </c>
      <c r="M125" s="262"/>
      <c r="N125" s="263">
        <f>ROUND(L125*K125,2)</f>
        <v>0</v>
      </c>
      <c r="O125" s="263"/>
      <c r="P125" s="263"/>
      <c r="Q125" s="263"/>
      <c r="R125" s="38"/>
      <c r="T125" s="173" t="s">
        <v>22</v>
      </c>
      <c r="U125" s="45" t="s">
        <v>41</v>
      </c>
      <c r="V125" s="37"/>
      <c r="W125" s="174">
        <f>V125*K125</f>
        <v>0</v>
      </c>
      <c r="X125" s="174">
        <v>0</v>
      </c>
      <c r="Y125" s="174">
        <f>X125*K125</f>
        <v>0</v>
      </c>
      <c r="Z125" s="174">
        <v>0</v>
      </c>
      <c r="AA125" s="175">
        <f>Z125*K125</f>
        <v>0</v>
      </c>
      <c r="AR125" s="19" t="s">
        <v>147</v>
      </c>
      <c r="AT125" s="19" t="s">
        <v>143</v>
      </c>
      <c r="AU125" s="19" t="s">
        <v>106</v>
      </c>
      <c r="AY125" s="19" t="s">
        <v>142</v>
      </c>
      <c r="BE125" s="111">
        <f>IF(U125="základní",N125,0)</f>
        <v>0</v>
      </c>
      <c r="BF125" s="111">
        <f>IF(U125="snížená",N125,0)</f>
        <v>0</v>
      </c>
      <c r="BG125" s="111">
        <f>IF(U125="zákl. přenesená",N125,0)</f>
        <v>0</v>
      </c>
      <c r="BH125" s="111">
        <f>IF(U125="sníž. přenesená",N125,0)</f>
        <v>0</v>
      </c>
      <c r="BI125" s="111">
        <f>IF(U125="nulová",N125,0)</f>
        <v>0</v>
      </c>
      <c r="BJ125" s="19" t="s">
        <v>84</v>
      </c>
      <c r="BK125" s="111">
        <f>ROUND(L125*K125,2)</f>
        <v>0</v>
      </c>
      <c r="BL125" s="19" t="s">
        <v>147</v>
      </c>
      <c r="BM125" s="19" t="s">
        <v>284</v>
      </c>
    </row>
    <row r="126" spans="2:65" s="1" customFormat="1" ht="31.5" customHeight="1">
      <c r="B126" s="36"/>
      <c r="C126" s="169" t="s">
        <v>147</v>
      </c>
      <c r="D126" s="169" t="s">
        <v>143</v>
      </c>
      <c r="E126" s="170" t="s">
        <v>285</v>
      </c>
      <c r="F126" s="260" t="s">
        <v>286</v>
      </c>
      <c r="G126" s="260"/>
      <c r="H126" s="260"/>
      <c r="I126" s="260"/>
      <c r="J126" s="171" t="s">
        <v>287</v>
      </c>
      <c r="K126" s="172">
        <v>1</v>
      </c>
      <c r="L126" s="261">
        <v>0</v>
      </c>
      <c r="M126" s="262"/>
      <c r="N126" s="263">
        <f>ROUND(L126*K126,2)</f>
        <v>0</v>
      </c>
      <c r="O126" s="263"/>
      <c r="P126" s="263"/>
      <c r="Q126" s="263"/>
      <c r="R126" s="38"/>
      <c r="T126" s="173" t="s">
        <v>22</v>
      </c>
      <c r="U126" s="45" t="s">
        <v>41</v>
      </c>
      <c r="V126" s="37"/>
      <c r="W126" s="174">
        <f>V126*K126</f>
        <v>0</v>
      </c>
      <c r="X126" s="174">
        <v>0</v>
      </c>
      <c r="Y126" s="174">
        <f>X126*K126</f>
        <v>0</v>
      </c>
      <c r="Z126" s="174">
        <v>0</v>
      </c>
      <c r="AA126" s="175">
        <f>Z126*K126</f>
        <v>0</v>
      </c>
      <c r="AR126" s="19" t="s">
        <v>147</v>
      </c>
      <c r="AT126" s="19" t="s">
        <v>143</v>
      </c>
      <c r="AU126" s="19" t="s">
        <v>106</v>
      </c>
      <c r="AY126" s="19" t="s">
        <v>142</v>
      </c>
      <c r="BE126" s="111">
        <f>IF(U126="základní",N126,0)</f>
        <v>0</v>
      </c>
      <c r="BF126" s="111">
        <f>IF(U126="snížená",N126,0)</f>
        <v>0</v>
      </c>
      <c r="BG126" s="111">
        <f>IF(U126="zákl. přenesená",N126,0)</f>
        <v>0</v>
      </c>
      <c r="BH126" s="111">
        <f>IF(U126="sníž. přenesená",N126,0)</f>
        <v>0</v>
      </c>
      <c r="BI126" s="111">
        <f>IF(U126="nulová",N126,0)</f>
        <v>0</v>
      </c>
      <c r="BJ126" s="19" t="s">
        <v>84</v>
      </c>
      <c r="BK126" s="111">
        <f>ROUND(L126*K126,2)</f>
        <v>0</v>
      </c>
      <c r="BL126" s="19" t="s">
        <v>147</v>
      </c>
      <c r="BM126" s="19" t="s">
        <v>288</v>
      </c>
    </row>
    <row r="127" spans="2:63" s="9" customFormat="1" ht="29.85" customHeight="1">
      <c r="B127" s="158"/>
      <c r="C127" s="159"/>
      <c r="D127" s="168" t="s">
        <v>271</v>
      </c>
      <c r="E127" s="168"/>
      <c r="F127" s="168"/>
      <c r="G127" s="168"/>
      <c r="H127" s="168"/>
      <c r="I127" s="168"/>
      <c r="J127" s="168"/>
      <c r="K127" s="168"/>
      <c r="L127" s="168"/>
      <c r="M127" s="168"/>
      <c r="N127" s="280">
        <f>BK127</f>
        <v>0</v>
      </c>
      <c r="O127" s="281"/>
      <c r="P127" s="281"/>
      <c r="Q127" s="281"/>
      <c r="R127" s="161"/>
      <c r="T127" s="162"/>
      <c r="U127" s="159"/>
      <c r="V127" s="159"/>
      <c r="W127" s="163">
        <f>SUM(W128:W129)</f>
        <v>0</v>
      </c>
      <c r="X127" s="159"/>
      <c r="Y127" s="163">
        <f>SUM(Y128:Y129)</f>
        <v>0</v>
      </c>
      <c r="Z127" s="159"/>
      <c r="AA127" s="164">
        <f>SUM(AA128:AA129)</f>
        <v>0</v>
      </c>
      <c r="AR127" s="165" t="s">
        <v>186</v>
      </c>
      <c r="AT127" s="166" t="s">
        <v>75</v>
      </c>
      <c r="AU127" s="166" t="s">
        <v>84</v>
      </c>
      <c r="AY127" s="165" t="s">
        <v>142</v>
      </c>
      <c r="BK127" s="167">
        <f>SUM(BK128:BK129)</f>
        <v>0</v>
      </c>
    </row>
    <row r="128" spans="2:65" s="1" customFormat="1" ht="44.25" customHeight="1">
      <c r="B128" s="36"/>
      <c r="C128" s="169" t="s">
        <v>194</v>
      </c>
      <c r="D128" s="169" t="s">
        <v>143</v>
      </c>
      <c r="E128" s="170" t="s">
        <v>289</v>
      </c>
      <c r="F128" s="260" t="s">
        <v>290</v>
      </c>
      <c r="G128" s="260"/>
      <c r="H128" s="260"/>
      <c r="I128" s="260"/>
      <c r="J128" s="171" t="s">
        <v>287</v>
      </c>
      <c r="K128" s="172">
        <v>1</v>
      </c>
      <c r="L128" s="261">
        <v>0</v>
      </c>
      <c r="M128" s="262"/>
      <c r="N128" s="263">
        <f>ROUND(L128*K128,2)</f>
        <v>0</v>
      </c>
      <c r="O128" s="263"/>
      <c r="P128" s="263"/>
      <c r="Q128" s="263"/>
      <c r="R128" s="38"/>
      <c r="T128" s="173" t="s">
        <v>22</v>
      </c>
      <c r="U128" s="45" t="s">
        <v>41</v>
      </c>
      <c r="V128" s="37"/>
      <c r="W128" s="174">
        <f>V128*K128</f>
        <v>0</v>
      </c>
      <c r="X128" s="174">
        <v>0</v>
      </c>
      <c r="Y128" s="174">
        <f>X128*K128</f>
        <v>0</v>
      </c>
      <c r="Z128" s="174">
        <v>0</v>
      </c>
      <c r="AA128" s="175">
        <f>Z128*K128</f>
        <v>0</v>
      </c>
      <c r="AR128" s="19" t="s">
        <v>147</v>
      </c>
      <c r="AT128" s="19" t="s">
        <v>143</v>
      </c>
      <c r="AU128" s="19" t="s">
        <v>106</v>
      </c>
      <c r="AY128" s="19" t="s">
        <v>142</v>
      </c>
      <c r="BE128" s="111">
        <f>IF(U128="základní",N128,0)</f>
        <v>0</v>
      </c>
      <c r="BF128" s="111">
        <f>IF(U128="snížená",N128,0)</f>
        <v>0</v>
      </c>
      <c r="BG128" s="111">
        <f>IF(U128="zákl. přenesená",N128,0)</f>
        <v>0</v>
      </c>
      <c r="BH128" s="111">
        <f>IF(U128="sníž. přenesená",N128,0)</f>
        <v>0</v>
      </c>
      <c r="BI128" s="111">
        <f>IF(U128="nulová",N128,0)</f>
        <v>0</v>
      </c>
      <c r="BJ128" s="19" t="s">
        <v>84</v>
      </c>
      <c r="BK128" s="111">
        <f>ROUND(L128*K128,2)</f>
        <v>0</v>
      </c>
      <c r="BL128" s="19" t="s">
        <v>147</v>
      </c>
      <c r="BM128" s="19" t="s">
        <v>291</v>
      </c>
    </row>
    <row r="129" spans="2:47" s="1" customFormat="1" ht="258" customHeight="1">
      <c r="B129" s="36"/>
      <c r="C129" s="37"/>
      <c r="D129" s="37"/>
      <c r="E129" s="37"/>
      <c r="F129" s="264" t="s">
        <v>292</v>
      </c>
      <c r="G129" s="265"/>
      <c r="H129" s="265"/>
      <c r="I129" s="265"/>
      <c r="J129" s="37"/>
      <c r="K129" s="37"/>
      <c r="L129" s="37"/>
      <c r="M129" s="37"/>
      <c r="N129" s="37"/>
      <c r="O129" s="37"/>
      <c r="P129" s="37"/>
      <c r="Q129" s="37"/>
      <c r="R129" s="38"/>
      <c r="T129" s="144"/>
      <c r="U129" s="37"/>
      <c r="V129" s="37"/>
      <c r="W129" s="37"/>
      <c r="X129" s="37"/>
      <c r="Y129" s="37"/>
      <c r="Z129" s="37"/>
      <c r="AA129" s="79"/>
      <c r="AT129" s="19" t="s">
        <v>150</v>
      </c>
      <c r="AU129" s="19" t="s">
        <v>106</v>
      </c>
    </row>
    <row r="130" spans="2:63" s="9" customFormat="1" ht="29.85" customHeight="1">
      <c r="B130" s="158"/>
      <c r="C130" s="159"/>
      <c r="D130" s="168" t="s">
        <v>272</v>
      </c>
      <c r="E130" s="168"/>
      <c r="F130" s="168"/>
      <c r="G130" s="168"/>
      <c r="H130" s="168"/>
      <c r="I130" s="168"/>
      <c r="J130" s="168"/>
      <c r="K130" s="168"/>
      <c r="L130" s="168"/>
      <c r="M130" s="168"/>
      <c r="N130" s="275">
        <f>BK130</f>
        <v>0</v>
      </c>
      <c r="O130" s="276"/>
      <c r="P130" s="276"/>
      <c r="Q130" s="276"/>
      <c r="R130" s="161"/>
      <c r="T130" s="162"/>
      <c r="U130" s="159"/>
      <c r="V130" s="159"/>
      <c r="W130" s="163">
        <f>SUM(W131:W137)</f>
        <v>0</v>
      </c>
      <c r="X130" s="159"/>
      <c r="Y130" s="163">
        <f>SUM(Y131:Y137)</f>
        <v>0</v>
      </c>
      <c r="Z130" s="159"/>
      <c r="AA130" s="164">
        <f>SUM(AA131:AA137)</f>
        <v>0</v>
      </c>
      <c r="AR130" s="165" t="s">
        <v>186</v>
      </c>
      <c r="AT130" s="166" t="s">
        <v>75</v>
      </c>
      <c r="AU130" s="166" t="s">
        <v>84</v>
      </c>
      <c r="AY130" s="165" t="s">
        <v>142</v>
      </c>
      <c r="BK130" s="167">
        <f>SUM(BK131:BK137)</f>
        <v>0</v>
      </c>
    </row>
    <row r="131" spans="2:65" s="1" customFormat="1" ht="69.75" customHeight="1">
      <c r="B131" s="36"/>
      <c r="C131" s="169" t="s">
        <v>250</v>
      </c>
      <c r="D131" s="169" t="s">
        <v>143</v>
      </c>
      <c r="E131" s="170" t="s">
        <v>293</v>
      </c>
      <c r="F131" s="260" t="s">
        <v>294</v>
      </c>
      <c r="G131" s="260"/>
      <c r="H131" s="260"/>
      <c r="I131" s="260"/>
      <c r="J131" s="171" t="s">
        <v>287</v>
      </c>
      <c r="K131" s="172">
        <v>1</v>
      </c>
      <c r="L131" s="261">
        <v>0</v>
      </c>
      <c r="M131" s="262"/>
      <c r="N131" s="263">
        <f>ROUND(L131*K131,2)</f>
        <v>0</v>
      </c>
      <c r="O131" s="263"/>
      <c r="P131" s="263"/>
      <c r="Q131" s="263"/>
      <c r="R131" s="38"/>
      <c r="T131" s="173" t="s">
        <v>22</v>
      </c>
      <c r="U131" s="45" t="s">
        <v>41</v>
      </c>
      <c r="V131" s="37"/>
      <c r="W131" s="174">
        <f>V131*K131</f>
        <v>0</v>
      </c>
      <c r="X131" s="174">
        <v>0</v>
      </c>
      <c r="Y131" s="174">
        <f>X131*K131</f>
        <v>0</v>
      </c>
      <c r="Z131" s="174">
        <v>0</v>
      </c>
      <c r="AA131" s="175">
        <f>Z131*K131</f>
        <v>0</v>
      </c>
      <c r="AR131" s="19" t="s">
        <v>295</v>
      </c>
      <c r="AT131" s="19" t="s">
        <v>143</v>
      </c>
      <c r="AU131" s="19" t="s">
        <v>106</v>
      </c>
      <c r="AY131" s="19" t="s">
        <v>142</v>
      </c>
      <c r="BE131" s="111">
        <f>IF(U131="základní",N131,0)</f>
        <v>0</v>
      </c>
      <c r="BF131" s="111">
        <f>IF(U131="snížená",N131,0)</f>
        <v>0</v>
      </c>
      <c r="BG131" s="111">
        <f>IF(U131="zákl. přenesená",N131,0)</f>
        <v>0</v>
      </c>
      <c r="BH131" s="111">
        <f>IF(U131="sníž. přenesená",N131,0)</f>
        <v>0</v>
      </c>
      <c r="BI131" s="111">
        <f>IF(U131="nulová",N131,0)</f>
        <v>0</v>
      </c>
      <c r="BJ131" s="19" t="s">
        <v>84</v>
      </c>
      <c r="BK131" s="111">
        <f>ROUND(L131*K131,2)</f>
        <v>0</v>
      </c>
      <c r="BL131" s="19" t="s">
        <v>295</v>
      </c>
      <c r="BM131" s="19" t="s">
        <v>296</v>
      </c>
    </row>
    <row r="132" spans="2:65" s="1" customFormat="1" ht="57" customHeight="1">
      <c r="B132" s="36"/>
      <c r="C132" s="169" t="s">
        <v>255</v>
      </c>
      <c r="D132" s="169" t="s">
        <v>143</v>
      </c>
      <c r="E132" s="170" t="s">
        <v>297</v>
      </c>
      <c r="F132" s="260" t="s">
        <v>298</v>
      </c>
      <c r="G132" s="260"/>
      <c r="H132" s="260"/>
      <c r="I132" s="260"/>
      <c r="J132" s="171" t="s">
        <v>287</v>
      </c>
      <c r="K132" s="172">
        <v>1</v>
      </c>
      <c r="L132" s="261">
        <v>0</v>
      </c>
      <c r="M132" s="262"/>
      <c r="N132" s="263">
        <f>ROUND(L132*K132,2)</f>
        <v>0</v>
      </c>
      <c r="O132" s="263"/>
      <c r="P132" s="263"/>
      <c r="Q132" s="263"/>
      <c r="R132" s="38"/>
      <c r="T132" s="173" t="s">
        <v>22</v>
      </c>
      <c r="U132" s="45" t="s">
        <v>41</v>
      </c>
      <c r="V132" s="37"/>
      <c r="W132" s="174">
        <f>V132*K132</f>
        <v>0</v>
      </c>
      <c r="X132" s="174">
        <v>0</v>
      </c>
      <c r="Y132" s="174">
        <f>X132*K132</f>
        <v>0</v>
      </c>
      <c r="Z132" s="174">
        <v>0</v>
      </c>
      <c r="AA132" s="175">
        <f>Z132*K132</f>
        <v>0</v>
      </c>
      <c r="AR132" s="19" t="s">
        <v>295</v>
      </c>
      <c r="AT132" s="19" t="s">
        <v>143</v>
      </c>
      <c r="AU132" s="19" t="s">
        <v>106</v>
      </c>
      <c r="AY132" s="19" t="s">
        <v>142</v>
      </c>
      <c r="BE132" s="111">
        <f>IF(U132="základní",N132,0)</f>
        <v>0</v>
      </c>
      <c r="BF132" s="111">
        <f>IF(U132="snížená",N132,0)</f>
        <v>0</v>
      </c>
      <c r="BG132" s="111">
        <f>IF(U132="zákl. přenesená",N132,0)</f>
        <v>0</v>
      </c>
      <c r="BH132" s="111">
        <f>IF(U132="sníž. přenesená",N132,0)</f>
        <v>0</v>
      </c>
      <c r="BI132" s="111">
        <f>IF(U132="nulová",N132,0)</f>
        <v>0</v>
      </c>
      <c r="BJ132" s="19" t="s">
        <v>84</v>
      </c>
      <c r="BK132" s="111">
        <f>ROUND(L132*K132,2)</f>
        <v>0</v>
      </c>
      <c r="BL132" s="19" t="s">
        <v>295</v>
      </c>
      <c r="BM132" s="19" t="s">
        <v>299</v>
      </c>
    </row>
    <row r="133" spans="2:65" s="1" customFormat="1" ht="31.5" customHeight="1">
      <c r="B133" s="36"/>
      <c r="C133" s="169" t="s">
        <v>259</v>
      </c>
      <c r="D133" s="169" t="s">
        <v>143</v>
      </c>
      <c r="E133" s="170" t="s">
        <v>300</v>
      </c>
      <c r="F133" s="260" t="s">
        <v>301</v>
      </c>
      <c r="G133" s="260"/>
      <c r="H133" s="260"/>
      <c r="I133" s="260"/>
      <c r="J133" s="171" t="s">
        <v>287</v>
      </c>
      <c r="K133" s="172">
        <v>1</v>
      </c>
      <c r="L133" s="261">
        <v>0</v>
      </c>
      <c r="M133" s="262"/>
      <c r="N133" s="263">
        <f>ROUND(L133*K133,2)</f>
        <v>0</v>
      </c>
      <c r="O133" s="263"/>
      <c r="P133" s="263"/>
      <c r="Q133" s="263"/>
      <c r="R133" s="38"/>
      <c r="T133" s="173" t="s">
        <v>22</v>
      </c>
      <c r="U133" s="45" t="s">
        <v>41</v>
      </c>
      <c r="V133" s="37"/>
      <c r="W133" s="174">
        <f>V133*K133</f>
        <v>0</v>
      </c>
      <c r="X133" s="174">
        <v>0</v>
      </c>
      <c r="Y133" s="174">
        <f>X133*K133</f>
        <v>0</v>
      </c>
      <c r="Z133" s="174">
        <v>0</v>
      </c>
      <c r="AA133" s="175">
        <f>Z133*K133</f>
        <v>0</v>
      </c>
      <c r="AR133" s="19" t="s">
        <v>295</v>
      </c>
      <c r="AT133" s="19" t="s">
        <v>143</v>
      </c>
      <c r="AU133" s="19" t="s">
        <v>106</v>
      </c>
      <c r="AY133" s="19" t="s">
        <v>142</v>
      </c>
      <c r="BE133" s="111">
        <f>IF(U133="základní",N133,0)</f>
        <v>0</v>
      </c>
      <c r="BF133" s="111">
        <f>IF(U133="snížená",N133,0)</f>
        <v>0</v>
      </c>
      <c r="BG133" s="111">
        <f>IF(U133="zákl. přenesená",N133,0)</f>
        <v>0</v>
      </c>
      <c r="BH133" s="111">
        <f>IF(U133="sníž. přenesená",N133,0)</f>
        <v>0</v>
      </c>
      <c r="BI133" s="111">
        <f>IF(U133="nulová",N133,0)</f>
        <v>0</v>
      </c>
      <c r="BJ133" s="19" t="s">
        <v>84</v>
      </c>
      <c r="BK133" s="111">
        <f>ROUND(L133*K133,2)</f>
        <v>0</v>
      </c>
      <c r="BL133" s="19" t="s">
        <v>295</v>
      </c>
      <c r="BM133" s="19" t="s">
        <v>302</v>
      </c>
    </row>
    <row r="134" spans="2:65" s="1" customFormat="1" ht="31.5" customHeight="1">
      <c r="B134" s="36"/>
      <c r="C134" s="169" t="s">
        <v>264</v>
      </c>
      <c r="D134" s="169" t="s">
        <v>143</v>
      </c>
      <c r="E134" s="170" t="s">
        <v>303</v>
      </c>
      <c r="F134" s="260" t="s">
        <v>304</v>
      </c>
      <c r="G134" s="260"/>
      <c r="H134" s="260"/>
      <c r="I134" s="260"/>
      <c r="J134" s="171" t="s">
        <v>287</v>
      </c>
      <c r="K134" s="172">
        <v>1</v>
      </c>
      <c r="L134" s="261">
        <v>0</v>
      </c>
      <c r="M134" s="262"/>
      <c r="N134" s="263">
        <f>ROUND(L134*K134,2)</f>
        <v>0</v>
      </c>
      <c r="O134" s="263"/>
      <c r="P134" s="263"/>
      <c r="Q134" s="263"/>
      <c r="R134" s="38"/>
      <c r="T134" s="173" t="s">
        <v>22</v>
      </c>
      <c r="U134" s="45" t="s">
        <v>41</v>
      </c>
      <c r="V134" s="37"/>
      <c r="W134" s="174">
        <f>V134*K134</f>
        <v>0</v>
      </c>
      <c r="X134" s="174">
        <v>0</v>
      </c>
      <c r="Y134" s="174">
        <f>X134*K134</f>
        <v>0</v>
      </c>
      <c r="Z134" s="174">
        <v>0</v>
      </c>
      <c r="AA134" s="175">
        <f>Z134*K134</f>
        <v>0</v>
      </c>
      <c r="AR134" s="19" t="s">
        <v>295</v>
      </c>
      <c r="AT134" s="19" t="s">
        <v>143</v>
      </c>
      <c r="AU134" s="19" t="s">
        <v>106</v>
      </c>
      <c r="AY134" s="19" t="s">
        <v>142</v>
      </c>
      <c r="BE134" s="111">
        <f>IF(U134="základní",N134,0)</f>
        <v>0</v>
      </c>
      <c r="BF134" s="111">
        <f>IF(U134="snížená",N134,0)</f>
        <v>0</v>
      </c>
      <c r="BG134" s="111">
        <f>IF(U134="zákl. přenesená",N134,0)</f>
        <v>0</v>
      </c>
      <c r="BH134" s="111">
        <f>IF(U134="sníž. přenesená",N134,0)</f>
        <v>0</v>
      </c>
      <c r="BI134" s="111">
        <f>IF(U134="nulová",N134,0)</f>
        <v>0</v>
      </c>
      <c r="BJ134" s="19" t="s">
        <v>84</v>
      </c>
      <c r="BK134" s="111">
        <f>ROUND(L134*K134,2)</f>
        <v>0</v>
      </c>
      <c r="BL134" s="19" t="s">
        <v>295</v>
      </c>
      <c r="BM134" s="19" t="s">
        <v>305</v>
      </c>
    </row>
    <row r="135" spans="2:47" s="1" customFormat="1" ht="30" customHeight="1">
      <c r="B135" s="36"/>
      <c r="C135" s="37"/>
      <c r="D135" s="37"/>
      <c r="E135" s="37"/>
      <c r="F135" s="264" t="s">
        <v>306</v>
      </c>
      <c r="G135" s="265"/>
      <c r="H135" s="265"/>
      <c r="I135" s="265"/>
      <c r="J135" s="37"/>
      <c r="K135" s="37"/>
      <c r="L135" s="37"/>
      <c r="M135" s="37"/>
      <c r="N135" s="37"/>
      <c r="O135" s="37"/>
      <c r="P135" s="37"/>
      <c r="Q135" s="37"/>
      <c r="R135" s="38"/>
      <c r="T135" s="144"/>
      <c r="U135" s="37"/>
      <c r="V135" s="37"/>
      <c r="W135" s="37"/>
      <c r="X135" s="37"/>
      <c r="Y135" s="37"/>
      <c r="Z135" s="37"/>
      <c r="AA135" s="79"/>
      <c r="AT135" s="19" t="s">
        <v>150</v>
      </c>
      <c r="AU135" s="19" t="s">
        <v>106</v>
      </c>
    </row>
    <row r="136" spans="2:65" s="1" customFormat="1" ht="31.5" customHeight="1">
      <c r="B136" s="36"/>
      <c r="C136" s="169" t="s">
        <v>307</v>
      </c>
      <c r="D136" s="169" t="s">
        <v>143</v>
      </c>
      <c r="E136" s="170" t="s">
        <v>308</v>
      </c>
      <c r="F136" s="260" t="s">
        <v>309</v>
      </c>
      <c r="G136" s="260"/>
      <c r="H136" s="260"/>
      <c r="I136" s="260"/>
      <c r="J136" s="171" t="s">
        <v>287</v>
      </c>
      <c r="K136" s="172">
        <v>1</v>
      </c>
      <c r="L136" s="261">
        <v>0</v>
      </c>
      <c r="M136" s="262"/>
      <c r="N136" s="263">
        <f>ROUND(L136*K136,2)</f>
        <v>0</v>
      </c>
      <c r="O136" s="263"/>
      <c r="P136" s="263"/>
      <c r="Q136" s="263"/>
      <c r="R136" s="38"/>
      <c r="T136" s="173" t="s">
        <v>22</v>
      </c>
      <c r="U136" s="45" t="s">
        <v>41</v>
      </c>
      <c r="V136" s="37"/>
      <c r="W136" s="174">
        <f>V136*K136</f>
        <v>0</v>
      </c>
      <c r="X136" s="174">
        <v>0</v>
      </c>
      <c r="Y136" s="174">
        <f>X136*K136</f>
        <v>0</v>
      </c>
      <c r="Z136" s="174">
        <v>0</v>
      </c>
      <c r="AA136" s="175">
        <f>Z136*K136</f>
        <v>0</v>
      </c>
      <c r="AR136" s="19" t="s">
        <v>295</v>
      </c>
      <c r="AT136" s="19" t="s">
        <v>143</v>
      </c>
      <c r="AU136" s="19" t="s">
        <v>106</v>
      </c>
      <c r="AY136" s="19" t="s">
        <v>142</v>
      </c>
      <c r="BE136" s="111">
        <f>IF(U136="základní",N136,0)</f>
        <v>0</v>
      </c>
      <c r="BF136" s="111">
        <f>IF(U136="snížená",N136,0)</f>
        <v>0</v>
      </c>
      <c r="BG136" s="111">
        <f>IF(U136="zákl. přenesená",N136,0)</f>
        <v>0</v>
      </c>
      <c r="BH136" s="111">
        <f>IF(U136="sníž. přenesená",N136,0)</f>
        <v>0</v>
      </c>
      <c r="BI136" s="111">
        <f>IF(U136="nulová",N136,0)</f>
        <v>0</v>
      </c>
      <c r="BJ136" s="19" t="s">
        <v>84</v>
      </c>
      <c r="BK136" s="111">
        <f>ROUND(L136*K136,2)</f>
        <v>0</v>
      </c>
      <c r="BL136" s="19" t="s">
        <v>295</v>
      </c>
      <c r="BM136" s="19" t="s">
        <v>310</v>
      </c>
    </row>
    <row r="137" spans="2:47" s="1" customFormat="1" ht="42" customHeight="1">
      <c r="B137" s="36"/>
      <c r="C137" s="37"/>
      <c r="D137" s="37"/>
      <c r="E137" s="37"/>
      <c r="F137" s="264" t="s">
        <v>311</v>
      </c>
      <c r="G137" s="265"/>
      <c r="H137" s="265"/>
      <c r="I137" s="265"/>
      <c r="J137" s="37"/>
      <c r="K137" s="37"/>
      <c r="L137" s="37"/>
      <c r="M137" s="37"/>
      <c r="N137" s="37"/>
      <c r="O137" s="37"/>
      <c r="P137" s="37"/>
      <c r="Q137" s="37"/>
      <c r="R137" s="38"/>
      <c r="T137" s="144"/>
      <c r="U137" s="37"/>
      <c r="V137" s="37"/>
      <c r="W137" s="37"/>
      <c r="X137" s="37"/>
      <c r="Y137" s="37"/>
      <c r="Z137" s="37"/>
      <c r="AA137" s="79"/>
      <c r="AT137" s="19" t="s">
        <v>150</v>
      </c>
      <c r="AU137" s="19" t="s">
        <v>106</v>
      </c>
    </row>
    <row r="138" spans="2:63" s="1" customFormat="1" ht="49.9" customHeight="1">
      <c r="B138" s="36"/>
      <c r="C138" s="37"/>
      <c r="D138" s="160" t="s">
        <v>201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274">
        <f>BK138</f>
        <v>0</v>
      </c>
      <c r="O138" s="253"/>
      <c r="P138" s="253"/>
      <c r="Q138" s="253"/>
      <c r="R138" s="38"/>
      <c r="T138" s="149"/>
      <c r="U138" s="57"/>
      <c r="V138" s="57"/>
      <c r="W138" s="57"/>
      <c r="X138" s="57"/>
      <c r="Y138" s="57"/>
      <c r="Z138" s="57"/>
      <c r="AA138" s="59"/>
      <c r="AT138" s="19" t="s">
        <v>75</v>
      </c>
      <c r="AU138" s="19" t="s">
        <v>76</v>
      </c>
      <c r="AY138" s="19" t="s">
        <v>202</v>
      </c>
      <c r="BK138" s="111">
        <v>0</v>
      </c>
    </row>
    <row r="139" spans="2:18" s="1" customFormat="1" ht="6.95" customHeight="1">
      <c r="B139" s="60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2"/>
    </row>
  </sheetData>
  <sheetProtection algorithmName="SHA-512" hashValue="iWNoShZvSut1fjAE2ucMj99A1aWLNEVZ8OXkPDQp/wbJVlBWrTflsiUIevzzQpF9Ul7Aba1gGKmVdZCwG6tRPg==" saltValue="Jwq3NfnrlJFxmFKRdyDNUA==" spinCount="100000" sheet="1" objects="1" scenarios="1" formatCells="0" formatColumns="0" formatRows="0" sort="0" autoFilter="0"/>
  <mergeCells count="108">
    <mergeCell ref="N138:Q138"/>
    <mergeCell ref="H1:K1"/>
    <mergeCell ref="S2:AC2"/>
    <mergeCell ref="F135:I135"/>
    <mergeCell ref="F136:I136"/>
    <mergeCell ref="L136:M136"/>
    <mergeCell ref="N136:Q136"/>
    <mergeCell ref="F137:I137"/>
    <mergeCell ref="N119:Q119"/>
    <mergeCell ref="N120:Q120"/>
    <mergeCell ref="N121:Q121"/>
    <mergeCell ref="N127:Q127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6:I126"/>
    <mergeCell ref="L126:M126"/>
    <mergeCell ref="N126:Q126"/>
    <mergeCell ref="F128:I128"/>
    <mergeCell ref="L128:M128"/>
    <mergeCell ref="N128:Q128"/>
    <mergeCell ref="F129:I129"/>
    <mergeCell ref="F131:I131"/>
    <mergeCell ref="L131:M131"/>
    <mergeCell ref="N131:Q13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Mládek</dc:creator>
  <cp:keywords/>
  <dc:description/>
  <cp:lastModifiedBy>Tomáš Mládek</cp:lastModifiedBy>
  <dcterms:created xsi:type="dcterms:W3CDTF">2017-10-16T09:57:17Z</dcterms:created>
  <dcterms:modified xsi:type="dcterms:W3CDTF">2017-10-16T09:57:22Z</dcterms:modified>
  <cp:category/>
  <cp:version/>
  <cp:contentType/>
  <cp:contentStatus/>
</cp:coreProperties>
</file>