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42" i="12" l="1"/>
  <c r="F39" i="1" s="1"/>
  <c r="BA140" i="12"/>
  <c r="BA139" i="12"/>
  <c r="BA137" i="12"/>
  <c r="BA136" i="12"/>
  <c r="BA131" i="12"/>
  <c r="BA125" i="12"/>
  <c r="BA123" i="12"/>
  <c r="BA120" i="12"/>
  <c r="BA119" i="12"/>
  <c r="BA117" i="12"/>
  <c r="BA115" i="12"/>
  <c r="BA113" i="12"/>
  <c r="BA111" i="12"/>
  <c r="BA108" i="12"/>
  <c r="BA105" i="12"/>
  <c r="BA103" i="12"/>
  <c r="BA99" i="12"/>
  <c r="BA97" i="12"/>
  <c r="BA95" i="12"/>
  <c r="BA93" i="12"/>
  <c r="BA92" i="12"/>
  <c r="BA90" i="12"/>
  <c r="BA89" i="12"/>
  <c r="BA87" i="12"/>
  <c r="BA86" i="12"/>
  <c r="BA83" i="12"/>
  <c r="BA81" i="12"/>
  <c r="BA78" i="12"/>
  <c r="BA74" i="12"/>
  <c r="BA72" i="12"/>
  <c r="BA70" i="12"/>
  <c r="BA68" i="12"/>
  <c r="BA66" i="12"/>
  <c r="BA63" i="12"/>
  <c r="BA61" i="12"/>
  <c r="BA59" i="12"/>
  <c r="BA57" i="12"/>
  <c r="BA55" i="12"/>
  <c r="BA53" i="12"/>
  <c r="BA49" i="12"/>
  <c r="BA47" i="12"/>
  <c r="BA45" i="12"/>
  <c r="BA42" i="12"/>
  <c r="BA40" i="12"/>
  <c r="BA38" i="12"/>
  <c r="BA34" i="12"/>
  <c r="BA32" i="12"/>
  <c r="BA29" i="12"/>
  <c r="BA28" i="12"/>
  <c r="BA26" i="12"/>
  <c r="BA24" i="12"/>
  <c r="BA22" i="12"/>
  <c r="BA20" i="12"/>
  <c r="BA19" i="12"/>
  <c r="BA15" i="12"/>
  <c r="BA10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I27" i="12"/>
  <c r="K27" i="12"/>
  <c r="M27" i="12"/>
  <c r="O27" i="12"/>
  <c r="Q27" i="12"/>
  <c r="U27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1" i="12"/>
  <c r="I41" i="12"/>
  <c r="K41" i="12"/>
  <c r="M41" i="12"/>
  <c r="O41" i="12"/>
  <c r="Q41" i="12"/>
  <c r="U41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8" i="12"/>
  <c r="I48" i="12"/>
  <c r="K48" i="12"/>
  <c r="M48" i="12"/>
  <c r="O48" i="12"/>
  <c r="Q48" i="12"/>
  <c r="U48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4" i="12"/>
  <c r="I54" i="12"/>
  <c r="K54" i="12"/>
  <c r="M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2" i="12"/>
  <c r="I62" i="12"/>
  <c r="K62" i="12"/>
  <c r="M62" i="12"/>
  <c r="O62" i="12"/>
  <c r="Q62" i="12"/>
  <c r="U62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9" i="12"/>
  <c r="I69" i="12"/>
  <c r="K69" i="12"/>
  <c r="M69" i="12"/>
  <c r="O69" i="12"/>
  <c r="Q69" i="12"/>
  <c r="U69" i="12"/>
  <c r="G71" i="12"/>
  <c r="M71" i="12" s="1"/>
  <c r="I71" i="12"/>
  <c r="K71" i="12"/>
  <c r="O71" i="12"/>
  <c r="Q71" i="12"/>
  <c r="U71" i="12"/>
  <c r="G73" i="12"/>
  <c r="M73" i="12" s="1"/>
  <c r="I73" i="12"/>
  <c r="K73" i="12"/>
  <c r="O73" i="12"/>
  <c r="Q73" i="12"/>
  <c r="U73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80" i="12"/>
  <c r="I80" i="12"/>
  <c r="K80" i="12"/>
  <c r="O80" i="12"/>
  <c r="Q80" i="12"/>
  <c r="U80" i="12"/>
  <c r="G82" i="12"/>
  <c r="M82" i="12" s="1"/>
  <c r="I82" i="12"/>
  <c r="I79" i="12" s="1"/>
  <c r="K82" i="12"/>
  <c r="O82" i="12"/>
  <c r="Q82" i="12"/>
  <c r="U82" i="12"/>
  <c r="G85" i="12"/>
  <c r="I85" i="12"/>
  <c r="K85" i="12"/>
  <c r="M85" i="12"/>
  <c r="O85" i="12"/>
  <c r="Q85" i="12"/>
  <c r="U85" i="12"/>
  <c r="G88" i="12"/>
  <c r="M88" i="12" s="1"/>
  <c r="I88" i="12"/>
  <c r="K88" i="12"/>
  <c r="O88" i="12"/>
  <c r="Q88" i="12"/>
  <c r="U88" i="12"/>
  <c r="G91" i="12"/>
  <c r="M91" i="12" s="1"/>
  <c r="I91" i="12"/>
  <c r="K91" i="12"/>
  <c r="O91" i="12"/>
  <c r="Q91" i="12"/>
  <c r="U91" i="12"/>
  <c r="G94" i="12"/>
  <c r="M94" i="12" s="1"/>
  <c r="I94" i="12"/>
  <c r="K94" i="12"/>
  <c r="O94" i="12"/>
  <c r="Q94" i="12"/>
  <c r="U94" i="12"/>
  <c r="G96" i="12"/>
  <c r="I96" i="12"/>
  <c r="K96" i="12"/>
  <c r="M96" i="12"/>
  <c r="O96" i="12"/>
  <c r="Q96" i="12"/>
  <c r="U96" i="12"/>
  <c r="G98" i="12"/>
  <c r="M98" i="12" s="1"/>
  <c r="I98" i="12"/>
  <c r="K98" i="12"/>
  <c r="O98" i="12"/>
  <c r="Q98" i="12"/>
  <c r="U98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I102" i="12"/>
  <c r="K102" i="12"/>
  <c r="M102" i="12"/>
  <c r="O102" i="12"/>
  <c r="Q102" i="12"/>
  <c r="U102" i="12"/>
  <c r="G104" i="12"/>
  <c r="M104" i="12" s="1"/>
  <c r="I104" i="12"/>
  <c r="K104" i="12"/>
  <c r="O104" i="12"/>
  <c r="Q104" i="12"/>
  <c r="U104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10" i="12"/>
  <c r="I110" i="12"/>
  <c r="K110" i="12"/>
  <c r="O110" i="12"/>
  <c r="Q110" i="12"/>
  <c r="U110" i="12"/>
  <c r="G112" i="12"/>
  <c r="I112" i="12"/>
  <c r="K112" i="12"/>
  <c r="M112" i="12"/>
  <c r="O112" i="12"/>
  <c r="Q112" i="12"/>
  <c r="U112" i="12"/>
  <c r="G114" i="12"/>
  <c r="M114" i="12" s="1"/>
  <c r="I114" i="12"/>
  <c r="K114" i="12"/>
  <c r="O114" i="12"/>
  <c r="Q114" i="12"/>
  <c r="U114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22" i="12"/>
  <c r="I122" i="12"/>
  <c r="K122" i="12"/>
  <c r="O122" i="12"/>
  <c r="O121" i="12" s="1"/>
  <c r="Q122" i="12"/>
  <c r="U122" i="12"/>
  <c r="U121" i="12" s="1"/>
  <c r="G124" i="12"/>
  <c r="I124" i="12"/>
  <c r="I121" i="12" s="1"/>
  <c r="K124" i="12"/>
  <c r="M124" i="12"/>
  <c r="O124" i="12"/>
  <c r="Q124" i="12"/>
  <c r="Q121" i="12" s="1"/>
  <c r="U124" i="12"/>
  <c r="G127" i="12"/>
  <c r="M127" i="12" s="1"/>
  <c r="M126" i="12" s="1"/>
  <c r="I127" i="12"/>
  <c r="I126" i="12" s="1"/>
  <c r="K127" i="12"/>
  <c r="K126" i="12" s="1"/>
  <c r="O127" i="12"/>
  <c r="O126" i="12" s="1"/>
  <c r="Q127" i="12"/>
  <c r="Q126" i="12" s="1"/>
  <c r="U127" i="12"/>
  <c r="U126" i="12" s="1"/>
  <c r="G129" i="12"/>
  <c r="I129" i="12"/>
  <c r="I128" i="12" s="1"/>
  <c r="K129" i="12"/>
  <c r="M129" i="12"/>
  <c r="O129" i="12"/>
  <c r="Q129" i="12"/>
  <c r="U129" i="12"/>
  <c r="G130" i="12"/>
  <c r="M130" i="12" s="1"/>
  <c r="I130" i="12"/>
  <c r="K130" i="12"/>
  <c r="O130" i="12"/>
  <c r="Q130" i="12"/>
  <c r="U130" i="12"/>
  <c r="G132" i="12"/>
  <c r="M132" i="12" s="1"/>
  <c r="I132" i="12"/>
  <c r="K132" i="12"/>
  <c r="O132" i="12"/>
  <c r="Q132" i="12"/>
  <c r="U132" i="12"/>
  <c r="G134" i="12"/>
  <c r="I134" i="12"/>
  <c r="K134" i="12"/>
  <c r="M134" i="12"/>
  <c r="O134" i="12"/>
  <c r="Q134" i="12"/>
  <c r="U134" i="12"/>
  <c r="G135" i="12"/>
  <c r="I135" i="12"/>
  <c r="K135" i="12"/>
  <c r="O135" i="12"/>
  <c r="Q135" i="12"/>
  <c r="U135" i="12"/>
  <c r="G138" i="12"/>
  <c r="M138" i="12" s="1"/>
  <c r="I138" i="12"/>
  <c r="K138" i="12"/>
  <c r="O138" i="12"/>
  <c r="Q138" i="12"/>
  <c r="U138" i="12"/>
  <c r="I20" i="1"/>
  <c r="I19" i="1"/>
  <c r="I18" i="1"/>
  <c r="I17" i="1"/>
  <c r="G27" i="1"/>
  <c r="F40" i="1"/>
  <c r="G40" i="1"/>
  <c r="G25" i="1" s="1"/>
  <c r="G26" i="1" s="1"/>
  <c r="H40" i="1"/>
  <c r="I40" i="1"/>
  <c r="J40" i="1"/>
  <c r="J39" i="1"/>
  <c r="J28" i="1"/>
  <c r="J26" i="1"/>
  <c r="G38" i="1"/>
  <c r="F38" i="1"/>
  <c r="H32" i="1"/>
  <c r="J23" i="1"/>
  <c r="J24" i="1"/>
  <c r="J25" i="1"/>
  <c r="J27" i="1"/>
  <c r="E24" i="1"/>
  <c r="E26" i="1"/>
  <c r="K133" i="12" l="1"/>
  <c r="K128" i="12"/>
  <c r="Q128" i="12"/>
  <c r="G126" i="12"/>
  <c r="I52" i="1" s="1"/>
  <c r="Q109" i="12"/>
  <c r="I109" i="12"/>
  <c r="U109" i="12"/>
  <c r="O109" i="12"/>
  <c r="K84" i="12"/>
  <c r="Q84" i="12"/>
  <c r="I84" i="12"/>
  <c r="K79" i="12"/>
  <c r="G79" i="12"/>
  <c r="I48" i="1" s="1"/>
  <c r="K8" i="12"/>
  <c r="G8" i="12"/>
  <c r="U133" i="12"/>
  <c r="O133" i="12"/>
  <c r="U128" i="12"/>
  <c r="O128" i="12"/>
  <c r="K121" i="12"/>
  <c r="G121" i="12"/>
  <c r="I51" i="1" s="1"/>
  <c r="K109" i="12"/>
  <c r="G109" i="12"/>
  <c r="I50" i="1" s="1"/>
  <c r="U84" i="12"/>
  <c r="O84" i="12"/>
  <c r="Q79" i="12"/>
  <c r="U79" i="12"/>
  <c r="O79" i="12"/>
  <c r="Q8" i="12"/>
  <c r="I8" i="12"/>
  <c r="U8" i="12"/>
  <c r="O8" i="12"/>
  <c r="AD142" i="12"/>
  <c r="G39" i="1" s="1"/>
  <c r="H39" i="1" s="1"/>
  <c r="I39" i="1" s="1"/>
  <c r="G28" i="1"/>
  <c r="G23" i="1"/>
  <c r="M128" i="12"/>
  <c r="M135" i="12"/>
  <c r="M133" i="12" s="1"/>
  <c r="G133" i="12"/>
  <c r="I54" i="1" s="1"/>
  <c r="Q133" i="12"/>
  <c r="I133" i="12"/>
  <c r="M84" i="12"/>
  <c r="G128" i="12"/>
  <c r="I53" i="1" s="1"/>
  <c r="G84" i="12"/>
  <c r="I49" i="1" s="1"/>
  <c r="M122" i="12"/>
  <c r="M121" i="12" s="1"/>
  <c r="M110" i="12"/>
  <c r="M109" i="12" s="1"/>
  <c r="M80" i="12"/>
  <c r="M79" i="12" s="1"/>
  <c r="M9" i="12"/>
  <c r="M8" i="12" s="1"/>
  <c r="G142" i="12" l="1"/>
  <c r="I47" i="1"/>
  <c r="G24" i="1"/>
  <c r="G29" i="1"/>
  <c r="I16" i="1" l="1"/>
  <c r="I21" i="1" s="1"/>
  <c r="I5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<sst xmlns="http://schemas.openxmlformats.org/spreadsheetml/2006/main" count="564" uniqueCount="280">
  <si>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</si>
  <si>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</si>
  <si>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</si>
  <si>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</si>
  <si>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</si>
  <si>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</si>
  <si>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</si>
  <si>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</si>
  <si>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</si>
  <si>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</si>
  <si>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</si>
  <si>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</si>
  <si>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</si>
  <si>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</si>
  <si>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</si>
  <si>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</si>
  <si>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</si>
  <si>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</si>
  <si>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</si>
  <si>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</si>
  <si>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</si>
  <si>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</si>
  <si>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</si>
  <si>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</si>
  <si>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</si>
  <si>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</si>
  <si>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</si>
  <si>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</si>
  <si>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</si>
  <si>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</si>
  <si>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</si>
  <si>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</si>
  <si>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</si>
  <si>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</si>
  <si>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</si>
  <si>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</si>
  <si>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</si>
  <si>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</si>
  <si>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</si>
  <si>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</si>
  <si>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</si>
  <si>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</si>
  <si>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</si>
  <si>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So 01 - Opevnění vodního toku </t>
  </si>
  <si>
    <t>Rozpočet:</t>
  </si>
  <si>
    <t>Misto</t>
  </si>
  <si>
    <t>KOINVEST, s.r.o.</t>
  </si>
  <si>
    <t>NAŠIMĚŘICKÝ POTOK, MIROSLAVSKÉ KNÍNICE, ř.km 8,930 - 9,000  opevnění toku</t>
  </si>
  <si>
    <t>Povodí Moravy, s.p.</t>
  </si>
  <si>
    <t>Dřevařská 11</t>
  </si>
  <si>
    <t>Miroslavské Knínice</t>
  </si>
  <si>
    <t>602 00</t>
  </si>
  <si>
    <t>70890013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</si>
  <si>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</si>
  <si>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</si>
  <si>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</si>
  <si>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</si>
  <si>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</si>
  <si>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</si>
  <si>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</si>
  <si>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</si>
  <si>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</si>
  <si>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</si>
  <si>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</si>
  <si>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</si>
  <si>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</si>
  <si>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</si>
  <si>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</si>
  <si>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</si>
  <si>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</si>
  <si>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</si>
  <si>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</si>
  <si>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</si>
  <si>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</si>
  <si>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</si>
  <si>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</si>
  <si>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</si>
  <si>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</si>
  <si>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</si>
  <si>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</si>
  <si>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</si>
  <si>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</si>
  <si>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</si>
  <si>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</si>
  <si>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</si>
  <si>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</si>
  <si>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</si>
  <si>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</si>
  <si>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</si>
  <si>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</si>
  <si>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</si>
  <si>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</si>
  <si>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</si>
  <si>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</si>
  <si>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</si>
  <si>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</si>
  <si>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</si>
  <si>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</si>
  <si>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</si>
  <si>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</si>
  <si>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</si>
  <si>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</si>
  <si>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</si>
  <si>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111201101R00</t>
  </si>
  <si>
    <t>Odstranění křovin i s kořeny na ploše do 1000 m2</t>
  </si>
  <si>
    <t>m2</t>
  </si>
  <si>
    <t>POL1_0</t>
  </si>
  <si>
    <t>TZ str.5, se snášením na hromady -  provedeno objednavatelem v době vegetačního klidu</t>
  </si>
  <si>
    <t>POP</t>
  </si>
  <si>
    <t>112101101R00</t>
  </si>
  <si>
    <t>Kácení stromů listnatých o průměru kmene 10-30 cm</t>
  </si>
  <si>
    <t>kus</t>
  </si>
  <si>
    <t>112101102R00</t>
  </si>
  <si>
    <t>Kácení stromů listnatých o průměru kmene 30-50 cm</t>
  </si>
  <si>
    <t>112101104R00</t>
  </si>
  <si>
    <t>Kácení stromů listnatých o průměru kmene 70-90 cm</t>
  </si>
  <si>
    <t>112201101R00</t>
  </si>
  <si>
    <t>Odstranění pařezů pod úrovní, o průměru 10 - 30 cm</t>
  </si>
  <si>
    <t>dřeviny určené ke kácení 4ks + 2ks   ř.km 8.985  (P. břeh)</t>
  </si>
  <si>
    <t>112201102R00</t>
  </si>
  <si>
    <t>Odstranění pařezů pod úrovní, o průměru 30 - 50 cm</t>
  </si>
  <si>
    <t>112201104R00</t>
  </si>
  <si>
    <t>Odstranění pařezů pod úrovní, o průměru 70 - 90 cm</t>
  </si>
  <si>
    <t>R</t>
  </si>
  <si>
    <t>Likvidace dřevních zbytků</t>
  </si>
  <si>
    <t>kpl</t>
  </si>
  <si>
    <t>Kompletní likvidace dřevních zbytků, větví, křovin, dále odstraněných  pařezů včetně zbylých částí pokácených stromů (10 kusů), vše v souladu se zák.o odpadech č.185/2001Sb v pl.znění</t>
  </si>
  <si>
    <t>Položka obsahuje všechny druhy likvidace, uložení na skládku, spálení nebo štěpkování. Součástí položky je možná doprava, potřebná manipulace a poplatky za uložení na skládku</t>
  </si>
  <si>
    <t>Náhradní výsadba dle požadavku obce</t>
  </si>
  <si>
    <t>3x hrušeň včetně balu, sloupku, ochrana proti okusu, úvazku - viz vyjádření OÚ  Mir.Knínice v dokladové části</t>
  </si>
  <si>
    <t>115001105R00</t>
  </si>
  <si>
    <t>Převedení vody potrubím o průměru do DN 600 mm</t>
  </si>
  <si>
    <t>m</t>
  </si>
  <si>
    <t>na horní kótě  přechodového stupně, výkr.č.D.1.2.5.11, výkr.č. C.4</t>
  </si>
  <si>
    <t>Zřízení nátoku na převedení vody potrubím</t>
  </si>
  <si>
    <t>zbudování hrázek do převádějícího potrubí dle technologie zhotovitele</t>
  </si>
  <si>
    <t>Úprava podloží pro převedení vody potrubím</t>
  </si>
  <si>
    <t>var.1)  podpěrné konstrukce</t>
  </si>
  <si>
    <t>var.2)  zemní práce pro uložení  na levém břehu a jeho zajištění</t>
  </si>
  <si>
    <t>115101201R00</t>
  </si>
  <si>
    <t>Čerpání vody na výšku do 10 m, přítok do 500 l/min</t>
  </si>
  <si>
    <t>h</t>
  </si>
  <si>
    <t>132301211R00</t>
  </si>
  <si>
    <t>Hloubení rýh š.do 200 cm hor.4 do 100 m3, STROJNĚ</t>
  </si>
  <si>
    <t>m3</t>
  </si>
  <si>
    <t>odkopávka břehových částí pro založení podélného opevnění - gabion</t>
  </si>
  <si>
    <t>Příplatek za ztížené provádění výkopů malou , mechanizací nebo ručně</t>
  </si>
  <si>
    <t>výkr. č. D.1.2.5.12,   TZ  D.1.2.3, C.4</t>
  </si>
  <si>
    <t>132301291R00</t>
  </si>
  <si>
    <t>Příplatek za hloubení rýh ve vodě v hor.4 do 100m3</t>
  </si>
  <si>
    <t>161101102R00</t>
  </si>
  <si>
    <t>Svislé přemístění výkopku z hor.1-4 do 4,0 m</t>
  </si>
  <si>
    <t>129203101R00</t>
  </si>
  <si>
    <t>Čištění vodotečí, hl. do 2,5 m, š.do 5 m, v hor.3</t>
  </si>
  <si>
    <t>rozplavená zemina ve dně</t>
  </si>
  <si>
    <t>171201101R00</t>
  </si>
  <si>
    <t>Uložení sypaniny do násypů nezhutněných</t>
  </si>
  <si>
    <t>výkopek - uložení na mezideponii</t>
  </si>
  <si>
    <t>Uložení sypaniny na skládku</t>
  </si>
  <si>
    <t>vytlačená zemina a nevhodná zemina</t>
  </si>
  <si>
    <t>Poplatek za uložení na skládku</t>
  </si>
  <si>
    <t>162301101R00</t>
  </si>
  <si>
    <t>Vodorovné přemístění výkopku z hor.1-4 do 500 m</t>
  </si>
  <si>
    <t>mezideponie - dovoz - odvoz vytěžené zeminy, pro zpětný zásyp, výkr.č. C.5</t>
  </si>
  <si>
    <t>Příplatek za ztížený odvoz a zpětný dovoz</t>
  </si>
  <si>
    <t>odvoz malou mechanizací nebo ručně,  (viz TZ  D.1.2.3., C.4)</t>
  </si>
  <si>
    <t>151101201R</t>
  </si>
  <si>
    <t>Pažení stěn výkopu - příložné - hloubky do 4 m</t>
  </si>
  <si>
    <t>Za podpory pažnice, zajištění stěn svislými a vodorovnými traverzami, ruční provádění v jednotlivých úsecích 3m-4m,  způsob pažení bude případně provedeno dle techologie zhotovitele, viz vzor D.1.2.5.14</t>
  </si>
  <si>
    <t>151101211R</t>
  </si>
  <si>
    <t>Odstranění pažení stěn - příložné - hl. do 4 m</t>
  </si>
  <si>
    <t>162701105R00</t>
  </si>
  <si>
    <t>Vodorovné přemístění výkopku z hor.1-4 do 10000 m</t>
  </si>
  <si>
    <t>162701109R00</t>
  </si>
  <si>
    <t>Příplatek k vod. přemístění hor.1-4 za další 1 km, x17</t>
  </si>
  <si>
    <t>Skládka TKO - Žabčice, předpokládaná vzdálenost na skládku činí  27km</t>
  </si>
  <si>
    <t>167101101R00</t>
  </si>
  <si>
    <t>Nakládání výkopku z hor.1-4 v množství do 100 m3</t>
  </si>
  <si>
    <t>bude nakládáno postupně</t>
  </si>
  <si>
    <t>174101101R00</t>
  </si>
  <si>
    <t>Zásyp jam, rýh, šachet se zhutněním</t>
  </si>
  <si>
    <t>zpětný zásyp za opěrné zdivo (gabion)</t>
  </si>
  <si>
    <t xml:space="preserve">Příplatek za ztížené provádění zásypu, včetně svahování </t>
  </si>
  <si>
    <t>provádění malou mechanizací nebo ručně,  (viz  TZ  D.1.2.3)</t>
  </si>
  <si>
    <t>180402112R00</t>
  </si>
  <si>
    <t>Založení trávníku parkového výsevem svah do 1:2</t>
  </si>
  <si>
    <t>horní pravá břehová strž - prostor pod komunikací</t>
  </si>
  <si>
    <t>182101101R00</t>
  </si>
  <si>
    <t>Svahování v zářezech v hor. 1 - 4</t>
  </si>
  <si>
    <t>úprava strže při odkopávkách, sklon 1:0,5</t>
  </si>
  <si>
    <t>00572472.R</t>
  </si>
  <si>
    <t xml:space="preserve">Tr. semeno - směs jetelotravní 0,025kg/m2 </t>
  </si>
  <si>
    <t>kg</t>
  </si>
  <si>
    <t>Příplatek za ztížené podmínky při kácení</t>
  </si>
  <si>
    <t>vzdušné vedení sítí  e.on, prostor svahu,  výkr.č. C.4 - provedeno objednavatelem v době vegetačního klidu</t>
  </si>
  <si>
    <t>Příplatek za ztížené provádění</t>
  </si>
  <si>
    <t>Doprava matariálu na místo úprav, omezená doprava, použití malé mechanizace, malé dopravní prostředky při pohybu v korytě toku, volba mechanizace dle technologie zhotovitele,  TZ str.6</t>
  </si>
  <si>
    <t>181101102R00</t>
  </si>
  <si>
    <t>Úprava pláně v zářezech v hor. 1-4, se zhutněním</t>
  </si>
  <si>
    <t>strž pod komunikací, pravý břeh - zaústění  vody z dešťové kanalizace</t>
  </si>
  <si>
    <t>Zřízení panelové vozovky ze silničních panelů</t>
  </si>
  <si>
    <t>zřízení sjezdů provizorní příjezdové cesty z panelů silničních včetně úpravy podkladní pláně se štěrkovýcm ložem a nutných prací, pro snížení podélného sklonu ze silnice k zařízení staveniště a také do koryta toku, TZ str. 5,6, výkr. č. C.4</t>
  </si>
  <si>
    <t>SPC</t>
  </si>
  <si>
    <t>Silniční panely (IZD 300/120/15 6t  300 x 119 x 15, 1 kus 3,6m2,   (2x předpokládaná obrátkovost)</t>
  </si>
  <si>
    <t xml:space="preserve"> (2x předpokládaná obrátkovost)  1 kus 3,6m2</t>
  </si>
  <si>
    <t>Rozebrání ploch ze silničních panelů, včetně odvozu panelů a podkladních vrstev</t>
  </si>
  <si>
    <t>Uvedení povrchu do původního stavu, (sjezdy, pozemky)</t>
  </si>
  <si>
    <t>Přítomnost geologa na stavbě</t>
  </si>
  <si>
    <t>Výkopy pro gabiony a jejich provádění  dle TZ  D.1.2.3. d2)</t>
  </si>
  <si>
    <t>273313611R00</t>
  </si>
  <si>
    <t>Beton základových desek prostý C 16/20</t>
  </si>
  <si>
    <t>pod zdivo (gabiony) + betonový žlab</t>
  </si>
  <si>
    <t>Příplatek za ztížené provádění zákl. desky</t>
  </si>
  <si>
    <t>provádění ve ztížených podmínkách a po úsecích  dle TZ  D.1.2.3</t>
  </si>
  <si>
    <t>327216132RT2</t>
  </si>
  <si>
    <t>Opěr.zeď gabion.š.paty 1m,v.1,5m,2vrst,oko 100/50, včetně dodávky lomového kamene</t>
  </si>
  <si>
    <t>zdivo v.1,5m, dl.37m, včetně nákladů na pomocné pracovní lešení o výšce podlahy do 1900 mm a pro zatížení do 1,5 kPa.</t>
  </si>
  <si>
    <t>(kamenivo fr. 63 - 125)</t>
  </si>
  <si>
    <t>327216144RT2</t>
  </si>
  <si>
    <t>Opěr.zeď gabion.š.paty 1,5m,v2,5m,3vrst,oko 100/50, včetně dodávky lomového kamene</t>
  </si>
  <si>
    <t>zdivo v.2,0m, dl.26m, včetně nákladů na pomocné pracovní lešení o výšce podlahy do 1900 mm a pro zatížení do 1,5 kPa.</t>
  </si>
  <si>
    <t>327216115RT2</t>
  </si>
  <si>
    <t>Opěr.zeď gabion.š.paty 1,5m,v2,5m,5vrst,oko 100/50, včetně dodávky lomového kamene</t>
  </si>
  <si>
    <t>zdivo v.2,5m, dl.12m, včetně nákladů na pomocné pracovní lešení o výšce podlahy do 1900 mm a pro zatížení do 1,5 kPa.</t>
  </si>
  <si>
    <t>Příplatek za ztížené podmínky provádění</t>
  </si>
  <si>
    <t xml:space="preserve"> provádění všech konstrukcí zdiva po malých úsecích, TZ  D.1.2.3</t>
  </si>
  <si>
    <t>GEOTEXTÍLIE  200g/m2, D + M</t>
  </si>
  <si>
    <t>ruční provádění  za opěrné zdivo, dodávka a montáž geotextílie, výkr.č. D.1.2.5.1</t>
  </si>
  <si>
    <t>Opěrné sloupky (Zn) průměr 60/2mm, dl.1,8m, D + M</t>
  </si>
  <si>
    <t>osazení sloupků (povrchová úprava pozink. Zn) viz výkr.č.D.1.2.5.10</t>
  </si>
  <si>
    <t>Opěrné sloupky (Zn) průměr 60/2mm, dl.2,3m, D + M</t>
  </si>
  <si>
    <t>Opěrné sloupky (Zn) průměr 60/2mm, dl.2,8m, D + M</t>
  </si>
  <si>
    <t>Úprava zhlaví gabionu výšky 1,0m</t>
  </si>
  <si>
    <t>Úprava gabionu při zaústění vod z dešťové kanalizace,  žlab z LK, ř.km 8.965</t>
  </si>
  <si>
    <t>321351010R00</t>
  </si>
  <si>
    <t>Obednění konstrukcí přehrad ploch rovinných</t>
  </si>
  <si>
    <t>betonáž, zajištění podkladní desky pod gabiony, TZ str.7</t>
  </si>
  <si>
    <t>321352010R00</t>
  </si>
  <si>
    <t>Odbednění konstrukcí přehrad ploch rovinných</t>
  </si>
  <si>
    <t>Ztížené provádění na staveništi</t>
  </si>
  <si>
    <t>doprava v omezeném prostoru atd.</t>
  </si>
  <si>
    <t>462511270R00</t>
  </si>
  <si>
    <t>Zához z kamene bez proštěrk. z terénu do 200 kg</t>
  </si>
  <si>
    <t xml:space="preserve"> doplnění lomového kamene  ve dně (80 - 200kg), kameny pro zpomalení rychlostí toku, TZ str.10</t>
  </si>
  <si>
    <t xml:space="preserve">Příplatek za ztížené provádění </t>
  </si>
  <si>
    <t>ruční provádění, manipulace s kamenivem v omezeném prostoru</t>
  </si>
  <si>
    <t>463212100R00</t>
  </si>
  <si>
    <t>Rovnanina z lom. kam. nad 3 m3, 80 kg, urov. líce</t>
  </si>
  <si>
    <t>úprava levého břehu - ř.km 8.965 - 8.952, ř.km 8.998, TZ str.10</t>
  </si>
  <si>
    <t xml:space="preserve"> ruční provádění, manipulace s kamenivem v omezeném prostoru</t>
  </si>
  <si>
    <t>Žlab z LK do betonu</t>
  </si>
  <si>
    <t>napojení dešťových vod z kanalizační výustě pod komunikací do toku vč. potřebných ručních prací ( ř.km 8.965),</t>
  </si>
  <si>
    <t>- lomařsky upravený kámen, beton C 25/30, štěrkopískový podsyp fr. 0-22mm,  TZ str.9,  výkr. č. D.1.2.5.12</t>
  </si>
  <si>
    <t>914991001R00</t>
  </si>
  <si>
    <t>Montáž dočasné značky včetně stojanu</t>
  </si>
  <si>
    <t>dopravní značení</t>
  </si>
  <si>
    <t>914992001R00</t>
  </si>
  <si>
    <t>Nájem dopravní značky včetně stojanu - den</t>
  </si>
  <si>
    <t>předpoklad nájmu dopravních značek - 60dní</t>
  </si>
  <si>
    <t>962100022RA0</t>
  </si>
  <si>
    <t>Bourání nadzákladového zdiva z železobetonu</t>
  </si>
  <si>
    <t>POL2_0</t>
  </si>
  <si>
    <t>979083117R00</t>
  </si>
  <si>
    <t>Vodorovné přemístění suti na skládku do 6000 m</t>
  </si>
  <si>
    <t>t</t>
  </si>
  <si>
    <t>979083191R00</t>
  </si>
  <si>
    <t>Příplatek za dalších započatých 1000 m nad 6000 m, x21</t>
  </si>
  <si>
    <t>Poplatek za uložení na skládku, (stavební suť)</t>
  </si>
  <si>
    <t>998312011R00</t>
  </si>
  <si>
    <t>Přesun hmot pro hrazení a úpravu bystřin</t>
  </si>
  <si>
    <t>Příplatek za ztíženou dopravu po staveništi</t>
  </si>
  <si>
    <t>viz TZ  D.1.2.3</t>
  </si>
  <si>
    <t>Přesun hmot do 1 km</t>
  </si>
  <si>
    <t>Přesun materiálu od skládky (mezideponie) na zařízení stavenistě (kamenivo pro gabiony,  lomový kámen pro zához, rovnaninu)</t>
  </si>
  <si>
    <t>včetně naložení a zpětného uložení</t>
  </si>
  <si>
    <t>malé dopravní prostředky, doprava veškerého materiálu pro stavbu od zařízení staveniště na staveniště, případně ručně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</si>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</sst>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vertical="top" wrapText="1" shrinkToFit="1"/>
    </xf>
    <xf numFmtId="16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4" t="s">
        <v>42</v>
      </c>
      <c r="C1" s="195"/>
      <c r="D1" s="195"/>
      <c r="E1" s="195"/>
      <c r="F1" s="195"/>
      <c r="G1" s="195"/>
      <c r="H1" s="195"/>
      <c r="I1" s="195"/>
      <c r="J1" s="196"/>
    </row>
    <row r="2" spans="1:15" ht="23.25" customHeight="1" x14ac:dyDescent="0.2">
      <c r="A2" s="4"/>
      <c r="B2" s="81" t="s">
        <v>40</v>
      </c>
      <c r="C2" s="82"/>
      <c r="D2" s="220" t="s">
        <v>47</v>
      </c>
      <c r="E2" s="221"/>
      <c r="F2" s="221"/>
      <c r="G2" s="221"/>
      <c r="H2" s="221"/>
      <c r="I2" s="221"/>
      <c r="J2" s="222"/>
      <c r="O2" s="2"/>
    </row>
    <row r="3" spans="1:15" ht="23.25" customHeight="1" x14ac:dyDescent="0.2">
      <c r="A3" s="4"/>
      <c r="B3" s="83" t="s">
        <v>45</v>
      </c>
      <c r="C3" s="84"/>
      <c r="D3" s="213" t="s">
        <v>43</v>
      </c>
      <c r="E3" s="214"/>
      <c r="F3" s="214"/>
      <c r="G3" s="214"/>
      <c r="H3" s="214"/>
      <c r="I3" s="214"/>
      <c r="J3" s="21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4"/>
      <c r="E11" s="224"/>
      <c r="F11" s="224"/>
      <c r="G11" s="224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1"/>
      <c r="E12" s="211"/>
      <c r="F12" s="211"/>
      <c r="G12" s="21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2"/>
      <c r="E13" s="212"/>
      <c r="F13" s="212"/>
      <c r="G13" s="21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3"/>
      <c r="F15" s="223"/>
      <c r="G15" s="208"/>
      <c r="H15" s="208"/>
      <c r="I15" s="208" t="s">
        <v>28</v>
      </c>
      <c r="J15" s="209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3"/>
      <c r="F16" s="210"/>
      <c r="G16" s="203"/>
      <c r="H16" s="210"/>
      <c r="I16" s="203">
        <f>SUMIF(F47:F54,A16,I47:I54)+SUMIF(F47:F54,"PSU",I47:I54)</f>
        <v>0</v>
      </c>
      <c r="J16" s="204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3"/>
      <c r="F17" s="210"/>
      <c r="G17" s="203"/>
      <c r="H17" s="210"/>
      <c r="I17" s="203">
        <f>SUMIF(F47:F54,A17,I47:I54)</f>
        <v>0</v>
      </c>
      <c r="J17" s="204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3"/>
      <c r="F18" s="210"/>
      <c r="G18" s="203"/>
      <c r="H18" s="210"/>
      <c r="I18" s="203">
        <f>SUMIF(F47:F54,A18,I47:I54)</f>
        <v>0</v>
      </c>
      <c r="J18" s="204"/>
    </row>
    <row r="19" spans="1:10" ht="23.25" customHeight="1" x14ac:dyDescent="0.2">
      <c r="A19" s="141" t="s">
        <v>74</v>
      </c>
      <c r="B19" s="142" t="s">
        <v>26</v>
      </c>
      <c r="C19" s="58"/>
      <c r="D19" s="59"/>
      <c r="E19" s="203"/>
      <c r="F19" s="210"/>
      <c r="G19" s="203"/>
      <c r="H19" s="210"/>
      <c r="I19" s="203">
        <f>SUMIF(F47:F54,A19,I47:I54)</f>
        <v>0</v>
      </c>
      <c r="J19" s="204"/>
    </row>
    <row r="20" spans="1:10" ht="23.25" customHeight="1" x14ac:dyDescent="0.2">
      <c r="A20" s="141" t="s">
        <v>75</v>
      </c>
      <c r="B20" s="142" t="s">
        <v>27</v>
      </c>
      <c r="C20" s="58"/>
      <c r="D20" s="59"/>
      <c r="E20" s="203"/>
      <c r="F20" s="210"/>
      <c r="G20" s="203"/>
      <c r="H20" s="210"/>
      <c r="I20" s="203">
        <f>SUMIF(F47:F54,A20,I47:I54)</f>
        <v>0</v>
      </c>
      <c r="J20" s="204"/>
    </row>
    <row r="21" spans="1:10" ht="23.25" customHeight="1" x14ac:dyDescent="0.2">
      <c r="A21" s="4"/>
      <c r="B21" s="74" t="s">
        <v>28</v>
      </c>
      <c r="C21" s="75"/>
      <c r="D21" s="76"/>
      <c r="E21" s="205"/>
      <c r="F21" s="206"/>
      <c r="G21" s="205"/>
      <c r="H21" s="206"/>
      <c r="I21" s="205">
        <f>SUM(I16:J20)</f>
        <v>0</v>
      </c>
      <c r="J21" s="21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1">
        <f>ZakladDPHSniVypocet</f>
        <v>0</v>
      </c>
      <c r="H23" s="202"/>
      <c r="I23" s="20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6">
        <f>ZakladDPHSni*SazbaDPH1/100</f>
        <v>0</v>
      </c>
      <c r="H24" s="227"/>
      <c r="I24" s="22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1">
        <f>ZakladDPHZaklVypocet</f>
        <v>0</v>
      </c>
      <c r="H25" s="202"/>
      <c r="I25" s="20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7">
        <f>ZakladDPHZakl*SazbaDPH2/100</f>
        <v>0</v>
      </c>
      <c r="H26" s="198"/>
      <c r="I26" s="19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99">
        <f>0</f>
        <v>0</v>
      </c>
      <c r="H27" s="199"/>
      <c r="I27" s="19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07">
        <f>ZakladDPHSniVypocet+ZakladDPHZaklVypocet</f>
        <v>0</v>
      </c>
      <c r="H28" s="207"/>
      <c r="I28" s="207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0">
        <f>ZakladDPHSni+DPHSni+ZakladDPHZakl+DPHZakl+Zaokrouhleni</f>
        <v>0</v>
      </c>
      <c r="H29" s="200"/>
      <c r="I29" s="200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43511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53</v>
      </c>
      <c r="C39" s="228" t="s">
        <v>47</v>
      </c>
      <c r="D39" s="229"/>
      <c r="E39" s="229"/>
      <c r="F39" s="108">
        <f>'Rozpočet Pol'!AC142</f>
        <v>0</v>
      </c>
      <c r="G39" s="109">
        <f>'Rozpočet Pol'!AD142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0" t="s">
        <v>54</v>
      </c>
      <c r="C40" s="231"/>
      <c r="D40" s="231"/>
      <c r="E40" s="23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33" t="s">
        <v>28</v>
      </c>
      <c r="J46" s="233"/>
    </row>
    <row r="47" spans="1:10" ht="25.5" customHeight="1" x14ac:dyDescent="0.2">
      <c r="A47" s="122"/>
      <c r="B47" s="130" t="s">
        <v>58</v>
      </c>
      <c r="C47" s="235" t="s">
        <v>59</v>
      </c>
      <c r="D47" s="236"/>
      <c r="E47" s="236"/>
      <c r="F47" s="132" t="s">
        <v>23</v>
      </c>
      <c r="G47" s="133"/>
      <c r="H47" s="133"/>
      <c r="I47" s="234">
        <f>'Rozpočet Pol'!G8</f>
        <v>0</v>
      </c>
      <c r="J47" s="234"/>
    </row>
    <row r="48" spans="1:10" ht="25.5" customHeight="1" x14ac:dyDescent="0.2">
      <c r="A48" s="122"/>
      <c r="B48" s="124" t="s">
        <v>60</v>
      </c>
      <c r="C48" s="218" t="s">
        <v>61</v>
      </c>
      <c r="D48" s="219"/>
      <c r="E48" s="219"/>
      <c r="F48" s="134" t="s">
        <v>23</v>
      </c>
      <c r="G48" s="135"/>
      <c r="H48" s="135"/>
      <c r="I48" s="217">
        <f>'Rozpočet Pol'!G79</f>
        <v>0</v>
      </c>
      <c r="J48" s="217"/>
    </row>
    <row r="49" spans="1:10" ht="25.5" customHeight="1" x14ac:dyDescent="0.2">
      <c r="A49" s="122"/>
      <c r="B49" s="124" t="s">
        <v>62</v>
      </c>
      <c r="C49" s="218" t="s">
        <v>63</v>
      </c>
      <c r="D49" s="219"/>
      <c r="E49" s="219"/>
      <c r="F49" s="134" t="s">
        <v>23</v>
      </c>
      <c r="G49" s="135"/>
      <c r="H49" s="135"/>
      <c r="I49" s="217">
        <f>'Rozpočet Pol'!G84</f>
        <v>0</v>
      </c>
      <c r="J49" s="217"/>
    </row>
    <row r="50" spans="1:10" ht="25.5" customHeight="1" x14ac:dyDescent="0.2">
      <c r="A50" s="122"/>
      <c r="B50" s="124" t="s">
        <v>64</v>
      </c>
      <c r="C50" s="218" t="s">
        <v>65</v>
      </c>
      <c r="D50" s="219"/>
      <c r="E50" s="219"/>
      <c r="F50" s="134" t="s">
        <v>23</v>
      </c>
      <c r="G50" s="135"/>
      <c r="H50" s="135"/>
      <c r="I50" s="217">
        <f>'Rozpočet Pol'!G109</f>
        <v>0</v>
      </c>
      <c r="J50" s="217"/>
    </row>
    <row r="51" spans="1:10" ht="25.5" customHeight="1" x14ac:dyDescent="0.2">
      <c r="A51" s="122"/>
      <c r="B51" s="124" t="s">
        <v>66</v>
      </c>
      <c r="C51" s="218" t="s">
        <v>67</v>
      </c>
      <c r="D51" s="219"/>
      <c r="E51" s="219"/>
      <c r="F51" s="134" t="s">
        <v>23</v>
      </c>
      <c r="G51" s="135"/>
      <c r="H51" s="135"/>
      <c r="I51" s="217">
        <f>'Rozpočet Pol'!G121</f>
        <v>0</v>
      </c>
      <c r="J51" s="217"/>
    </row>
    <row r="52" spans="1:10" ht="25.5" customHeight="1" x14ac:dyDescent="0.2">
      <c r="A52" s="122"/>
      <c r="B52" s="124" t="s">
        <v>68</v>
      </c>
      <c r="C52" s="218" t="s">
        <v>69</v>
      </c>
      <c r="D52" s="219"/>
      <c r="E52" s="219"/>
      <c r="F52" s="134" t="s">
        <v>23</v>
      </c>
      <c r="G52" s="135"/>
      <c r="H52" s="135"/>
      <c r="I52" s="217">
        <f>'Rozpočet Pol'!G126</f>
        <v>0</v>
      </c>
      <c r="J52" s="217"/>
    </row>
    <row r="53" spans="1:10" ht="25.5" customHeight="1" x14ac:dyDescent="0.2">
      <c r="A53" s="122"/>
      <c r="B53" s="124" t="s">
        <v>70</v>
      </c>
      <c r="C53" s="218" t="s">
        <v>71</v>
      </c>
      <c r="D53" s="219"/>
      <c r="E53" s="219"/>
      <c r="F53" s="134" t="s">
        <v>23</v>
      </c>
      <c r="G53" s="135"/>
      <c r="H53" s="135"/>
      <c r="I53" s="217">
        <f>'Rozpočet Pol'!G128</f>
        <v>0</v>
      </c>
      <c r="J53" s="217"/>
    </row>
    <row r="54" spans="1:10" ht="25.5" customHeight="1" x14ac:dyDescent="0.2">
      <c r="A54" s="122"/>
      <c r="B54" s="131" t="s">
        <v>72</v>
      </c>
      <c r="C54" s="239" t="s">
        <v>73</v>
      </c>
      <c r="D54" s="240"/>
      <c r="E54" s="240"/>
      <c r="F54" s="136" t="s">
        <v>23</v>
      </c>
      <c r="G54" s="137"/>
      <c r="H54" s="137"/>
      <c r="I54" s="238">
        <f>'Rozpočet Pol'!G133</f>
        <v>0</v>
      </c>
      <c r="J54" s="238"/>
    </row>
    <row r="55" spans="1:10" ht="25.5" customHeight="1" x14ac:dyDescent="0.2">
      <c r="A55" s="123"/>
      <c r="B55" s="127" t="s">
        <v>1</v>
      </c>
      <c r="C55" s="127"/>
      <c r="D55" s="128"/>
      <c r="E55" s="128"/>
      <c r="F55" s="138"/>
      <c r="G55" s="139"/>
      <c r="H55" s="139"/>
      <c r="I55" s="237">
        <f>SUM(I47:I54)</f>
        <v>0</v>
      </c>
      <c r="J55" s="237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9" t="s">
        <v>41</v>
      </c>
      <c r="B2" s="78"/>
      <c r="C2" s="243"/>
      <c r="D2" s="243"/>
      <c r="E2" s="243"/>
      <c r="F2" s="243"/>
      <c r="G2" s="244"/>
    </row>
    <row r="3" spans="1:7" ht="24.95" hidden="1" customHeight="1" x14ac:dyDescent="0.2">
      <c r="A3" s="79" t="s">
        <v>7</v>
      </c>
      <c r="B3" s="78"/>
      <c r="C3" s="243"/>
      <c r="D3" s="243"/>
      <c r="E3" s="243"/>
      <c r="F3" s="243"/>
      <c r="G3" s="244"/>
    </row>
    <row r="4" spans="1:7" ht="24.95" hidden="1" customHeight="1" x14ac:dyDescent="0.2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2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77</v>
      </c>
    </row>
    <row r="2" spans="1:60" ht="24.95" customHeight="1" x14ac:dyDescent="0.2">
      <c r="A2" s="145" t="s">
        <v>76</v>
      </c>
      <c r="B2" s="143"/>
      <c r="C2" s="251" t="s">
        <v>47</v>
      </c>
      <c r="D2" s="252"/>
      <c r="E2" s="252"/>
      <c r="F2" s="252"/>
      <c r="G2" s="253"/>
      <c r="AE2" t="s">
        <v>78</v>
      </c>
    </row>
    <row r="3" spans="1:60" ht="24.95" customHeight="1" x14ac:dyDescent="0.2">
      <c r="A3" s="146" t="s">
        <v>7</v>
      </c>
      <c r="B3" s="144"/>
      <c r="C3" s="254" t="s">
        <v>43</v>
      </c>
      <c r="D3" s="255"/>
      <c r="E3" s="255"/>
      <c r="F3" s="255"/>
      <c r="G3" s="256"/>
      <c r="AE3" t="s">
        <v>79</v>
      </c>
    </row>
    <row r="4" spans="1:60" ht="24.95" hidden="1" customHeight="1" x14ac:dyDescent="0.2">
      <c r="A4" s="146" t="s">
        <v>8</v>
      </c>
      <c r="B4" s="144"/>
      <c r="C4" s="254"/>
      <c r="D4" s="255"/>
      <c r="E4" s="255"/>
      <c r="F4" s="255"/>
      <c r="G4" s="256"/>
      <c r="AE4" t="s">
        <v>80</v>
      </c>
    </row>
    <row r="5" spans="1:60" hidden="1" x14ac:dyDescent="0.2">
      <c r="A5" s="147" t="s">
        <v>81</v>
      </c>
      <c r="B5" s="148"/>
      <c r="C5" s="149"/>
      <c r="D5" s="150"/>
      <c r="E5" s="150"/>
      <c r="F5" s="150"/>
      <c r="G5" s="151"/>
      <c r="AE5" t="s">
        <v>82</v>
      </c>
    </row>
    <row r="7" spans="1:60" ht="38.25" x14ac:dyDescent="0.2">
      <c r="A7" s="157" t="s">
        <v>83</v>
      </c>
      <c r="B7" s="158" t="s">
        <v>84</v>
      </c>
      <c r="C7" s="158" t="s">
        <v>85</v>
      </c>
      <c r="D7" s="157" t="s">
        <v>86</v>
      </c>
      <c r="E7" s="157" t="s">
        <v>87</v>
      </c>
      <c r="F7" s="152" t="s">
        <v>88</v>
      </c>
      <c r="G7" s="172" t="s">
        <v>28</v>
      </c>
      <c r="H7" s="173" t="s">
        <v>29</v>
      </c>
      <c r="I7" s="173" t="s">
        <v>89</v>
      </c>
      <c r="J7" s="173" t="s">
        <v>30</v>
      </c>
      <c r="K7" s="173" t="s">
        <v>90</v>
      </c>
      <c r="L7" s="173" t="s">
        <v>91</v>
      </c>
      <c r="M7" s="173" t="s">
        <v>92</v>
      </c>
      <c r="N7" s="173" t="s">
        <v>93</v>
      </c>
      <c r="O7" s="173" t="s">
        <v>94</v>
      </c>
      <c r="P7" s="173" t="s">
        <v>95</v>
      </c>
      <c r="Q7" s="173" t="s">
        <v>96</v>
      </c>
      <c r="R7" s="173" t="s">
        <v>97</v>
      </c>
      <c r="S7" s="173" t="s">
        <v>98</v>
      </c>
      <c r="T7" s="173" t="s">
        <v>99</v>
      </c>
      <c r="U7" s="160" t="s">
        <v>100</v>
      </c>
    </row>
    <row r="8" spans="1:60" x14ac:dyDescent="0.2">
      <c r="A8" s="174" t="s">
        <v>101</v>
      </c>
      <c r="B8" s="175" t="s">
        <v>58</v>
      </c>
      <c r="C8" s="176" t="s">
        <v>59</v>
      </c>
      <c r="D8" s="159"/>
      <c r="E8" s="177"/>
      <c r="F8" s="178"/>
      <c r="G8" s="178">
        <f>SUMIF(AE9:AE78,"&lt;&gt;NOR",G9:G78)</f>
        <v>0</v>
      </c>
      <c r="H8" s="178"/>
      <c r="I8" s="178">
        <f>SUM(I9:I78)</f>
        <v>0</v>
      </c>
      <c r="J8" s="178"/>
      <c r="K8" s="178">
        <f>SUM(K9:K78)</f>
        <v>0</v>
      </c>
      <c r="L8" s="178"/>
      <c r="M8" s="178">
        <f>SUM(M9:M78)</f>
        <v>0</v>
      </c>
      <c r="N8" s="159"/>
      <c r="O8" s="159">
        <f>SUM(O9:O78)</f>
        <v>21.481909999999999</v>
      </c>
      <c r="P8" s="159"/>
      <c r="Q8" s="159">
        <f>SUM(Q9:Q78)</f>
        <v>0</v>
      </c>
      <c r="R8" s="159"/>
      <c r="S8" s="159"/>
      <c r="T8" s="174"/>
      <c r="U8" s="159">
        <f>SUM(U9:U78)</f>
        <v>998.14999999999986</v>
      </c>
      <c r="AE8" t="s">
        <v>102</v>
      </c>
    </row>
    <row r="9" spans="1:60" outlineLevel="1" x14ac:dyDescent="0.2">
      <c r="A9" s="154">
        <v>1</v>
      </c>
      <c r="B9" s="161" t="s">
        <v>103</v>
      </c>
      <c r="C9" s="188" t="s">
        <v>104</v>
      </c>
      <c r="D9" s="163" t="s">
        <v>105</v>
      </c>
      <c r="E9" s="167">
        <v>0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0.17199999999999999</v>
      </c>
      <c r="U9" s="163">
        <f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106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1"/>
      <c r="C10" s="245" t="s">
        <v>107</v>
      </c>
      <c r="D10" s="246"/>
      <c r="E10" s="247"/>
      <c r="F10" s="248"/>
      <c r="G10" s="249"/>
      <c r="H10" s="170"/>
      <c r="I10" s="170"/>
      <c r="J10" s="170"/>
      <c r="K10" s="170"/>
      <c r="L10" s="170"/>
      <c r="M10" s="170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108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TZ str.5, se snášením na hromady -  provedeno objednavatelem v době vegetačního klidu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1" t="s">
        <v>109</v>
      </c>
      <c r="C11" s="188" t="s">
        <v>110</v>
      </c>
      <c r="D11" s="163" t="s">
        <v>111</v>
      </c>
      <c r="E11" s="167">
        <v>0</v>
      </c>
      <c r="F11" s="169"/>
      <c r="G11" s="170">
        <f>ROUND(E11*F11,2)</f>
        <v>0</v>
      </c>
      <c r="H11" s="169"/>
      <c r="I11" s="170">
        <f>ROUND(E11*H11,2)</f>
        <v>0</v>
      </c>
      <c r="J11" s="169"/>
      <c r="K11" s="170">
        <f>ROUND(E11*J11,2)</f>
        <v>0</v>
      </c>
      <c r="L11" s="170">
        <v>21</v>
      </c>
      <c r="M11" s="170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0.49</v>
      </c>
      <c r="U11" s="163">
        <f>ROUND(E11*T11,2)</f>
        <v>0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106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3</v>
      </c>
      <c r="B12" s="161" t="s">
        <v>112</v>
      </c>
      <c r="C12" s="188" t="s">
        <v>113</v>
      </c>
      <c r="D12" s="163" t="s">
        <v>111</v>
      </c>
      <c r="E12" s="167">
        <v>0</v>
      </c>
      <c r="F12" s="169"/>
      <c r="G12" s="170">
        <f>ROUND(E12*F12,2)</f>
        <v>0</v>
      </c>
      <c r="H12" s="169"/>
      <c r="I12" s="170">
        <f>ROUND(E12*H12,2)</f>
        <v>0</v>
      </c>
      <c r="J12" s="169"/>
      <c r="K12" s="170">
        <f>ROUND(E12*J12,2)</f>
        <v>0</v>
      </c>
      <c r="L12" s="170">
        <v>21</v>
      </c>
      <c r="M12" s="170">
        <f>G12*(1+L12/100)</f>
        <v>0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0.88</v>
      </c>
      <c r="U12" s="163">
        <f>ROUND(E12*T12,2)</f>
        <v>0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106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4</v>
      </c>
      <c r="B13" s="161" t="s">
        <v>114</v>
      </c>
      <c r="C13" s="188" t="s">
        <v>115</v>
      </c>
      <c r="D13" s="163" t="s">
        <v>111</v>
      </c>
      <c r="E13" s="167">
        <v>0</v>
      </c>
      <c r="F13" s="169"/>
      <c r="G13" s="170">
        <f>ROUND(E13*F13,2)</f>
        <v>0</v>
      </c>
      <c r="H13" s="169"/>
      <c r="I13" s="170">
        <f>ROUND(E13*H13,2)</f>
        <v>0</v>
      </c>
      <c r="J13" s="169"/>
      <c r="K13" s="170">
        <f>ROUND(E13*J13,2)</f>
        <v>0</v>
      </c>
      <c r="L13" s="170">
        <v>21</v>
      </c>
      <c r="M13" s="170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2.02</v>
      </c>
      <c r="U13" s="163">
        <f>ROUND(E13*T13,2)</f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106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5</v>
      </c>
      <c r="B14" s="161" t="s">
        <v>116</v>
      </c>
      <c r="C14" s="188" t="s">
        <v>117</v>
      </c>
      <c r="D14" s="163" t="s">
        <v>111</v>
      </c>
      <c r="E14" s="167">
        <v>6</v>
      </c>
      <c r="F14" s="169"/>
      <c r="G14" s="170">
        <f>ROUND(E14*F14,2)</f>
        <v>0</v>
      </c>
      <c r="H14" s="169"/>
      <c r="I14" s="170">
        <f>ROUND(E14*H14,2)</f>
        <v>0</v>
      </c>
      <c r="J14" s="169"/>
      <c r="K14" s="170">
        <f>ROUND(E14*J14,2)</f>
        <v>0</v>
      </c>
      <c r="L14" s="170">
        <v>21</v>
      </c>
      <c r="M14" s="170">
        <f>G14*(1+L14/100)</f>
        <v>0</v>
      </c>
      <c r="N14" s="163">
        <v>5.0000000000000002E-5</v>
      </c>
      <c r="O14" s="163">
        <f>ROUND(E14*N14,5)</f>
        <v>2.9999999999999997E-4</v>
      </c>
      <c r="P14" s="163">
        <v>0</v>
      </c>
      <c r="Q14" s="163">
        <f>ROUND(E14*P14,5)</f>
        <v>0</v>
      </c>
      <c r="R14" s="163"/>
      <c r="S14" s="163"/>
      <c r="T14" s="164">
        <v>0.65900000000000003</v>
      </c>
      <c r="U14" s="163">
        <f>ROUND(E14*T14,2)</f>
        <v>3.95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106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1"/>
      <c r="C15" s="245" t="s">
        <v>118</v>
      </c>
      <c r="D15" s="246"/>
      <c r="E15" s="247"/>
      <c r="F15" s="248"/>
      <c r="G15" s="249"/>
      <c r="H15" s="170"/>
      <c r="I15" s="170"/>
      <c r="J15" s="170"/>
      <c r="K15" s="170"/>
      <c r="L15" s="170"/>
      <c r="M15" s="170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108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6" t="str">
        <f>C15</f>
        <v>dřeviny určené ke kácení 4ks + 2ks   ř.km 8.985  (P. břeh)</v>
      </c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6</v>
      </c>
      <c r="B16" s="161" t="s">
        <v>119</v>
      </c>
      <c r="C16" s="188" t="s">
        <v>120</v>
      </c>
      <c r="D16" s="163" t="s">
        <v>111</v>
      </c>
      <c r="E16" s="167">
        <v>4</v>
      </c>
      <c r="F16" s="169"/>
      <c r="G16" s="170">
        <f>ROUND(E16*F16,2)</f>
        <v>0</v>
      </c>
      <c r="H16" s="169"/>
      <c r="I16" s="170">
        <f>ROUND(E16*H16,2)</f>
        <v>0</v>
      </c>
      <c r="J16" s="169"/>
      <c r="K16" s="170">
        <f>ROUND(E16*J16,2)</f>
        <v>0</v>
      </c>
      <c r="L16" s="170">
        <v>21</v>
      </c>
      <c r="M16" s="170">
        <f>G16*(1+L16/100)</f>
        <v>0</v>
      </c>
      <c r="N16" s="163">
        <v>5.0000000000000002E-5</v>
      </c>
      <c r="O16" s="163">
        <f>ROUND(E16*N16,5)</f>
        <v>2.0000000000000001E-4</v>
      </c>
      <c r="P16" s="163">
        <v>0</v>
      </c>
      <c r="Q16" s="163">
        <f>ROUND(E16*P16,5)</f>
        <v>0</v>
      </c>
      <c r="R16" s="163"/>
      <c r="S16" s="163"/>
      <c r="T16" s="164">
        <v>1.655</v>
      </c>
      <c r="U16" s="163">
        <f>ROUND(E16*T16,2)</f>
        <v>6.62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106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7</v>
      </c>
      <c r="B17" s="161" t="s">
        <v>121</v>
      </c>
      <c r="C17" s="188" t="s">
        <v>122</v>
      </c>
      <c r="D17" s="163" t="s">
        <v>111</v>
      </c>
      <c r="E17" s="167">
        <v>2</v>
      </c>
      <c r="F17" s="169"/>
      <c r="G17" s="170">
        <f>ROUND(E17*F17,2)</f>
        <v>0</v>
      </c>
      <c r="H17" s="169"/>
      <c r="I17" s="170">
        <f>ROUND(E17*H17,2)</f>
        <v>0</v>
      </c>
      <c r="J17" s="169"/>
      <c r="K17" s="170">
        <f>ROUND(E17*J17,2)</f>
        <v>0</v>
      </c>
      <c r="L17" s="170">
        <v>21</v>
      </c>
      <c r="M17" s="170">
        <f>G17*(1+L17/100)</f>
        <v>0</v>
      </c>
      <c r="N17" s="163">
        <v>1E-4</v>
      </c>
      <c r="O17" s="163">
        <f>ROUND(E17*N17,5)</f>
        <v>2.0000000000000001E-4</v>
      </c>
      <c r="P17" s="163">
        <v>0</v>
      </c>
      <c r="Q17" s="163">
        <f>ROUND(E17*P17,5)</f>
        <v>0</v>
      </c>
      <c r="R17" s="163"/>
      <c r="S17" s="163"/>
      <c r="T17" s="164">
        <v>4.5529999999999999</v>
      </c>
      <c r="U17" s="163">
        <f>ROUND(E17*T17,2)</f>
        <v>9.11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106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8</v>
      </c>
      <c r="B18" s="161" t="s">
        <v>123</v>
      </c>
      <c r="C18" s="188" t="s">
        <v>124</v>
      </c>
      <c r="D18" s="163" t="s">
        <v>125</v>
      </c>
      <c r="E18" s="167">
        <v>1</v>
      </c>
      <c r="F18" s="169"/>
      <c r="G18" s="170">
        <f>ROUND(E18*F18,2)</f>
        <v>0</v>
      </c>
      <c r="H18" s="169"/>
      <c r="I18" s="170">
        <f>ROUND(E18*H18,2)</f>
        <v>0</v>
      </c>
      <c r="J18" s="169"/>
      <c r="K18" s="170">
        <f>ROUND(E18*J18,2)</f>
        <v>0</v>
      </c>
      <c r="L18" s="170">
        <v>21</v>
      </c>
      <c r="M18" s="170">
        <f>G18*(1+L18/100)</f>
        <v>0</v>
      </c>
      <c r="N18" s="163">
        <v>0</v>
      </c>
      <c r="O18" s="163">
        <f>ROUND(E18*N18,5)</f>
        <v>0</v>
      </c>
      <c r="P18" s="163">
        <v>0</v>
      </c>
      <c r="Q18" s="163">
        <f>ROUND(E18*P18,5)</f>
        <v>0</v>
      </c>
      <c r="R18" s="163"/>
      <c r="S18" s="163"/>
      <c r="T18" s="164">
        <v>0</v>
      </c>
      <c r="U18" s="163">
        <f>ROUND(E18*T18,2)</f>
        <v>0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106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/>
      <c r="B19" s="161"/>
      <c r="C19" s="245" t="s">
        <v>126</v>
      </c>
      <c r="D19" s="246"/>
      <c r="E19" s="247"/>
      <c r="F19" s="248"/>
      <c r="G19" s="249"/>
      <c r="H19" s="170"/>
      <c r="I19" s="170"/>
      <c r="J19" s="170"/>
      <c r="K19" s="170"/>
      <c r="L19" s="170"/>
      <c r="M19" s="170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108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6" t="str">
        <f>C19</f>
        <v>Kompletní likvidace dřevních zbytků, větví, křovin, dále odstraněných  pařezů včetně zbylých částí pokácených stromů (10 kusů), vše v souladu se zák.o odpadech č.185/2001Sb v pl.znění</v>
      </c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/>
      <c r="B20" s="161"/>
      <c r="C20" s="245" t="s">
        <v>127</v>
      </c>
      <c r="D20" s="246"/>
      <c r="E20" s="247"/>
      <c r="F20" s="248"/>
      <c r="G20" s="249"/>
      <c r="H20" s="170"/>
      <c r="I20" s="170"/>
      <c r="J20" s="170"/>
      <c r="K20" s="170"/>
      <c r="L20" s="170"/>
      <c r="M20" s="170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108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6" t="str">
        <f>C20</f>
        <v>Položka obsahuje všechny druhy likvidace, uložení na skládku, spálení nebo štěpkování. Součástí položky je možná doprava, potřebná manipulace a poplatky za uložení na skládku</v>
      </c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9</v>
      </c>
      <c r="B21" s="161" t="s">
        <v>123</v>
      </c>
      <c r="C21" s="188" t="s">
        <v>128</v>
      </c>
      <c r="D21" s="163" t="s">
        <v>111</v>
      </c>
      <c r="E21" s="167">
        <v>3</v>
      </c>
      <c r="F21" s="169"/>
      <c r="G21" s="170">
        <f>ROUND(E21*F21,2)</f>
        <v>0</v>
      </c>
      <c r="H21" s="169"/>
      <c r="I21" s="170">
        <f>ROUND(E21*H21,2)</f>
        <v>0</v>
      </c>
      <c r="J21" s="169"/>
      <c r="K21" s="170">
        <f>ROUND(E21*J21,2)</f>
        <v>0</v>
      </c>
      <c r="L21" s="170">
        <v>21</v>
      </c>
      <c r="M21" s="170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</v>
      </c>
      <c r="U21" s="163">
        <f>ROUND(E21*T21,2)</f>
        <v>0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106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/>
      <c r="B22" s="161"/>
      <c r="C22" s="245" t="s">
        <v>129</v>
      </c>
      <c r="D22" s="246"/>
      <c r="E22" s="247"/>
      <c r="F22" s="248"/>
      <c r="G22" s="249"/>
      <c r="H22" s="170"/>
      <c r="I22" s="170"/>
      <c r="J22" s="170"/>
      <c r="K22" s="170"/>
      <c r="L22" s="170"/>
      <c r="M22" s="170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108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6" t="str">
        <f>C22</f>
        <v>3x hrušeň včetně balu, sloupku, ochrana proti okusu, úvazku - viz vyjádření OÚ  Mir.Knínice v dokladové části</v>
      </c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10</v>
      </c>
      <c r="B23" s="161" t="s">
        <v>130</v>
      </c>
      <c r="C23" s="188" t="s">
        <v>131</v>
      </c>
      <c r="D23" s="163" t="s">
        <v>132</v>
      </c>
      <c r="E23" s="167">
        <v>90</v>
      </c>
      <c r="F23" s="169"/>
      <c r="G23" s="170">
        <f>ROUND(E23*F23,2)</f>
        <v>0</v>
      </c>
      <c r="H23" s="169"/>
      <c r="I23" s="170">
        <f>ROUND(E23*H23,2)</f>
        <v>0</v>
      </c>
      <c r="J23" s="169"/>
      <c r="K23" s="170">
        <f>ROUND(E23*J23,2)</f>
        <v>0</v>
      </c>
      <c r="L23" s="170">
        <v>21</v>
      </c>
      <c r="M23" s="170">
        <f>G23*(1+L23/100)</f>
        <v>0</v>
      </c>
      <c r="N23" s="163">
        <v>1.721E-2</v>
      </c>
      <c r="O23" s="163">
        <f>ROUND(E23*N23,5)</f>
        <v>1.5488999999999999</v>
      </c>
      <c r="P23" s="163">
        <v>0</v>
      </c>
      <c r="Q23" s="163">
        <f>ROUND(E23*P23,5)</f>
        <v>0</v>
      </c>
      <c r="R23" s="163"/>
      <c r="S23" s="163"/>
      <c r="T23" s="164">
        <v>0.98699999999999999</v>
      </c>
      <c r="U23" s="163">
        <f>ROUND(E23*T23,2)</f>
        <v>88.83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106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245" t="s">
        <v>133</v>
      </c>
      <c r="D24" s="246"/>
      <c r="E24" s="247"/>
      <c r="F24" s="248"/>
      <c r="G24" s="249"/>
      <c r="H24" s="170"/>
      <c r="I24" s="170"/>
      <c r="J24" s="170"/>
      <c r="K24" s="170"/>
      <c r="L24" s="170"/>
      <c r="M24" s="170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108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6" t="str">
        <f>C24</f>
        <v>na horní kótě  přechodového stupně, výkr.č.D.1.2.5.11, výkr.č. C.4</v>
      </c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11</v>
      </c>
      <c r="B25" s="161" t="s">
        <v>123</v>
      </c>
      <c r="C25" s="188" t="s">
        <v>134</v>
      </c>
      <c r="D25" s="163" t="s">
        <v>125</v>
      </c>
      <c r="E25" s="167">
        <v>1</v>
      </c>
      <c r="F25" s="169"/>
      <c r="G25" s="170">
        <f>ROUND(E25*F25,2)</f>
        <v>0</v>
      </c>
      <c r="H25" s="169"/>
      <c r="I25" s="170">
        <f>ROUND(E25*H25,2)</f>
        <v>0</v>
      </c>
      <c r="J25" s="169"/>
      <c r="K25" s="170">
        <f>ROUND(E25*J25,2)</f>
        <v>0</v>
      </c>
      <c r="L25" s="170">
        <v>21</v>
      </c>
      <c r="M25" s="170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</v>
      </c>
      <c r="U25" s="163">
        <f>ROUND(E25*T25,2)</f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106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245" t="s">
        <v>135</v>
      </c>
      <c r="D26" s="246"/>
      <c r="E26" s="247"/>
      <c r="F26" s="248"/>
      <c r="G26" s="249"/>
      <c r="H26" s="170"/>
      <c r="I26" s="170"/>
      <c r="J26" s="170"/>
      <c r="K26" s="170"/>
      <c r="L26" s="170"/>
      <c r="M26" s="170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108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6" t="str">
        <f>C26</f>
        <v>zbudování hrázek do převádějícího potrubí dle technologie zhotovitele</v>
      </c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12</v>
      </c>
      <c r="B27" s="161" t="s">
        <v>123</v>
      </c>
      <c r="C27" s="188" t="s">
        <v>136</v>
      </c>
      <c r="D27" s="163" t="s">
        <v>105</v>
      </c>
      <c r="E27" s="167">
        <v>45</v>
      </c>
      <c r="F27" s="169"/>
      <c r="G27" s="170">
        <f>ROUND(E27*F27,2)</f>
        <v>0</v>
      </c>
      <c r="H27" s="169"/>
      <c r="I27" s="170">
        <f>ROUND(E27*H27,2)</f>
        <v>0</v>
      </c>
      <c r="J27" s="169"/>
      <c r="K27" s="170">
        <f>ROUND(E27*J27,2)</f>
        <v>0</v>
      </c>
      <c r="L27" s="170">
        <v>21</v>
      </c>
      <c r="M27" s="170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0</v>
      </c>
      <c r="U27" s="163">
        <f>ROUND(E27*T27,2)</f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106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1"/>
      <c r="C28" s="245" t="s">
        <v>137</v>
      </c>
      <c r="D28" s="246"/>
      <c r="E28" s="247"/>
      <c r="F28" s="248"/>
      <c r="G28" s="249"/>
      <c r="H28" s="170"/>
      <c r="I28" s="170"/>
      <c r="J28" s="170"/>
      <c r="K28" s="170"/>
      <c r="L28" s="170"/>
      <c r="M28" s="170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108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6" t="str">
        <f>C28</f>
        <v>var.1)  podpěrné konstrukce</v>
      </c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1"/>
      <c r="C29" s="245" t="s">
        <v>138</v>
      </c>
      <c r="D29" s="246"/>
      <c r="E29" s="247"/>
      <c r="F29" s="248"/>
      <c r="G29" s="249"/>
      <c r="H29" s="170"/>
      <c r="I29" s="170"/>
      <c r="J29" s="170"/>
      <c r="K29" s="170"/>
      <c r="L29" s="170"/>
      <c r="M29" s="170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108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6" t="str">
        <f>C29</f>
        <v>var.2)  zemní práce pro uložení  na levém břehu a jeho zajištění</v>
      </c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13</v>
      </c>
      <c r="B30" s="161" t="s">
        <v>139</v>
      </c>
      <c r="C30" s="188" t="s">
        <v>140</v>
      </c>
      <c r="D30" s="163" t="s">
        <v>141</v>
      </c>
      <c r="E30" s="167">
        <v>240</v>
      </c>
      <c r="F30" s="169"/>
      <c r="G30" s="170">
        <f>ROUND(E30*F30,2)</f>
        <v>0</v>
      </c>
      <c r="H30" s="169"/>
      <c r="I30" s="170">
        <f>ROUND(E30*H30,2)</f>
        <v>0</v>
      </c>
      <c r="J30" s="169"/>
      <c r="K30" s="170">
        <f>ROUND(E30*J30,2)</f>
        <v>0</v>
      </c>
      <c r="L30" s="170">
        <v>21</v>
      </c>
      <c r="M30" s="170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0.20300000000000001</v>
      </c>
      <c r="U30" s="163">
        <f>ROUND(E30*T30,2)</f>
        <v>48.72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106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54">
        <v>14</v>
      </c>
      <c r="B31" s="161" t="s">
        <v>142</v>
      </c>
      <c r="C31" s="188" t="s">
        <v>143</v>
      </c>
      <c r="D31" s="163" t="s">
        <v>144</v>
      </c>
      <c r="E31" s="167">
        <v>290.25</v>
      </c>
      <c r="F31" s="169"/>
      <c r="G31" s="170">
        <f>ROUND(E31*F31,2)</f>
        <v>0</v>
      </c>
      <c r="H31" s="169"/>
      <c r="I31" s="170">
        <f>ROUND(E31*H31,2)</f>
        <v>0</v>
      </c>
      <c r="J31" s="169"/>
      <c r="K31" s="170">
        <f>ROUND(E31*J31,2)</f>
        <v>0</v>
      </c>
      <c r="L31" s="170">
        <v>21</v>
      </c>
      <c r="M31" s="170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0.3</v>
      </c>
      <c r="U31" s="163">
        <f>ROUND(E31*T31,2)</f>
        <v>87.08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106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1"/>
      <c r="C32" s="245" t="s">
        <v>145</v>
      </c>
      <c r="D32" s="246"/>
      <c r="E32" s="247"/>
      <c r="F32" s="248"/>
      <c r="G32" s="249"/>
      <c r="H32" s="170"/>
      <c r="I32" s="170"/>
      <c r="J32" s="170"/>
      <c r="K32" s="170"/>
      <c r="L32" s="170"/>
      <c r="M32" s="170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108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6" t="str">
        <f>C32</f>
        <v>odkopávka břehových částí pro založení podélného opevnění - gabion</v>
      </c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15</v>
      </c>
      <c r="B33" s="161" t="s">
        <v>123</v>
      </c>
      <c r="C33" s="188" t="s">
        <v>146</v>
      </c>
      <c r="D33" s="163" t="s">
        <v>125</v>
      </c>
      <c r="E33" s="167">
        <v>1</v>
      </c>
      <c r="F33" s="169"/>
      <c r="G33" s="170">
        <f>ROUND(E33*F33,2)</f>
        <v>0</v>
      </c>
      <c r="H33" s="169"/>
      <c r="I33" s="170">
        <f>ROUND(E33*H33,2)</f>
        <v>0</v>
      </c>
      <c r="J33" s="169"/>
      <c r="K33" s="170">
        <f>ROUND(E33*J33,2)</f>
        <v>0</v>
      </c>
      <c r="L33" s="170">
        <v>21</v>
      </c>
      <c r="M33" s="170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</v>
      </c>
      <c r="U33" s="163">
        <f>ROUND(E33*T33,2)</f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106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1"/>
      <c r="C34" s="245" t="s">
        <v>147</v>
      </c>
      <c r="D34" s="246"/>
      <c r="E34" s="247"/>
      <c r="F34" s="248"/>
      <c r="G34" s="249"/>
      <c r="H34" s="170"/>
      <c r="I34" s="170"/>
      <c r="J34" s="170"/>
      <c r="K34" s="170"/>
      <c r="L34" s="170"/>
      <c r="M34" s="170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108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6" t="str">
        <f>C34</f>
        <v>výkr. č. D.1.2.5.12,   TZ  D.1.2.3, C.4</v>
      </c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16</v>
      </c>
      <c r="B35" s="161" t="s">
        <v>148</v>
      </c>
      <c r="C35" s="188" t="s">
        <v>149</v>
      </c>
      <c r="D35" s="163" t="s">
        <v>144</v>
      </c>
      <c r="E35" s="167">
        <v>290.25</v>
      </c>
      <c r="F35" s="169"/>
      <c r="G35" s="170">
        <f>ROUND(E35*F35,2)</f>
        <v>0</v>
      </c>
      <c r="H35" s="169"/>
      <c r="I35" s="170">
        <f>ROUND(E35*H35,2)</f>
        <v>0</v>
      </c>
      <c r="J35" s="169"/>
      <c r="K35" s="170">
        <f>ROUND(E35*J35,2)</f>
        <v>0</v>
      </c>
      <c r="L35" s="170">
        <v>21</v>
      </c>
      <c r="M35" s="170">
        <f>G35*(1+L35/100)</f>
        <v>0</v>
      </c>
      <c r="N35" s="163">
        <v>0</v>
      </c>
      <c r="O35" s="163">
        <f>ROUND(E35*N35,5)</f>
        <v>0</v>
      </c>
      <c r="P35" s="163">
        <v>0</v>
      </c>
      <c r="Q35" s="163">
        <f>ROUND(E35*P35,5)</f>
        <v>0</v>
      </c>
      <c r="R35" s="163"/>
      <c r="S35" s="163"/>
      <c r="T35" s="164">
        <v>0.9</v>
      </c>
      <c r="U35" s="163">
        <f>ROUND(E35*T35,2)</f>
        <v>261.23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106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17</v>
      </c>
      <c r="B36" s="161" t="s">
        <v>150</v>
      </c>
      <c r="C36" s="188" t="s">
        <v>151</v>
      </c>
      <c r="D36" s="163" t="s">
        <v>144</v>
      </c>
      <c r="E36" s="167">
        <v>290.25</v>
      </c>
      <c r="F36" s="169"/>
      <c r="G36" s="170">
        <f>ROUND(E36*F36,2)</f>
        <v>0</v>
      </c>
      <c r="H36" s="169"/>
      <c r="I36" s="170">
        <f>ROUND(E36*H36,2)</f>
        <v>0</v>
      </c>
      <c r="J36" s="169"/>
      <c r="K36" s="170">
        <f>ROUND(E36*J36,2)</f>
        <v>0</v>
      </c>
      <c r="L36" s="170">
        <v>21</v>
      </c>
      <c r="M36" s="170">
        <f>G36*(1+L36/100)</f>
        <v>0</v>
      </c>
      <c r="N36" s="163">
        <v>0</v>
      </c>
      <c r="O36" s="163">
        <f>ROUND(E36*N36,5)</f>
        <v>0</v>
      </c>
      <c r="P36" s="163">
        <v>0</v>
      </c>
      <c r="Q36" s="163">
        <f>ROUND(E36*P36,5)</f>
        <v>0</v>
      </c>
      <c r="R36" s="163"/>
      <c r="S36" s="163"/>
      <c r="T36" s="164">
        <v>0.51900000000000002</v>
      </c>
      <c r="U36" s="163">
        <f>ROUND(E36*T36,2)</f>
        <v>150.63999999999999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106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18</v>
      </c>
      <c r="B37" s="161" t="s">
        <v>152</v>
      </c>
      <c r="C37" s="188" t="s">
        <v>153</v>
      </c>
      <c r="D37" s="163" t="s">
        <v>144</v>
      </c>
      <c r="E37" s="167">
        <v>2.4500000000000002</v>
      </c>
      <c r="F37" s="169"/>
      <c r="G37" s="170">
        <f>ROUND(E37*F37,2)</f>
        <v>0</v>
      </c>
      <c r="H37" s="169"/>
      <c r="I37" s="170">
        <f>ROUND(E37*H37,2)</f>
        <v>0</v>
      </c>
      <c r="J37" s="169"/>
      <c r="K37" s="170">
        <f>ROUND(E37*J37,2)</f>
        <v>0</v>
      </c>
      <c r="L37" s="170">
        <v>21</v>
      </c>
      <c r="M37" s="170">
        <f>G37*(1+L37/100)</f>
        <v>0</v>
      </c>
      <c r="N37" s="163">
        <v>0</v>
      </c>
      <c r="O37" s="163">
        <f>ROUND(E37*N37,5)</f>
        <v>0</v>
      </c>
      <c r="P37" s="163">
        <v>0</v>
      </c>
      <c r="Q37" s="163">
        <f>ROUND(E37*P37,5)</f>
        <v>0</v>
      </c>
      <c r="R37" s="163"/>
      <c r="S37" s="163"/>
      <c r="T37" s="164">
        <v>1.8089999999999999</v>
      </c>
      <c r="U37" s="163">
        <f>ROUND(E37*T37,2)</f>
        <v>4.43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106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245" t="s">
        <v>154</v>
      </c>
      <c r="D38" s="246"/>
      <c r="E38" s="247"/>
      <c r="F38" s="248"/>
      <c r="G38" s="249"/>
      <c r="H38" s="170"/>
      <c r="I38" s="170"/>
      <c r="J38" s="170"/>
      <c r="K38" s="170"/>
      <c r="L38" s="170"/>
      <c r="M38" s="170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108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6" t="str">
        <f>C38</f>
        <v>rozplavená zemina ve dně</v>
      </c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19</v>
      </c>
      <c r="B39" s="161" t="s">
        <v>155</v>
      </c>
      <c r="C39" s="188" t="s">
        <v>156</v>
      </c>
      <c r="D39" s="163" t="s">
        <v>144</v>
      </c>
      <c r="E39" s="167">
        <v>292.7</v>
      </c>
      <c r="F39" s="169"/>
      <c r="G39" s="170">
        <f>ROUND(E39*F39,2)</f>
        <v>0</v>
      </c>
      <c r="H39" s="169"/>
      <c r="I39" s="170">
        <f>ROUND(E39*H39,2)</f>
        <v>0</v>
      </c>
      <c r="J39" s="169"/>
      <c r="K39" s="170">
        <f>ROUND(E39*J39,2)</f>
        <v>0</v>
      </c>
      <c r="L39" s="170">
        <v>21</v>
      </c>
      <c r="M39" s="170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3.1E-2</v>
      </c>
      <c r="U39" s="163">
        <f>ROUND(E39*T39,2)</f>
        <v>9.07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106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245" t="s">
        <v>157</v>
      </c>
      <c r="D40" s="246"/>
      <c r="E40" s="247"/>
      <c r="F40" s="248"/>
      <c r="G40" s="249"/>
      <c r="H40" s="170"/>
      <c r="I40" s="170"/>
      <c r="J40" s="170"/>
      <c r="K40" s="170"/>
      <c r="L40" s="170"/>
      <c r="M40" s="170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108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6" t="str">
        <f>C40</f>
        <v>výkopek - uložení na mezideponii</v>
      </c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20</v>
      </c>
      <c r="B41" s="161" t="s">
        <v>123</v>
      </c>
      <c r="C41" s="188" t="s">
        <v>158</v>
      </c>
      <c r="D41" s="163" t="s">
        <v>144</v>
      </c>
      <c r="E41" s="167">
        <v>104.96</v>
      </c>
      <c r="F41" s="169"/>
      <c r="G41" s="170">
        <f>ROUND(E41*F41,2)</f>
        <v>0</v>
      </c>
      <c r="H41" s="169"/>
      <c r="I41" s="170">
        <f>ROUND(E41*H41,2)</f>
        <v>0</v>
      </c>
      <c r="J41" s="169"/>
      <c r="K41" s="170">
        <f>ROUND(E41*J41,2)</f>
        <v>0</v>
      </c>
      <c r="L41" s="170">
        <v>21</v>
      </c>
      <c r="M41" s="170">
        <f>G41*(1+L41/100)</f>
        <v>0</v>
      </c>
      <c r="N41" s="163">
        <v>0</v>
      </c>
      <c r="O41" s="163">
        <f>ROUND(E41*N41,5)</f>
        <v>0</v>
      </c>
      <c r="P41" s="163">
        <v>0</v>
      </c>
      <c r="Q41" s="163">
        <f>ROUND(E41*P41,5)</f>
        <v>0</v>
      </c>
      <c r="R41" s="163"/>
      <c r="S41" s="163"/>
      <c r="T41" s="164">
        <v>0</v>
      </c>
      <c r="U41" s="163">
        <f>ROUND(E41*T41,2)</f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106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1"/>
      <c r="C42" s="245" t="s">
        <v>159</v>
      </c>
      <c r="D42" s="246"/>
      <c r="E42" s="247"/>
      <c r="F42" s="248"/>
      <c r="G42" s="249"/>
      <c r="H42" s="170"/>
      <c r="I42" s="170"/>
      <c r="J42" s="170"/>
      <c r="K42" s="170"/>
      <c r="L42" s="170"/>
      <c r="M42" s="170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108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6" t="str">
        <f>C42</f>
        <v>vytlačená zemina a nevhodná zemina</v>
      </c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21</v>
      </c>
      <c r="B43" s="161" t="s">
        <v>123</v>
      </c>
      <c r="C43" s="188" t="s">
        <v>160</v>
      </c>
      <c r="D43" s="163" t="s">
        <v>144</v>
      </c>
      <c r="E43" s="167">
        <v>104.96</v>
      </c>
      <c r="F43" s="169"/>
      <c r="G43" s="170">
        <f>ROUND(E43*F43,2)</f>
        <v>0</v>
      </c>
      <c r="H43" s="169"/>
      <c r="I43" s="170">
        <f>ROUND(E43*H43,2)</f>
        <v>0</v>
      </c>
      <c r="J43" s="169"/>
      <c r="K43" s="170">
        <f>ROUND(E43*J43,2)</f>
        <v>0</v>
      </c>
      <c r="L43" s="170">
        <v>21</v>
      </c>
      <c r="M43" s="170">
        <f>G43*(1+L43/100)</f>
        <v>0</v>
      </c>
      <c r="N43" s="163">
        <v>0</v>
      </c>
      <c r="O43" s="163">
        <f>ROUND(E43*N43,5)</f>
        <v>0</v>
      </c>
      <c r="P43" s="163">
        <v>0</v>
      </c>
      <c r="Q43" s="163">
        <f>ROUND(E43*P43,5)</f>
        <v>0</v>
      </c>
      <c r="R43" s="163"/>
      <c r="S43" s="163"/>
      <c r="T43" s="164">
        <v>0</v>
      </c>
      <c r="U43" s="163">
        <f>ROUND(E43*T43,2)</f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106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22</v>
      </c>
      <c r="B44" s="161" t="s">
        <v>161</v>
      </c>
      <c r="C44" s="188" t="s">
        <v>162</v>
      </c>
      <c r="D44" s="163" t="s">
        <v>144</v>
      </c>
      <c r="E44" s="167">
        <v>480.44</v>
      </c>
      <c r="F44" s="169"/>
      <c r="G44" s="170">
        <f>ROUND(E44*F44,2)</f>
        <v>0</v>
      </c>
      <c r="H44" s="169"/>
      <c r="I44" s="170">
        <f>ROUND(E44*H44,2)</f>
        <v>0</v>
      </c>
      <c r="J44" s="169"/>
      <c r="K44" s="170">
        <f>ROUND(E44*J44,2)</f>
        <v>0</v>
      </c>
      <c r="L44" s="170">
        <v>21</v>
      </c>
      <c r="M44" s="170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1.0999999999999999E-2</v>
      </c>
      <c r="U44" s="163">
        <f>ROUND(E44*T44,2)</f>
        <v>5.28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106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1"/>
      <c r="C45" s="245" t="s">
        <v>163</v>
      </c>
      <c r="D45" s="246"/>
      <c r="E45" s="247"/>
      <c r="F45" s="248"/>
      <c r="G45" s="249"/>
      <c r="H45" s="170"/>
      <c r="I45" s="170"/>
      <c r="J45" s="170"/>
      <c r="K45" s="170"/>
      <c r="L45" s="170"/>
      <c r="M45" s="170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6" t="str">
        <f>C45</f>
        <v>mezideponie - dovoz - odvoz vytěžené zeminy, pro zpětný zásyp, výkr.č. C.5</v>
      </c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23</v>
      </c>
      <c r="B46" s="161" t="s">
        <v>123</v>
      </c>
      <c r="C46" s="188" t="s">
        <v>164</v>
      </c>
      <c r="D46" s="163" t="s">
        <v>125</v>
      </c>
      <c r="E46" s="167">
        <v>1</v>
      </c>
      <c r="F46" s="169"/>
      <c r="G46" s="170">
        <f>ROUND(E46*F46,2)</f>
        <v>0</v>
      </c>
      <c r="H46" s="169"/>
      <c r="I46" s="170">
        <f>ROUND(E46*H46,2)</f>
        <v>0</v>
      </c>
      <c r="J46" s="169"/>
      <c r="K46" s="170">
        <f>ROUND(E46*J46,2)</f>
        <v>0</v>
      </c>
      <c r="L46" s="170">
        <v>21</v>
      </c>
      <c r="M46" s="170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</v>
      </c>
      <c r="U46" s="163">
        <f>ROUND(E46*T46,2)</f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106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245" t="s">
        <v>165</v>
      </c>
      <c r="D47" s="246"/>
      <c r="E47" s="247"/>
      <c r="F47" s="248"/>
      <c r="G47" s="249"/>
      <c r="H47" s="170"/>
      <c r="I47" s="170"/>
      <c r="J47" s="170"/>
      <c r="K47" s="170"/>
      <c r="L47" s="170"/>
      <c r="M47" s="170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108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6" t="str">
        <f>C47</f>
        <v>odvoz malou mechanizací nebo ručně,  (viz TZ  D.1.2.3., C.4)</v>
      </c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24</v>
      </c>
      <c r="B48" s="161" t="s">
        <v>166</v>
      </c>
      <c r="C48" s="188" t="s">
        <v>167</v>
      </c>
      <c r="D48" s="163" t="s">
        <v>105</v>
      </c>
      <c r="E48" s="167">
        <v>141.4</v>
      </c>
      <c r="F48" s="169"/>
      <c r="G48" s="170">
        <f>ROUND(E48*F48,2)</f>
        <v>0</v>
      </c>
      <c r="H48" s="169"/>
      <c r="I48" s="170">
        <f>ROUND(E48*H48,2)</f>
        <v>0</v>
      </c>
      <c r="J48" s="169"/>
      <c r="K48" s="170">
        <f>ROUND(E48*J48,2)</f>
        <v>0</v>
      </c>
      <c r="L48" s="170">
        <v>21</v>
      </c>
      <c r="M48" s="170">
        <f>G48*(1+L48/100)</f>
        <v>0</v>
      </c>
      <c r="N48" s="163">
        <v>6.9999999999999999E-4</v>
      </c>
      <c r="O48" s="163">
        <f>ROUND(E48*N48,5)</f>
        <v>9.8979999999999999E-2</v>
      </c>
      <c r="P48" s="163">
        <v>0</v>
      </c>
      <c r="Q48" s="163">
        <f>ROUND(E48*P48,5)</f>
        <v>0</v>
      </c>
      <c r="R48" s="163"/>
      <c r="S48" s="163"/>
      <c r="T48" s="164">
        <v>0.156</v>
      </c>
      <c r="U48" s="163">
        <f>ROUND(E48*T48,2)</f>
        <v>22.06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106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33.75" outlineLevel="1" x14ac:dyDescent="0.2">
      <c r="A49" s="154"/>
      <c r="B49" s="161"/>
      <c r="C49" s="245" t="s">
        <v>168</v>
      </c>
      <c r="D49" s="246"/>
      <c r="E49" s="247"/>
      <c r="F49" s="248"/>
      <c r="G49" s="249"/>
      <c r="H49" s="170"/>
      <c r="I49" s="170"/>
      <c r="J49" s="170"/>
      <c r="K49" s="170"/>
      <c r="L49" s="170"/>
      <c r="M49" s="170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108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6" t="str">
        <f>C49</f>
        <v>Za podpory pažnice, zajištění stěn svislými a vodorovnými traverzami, ruční provádění v jednotlivých úsecích 3m-4m,  způsob pažení bude případně provedeno dle techologie zhotovitele, viz vzor D.1.2.5.14</v>
      </c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25</v>
      </c>
      <c r="B50" s="161" t="s">
        <v>169</v>
      </c>
      <c r="C50" s="188" t="s">
        <v>170</v>
      </c>
      <c r="D50" s="163" t="s">
        <v>105</v>
      </c>
      <c r="E50" s="167">
        <v>141.4</v>
      </c>
      <c r="F50" s="169"/>
      <c r="G50" s="170">
        <f>ROUND(E50*F50,2)</f>
        <v>0</v>
      </c>
      <c r="H50" s="169"/>
      <c r="I50" s="170">
        <f>ROUND(E50*H50,2)</f>
        <v>0</v>
      </c>
      <c r="J50" s="169"/>
      <c r="K50" s="170">
        <f>ROUND(E50*J50,2)</f>
        <v>0</v>
      </c>
      <c r="L50" s="170">
        <v>21</v>
      </c>
      <c r="M50" s="170">
        <f>G50*(1+L50/100)</f>
        <v>0</v>
      </c>
      <c r="N50" s="163">
        <v>0</v>
      </c>
      <c r="O50" s="163">
        <f>ROUND(E50*N50,5)</f>
        <v>0</v>
      </c>
      <c r="P50" s="163">
        <v>0</v>
      </c>
      <c r="Q50" s="163">
        <f>ROUND(E50*P50,5)</f>
        <v>0</v>
      </c>
      <c r="R50" s="163"/>
      <c r="S50" s="163"/>
      <c r="T50" s="164">
        <v>9.5000000000000001E-2</v>
      </c>
      <c r="U50" s="163">
        <f>ROUND(E50*T50,2)</f>
        <v>13.43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106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26</v>
      </c>
      <c r="B51" s="161" t="s">
        <v>171</v>
      </c>
      <c r="C51" s="188" t="s">
        <v>172</v>
      </c>
      <c r="D51" s="163" t="s">
        <v>144</v>
      </c>
      <c r="E51" s="167">
        <v>104.96</v>
      </c>
      <c r="F51" s="169"/>
      <c r="G51" s="170">
        <f>ROUND(E51*F51,2)</f>
        <v>0</v>
      </c>
      <c r="H51" s="169"/>
      <c r="I51" s="170">
        <f>ROUND(E51*H51,2)</f>
        <v>0</v>
      </c>
      <c r="J51" s="169"/>
      <c r="K51" s="170">
        <f>ROUND(E51*J51,2)</f>
        <v>0</v>
      </c>
      <c r="L51" s="170">
        <v>21</v>
      </c>
      <c r="M51" s="170">
        <f>G51*(1+L51/100)</f>
        <v>0</v>
      </c>
      <c r="N51" s="163">
        <v>0</v>
      </c>
      <c r="O51" s="163">
        <f>ROUND(E51*N51,5)</f>
        <v>0</v>
      </c>
      <c r="P51" s="163">
        <v>0</v>
      </c>
      <c r="Q51" s="163">
        <f>ROUND(E51*P51,5)</f>
        <v>0</v>
      </c>
      <c r="R51" s="163"/>
      <c r="S51" s="163"/>
      <c r="T51" s="164">
        <v>1.0999999999999999E-2</v>
      </c>
      <c r="U51" s="163">
        <f>ROUND(E51*T51,2)</f>
        <v>1.1499999999999999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106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27</v>
      </c>
      <c r="B52" s="161" t="s">
        <v>173</v>
      </c>
      <c r="C52" s="188" t="s">
        <v>174</v>
      </c>
      <c r="D52" s="163" t="s">
        <v>144</v>
      </c>
      <c r="E52" s="167">
        <v>1784.32</v>
      </c>
      <c r="F52" s="169"/>
      <c r="G52" s="170">
        <f>ROUND(E52*F52,2)</f>
        <v>0</v>
      </c>
      <c r="H52" s="169"/>
      <c r="I52" s="170">
        <f>ROUND(E52*H52,2)</f>
        <v>0</v>
      </c>
      <c r="J52" s="169"/>
      <c r="K52" s="170">
        <f>ROUND(E52*J52,2)</f>
        <v>0</v>
      </c>
      <c r="L52" s="170">
        <v>21</v>
      </c>
      <c r="M52" s="170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0</v>
      </c>
      <c r="U52" s="163">
        <f>ROUND(E52*T52,2)</f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245" t="s">
        <v>175</v>
      </c>
      <c r="D53" s="246"/>
      <c r="E53" s="247"/>
      <c r="F53" s="248"/>
      <c r="G53" s="249"/>
      <c r="H53" s="170"/>
      <c r="I53" s="170"/>
      <c r="J53" s="170"/>
      <c r="K53" s="170"/>
      <c r="L53" s="170"/>
      <c r="M53" s="170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108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6" t="str">
        <f>C53</f>
        <v>Skládka TKO - Žabčice, předpokládaná vzdálenost na skládku činí  27km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28</v>
      </c>
      <c r="B54" s="161" t="s">
        <v>176</v>
      </c>
      <c r="C54" s="188" t="s">
        <v>177</v>
      </c>
      <c r="D54" s="163" t="s">
        <v>144</v>
      </c>
      <c r="E54" s="167">
        <v>292.7</v>
      </c>
      <c r="F54" s="169"/>
      <c r="G54" s="170">
        <f>ROUND(E54*F54,2)</f>
        <v>0</v>
      </c>
      <c r="H54" s="169"/>
      <c r="I54" s="170">
        <f>ROUND(E54*H54,2)</f>
        <v>0</v>
      </c>
      <c r="J54" s="169"/>
      <c r="K54" s="170">
        <f>ROUND(E54*J54,2)</f>
        <v>0</v>
      </c>
      <c r="L54" s="170">
        <v>21</v>
      </c>
      <c r="M54" s="170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0.65200000000000002</v>
      </c>
      <c r="U54" s="163">
        <f>ROUND(E54*T54,2)</f>
        <v>190.84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106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1"/>
      <c r="C55" s="245" t="s">
        <v>178</v>
      </c>
      <c r="D55" s="246"/>
      <c r="E55" s="247"/>
      <c r="F55" s="248"/>
      <c r="G55" s="249"/>
      <c r="H55" s="170"/>
      <c r="I55" s="170"/>
      <c r="J55" s="170"/>
      <c r="K55" s="170"/>
      <c r="L55" s="170"/>
      <c r="M55" s="170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108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6" t="str">
        <f>C55</f>
        <v>bude nakládáno postupně</v>
      </c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29</v>
      </c>
      <c r="B56" s="161" t="s">
        <v>179</v>
      </c>
      <c r="C56" s="188" t="s">
        <v>180</v>
      </c>
      <c r="D56" s="163" t="s">
        <v>144</v>
      </c>
      <c r="E56" s="167">
        <v>187.74</v>
      </c>
      <c r="F56" s="169"/>
      <c r="G56" s="170">
        <f>ROUND(E56*F56,2)</f>
        <v>0</v>
      </c>
      <c r="H56" s="169"/>
      <c r="I56" s="170">
        <f>ROUND(E56*H56,2)</f>
        <v>0</v>
      </c>
      <c r="J56" s="169"/>
      <c r="K56" s="170">
        <f>ROUND(E56*J56,2)</f>
        <v>0</v>
      </c>
      <c r="L56" s="170">
        <v>21</v>
      </c>
      <c r="M56" s="170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0.20200000000000001</v>
      </c>
      <c r="U56" s="163">
        <f>ROUND(E56*T56,2)</f>
        <v>37.92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106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245" t="s">
        <v>181</v>
      </c>
      <c r="D57" s="246"/>
      <c r="E57" s="247"/>
      <c r="F57" s="248"/>
      <c r="G57" s="249"/>
      <c r="H57" s="170"/>
      <c r="I57" s="170"/>
      <c r="J57" s="170"/>
      <c r="K57" s="170"/>
      <c r="L57" s="170"/>
      <c r="M57" s="170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108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6" t="str">
        <f>C57</f>
        <v>zpětný zásyp za opěrné zdivo (gabion)</v>
      </c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54">
        <v>30</v>
      </c>
      <c r="B58" s="161" t="s">
        <v>123</v>
      </c>
      <c r="C58" s="188" t="s">
        <v>182</v>
      </c>
      <c r="D58" s="163" t="s">
        <v>125</v>
      </c>
      <c r="E58" s="167">
        <v>1</v>
      </c>
      <c r="F58" s="169"/>
      <c r="G58" s="170">
        <f>ROUND(E58*F58,2)</f>
        <v>0</v>
      </c>
      <c r="H58" s="169"/>
      <c r="I58" s="170">
        <f>ROUND(E58*H58,2)</f>
        <v>0</v>
      </c>
      <c r="J58" s="169"/>
      <c r="K58" s="170">
        <f>ROUND(E58*J58,2)</f>
        <v>0</v>
      </c>
      <c r="L58" s="170">
        <v>21</v>
      </c>
      <c r="M58" s="170">
        <f>G58*(1+L58/100)</f>
        <v>0</v>
      </c>
      <c r="N58" s="163">
        <v>0</v>
      </c>
      <c r="O58" s="163">
        <f>ROUND(E58*N58,5)</f>
        <v>0</v>
      </c>
      <c r="P58" s="163">
        <v>0</v>
      </c>
      <c r="Q58" s="163">
        <f>ROUND(E58*P58,5)</f>
        <v>0</v>
      </c>
      <c r="R58" s="163"/>
      <c r="S58" s="163"/>
      <c r="T58" s="164">
        <v>0</v>
      </c>
      <c r="U58" s="163">
        <f>ROUND(E58*T58,2)</f>
        <v>0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106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1"/>
      <c r="C59" s="245" t="s">
        <v>183</v>
      </c>
      <c r="D59" s="246"/>
      <c r="E59" s="247"/>
      <c r="F59" s="248"/>
      <c r="G59" s="249"/>
      <c r="H59" s="170"/>
      <c r="I59" s="170"/>
      <c r="J59" s="170"/>
      <c r="K59" s="170"/>
      <c r="L59" s="170"/>
      <c r="M59" s="170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108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6" t="str">
        <f>C59</f>
        <v>provádění malou mechanizací nebo ručně,  (viz  TZ  D.1.2.3)</v>
      </c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31</v>
      </c>
      <c r="B60" s="161" t="s">
        <v>184</v>
      </c>
      <c r="C60" s="188" t="s">
        <v>185</v>
      </c>
      <c r="D60" s="163" t="s">
        <v>105</v>
      </c>
      <c r="E60" s="167">
        <v>135</v>
      </c>
      <c r="F60" s="169"/>
      <c r="G60" s="170">
        <f>ROUND(E60*F60,2)</f>
        <v>0</v>
      </c>
      <c r="H60" s="169"/>
      <c r="I60" s="170">
        <f>ROUND(E60*H60,2)</f>
        <v>0</v>
      </c>
      <c r="J60" s="169"/>
      <c r="K60" s="170">
        <f>ROUND(E60*J60,2)</f>
        <v>0</v>
      </c>
      <c r="L60" s="170">
        <v>21</v>
      </c>
      <c r="M60" s="170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9.7000000000000003E-2</v>
      </c>
      <c r="U60" s="163">
        <f>ROUND(E60*T60,2)</f>
        <v>13.1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106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1"/>
      <c r="C61" s="245" t="s">
        <v>186</v>
      </c>
      <c r="D61" s="246"/>
      <c r="E61" s="247"/>
      <c r="F61" s="248"/>
      <c r="G61" s="249"/>
      <c r="H61" s="170"/>
      <c r="I61" s="170"/>
      <c r="J61" s="170"/>
      <c r="K61" s="170"/>
      <c r="L61" s="170"/>
      <c r="M61" s="170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108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6" t="str">
        <f>C61</f>
        <v>horní pravá břehová strž - prostor pod komunikací</v>
      </c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32</v>
      </c>
      <c r="B62" s="161" t="s">
        <v>187</v>
      </c>
      <c r="C62" s="188" t="s">
        <v>188</v>
      </c>
      <c r="D62" s="163" t="s">
        <v>105</v>
      </c>
      <c r="E62" s="167">
        <v>344.9</v>
      </c>
      <c r="F62" s="169"/>
      <c r="G62" s="170">
        <f>ROUND(E62*F62,2)</f>
        <v>0</v>
      </c>
      <c r="H62" s="169"/>
      <c r="I62" s="170">
        <f>ROUND(E62*H62,2)</f>
        <v>0</v>
      </c>
      <c r="J62" s="169"/>
      <c r="K62" s="170">
        <f>ROUND(E62*J62,2)</f>
        <v>0</v>
      </c>
      <c r="L62" s="170">
        <v>21</v>
      </c>
      <c r="M62" s="170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0.128</v>
      </c>
      <c r="U62" s="163">
        <f>ROUND(E62*T62,2)</f>
        <v>44.15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106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1"/>
      <c r="C63" s="245" t="s">
        <v>189</v>
      </c>
      <c r="D63" s="246"/>
      <c r="E63" s="247"/>
      <c r="F63" s="248"/>
      <c r="G63" s="249"/>
      <c r="H63" s="170"/>
      <c r="I63" s="170"/>
      <c r="J63" s="170"/>
      <c r="K63" s="170"/>
      <c r="L63" s="170"/>
      <c r="M63" s="170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108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6" t="str">
        <f>C63</f>
        <v>úprava strže při odkopávkách, sklon 1:0,5</v>
      </c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33</v>
      </c>
      <c r="B64" s="161" t="s">
        <v>190</v>
      </c>
      <c r="C64" s="188" t="s">
        <v>191</v>
      </c>
      <c r="D64" s="163" t="s">
        <v>192</v>
      </c>
      <c r="E64" s="167">
        <v>3.375</v>
      </c>
      <c r="F64" s="169"/>
      <c r="G64" s="170">
        <f>ROUND(E64*F64,2)</f>
        <v>0</v>
      </c>
      <c r="H64" s="169"/>
      <c r="I64" s="170">
        <f>ROUND(E64*H64,2)</f>
        <v>0</v>
      </c>
      <c r="J64" s="169"/>
      <c r="K64" s="170">
        <f>ROUND(E64*J64,2)</f>
        <v>0</v>
      </c>
      <c r="L64" s="170">
        <v>21</v>
      </c>
      <c r="M64" s="170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0</v>
      </c>
      <c r="U64" s="163">
        <f>ROUND(E64*T64,2)</f>
        <v>0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106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34</v>
      </c>
      <c r="B65" s="161" t="s">
        <v>123</v>
      </c>
      <c r="C65" s="188" t="s">
        <v>193</v>
      </c>
      <c r="D65" s="163" t="s">
        <v>125</v>
      </c>
      <c r="E65" s="167">
        <v>0</v>
      </c>
      <c r="F65" s="169"/>
      <c r="G65" s="170">
        <f>ROUND(E65*F65,2)</f>
        <v>0</v>
      </c>
      <c r="H65" s="169"/>
      <c r="I65" s="170">
        <f>ROUND(E65*H65,2)</f>
        <v>0</v>
      </c>
      <c r="J65" s="169"/>
      <c r="K65" s="170">
        <f>ROUND(E65*J65,2)</f>
        <v>0</v>
      </c>
      <c r="L65" s="170">
        <v>21</v>
      </c>
      <c r="M65" s="170">
        <f>G65*(1+L65/100)</f>
        <v>0</v>
      </c>
      <c r="N65" s="163">
        <v>0</v>
      </c>
      <c r="O65" s="163">
        <f>ROUND(E65*N65,5)</f>
        <v>0</v>
      </c>
      <c r="P65" s="163">
        <v>0</v>
      </c>
      <c r="Q65" s="163">
        <f>ROUND(E65*P65,5)</f>
        <v>0</v>
      </c>
      <c r="R65" s="163"/>
      <c r="S65" s="163"/>
      <c r="T65" s="164">
        <v>0</v>
      </c>
      <c r="U65" s="163">
        <f>ROUND(E65*T65,2)</f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106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/>
      <c r="B66" s="161"/>
      <c r="C66" s="245" t="s">
        <v>194</v>
      </c>
      <c r="D66" s="246"/>
      <c r="E66" s="247"/>
      <c r="F66" s="248"/>
      <c r="G66" s="249"/>
      <c r="H66" s="170"/>
      <c r="I66" s="170"/>
      <c r="J66" s="170"/>
      <c r="K66" s="170"/>
      <c r="L66" s="170"/>
      <c r="M66" s="170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108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6" t="str">
        <f>C66</f>
        <v>vzdušné vedení sítí  e.on, prostor svahu,  výkr.č. C.4 - provedeno objednavatelem v době vegetačního klidu</v>
      </c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35</v>
      </c>
      <c r="B67" s="161" t="s">
        <v>123</v>
      </c>
      <c r="C67" s="188" t="s">
        <v>195</v>
      </c>
      <c r="D67" s="163" t="s">
        <v>125</v>
      </c>
      <c r="E67" s="167">
        <v>1</v>
      </c>
      <c r="F67" s="169"/>
      <c r="G67" s="170">
        <f>ROUND(E67*F67,2)</f>
        <v>0</v>
      </c>
      <c r="H67" s="169"/>
      <c r="I67" s="170">
        <f>ROUND(E67*H67,2)</f>
        <v>0</v>
      </c>
      <c r="J67" s="169"/>
      <c r="K67" s="170">
        <f>ROUND(E67*J67,2)</f>
        <v>0</v>
      </c>
      <c r="L67" s="170">
        <v>21</v>
      </c>
      <c r="M67" s="170">
        <f>G67*(1+L67/100)</f>
        <v>0</v>
      </c>
      <c r="N67" s="163">
        <v>0</v>
      </c>
      <c r="O67" s="163">
        <f>ROUND(E67*N67,5)</f>
        <v>0</v>
      </c>
      <c r="P67" s="163">
        <v>0</v>
      </c>
      <c r="Q67" s="163">
        <f>ROUND(E67*P67,5)</f>
        <v>0</v>
      </c>
      <c r="R67" s="163"/>
      <c r="S67" s="163"/>
      <c r="T67" s="164">
        <v>0</v>
      </c>
      <c r="U67" s="163">
        <f>ROUND(E67*T67,2)</f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106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/>
      <c r="B68" s="161"/>
      <c r="C68" s="245" t="s">
        <v>196</v>
      </c>
      <c r="D68" s="246"/>
      <c r="E68" s="247"/>
      <c r="F68" s="248"/>
      <c r="G68" s="249"/>
      <c r="H68" s="170"/>
      <c r="I68" s="170"/>
      <c r="J68" s="170"/>
      <c r="K68" s="170"/>
      <c r="L68" s="170"/>
      <c r="M68" s="170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108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6" t="str">
        <f>C68</f>
        <v>Doprava matariálu na místo úprav, omezená doprava, použití malé mechanizace, malé dopravní prostředky při pohybu v korytě toku, volba mechanizace dle technologie zhotovitele,  TZ str.6</v>
      </c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36</v>
      </c>
      <c r="B69" s="161" t="s">
        <v>197</v>
      </c>
      <c r="C69" s="188" t="s">
        <v>198</v>
      </c>
      <c r="D69" s="163" t="s">
        <v>105</v>
      </c>
      <c r="E69" s="167">
        <v>30</v>
      </c>
      <c r="F69" s="169"/>
      <c r="G69" s="170">
        <f>ROUND(E69*F69,2)</f>
        <v>0</v>
      </c>
      <c r="H69" s="169"/>
      <c r="I69" s="170">
        <f>ROUND(E69*H69,2)</f>
        <v>0</v>
      </c>
      <c r="J69" s="169"/>
      <c r="K69" s="170">
        <f>ROUND(E69*J69,2)</f>
        <v>0</v>
      </c>
      <c r="L69" s="170">
        <v>21</v>
      </c>
      <c r="M69" s="170">
        <f>G69*(1+L69/100)</f>
        <v>0</v>
      </c>
      <c r="N69" s="163">
        <v>0</v>
      </c>
      <c r="O69" s="163">
        <f>ROUND(E69*N69,5)</f>
        <v>0</v>
      </c>
      <c r="P69" s="163">
        <v>0</v>
      </c>
      <c r="Q69" s="163">
        <f>ROUND(E69*P69,5)</f>
        <v>0</v>
      </c>
      <c r="R69" s="163"/>
      <c r="S69" s="163"/>
      <c r="T69" s="164">
        <v>1.7999999999999999E-2</v>
      </c>
      <c r="U69" s="163">
        <f>ROUND(E69*T69,2)</f>
        <v>0.54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106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245" t="s">
        <v>199</v>
      </c>
      <c r="D70" s="246"/>
      <c r="E70" s="247"/>
      <c r="F70" s="248"/>
      <c r="G70" s="249"/>
      <c r="H70" s="170"/>
      <c r="I70" s="170"/>
      <c r="J70" s="170"/>
      <c r="K70" s="170"/>
      <c r="L70" s="170"/>
      <c r="M70" s="170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108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6" t="str">
        <f>C70</f>
        <v>strž pod komunikací, pravý břeh - zaústění  vody z dešťové kanalizace</v>
      </c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37</v>
      </c>
      <c r="B71" s="161" t="s">
        <v>123</v>
      </c>
      <c r="C71" s="188" t="s">
        <v>200</v>
      </c>
      <c r="D71" s="163" t="s">
        <v>105</v>
      </c>
      <c r="E71" s="167">
        <v>51</v>
      </c>
      <c r="F71" s="169"/>
      <c r="G71" s="170">
        <f>ROUND(E71*F71,2)</f>
        <v>0</v>
      </c>
      <c r="H71" s="169"/>
      <c r="I71" s="170">
        <f>ROUND(E71*H71,2)</f>
        <v>0</v>
      </c>
      <c r="J71" s="169"/>
      <c r="K71" s="170">
        <f>ROUND(E71*J71,2)</f>
        <v>0</v>
      </c>
      <c r="L71" s="170">
        <v>21</v>
      </c>
      <c r="M71" s="170">
        <f>G71*(1+L71/100)</f>
        <v>0</v>
      </c>
      <c r="N71" s="163">
        <v>0</v>
      </c>
      <c r="O71" s="163">
        <f>ROUND(E71*N71,5)</f>
        <v>0</v>
      </c>
      <c r="P71" s="163">
        <v>0</v>
      </c>
      <c r="Q71" s="163">
        <f>ROUND(E71*P71,5)</f>
        <v>0</v>
      </c>
      <c r="R71" s="163"/>
      <c r="S71" s="163"/>
      <c r="T71" s="164">
        <v>0</v>
      </c>
      <c r="U71" s="163">
        <f>ROUND(E71*T71,2)</f>
        <v>0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106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33.75" outlineLevel="1" x14ac:dyDescent="0.2">
      <c r="A72" s="154"/>
      <c r="B72" s="161"/>
      <c r="C72" s="245" t="s">
        <v>201</v>
      </c>
      <c r="D72" s="246"/>
      <c r="E72" s="247"/>
      <c r="F72" s="248"/>
      <c r="G72" s="249"/>
      <c r="H72" s="170"/>
      <c r="I72" s="170"/>
      <c r="J72" s="170"/>
      <c r="K72" s="170"/>
      <c r="L72" s="170"/>
      <c r="M72" s="170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108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6" t="str">
        <f>C72</f>
        <v>zřízení sjezdů provizorní příjezdové cesty z panelů silničních včetně úpravy podkladní pláně se štěrkovýcm ložem a nutných prací, pro snížení podélného sklonu ze silnice k zařízení staveniště a také do koryta toku, TZ str. 5,6, výkr. č. C.4</v>
      </c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54">
        <v>38</v>
      </c>
      <c r="B73" s="161" t="s">
        <v>202</v>
      </c>
      <c r="C73" s="188" t="s">
        <v>203</v>
      </c>
      <c r="D73" s="163" t="s">
        <v>111</v>
      </c>
      <c r="E73" s="167">
        <v>14.1666666666667</v>
      </c>
      <c r="F73" s="169"/>
      <c r="G73" s="170">
        <f>ROUND(E73*F73,2)</f>
        <v>0</v>
      </c>
      <c r="H73" s="169"/>
      <c r="I73" s="170">
        <f>ROUND(E73*H73,2)</f>
        <v>0</v>
      </c>
      <c r="J73" s="169"/>
      <c r="K73" s="170">
        <f>ROUND(E73*J73,2)</f>
        <v>0</v>
      </c>
      <c r="L73" s="170">
        <v>21</v>
      </c>
      <c r="M73" s="170">
        <f>G73*(1+L73/100)</f>
        <v>0</v>
      </c>
      <c r="N73" s="163">
        <v>1.4</v>
      </c>
      <c r="O73" s="163">
        <f>ROUND(E73*N73,5)</f>
        <v>19.83333</v>
      </c>
      <c r="P73" s="163">
        <v>0</v>
      </c>
      <c r="Q73" s="163">
        <f>ROUND(E73*P73,5)</f>
        <v>0</v>
      </c>
      <c r="R73" s="163"/>
      <c r="S73" s="163"/>
      <c r="T73" s="164">
        <v>0</v>
      </c>
      <c r="U73" s="163">
        <f>ROUND(E73*T73,2)</f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106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245" t="s">
        <v>204</v>
      </c>
      <c r="D74" s="246"/>
      <c r="E74" s="247"/>
      <c r="F74" s="248"/>
      <c r="G74" s="249"/>
      <c r="H74" s="170"/>
      <c r="I74" s="170"/>
      <c r="J74" s="170"/>
      <c r="K74" s="170"/>
      <c r="L74" s="170"/>
      <c r="M74" s="170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108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6" t="str">
        <f>C74</f>
        <v xml:space="preserve"> (2x předpokládaná obrátkovost)  1 kus 3,6m2</v>
      </c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54">
        <v>39</v>
      </c>
      <c r="B75" s="161" t="s">
        <v>123</v>
      </c>
      <c r="C75" s="188" t="s">
        <v>205</v>
      </c>
      <c r="D75" s="163" t="s">
        <v>105</v>
      </c>
      <c r="E75" s="167">
        <v>51</v>
      </c>
      <c r="F75" s="169"/>
      <c r="G75" s="170">
        <f>ROUND(E75*F75,2)</f>
        <v>0</v>
      </c>
      <c r="H75" s="169"/>
      <c r="I75" s="170">
        <f>ROUND(E75*H75,2)</f>
        <v>0</v>
      </c>
      <c r="J75" s="169"/>
      <c r="K75" s="170">
        <f>ROUND(E75*J75,2)</f>
        <v>0</v>
      </c>
      <c r="L75" s="170">
        <v>21</v>
      </c>
      <c r="M75" s="170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0</v>
      </c>
      <c r="U75" s="163">
        <f>ROUND(E75*T75,2)</f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106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ht="22.5" outlineLevel="1" x14ac:dyDescent="0.2">
      <c r="A76" s="154">
        <v>40</v>
      </c>
      <c r="B76" s="161" t="s">
        <v>123</v>
      </c>
      <c r="C76" s="188" t="s">
        <v>206</v>
      </c>
      <c r="D76" s="163" t="s">
        <v>125</v>
      </c>
      <c r="E76" s="167">
        <v>1</v>
      </c>
      <c r="F76" s="169"/>
      <c r="G76" s="170">
        <f>ROUND(E76*F76,2)</f>
        <v>0</v>
      </c>
      <c r="H76" s="169"/>
      <c r="I76" s="170">
        <f>ROUND(E76*H76,2)</f>
        <v>0</v>
      </c>
      <c r="J76" s="169"/>
      <c r="K76" s="170">
        <f>ROUND(E76*J76,2)</f>
        <v>0</v>
      </c>
      <c r="L76" s="170">
        <v>21</v>
      </c>
      <c r="M76" s="170">
        <f>G76*(1+L76/100)</f>
        <v>0</v>
      </c>
      <c r="N76" s="163">
        <v>0</v>
      </c>
      <c r="O76" s="163">
        <f>ROUND(E76*N76,5)</f>
        <v>0</v>
      </c>
      <c r="P76" s="163">
        <v>0</v>
      </c>
      <c r="Q76" s="163">
        <f>ROUND(E76*P76,5)</f>
        <v>0</v>
      </c>
      <c r="R76" s="163"/>
      <c r="S76" s="163"/>
      <c r="T76" s="164">
        <v>0</v>
      </c>
      <c r="U76" s="163">
        <f>ROUND(E76*T76,2)</f>
        <v>0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106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41</v>
      </c>
      <c r="B77" s="161" t="s">
        <v>123</v>
      </c>
      <c r="C77" s="188" t="s">
        <v>207</v>
      </c>
      <c r="D77" s="163" t="s">
        <v>125</v>
      </c>
      <c r="E77" s="167">
        <v>1</v>
      </c>
      <c r="F77" s="169"/>
      <c r="G77" s="170">
        <f>ROUND(E77*F77,2)</f>
        <v>0</v>
      </c>
      <c r="H77" s="169"/>
      <c r="I77" s="170">
        <f>ROUND(E77*H77,2)</f>
        <v>0</v>
      </c>
      <c r="J77" s="169"/>
      <c r="K77" s="170">
        <f>ROUND(E77*J77,2)</f>
        <v>0</v>
      </c>
      <c r="L77" s="170">
        <v>21</v>
      </c>
      <c r="M77" s="170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0</v>
      </c>
      <c r="U77" s="163">
        <f>ROUND(E77*T77,2)</f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106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1"/>
      <c r="C78" s="245" t="s">
        <v>208</v>
      </c>
      <c r="D78" s="246"/>
      <c r="E78" s="247"/>
      <c r="F78" s="248"/>
      <c r="G78" s="249"/>
      <c r="H78" s="170"/>
      <c r="I78" s="170"/>
      <c r="J78" s="170"/>
      <c r="K78" s="170"/>
      <c r="L78" s="170"/>
      <c r="M78" s="170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108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6" t="str">
        <f>C78</f>
        <v>Výkopy pro gabiony a jejich provádění  dle TZ  D.1.2.3. d2)</v>
      </c>
      <c r="BB78" s="153"/>
      <c r="BC78" s="153"/>
      <c r="BD78" s="153"/>
      <c r="BE78" s="153"/>
      <c r="BF78" s="153"/>
      <c r="BG78" s="153"/>
      <c r="BH78" s="153"/>
    </row>
    <row r="79" spans="1:60" x14ac:dyDescent="0.2">
      <c r="A79" s="155" t="s">
        <v>101</v>
      </c>
      <c r="B79" s="162" t="s">
        <v>60</v>
      </c>
      <c r="C79" s="189" t="s">
        <v>61</v>
      </c>
      <c r="D79" s="165"/>
      <c r="E79" s="168"/>
      <c r="F79" s="171"/>
      <c r="G79" s="171">
        <f>SUMIF(AE80:AE83,"&lt;&gt;NOR",G80:G83)</f>
        <v>0</v>
      </c>
      <c r="H79" s="171"/>
      <c r="I79" s="171">
        <f>SUM(I80:I83)</f>
        <v>0</v>
      </c>
      <c r="J79" s="171"/>
      <c r="K79" s="171">
        <f>SUM(K80:K83)</f>
        <v>0</v>
      </c>
      <c r="L79" s="171"/>
      <c r="M79" s="171">
        <f>SUM(M80:M83)</f>
        <v>0</v>
      </c>
      <c r="N79" s="165"/>
      <c r="O79" s="165">
        <f>SUM(O80:O83)</f>
        <v>15.02375</v>
      </c>
      <c r="P79" s="165"/>
      <c r="Q79" s="165">
        <f>SUM(Q80:Q83)</f>
        <v>0</v>
      </c>
      <c r="R79" s="165"/>
      <c r="S79" s="165"/>
      <c r="T79" s="166"/>
      <c r="U79" s="165">
        <f>SUM(U80:U83)</f>
        <v>2.84</v>
      </c>
      <c r="AE79" t="s">
        <v>102</v>
      </c>
    </row>
    <row r="80" spans="1:60" outlineLevel="1" x14ac:dyDescent="0.2">
      <c r="A80" s="154">
        <v>42</v>
      </c>
      <c r="B80" s="161" t="s">
        <v>209</v>
      </c>
      <c r="C80" s="188" t="s">
        <v>210</v>
      </c>
      <c r="D80" s="163" t="s">
        <v>144</v>
      </c>
      <c r="E80" s="167">
        <v>5.95</v>
      </c>
      <c r="F80" s="169"/>
      <c r="G80" s="170">
        <f>ROUND(E80*F80,2)</f>
        <v>0</v>
      </c>
      <c r="H80" s="169"/>
      <c r="I80" s="170">
        <f>ROUND(E80*H80,2)</f>
        <v>0</v>
      </c>
      <c r="J80" s="169"/>
      <c r="K80" s="170">
        <f>ROUND(E80*J80,2)</f>
        <v>0</v>
      </c>
      <c r="L80" s="170">
        <v>21</v>
      </c>
      <c r="M80" s="170">
        <f>G80*(1+L80/100)</f>
        <v>0</v>
      </c>
      <c r="N80" s="163">
        <v>2.5249999999999999</v>
      </c>
      <c r="O80" s="163">
        <f>ROUND(E80*N80,5)</f>
        <v>15.02375</v>
      </c>
      <c r="P80" s="163">
        <v>0</v>
      </c>
      <c r="Q80" s="163">
        <f>ROUND(E80*P80,5)</f>
        <v>0</v>
      </c>
      <c r="R80" s="163"/>
      <c r="S80" s="163"/>
      <c r="T80" s="164">
        <v>0.47699999999999998</v>
      </c>
      <c r="U80" s="163">
        <f>ROUND(E80*T80,2)</f>
        <v>2.84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106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1"/>
      <c r="C81" s="245" t="s">
        <v>211</v>
      </c>
      <c r="D81" s="246"/>
      <c r="E81" s="247"/>
      <c r="F81" s="248"/>
      <c r="G81" s="249"/>
      <c r="H81" s="170"/>
      <c r="I81" s="170"/>
      <c r="J81" s="170"/>
      <c r="K81" s="170"/>
      <c r="L81" s="170"/>
      <c r="M81" s="170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108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6" t="str">
        <f>C81</f>
        <v>pod zdivo (gabiony) + betonový žlab</v>
      </c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>
        <v>43</v>
      </c>
      <c r="B82" s="161" t="s">
        <v>123</v>
      </c>
      <c r="C82" s="188" t="s">
        <v>212</v>
      </c>
      <c r="D82" s="163" t="s">
        <v>125</v>
      </c>
      <c r="E82" s="167">
        <v>1</v>
      </c>
      <c r="F82" s="169"/>
      <c r="G82" s="170">
        <f>ROUND(E82*F82,2)</f>
        <v>0</v>
      </c>
      <c r="H82" s="169"/>
      <c r="I82" s="170">
        <f>ROUND(E82*H82,2)</f>
        <v>0</v>
      </c>
      <c r="J82" s="169"/>
      <c r="K82" s="170">
        <f>ROUND(E82*J82,2)</f>
        <v>0</v>
      </c>
      <c r="L82" s="170">
        <v>21</v>
      </c>
      <c r="M82" s="170">
        <f>G82*(1+L82/100)</f>
        <v>0</v>
      </c>
      <c r="N82" s="163">
        <v>0</v>
      </c>
      <c r="O82" s="163">
        <f>ROUND(E82*N82,5)</f>
        <v>0</v>
      </c>
      <c r="P82" s="163">
        <v>0</v>
      </c>
      <c r="Q82" s="163">
        <f>ROUND(E82*P82,5)</f>
        <v>0</v>
      </c>
      <c r="R82" s="163"/>
      <c r="S82" s="163"/>
      <c r="T82" s="164">
        <v>0</v>
      </c>
      <c r="U82" s="163">
        <f>ROUND(E82*T82,2)</f>
        <v>0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106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1"/>
      <c r="C83" s="245" t="s">
        <v>213</v>
      </c>
      <c r="D83" s="246"/>
      <c r="E83" s="247"/>
      <c r="F83" s="248"/>
      <c r="G83" s="249"/>
      <c r="H83" s="170"/>
      <c r="I83" s="170"/>
      <c r="J83" s="170"/>
      <c r="K83" s="170"/>
      <c r="L83" s="170"/>
      <c r="M83" s="170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108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6" t="str">
        <f>C83</f>
        <v>provádění ve ztížených podmínkách a po úsecích  dle TZ  D.1.2.3</v>
      </c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155" t="s">
        <v>101</v>
      </c>
      <c r="B84" s="162" t="s">
        <v>62</v>
      </c>
      <c r="C84" s="189" t="s">
        <v>63</v>
      </c>
      <c r="D84" s="165"/>
      <c r="E84" s="168"/>
      <c r="F84" s="171"/>
      <c r="G84" s="171">
        <f>SUMIF(AE85:AE108,"&lt;&gt;NOR",G85:G108)</f>
        <v>0</v>
      </c>
      <c r="H84" s="171"/>
      <c r="I84" s="171">
        <f>SUM(I85:I108)</f>
        <v>0</v>
      </c>
      <c r="J84" s="171"/>
      <c r="K84" s="171">
        <f>SUM(K85:K108)</f>
        <v>0</v>
      </c>
      <c r="L84" s="171"/>
      <c r="M84" s="171">
        <f>SUM(M85:M108)</f>
        <v>0</v>
      </c>
      <c r="N84" s="165"/>
      <c r="O84" s="165">
        <f>SUM(O85:O108)</f>
        <v>200.01052999999999</v>
      </c>
      <c r="P84" s="165"/>
      <c r="Q84" s="165">
        <f>SUM(Q85:Q108)</f>
        <v>0</v>
      </c>
      <c r="R84" s="165"/>
      <c r="S84" s="165"/>
      <c r="T84" s="166"/>
      <c r="U84" s="165">
        <f>SUM(U85:U108)</f>
        <v>204.55</v>
      </c>
      <c r="AE84" t="s">
        <v>102</v>
      </c>
    </row>
    <row r="85" spans="1:60" ht="22.5" outlineLevel="1" x14ac:dyDescent="0.2">
      <c r="A85" s="154">
        <v>44</v>
      </c>
      <c r="B85" s="161" t="s">
        <v>214</v>
      </c>
      <c r="C85" s="188" t="s">
        <v>215</v>
      </c>
      <c r="D85" s="163" t="s">
        <v>144</v>
      </c>
      <c r="E85" s="167">
        <v>29.6</v>
      </c>
      <c r="F85" s="169"/>
      <c r="G85" s="170">
        <f>ROUND(E85*F85,2)</f>
        <v>0</v>
      </c>
      <c r="H85" s="169"/>
      <c r="I85" s="170">
        <f>ROUND(E85*H85,2)</f>
        <v>0</v>
      </c>
      <c r="J85" s="169"/>
      <c r="K85" s="170">
        <f>ROUND(E85*J85,2)</f>
        <v>0</v>
      </c>
      <c r="L85" s="170">
        <v>21</v>
      </c>
      <c r="M85" s="170">
        <f>G85*(1+L85/100)</f>
        <v>0</v>
      </c>
      <c r="N85" s="163">
        <v>2.33413</v>
      </c>
      <c r="O85" s="163">
        <f>ROUND(E85*N85,5)</f>
        <v>69.090249999999997</v>
      </c>
      <c r="P85" s="163">
        <v>0</v>
      </c>
      <c r="Q85" s="163">
        <f>ROUND(E85*P85,5)</f>
        <v>0</v>
      </c>
      <c r="R85" s="163"/>
      <c r="S85" s="163"/>
      <c r="T85" s="164">
        <v>2.1</v>
      </c>
      <c r="U85" s="163">
        <f>ROUND(E85*T85,2)</f>
        <v>62.16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106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54"/>
      <c r="B86" s="161"/>
      <c r="C86" s="245" t="s">
        <v>216</v>
      </c>
      <c r="D86" s="246"/>
      <c r="E86" s="247"/>
      <c r="F86" s="248"/>
      <c r="G86" s="249"/>
      <c r="H86" s="170"/>
      <c r="I86" s="170"/>
      <c r="J86" s="170"/>
      <c r="K86" s="170"/>
      <c r="L86" s="170"/>
      <c r="M86" s="170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108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6" t="str">
        <f>C86</f>
        <v>zdivo v.1,5m, dl.37m, včetně nákladů na pomocné pracovní lešení o výšce podlahy do 1900 mm a pro zatížení do 1,5 kPa.</v>
      </c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1"/>
      <c r="C87" s="245" t="s">
        <v>217</v>
      </c>
      <c r="D87" s="246"/>
      <c r="E87" s="247"/>
      <c r="F87" s="248"/>
      <c r="G87" s="249"/>
      <c r="H87" s="170"/>
      <c r="I87" s="170"/>
      <c r="J87" s="170"/>
      <c r="K87" s="170"/>
      <c r="L87" s="170"/>
      <c r="M87" s="170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108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6" t="str">
        <f>C87</f>
        <v>(kamenivo fr. 63 - 125)</v>
      </c>
      <c r="BB87" s="153"/>
      <c r="BC87" s="153"/>
      <c r="BD87" s="153"/>
      <c r="BE87" s="153"/>
      <c r="BF87" s="153"/>
      <c r="BG87" s="153"/>
      <c r="BH87" s="153"/>
    </row>
    <row r="88" spans="1:60" ht="22.5" outlineLevel="1" x14ac:dyDescent="0.2">
      <c r="A88" s="154">
        <v>45</v>
      </c>
      <c r="B88" s="161" t="s">
        <v>218</v>
      </c>
      <c r="C88" s="188" t="s">
        <v>219</v>
      </c>
      <c r="D88" s="163" t="s">
        <v>144</v>
      </c>
      <c r="E88" s="167">
        <v>32.5</v>
      </c>
      <c r="F88" s="169"/>
      <c r="G88" s="170">
        <f>ROUND(E88*F88,2)</f>
        <v>0</v>
      </c>
      <c r="H88" s="169"/>
      <c r="I88" s="170">
        <f>ROUND(E88*H88,2)</f>
        <v>0</v>
      </c>
      <c r="J88" s="169"/>
      <c r="K88" s="170">
        <f>ROUND(E88*J88,2)</f>
        <v>0</v>
      </c>
      <c r="L88" s="170">
        <v>21</v>
      </c>
      <c r="M88" s="170">
        <f>G88*(1+L88/100)</f>
        <v>0</v>
      </c>
      <c r="N88" s="163">
        <v>2.3301099999999999</v>
      </c>
      <c r="O88" s="163">
        <f>ROUND(E88*N88,5)</f>
        <v>75.728579999999994</v>
      </c>
      <c r="P88" s="163">
        <v>0</v>
      </c>
      <c r="Q88" s="163">
        <f>ROUND(E88*P88,5)</f>
        <v>0</v>
      </c>
      <c r="R88" s="163"/>
      <c r="S88" s="163"/>
      <c r="T88" s="164">
        <v>1.9</v>
      </c>
      <c r="U88" s="163">
        <f>ROUND(E88*T88,2)</f>
        <v>61.75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106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54"/>
      <c r="B89" s="161"/>
      <c r="C89" s="245" t="s">
        <v>220</v>
      </c>
      <c r="D89" s="246"/>
      <c r="E89" s="247"/>
      <c r="F89" s="248"/>
      <c r="G89" s="249"/>
      <c r="H89" s="170"/>
      <c r="I89" s="170"/>
      <c r="J89" s="170"/>
      <c r="K89" s="170"/>
      <c r="L89" s="170"/>
      <c r="M89" s="170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108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6" t="str">
        <f>C89</f>
        <v>zdivo v.2,0m, dl.26m, včetně nákladů na pomocné pracovní lešení o výšce podlahy do 1900 mm a pro zatížení do 1,5 kPa.</v>
      </c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1"/>
      <c r="C90" s="245" t="s">
        <v>217</v>
      </c>
      <c r="D90" s="246"/>
      <c r="E90" s="247"/>
      <c r="F90" s="248"/>
      <c r="G90" s="249"/>
      <c r="H90" s="170"/>
      <c r="I90" s="170"/>
      <c r="J90" s="170"/>
      <c r="K90" s="170"/>
      <c r="L90" s="170"/>
      <c r="M90" s="170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108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6" t="str">
        <f>C90</f>
        <v>(kamenivo fr. 63 - 125)</v>
      </c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54">
        <v>46</v>
      </c>
      <c r="B91" s="161" t="s">
        <v>221</v>
      </c>
      <c r="C91" s="188" t="s">
        <v>222</v>
      </c>
      <c r="D91" s="163" t="s">
        <v>144</v>
      </c>
      <c r="E91" s="167">
        <v>23.4</v>
      </c>
      <c r="F91" s="169"/>
      <c r="G91" s="170">
        <f>ROUND(E91*F91,2)</f>
        <v>0</v>
      </c>
      <c r="H91" s="169"/>
      <c r="I91" s="170">
        <f>ROUND(E91*H91,2)</f>
        <v>0</v>
      </c>
      <c r="J91" s="169"/>
      <c r="K91" s="170">
        <f>ROUND(E91*J91,2)</f>
        <v>0</v>
      </c>
      <c r="L91" s="170">
        <v>21</v>
      </c>
      <c r="M91" s="170">
        <f>G91*(1+L91/100)</f>
        <v>0</v>
      </c>
      <c r="N91" s="163">
        <v>2.3340900000000002</v>
      </c>
      <c r="O91" s="163">
        <f>ROUND(E91*N91,5)</f>
        <v>54.617710000000002</v>
      </c>
      <c r="P91" s="163">
        <v>0</v>
      </c>
      <c r="Q91" s="163">
        <f>ROUND(E91*P91,5)</f>
        <v>0</v>
      </c>
      <c r="R91" s="163"/>
      <c r="S91" s="163"/>
      <c r="T91" s="164">
        <v>1.8</v>
      </c>
      <c r="U91" s="163">
        <f>ROUND(E91*T91,2)</f>
        <v>42.12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106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54"/>
      <c r="B92" s="161"/>
      <c r="C92" s="245" t="s">
        <v>223</v>
      </c>
      <c r="D92" s="246"/>
      <c r="E92" s="247"/>
      <c r="F92" s="248"/>
      <c r="G92" s="249"/>
      <c r="H92" s="170"/>
      <c r="I92" s="170"/>
      <c r="J92" s="170"/>
      <c r="K92" s="170"/>
      <c r="L92" s="170"/>
      <c r="M92" s="170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108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6" t="str">
        <f>C92</f>
        <v>zdivo v.2,5m, dl.12m, včetně nákladů na pomocné pracovní lešení o výšce podlahy do 1900 mm a pro zatížení do 1,5 kPa.</v>
      </c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1"/>
      <c r="C93" s="245" t="s">
        <v>217</v>
      </c>
      <c r="D93" s="246"/>
      <c r="E93" s="247"/>
      <c r="F93" s="248"/>
      <c r="G93" s="249"/>
      <c r="H93" s="170"/>
      <c r="I93" s="170"/>
      <c r="J93" s="170"/>
      <c r="K93" s="170"/>
      <c r="L93" s="170"/>
      <c r="M93" s="170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108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6" t="str">
        <f>C93</f>
        <v>(kamenivo fr. 63 - 125)</v>
      </c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>
        <v>47</v>
      </c>
      <c r="B94" s="161" t="s">
        <v>123</v>
      </c>
      <c r="C94" s="188" t="s">
        <v>224</v>
      </c>
      <c r="D94" s="163" t="s">
        <v>125</v>
      </c>
      <c r="E94" s="167">
        <v>1</v>
      </c>
      <c r="F94" s="169"/>
      <c r="G94" s="170">
        <f>ROUND(E94*F94,2)</f>
        <v>0</v>
      </c>
      <c r="H94" s="169"/>
      <c r="I94" s="170">
        <f>ROUND(E94*H94,2)</f>
        <v>0</v>
      </c>
      <c r="J94" s="169"/>
      <c r="K94" s="170">
        <f>ROUND(E94*J94,2)</f>
        <v>0</v>
      </c>
      <c r="L94" s="170">
        <v>21</v>
      </c>
      <c r="M94" s="170">
        <f>G94*(1+L94/100)</f>
        <v>0</v>
      </c>
      <c r="N94" s="163">
        <v>0</v>
      </c>
      <c r="O94" s="163">
        <f>ROUND(E94*N94,5)</f>
        <v>0</v>
      </c>
      <c r="P94" s="163">
        <v>0</v>
      </c>
      <c r="Q94" s="163">
        <f>ROUND(E94*P94,5)</f>
        <v>0</v>
      </c>
      <c r="R94" s="163"/>
      <c r="S94" s="163"/>
      <c r="T94" s="164">
        <v>0</v>
      </c>
      <c r="U94" s="163">
        <f>ROUND(E94*T94,2)</f>
        <v>0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106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1"/>
      <c r="C95" s="245" t="s">
        <v>225</v>
      </c>
      <c r="D95" s="246"/>
      <c r="E95" s="247"/>
      <c r="F95" s="248"/>
      <c r="G95" s="249"/>
      <c r="H95" s="170"/>
      <c r="I95" s="170"/>
      <c r="J95" s="170"/>
      <c r="K95" s="170"/>
      <c r="L95" s="170"/>
      <c r="M95" s="170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108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6" t="str">
        <f>C95</f>
        <v xml:space="preserve"> provádění všech konstrukcí zdiva po malých úsecích, TZ  D.1.2.3</v>
      </c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48</v>
      </c>
      <c r="B96" s="161" t="s">
        <v>202</v>
      </c>
      <c r="C96" s="188" t="s">
        <v>226</v>
      </c>
      <c r="D96" s="163" t="s">
        <v>105</v>
      </c>
      <c r="E96" s="167">
        <v>145</v>
      </c>
      <c r="F96" s="169"/>
      <c r="G96" s="170">
        <f>ROUND(E96*F96,2)</f>
        <v>0</v>
      </c>
      <c r="H96" s="169"/>
      <c r="I96" s="170">
        <f>ROUND(E96*H96,2)</f>
        <v>0</v>
      </c>
      <c r="J96" s="169"/>
      <c r="K96" s="170">
        <f>ROUND(E96*J96,2)</f>
        <v>0</v>
      </c>
      <c r="L96" s="170">
        <v>21</v>
      </c>
      <c r="M96" s="170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0</v>
      </c>
      <c r="U96" s="163">
        <f>ROUND(E96*T96,2)</f>
        <v>0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106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1"/>
      <c r="C97" s="245" t="s">
        <v>227</v>
      </c>
      <c r="D97" s="246"/>
      <c r="E97" s="247"/>
      <c r="F97" s="248"/>
      <c r="G97" s="249"/>
      <c r="H97" s="170"/>
      <c r="I97" s="170"/>
      <c r="J97" s="170"/>
      <c r="K97" s="170"/>
      <c r="L97" s="170"/>
      <c r="M97" s="170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108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6" t="str">
        <f>C97</f>
        <v>ruční provádění  za opěrné zdivo, dodávka a montáž geotextílie, výkr.č. D.1.2.5.1</v>
      </c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>
        <v>49</v>
      </c>
      <c r="B98" s="161" t="s">
        <v>123</v>
      </c>
      <c r="C98" s="188" t="s">
        <v>228</v>
      </c>
      <c r="D98" s="163" t="s">
        <v>111</v>
      </c>
      <c r="E98" s="167">
        <v>30</v>
      </c>
      <c r="F98" s="169"/>
      <c r="G98" s="170">
        <f>ROUND(E98*F98,2)</f>
        <v>0</v>
      </c>
      <c r="H98" s="169"/>
      <c r="I98" s="170">
        <f>ROUND(E98*H98,2)</f>
        <v>0</v>
      </c>
      <c r="J98" s="169"/>
      <c r="K98" s="170">
        <f>ROUND(E98*J98,2)</f>
        <v>0</v>
      </c>
      <c r="L98" s="170">
        <v>21</v>
      </c>
      <c r="M98" s="170">
        <f>G98*(1+L98/100)</f>
        <v>0</v>
      </c>
      <c r="N98" s="163">
        <v>5.0000000000000001E-3</v>
      </c>
      <c r="O98" s="163">
        <f>ROUND(E98*N98,5)</f>
        <v>0.15</v>
      </c>
      <c r="P98" s="163">
        <v>0</v>
      </c>
      <c r="Q98" s="163">
        <f>ROUND(E98*P98,5)</f>
        <v>0</v>
      </c>
      <c r="R98" s="163"/>
      <c r="S98" s="163"/>
      <c r="T98" s="164">
        <v>0</v>
      </c>
      <c r="U98" s="163">
        <f>ROUND(E98*T98,2)</f>
        <v>0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106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1"/>
      <c r="C99" s="245" t="s">
        <v>229</v>
      </c>
      <c r="D99" s="246"/>
      <c r="E99" s="247"/>
      <c r="F99" s="248"/>
      <c r="G99" s="249"/>
      <c r="H99" s="170"/>
      <c r="I99" s="170"/>
      <c r="J99" s="170"/>
      <c r="K99" s="170"/>
      <c r="L99" s="170"/>
      <c r="M99" s="170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108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6" t="str">
        <f>C99</f>
        <v>osazení sloupků (povrchová úprava pozink. Zn) viz výkr.č.D.1.2.5.10</v>
      </c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>
        <v>50</v>
      </c>
      <c r="B100" s="161" t="s">
        <v>123</v>
      </c>
      <c r="C100" s="188" t="s">
        <v>230</v>
      </c>
      <c r="D100" s="163" t="s">
        <v>111</v>
      </c>
      <c r="E100" s="167">
        <v>21</v>
      </c>
      <c r="F100" s="169"/>
      <c r="G100" s="170">
        <f>ROUND(E100*F100,2)</f>
        <v>0</v>
      </c>
      <c r="H100" s="169"/>
      <c r="I100" s="170">
        <f>ROUND(E100*H100,2)</f>
        <v>0</v>
      </c>
      <c r="J100" s="169"/>
      <c r="K100" s="170">
        <f>ROUND(E100*J100,2)</f>
        <v>0</v>
      </c>
      <c r="L100" s="170">
        <v>21</v>
      </c>
      <c r="M100" s="170">
        <f>G100*(1+L100/100)</f>
        <v>0</v>
      </c>
      <c r="N100" s="163">
        <v>6.4000000000000003E-3</v>
      </c>
      <c r="O100" s="163">
        <f>ROUND(E100*N100,5)</f>
        <v>0.13439999999999999</v>
      </c>
      <c r="P100" s="163">
        <v>0</v>
      </c>
      <c r="Q100" s="163">
        <f>ROUND(E100*P100,5)</f>
        <v>0</v>
      </c>
      <c r="R100" s="163"/>
      <c r="S100" s="163"/>
      <c r="T100" s="164">
        <v>0</v>
      </c>
      <c r="U100" s="163">
        <f>ROUND(E100*T100,2)</f>
        <v>0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106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51</v>
      </c>
      <c r="B101" s="161" t="s">
        <v>123</v>
      </c>
      <c r="C101" s="188" t="s">
        <v>231</v>
      </c>
      <c r="D101" s="163" t="s">
        <v>111</v>
      </c>
      <c r="E101" s="167">
        <v>7</v>
      </c>
      <c r="F101" s="169"/>
      <c r="G101" s="170">
        <f>ROUND(E101*F101,2)</f>
        <v>0</v>
      </c>
      <c r="H101" s="169"/>
      <c r="I101" s="170">
        <f>ROUND(E101*H101,2)</f>
        <v>0</v>
      </c>
      <c r="J101" s="169"/>
      <c r="K101" s="170">
        <f>ROUND(E101*J101,2)</f>
        <v>0</v>
      </c>
      <c r="L101" s="170">
        <v>21</v>
      </c>
      <c r="M101" s="170">
        <f>G101*(1+L101/100)</f>
        <v>0</v>
      </c>
      <c r="N101" s="163">
        <v>7.7999999999999996E-3</v>
      </c>
      <c r="O101" s="163">
        <f>ROUND(E101*N101,5)</f>
        <v>5.4600000000000003E-2</v>
      </c>
      <c r="P101" s="163">
        <v>0</v>
      </c>
      <c r="Q101" s="163">
        <f>ROUND(E101*P101,5)</f>
        <v>0</v>
      </c>
      <c r="R101" s="163"/>
      <c r="S101" s="163"/>
      <c r="T101" s="164">
        <v>0</v>
      </c>
      <c r="U101" s="163">
        <f>ROUND(E101*T101,2)</f>
        <v>0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106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52</v>
      </c>
      <c r="B102" s="161" t="s">
        <v>123</v>
      </c>
      <c r="C102" s="188" t="s">
        <v>232</v>
      </c>
      <c r="D102" s="163" t="s">
        <v>125</v>
      </c>
      <c r="E102" s="167">
        <v>1</v>
      </c>
      <c r="F102" s="169"/>
      <c r="G102" s="170">
        <f>ROUND(E102*F102,2)</f>
        <v>0</v>
      </c>
      <c r="H102" s="169"/>
      <c r="I102" s="170">
        <f>ROUND(E102*H102,2)</f>
        <v>0</v>
      </c>
      <c r="J102" s="169"/>
      <c r="K102" s="170">
        <f>ROUND(E102*J102,2)</f>
        <v>0</v>
      </c>
      <c r="L102" s="170">
        <v>21</v>
      </c>
      <c r="M102" s="170">
        <f>G102*(1+L102/100)</f>
        <v>0</v>
      </c>
      <c r="N102" s="163">
        <v>0</v>
      </c>
      <c r="O102" s="163">
        <f>ROUND(E102*N102,5)</f>
        <v>0</v>
      </c>
      <c r="P102" s="163">
        <v>0</v>
      </c>
      <c r="Q102" s="163">
        <f>ROUND(E102*P102,5)</f>
        <v>0</v>
      </c>
      <c r="R102" s="163"/>
      <c r="S102" s="163"/>
      <c r="T102" s="164">
        <v>0</v>
      </c>
      <c r="U102" s="163">
        <f>ROUND(E102*T102,2)</f>
        <v>0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106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1"/>
      <c r="C103" s="245" t="s">
        <v>233</v>
      </c>
      <c r="D103" s="246"/>
      <c r="E103" s="247"/>
      <c r="F103" s="248"/>
      <c r="G103" s="249"/>
      <c r="H103" s="170"/>
      <c r="I103" s="170"/>
      <c r="J103" s="170"/>
      <c r="K103" s="170"/>
      <c r="L103" s="170"/>
      <c r="M103" s="170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108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6" t="str">
        <f>C103</f>
        <v>Úprava gabionu při zaústění vod z dešťové kanalizace,  žlab z LK, ř.km 8.965</v>
      </c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53</v>
      </c>
      <c r="B104" s="161" t="s">
        <v>234</v>
      </c>
      <c r="C104" s="188" t="s">
        <v>235</v>
      </c>
      <c r="D104" s="163" t="s">
        <v>105</v>
      </c>
      <c r="E104" s="167">
        <v>15.2</v>
      </c>
      <c r="F104" s="169"/>
      <c r="G104" s="170">
        <f>ROUND(E104*F104,2)</f>
        <v>0</v>
      </c>
      <c r="H104" s="169"/>
      <c r="I104" s="170">
        <f>ROUND(E104*H104,2)</f>
        <v>0</v>
      </c>
      <c r="J104" s="169"/>
      <c r="K104" s="170">
        <f>ROUND(E104*J104,2)</f>
        <v>0</v>
      </c>
      <c r="L104" s="170">
        <v>21</v>
      </c>
      <c r="M104" s="170">
        <f>G104*(1+L104/100)</f>
        <v>0</v>
      </c>
      <c r="N104" s="163">
        <v>1.4500000000000001E-2</v>
      </c>
      <c r="O104" s="163">
        <f>ROUND(E104*N104,5)</f>
        <v>0.22040000000000001</v>
      </c>
      <c r="P104" s="163">
        <v>0</v>
      </c>
      <c r="Q104" s="163">
        <f>ROUND(E104*P104,5)</f>
        <v>0</v>
      </c>
      <c r="R104" s="163"/>
      <c r="S104" s="163"/>
      <c r="T104" s="164">
        <v>1.9059999999999999</v>
      </c>
      <c r="U104" s="163">
        <f>ROUND(E104*T104,2)</f>
        <v>28.97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106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1"/>
      <c r="C105" s="245" t="s">
        <v>236</v>
      </c>
      <c r="D105" s="246"/>
      <c r="E105" s="247"/>
      <c r="F105" s="248"/>
      <c r="G105" s="249"/>
      <c r="H105" s="170"/>
      <c r="I105" s="170"/>
      <c r="J105" s="170"/>
      <c r="K105" s="170"/>
      <c r="L105" s="170"/>
      <c r="M105" s="170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108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6" t="str">
        <f>C105</f>
        <v>betonáž, zajištění podkladní desky pod gabiony, TZ str.7</v>
      </c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>
        <v>54</v>
      </c>
      <c r="B106" s="161" t="s">
        <v>237</v>
      </c>
      <c r="C106" s="188" t="s">
        <v>238</v>
      </c>
      <c r="D106" s="163" t="s">
        <v>105</v>
      </c>
      <c r="E106" s="167">
        <v>15.2</v>
      </c>
      <c r="F106" s="169"/>
      <c r="G106" s="170">
        <f>ROUND(E106*F106,2)</f>
        <v>0</v>
      </c>
      <c r="H106" s="169"/>
      <c r="I106" s="170">
        <f>ROUND(E106*H106,2)</f>
        <v>0</v>
      </c>
      <c r="J106" s="169"/>
      <c r="K106" s="170">
        <f>ROUND(E106*J106,2)</f>
        <v>0</v>
      </c>
      <c r="L106" s="170">
        <v>21</v>
      </c>
      <c r="M106" s="170">
        <f>G106*(1+L106/100)</f>
        <v>0</v>
      </c>
      <c r="N106" s="163">
        <v>9.6000000000000002E-4</v>
      </c>
      <c r="O106" s="163">
        <f>ROUND(E106*N106,5)</f>
        <v>1.4590000000000001E-2</v>
      </c>
      <c r="P106" s="163">
        <v>0</v>
      </c>
      <c r="Q106" s="163">
        <f>ROUND(E106*P106,5)</f>
        <v>0</v>
      </c>
      <c r="R106" s="163"/>
      <c r="S106" s="163"/>
      <c r="T106" s="164">
        <v>0.628</v>
      </c>
      <c r="U106" s="163">
        <f>ROUND(E106*T106,2)</f>
        <v>9.5500000000000007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106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55</v>
      </c>
      <c r="B107" s="161" t="s">
        <v>123</v>
      </c>
      <c r="C107" s="188" t="s">
        <v>239</v>
      </c>
      <c r="D107" s="163" t="s">
        <v>125</v>
      </c>
      <c r="E107" s="167">
        <v>1</v>
      </c>
      <c r="F107" s="169"/>
      <c r="G107" s="170">
        <f>ROUND(E107*F107,2)</f>
        <v>0</v>
      </c>
      <c r="H107" s="169"/>
      <c r="I107" s="170">
        <f>ROUND(E107*H107,2)</f>
        <v>0</v>
      </c>
      <c r="J107" s="169"/>
      <c r="K107" s="170">
        <f>ROUND(E107*J107,2)</f>
        <v>0</v>
      </c>
      <c r="L107" s="170">
        <v>21</v>
      </c>
      <c r="M107" s="170">
        <f>G107*(1+L107/100)</f>
        <v>0</v>
      </c>
      <c r="N107" s="163">
        <v>0</v>
      </c>
      <c r="O107" s="163">
        <f>ROUND(E107*N107,5)</f>
        <v>0</v>
      </c>
      <c r="P107" s="163">
        <v>0</v>
      </c>
      <c r="Q107" s="163">
        <f>ROUND(E107*P107,5)</f>
        <v>0</v>
      </c>
      <c r="R107" s="163"/>
      <c r="S107" s="163"/>
      <c r="T107" s="164">
        <v>0</v>
      </c>
      <c r="U107" s="163">
        <f>ROUND(E107*T107,2)</f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106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245" t="s">
        <v>240</v>
      </c>
      <c r="D108" s="246"/>
      <c r="E108" s="247"/>
      <c r="F108" s="248"/>
      <c r="G108" s="249"/>
      <c r="H108" s="170"/>
      <c r="I108" s="170"/>
      <c r="J108" s="170"/>
      <c r="K108" s="170"/>
      <c r="L108" s="170"/>
      <c r="M108" s="170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108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6" t="str">
        <f>C108</f>
        <v>doprava v omezeném prostoru atd.</v>
      </c>
      <c r="BB108" s="153"/>
      <c r="BC108" s="153"/>
      <c r="BD108" s="153"/>
      <c r="BE108" s="153"/>
      <c r="BF108" s="153"/>
      <c r="BG108" s="153"/>
      <c r="BH108" s="153"/>
    </row>
    <row r="109" spans="1:60" x14ac:dyDescent="0.2">
      <c r="A109" s="155" t="s">
        <v>101</v>
      </c>
      <c r="B109" s="162" t="s">
        <v>64</v>
      </c>
      <c r="C109" s="189" t="s">
        <v>65</v>
      </c>
      <c r="D109" s="165"/>
      <c r="E109" s="168"/>
      <c r="F109" s="171"/>
      <c r="G109" s="171">
        <f>SUMIF(AE110:AE120,"&lt;&gt;NOR",G110:G120)</f>
        <v>0</v>
      </c>
      <c r="H109" s="171"/>
      <c r="I109" s="171">
        <f>SUM(I110:I120)</f>
        <v>0</v>
      </c>
      <c r="J109" s="171"/>
      <c r="K109" s="171">
        <f>SUM(K110:K120)</f>
        <v>0</v>
      </c>
      <c r="L109" s="171"/>
      <c r="M109" s="171">
        <f>SUM(M110:M120)</f>
        <v>0</v>
      </c>
      <c r="N109" s="165"/>
      <c r="O109" s="165">
        <f>SUM(O110:O120)</f>
        <v>50.382779999999997</v>
      </c>
      <c r="P109" s="165"/>
      <c r="Q109" s="165">
        <f>SUM(Q110:Q120)</f>
        <v>0</v>
      </c>
      <c r="R109" s="165"/>
      <c r="S109" s="165"/>
      <c r="T109" s="166"/>
      <c r="U109" s="165">
        <f>SUM(U110:U120)</f>
        <v>58.080000000000005</v>
      </c>
      <c r="AE109" t="s">
        <v>102</v>
      </c>
    </row>
    <row r="110" spans="1:60" outlineLevel="1" x14ac:dyDescent="0.2">
      <c r="A110" s="154">
        <v>56</v>
      </c>
      <c r="B110" s="161" t="s">
        <v>241</v>
      </c>
      <c r="C110" s="188" t="s">
        <v>242</v>
      </c>
      <c r="D110" s="163" t="s">
        <v>144</v>
      </c>
      <c r="E110" s="167">
        <v>9.6</v>
      </c>
      <c r="F110" s="169"/>
      <c r="G110" s="170">
        <f>ROUND(E110*F110,2)</f>
        <v>0</v>
      </c>
      <c r="H110" s="169"/>
      <c r="I110" s="170">
        <f>ROUND(E110*H110,2)</f>
        <v>0</v>
      </c>
      <c r="J110" s="169"/>
      <c r="K110" s="170">
        <f>ROUND(E110*J110,2)</f>
        <v>0</v>
      </c>
      <c r="L110" s="170">
        <v>21</v>
      </c>
      <c r="M110" s="170">
        <f>G110*(1+L110/100)</f>
        <v>0</v>
      </c>
      <c r="N110" s="163">
        <v>2.1215999999999999</v>
      </c>
      <c r="O110" s="163">
        <f>ROUND(E110*N110,5)</f>
        <v>20.367360000000001</v>
      </c>
      <c r="P110" s="163">
        <v>0</v>
      </c>
      <c r="Q110" s="163">
        <f>ROUND(E110*P110,5)</f>
        <v>0</v>
      </c>
      <c r="R110" s="163"/>
      <c r="S110" s="163"/>
      <c r="T110" s="164">
        <v>0.57499999999999996</v>
      </c>
      <c r="U110" s="163">
        <f>ROUND(E110*T110,2)</f>
        <v>5.52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106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1"/>
      <c r="C111" s="245" t="s">
        <v>243</v>
      </c>
      <c r="D111" s="246"/>
      <c r="E111" s="247"/>
      <c r="F111" s="248"/>
      <c r="G111" s="249"/>
      <c r="H111" s="170"/>
      <c r="I111" s="170"/>
      <c r="J111" s="170"/>
      <c r="K111" s="170"/>
      <c r="L111" s="170"/>
      <c r="M111" s="170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108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6" t="str">
        <f>C111</f>
        <v xml:space="preserve"> doplnění lomového kamene  ve dně (80 - 200kg), kameny pro zpomalení rychlostí toku, TZ str.10</v>
      </c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>
        <v>57</v>
      </c>
      <c r="B112" s="161" t="s">
        <v>123</v>
      </c>
      <c r="C112" s="188" t="s">
        <v>244</v>
      </c>
      <c r="D112" s="163" t="s">
        <v>125</v>
      </c>
      <c r="E112" s="167">
        <v>1</v>
      </c>
      <c r="F112" s="169"/>
      <c r="G112" s="170">
        <f>ROUND(E112*F112,2)</f>
        <v>0</v>
      </c>
      <c r="H112" s="169"/>
      <c r="I112" s="170">
        <f>ROUND(E112*H112,2)</f>
        <v>0</v>
      </c>
      <c r="J112" s="169"/>
      <c r="K112" s="170">
        <f>ROUND(E112*J112,2)</f>
        <v>0</v>
      </c>
      <c r="L112" s="170">
        <v>21</v>
      </c>
      <c r="M112" s="170">
        <f>G112*(1+L112/100)</f>
        <v>0</v>
      </c>
      <c r="N112" s="163">
        <v>0</v>
      </c>
      <c r="O112" s="163">
        <f>ROUND(E112*N112,5)</f>
        <v>0</v>
      </c>
      <c r="P112" s="163">
        <v>0</v>
      </c>
      <c r="Q112" s="163">
        <f>ROUND(E112*P112,5)</f>
        <v>0</v>
      </c>
      <c r="R112" s="163"/>
      <c r="S112" s="163"/>
      <c r="T112" s="164">
        <v>0</v>
      </c>
      <c r="U112" s="163">
        <f>ROUND(E112*T112,2)</f>
        <v>0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106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1"/>
      <c r="C113" s="245" t="s">
        <v>245</v>
      </c>
      <c r="D113" s="246"/>
      <c r="E113" s="247"/>
      <c r="F113" s="248"/>
      <c r="G113" s="249"/>
      <c r="H113" s="170"/>
      <c r="I113" s="170"/>
      <c r="J113" s="170"/>
      <c r="K113" s="170"/>
      <c r="L113" s="170"/>
      <c r="M113" s="170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108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6" t="str">
        <f>C113</f>
        <v>ruční provádění, manipulace s kamenivem v omezeném prostoru</v>
      </c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>
        <v>58</v>
      </c>
      <c r="B114" s="161" t="s">
        <v>246</v>
      </c>
      <c r="C114" s="188" t="s">
        <v>247</v>
      </c>
      <c r="D114" s="163" t="s">
        <v>144</v>
      </c>
      <c r="E114" s="167">
        <v>8.64</v>
      </c>
      <c r="F114" s="169"/>
      <c r="G114" s="170">
        <f>ROUND(E114*F114,2)</f>
        <v>0</v>
      </c>
      <c r="H114" s="169"/>
      <c r="I114" s="170">
        <f>ROUND(E114*H114,2)</f>
        <v>0</v>
      </c>
      <c r="J114" s="169"/>
      <c r="K114" s="170">
        <f>ROUND(E114*J114,2)</f>
        <v>0</v>
      </c>
      <c r="L114" s="170">
        <v>21</v>
      </c>
      <c r="M114" s="170">
        <f>G114*(1+L114/100)</f>
        <v>0</v>
      </c>
      <c r="N114" s="163">
        <v>1.8480000000000001</v>
      </c>
      <c r="O114" s="163">
        <f>ROUND(E114*N114,5)</f>
        <v>15.96672</v>
      </c>
      <c r="P114" s="163">
        <v>0</v>
      </c>
      <c r="Q114" s="163">
        <f>ROUND(E114*P114,5)</f>
        <v>0</v>
      </c>
      <c r="R114" s="163"/>
      <c r="S114" s="163"/>
      <c r="T114" s="164">
        <v>3.7890000000000001</v>
      </c>
      <c r="U114" s="163">
        <f>ROUND(E114*T114,2)</f>
        <v>32.74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106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/>
      <c r="B115" s="161"/>
      <c r="C115" s="245" t="s">
        <v>248</v>
      </c>
      <c r="D115" s="246"/>
      <c r="E115" s="247"/>
      <c r="F115" s="248"/>
      <c r="G115" s="249"/>
      <c r="H115" s="170"/>
      <c r="I115" s="170"/>
      <c r="J115" s="170"/>
      <c r="K115" s="170"/>
      <c r="L115" s="170"/>
      <c r="M115" s="170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108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6" t="str">
        <f>C115</f>
        <v>úprava levého břehu - ř.km 8.965 - 8.952, ř.km 8.998, TZ str.10</v>
      </c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>
        <v>59</v>
      </c>
      <c r="B116" s="161" t="s">
        <v>123</v>
      </c>
      <c r="C116" s="188" t="s">
        <v>244</v>
      </c>
      <c r="D116" s="163" t="s">
        <v>125</v>
      </c>
      <c r="E116" s="167">
        <v>1</v>
      </c>
      <c r="F116" s="169"/>
      <c r="G116" s="170">
        <f>ROUND(E116*F116,2)</f>
        <v>0</v>
      </c>
      <c r="H116" s="169"/>
      <c r="I116" s="170">
        <f>ROUND(E116*H116,2)</f>
        <v>0</v>
      </c>
      <c r="J116" s="169"/>
      <c r="K116" s="170">
        <f>ROUND(E116*J116,2)</f>
        <v>0</v>
      </c>
      <c r="L116" s="170">
        <v>21</v>
      </c>
      <c r="M116" s="170">
        <f>G116*(1+L116/100)</f>
        <v>0</v>
      </c>
      <c r="N116" s="163">
        <v>0</v>
      </c>
      <c r="O116" s="163">
        <f>ROUND(E116*N116,5)</f>
        <v>0</v>
      </c>
      <c r="P116" s="163">
        <v>0</v>
      </c>
      <c r="Q116" s="163">
        <f>ROUND(E116*P116,5)</f>
        <v>0</v>
      </c>
      <c r="R116" s="163"/>
      <c r="S116" s="163"/>
      <c r="T116" s="164">
        <v>0</v>
      </c>
      <c r="U116" s="163">
        <f>ROUND(E116*T116,2)</f>
        <v>0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106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/>
      <c r="B117" s="161"/>
      <c r="C117" s="245" t="s">
        <v>249</v>
      </c>
      <c r="D117" s="246"/>
      <c r="E117" s="247"/>
      <c r="F117" s="248"/>
      <c r="G117" s="249"/>
      <c r="H117" s="170"/>
      <c r="I117" s="170"/>
      <c r="J117" s="170"/>
      <c r="K117" s="170"/>
      <c r="L117" s="170"/>
      <c r="M117" s="170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108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6" t="str">
        <f>C117</f>
        <v xml:space="preserve"> ruční provádění, manipulace s kamenivem v omezeném prostoru</v>
      </c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60</v>
      </c>
      <c r="B118" s="161" t="s">
        <v>123</v>
      </c>
      <c r="C118" s="188" t="s">
        <v>250</v>
      </c>
      <c r="D118" s="163" t="s">
        <v>132</v>
      </c>
      <c r="E118" s="167">
        <v>15</v>
      </c>
      <c r="F118" s="169"/>
      <c r="G118" s="170">
        <f>ROUND(E118*F118,2)</f>
        <v>0</v>
      </c>
      <c r="H118" s="169"/>
      <c r="I118" s="170">
        <f>ROUND(E118*H118,2)</f>
        <v>0</v>
      </c>
      <c r="J118" s="169"/>
      <c r="K118" s="170">
        <f>ROUND(E118*J118,2)</f>
        <v>0</v>
      </c>
      <c r="L118" s="170">
        <v>21</v>
      </c>
      <c r="M118" s="170">
        <f>G118*(1+L118/100)</f>
        <v>0</v>
      </c>
      <c r="N118" s="163">
        <v>0.93657999999999997</v>
      </c>
      <c r="O118" s="163">
        <f>ROUND(E118*N118,5)</f>
        <v>14.0487</v>
      </c>
      <c r="P118" s="163">
        <v>0</v>
      </c>
      <c r="Q118" s="163">
        <f>ROUND(E118*P118,5)</f>
        <v>0</v>
      </c>
      <c r="R118" s="163"/>
      <c r="S118" s="163"/>
      <c r="T118" s="164">
        <v>1.321</v>
      </c>
      <c r="U118" s="163">
        <f>ROUND(E118*T118,2)</f>
        <v>19.82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106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54"/>
      <c r="B119" s="161"/>
      <c r="C119" s="245" t="s">
        <v>251</v>
      </c>
      <c r="D119" s="246"/>
      <c r="E119" s="247"/>
      <c r="F119" s="248"/>
      <c r="G119" s="249"/>
      <c r="H119" s="170"/>
      <c r="I119" s="170"/>
      <c r="J119" s="170"/>
      <c r="K119" s="170"/>
      <c r="L119" s="170"/>
      <c r="M119" s="170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108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6" t="str">
        <f>C119</f>
        <v>napojení dešťových vod z kanalizační výustě pod komunikací do toku vč. potřebných ručních prací ( ř.km 8.965),</v>
      </c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54"/>
      <c r="B120" s="161"/>
      <c r="C120" s="245" t="s">
        <v>252</v>
      </c>
      <c r="D120" s="246"/>
      <c r="E120" s="247"/>
      <c r="F120" s="248"/>
      <c r="G120" s="249"/>
      <c r="H120" s="170"/>
      <c r="I120" s="170"/>
      <c r="J120" s="170"/>
      <c r="K120" s="170"/>
      <c r="L120" s="170"/>
      <c r="M120" s="170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108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6" t="str">
        <f>C120</f>
        <v>- lomařsky upravený kámen, beton C 25/30, štěrkopískový podsyp fr. 0-22mm,  TZ str.9,  výkr. č. D.1.2.5.12</v>
      </c>
      <c r="BB120" s="153"/>
      <c r="BC120" s="153"/>
      <c r="BD120" s="153"/>
      <c r="BE120" s="153"/>
      <c r="BF120" s="153"/>
      <c r="BG120" s="153"/>
      <c r="BH120" s="153"/>
    </row>
    <row r="121" spans="1:60" x14ac:dyDescent="0.2">
      <c r="A121" s="155" t="s">
        <v>101</v>
      </c>
      <c r="B121" s="162" t="s">
        <v>66</v>
      </c>
      <c r="C121" s="189" t="s">
        <v>67</v>
      </c>
      <c r="D121" s="165"/>
      <c r="E121" s="168"/>
      <c r="F121" s="171"/>
      <c r="G121" s="171">
        <f>SUMIF(AE122:AE125,"&lt;&gt;NOR",G122:G125)</f>
        <v>0</v>
      </c>
      <c r="H121" s="171"/>
      <c r="I121" s="171">
        <f>SUM(I122:I125)</f>
        <v>0</v>
      </c>
      <c r="J121" s="171"/>
      <c r="K121" s="171">
        <f>SUM(K122:K125)</f>
        <v>0</v>
      </c>
      <c r="L121" s="171"/>
      <c r="M121" s="171">
        <f>SUM(M122:M125)</f>
        <v>0</v>
      </c>
      <c r="N121" s="165"/>
      <c r="O121" s="165">
        <f>SUM(O122:O125)</f>
        <v>0.26400000000000001</v>
      </c>
      <c r="P121" s="165"/>
      <c r="Q121" s="165">
        <f>SUM(Q122:Q125)</f>
        <v>0</v>
      </c>
      <c r="R121" s="165"/>
      <c r="S121" s="165"/>
      <c r="T121" s="166"/>
      <c r="U121" s="165">
        <f>SUM(U122:U125)</f>
        <v>0.68</v>
      </c>
      <c r="AE121" t="s">
        <v>102</v>
      </c>
    </row>
    <row r="122" spans="1:60" outlineLevel="1" x14ac:dyDescent="0.2">
      <c r="A122" s="154">
        <v>61</v>
      </c>
      <c r="B122" s="161" t="s">
        <v>253</v>
      </c>
      <c r="C122" s="188" t="s">
        <v>254</v>
      </c>
      <c r="D122" s="163" t="s">
        <v>111</v>
      </c>
      <c r="E122" s="167">
        <v>4</v>
      </c>
      <c r="F122" s="169"/>
      <c r="G122" s="170">
        <f>ROUND(E122*F122,2)</f>
        <v>0</v>
      </c>
      <c r="H122" s="169"/>
      <c r="I122" s="170">
        <f>ROUND(E122*H122,2)</f>
        <v>0</v>
      </c>
      <c r="J122" s="169"/>
      <c r="K122" s="170">
        <f>ROUND(E122*J122,2)</f>
        <v>0</v>
      </c>
      <c r="L122" s="170">
        <v>21</v>
      </c>
      <c r="M122" s="170">
        <f>G122*(1+L122/100)</f>
        <v>0</v>
      </c>
      <c r="N122" s="163">
        <v>6.6000000000000003E-2</v>
      </c>
      <c r="O122" s="163">
        <f>ROUND(E122*N122,5)</f>
        <v>0.26400000000000001</v>
      </c>
      <c r="P122" s="163">
        <v>0</v>
      </c>
      <c r="Q122" s="163">
        <f>ROUND(E122*P122,5)</f>
        <v>0</v>
      </c>
      <c r="R122" s="163"/>
      <c r="S122" s="163"/>
      <c r="T122" s="164">
        <v>0.17</v>
      </c>
      <c r="U122" s="163">
        <f>ROUND(E122*T122,2)</f>
        <v>0.68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106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1"/>
      <c r="C123" s="245" t="s">
        <v>255</v>
      </c>
      <c r="D123" s="246"/>
      <c r="E123" s="247"/>
      <c r="F123" s="248"/>
      <c r="G123" s="249"/>
      <c r="H123" s="170"/>
      <c r="I123" s="170"/>
      <c r="J123" s="170"/>
      <c r="K123" s="170"/>
      <c r="L123" s="170"/>
      <c r="M123" s="170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108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6" t="str">
        <f>C123</f>
        <v>dopravní značení</v>
      </c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>
        <v>62</v>
      </c>
      <c r="B124" s="161" t="s">
        <v>256</v>
      </c>
      <c r="C124" s="188" t="s">
        <v>257</v>
      </c>
      <c r="D124" s="163" t="s">
        <v>111</v>
      </c>
      <c r="E124" s="167">
        <v>240</v>
      </c>
      <c r="F124" s="169"/>
      <c r="G124" s="170">
        <f>ROUND(E124*F124,2)</f>
        <v>0</v>
      </c>
      <c r="H124" s="169"/>
      <c r="I124" s="170">
        <f>ROUND(E124*H124,2)</f>
        <v>0</v>
      </c>
      <c r="J124" s="169"/>
      <c r="K124" s="170">
        <f>ROUND(E124*J124,2)</f>
        <v>0</v>
      </c>
      <c r="L124" s="170">
        <v>21</v>
      </c>
      <c r="M124" s="170">
        <f>G124*(1+L124/100)</f>
        <v>0</v>
      </c>
      <c r="N124" s="163">
        <v>0</v>
      </c>
      <c r="O124" s="163">
        <f>ROUND(E124*N124,5)</f>
        <v>0</v>
      </c>
      <c r="P124" s="163">
        <v>0</v>
      </c>
      <c r="Q124" s="163">
        <f>ROUND(E124*P124,5)</f>
        <v>0</v>
      </c>
      <c r="R124" s="163"/>
      <c r="S124" s="163"/>
      <c r="T124" s="164">
        <v>0</v>
      </c>
      <c r="U124" s="163">
        <f>ROUND(E124*T124,2)</f>
        <v>0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106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1"/>
      <c r="C125" s="245" t="s">
        <v>258</v>
      </c>
      <c r="D125" s="246"/>
      <c r="E125" s="247"/>
      <c r="F125" s="248"/>
      <c r="G125" s="249"/>
      <c r="H125" s="170"/>
      <c r="I125" s="170"/>
      <c r="J125" s="170"/>
      <c r="K125" s="170"/>
      <c r="L125" s="170"/>
      <c r="M125" s="170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108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6" t="str">
        <f>C125</f>
        <v>předpoklad nájmu dopravních značek - 60dní</v>
      </c>
      <c r="BB125" s="153"/>
      <c r="BC125" s="153"/>
      <c r="BD125" s="153"/>
      <c r="BE125" s="153"/>
      <c r="BF125" s="153"/>
      <c r="BG125" s="153"/>
      <c r="BH125" s="153"/>
    </row>
    <row r="126" spans="1:60" x14ac:dyDescent="0.2">
      <c r="A126" s="155" t="s">
        <v>101</v>
      </c>
      <c r="B126" s="162" t="s">
        <v>68</v>
      </c>
      <c r="C126" s="189" t="s">
        <v>69</v>
      </c>
      <c r="D126" s="165"/>
      <c r="E126" s="168"/>
      <c r="F126" s="171"/>
      <c r="G126" s="171">
        <f>SUMIF(AE127:AE127,"&lt;&gt;NOR",G127:G127)</f>
        <v>0</v>
      </c>
      <c r="H126" s="171"/>
      <c r="I126" s="171">
        <f>SUM(I127:I127)</f>
        <v>0</v>
      </c>
      <c r="J126" s="171"/>
      <c r="K126" s="171">
        <f>SUM(K127:K127)</f>
        <v>0</v>
      </c>
      <c r="L126" s="171"/>
      <c r="M126" s="171">
        <f>SUM(M127:M127)</f>
        <v>0</v>
      </c>
      <c r="N126" s="165"/>
      <c r="O126" s="165">
        <f>SUM(O127:O127)</f>
        <v>9.6299999999999997E-3</v>
      </c>
      <c r="P126" s="165"/>
      <c r="Q126" s="165">
        <f>SUM(Q127:Q127)</f>
        <v>15.72</v>
      </c>
      <c r="R126" s="165"/>
      <c r="S126" s="165"/>
      <c r="T126" s="166"/>
      <c r="U126" s="165">
        <f>SUM(U127:U127)</f>
        <v>99.46</v>
      </c>
      <c r="AE126" t="s">
        <v>102</v>
      </c>
    </row>
    <row r="127" spans="1:60" outlineLevel="1" x14ac:dyDescent="0.2">
      <c r="A127" s="154">
        <v>63</v>
      </c>
      <c r="B127" s="161" t="s">
        <v>259</v>
      </c>
      <c r="C127" s="188" t="s">
        <v>260</v>
      </c>
      <c r="D127" s="163" t="s">
        <v>144</v>
      </c>
      <c r="E127" s="167">
        <v>6.55</v>
      </c>
      <c r="F127" s="169"/>
      <c r="G127" s="170">
        <f>ROUND(E127*F127,2)</f>
        <v>0</v>
      </c>
      <c r="H127" s="169"/>
      <c r="I127" s="170">
        <f>ROUND(E127*H127,2)</f>
        <v>0</v>
      </c>
      <c r="J127" s="169"/>
      <c r="K127" s="170">
        <f>ROUND(E127*J127,2)</f>
        <v>0</v>
      </c>
      <c r="L127" s="170">
        <v>21</v>
      </c>
      <c r="M127" s="170">
        <f>G127*(1+L127/100)</f>
        <v>0</v>
      </c>
      <c r="N127" s="163">
        <v>1.47E-3</v>
      </c>
      <c r="O127" s="163">
        <f>ROUND(E127*N127,5)</f>
        <v>9.6299999999999997E-3</v>
      </c>
      <c r="P127" s="163">
        <v>2.4</v>
      </c>
      <c r="Q127" s="163">
        <f>ROUND(E127*P127,5)</f>
        <v>15.72</v>
      </c>
      <c r="R127" s="163"/>
      <c r="S127" s="163"/>
      <c r="T127" s="164">
        <v>15.183999999999999</v>
      </c>
      <c r="U127" s="163">
        <f>ROUND(E127*T127,2)</f>
        <v>99.46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261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x14ac:dyDescent="0.2">
      <c r="A128" s="155" t="s">
        <v>101</v>
      </c>
      <c r="B128" s="162" t="s">
        <v>70</v>
      </c>
      <c r="C128" s="189" t="s">
        <v>71</v>
      </c>
      <c r="D128" s="165"/>
      <c r="E128" s="168"/>
      <c r="F128" s="171"/>
      <c r="G128" s="171">
        <f>SUMIF(AE129:AE132,"&lt;&gt;NOR",G129:G132)</f>
        <v>0</v>
      </c>
      <c r="H128" s="171"/>
      <c r="I128" s="171">
        <f>SUM(I129:I132)</f>
        <v>0</v>
      </c>
      <c r="J128" s="171"/>
      <c r="K128" s="171">
        <f>SUM(K129:K132)</f>
        <v>0</v>
      </c>
      <c r="L128" s="171"/>
      <c r="M128" s="171">
        <f>SUM(M129:M132)</f>
        <v>0</v>
      </c>
      <c r="N128" s="165"/>
      <c r="O128" s="165">
        <f>SUM(O129:O132)</f>
        <v>0</v>
      </c>
      <c r="P128" s="165"/>
      <c r="Q128" s="165">
        <f>SUM(Q129:Q132)</f>
        <v>0</v>
      </c>
      <c r="R128" s="165"/>
      <c r="S128" s="165"/>
      <c r="T128" s="166"/>
      <c r="U128" s="165">
        <f>SUM(U129:U132)</f>
        <v>0.68</v>
      </c>
      <c r="AE128" t="s">
        <v>102</v>
      </c>
    </row>
    <row r="129" spans="1:60" outlineLevel="1" x14ac:dyDescent="0.2">
      <c r="A129" s="154">
        <v>64</v>
      </c>
      <c r="B129" s="161" t="s">
        <v>262</v>
      </c>
      <c r="C129" s="188" t="s">
        <v>263</v>
      </c>
      <c r="D129" s="163" t="s">
        <v>264</v>
      </c>
      <c r="E129" s="167">
        <v>16.25</v>
      </c>
      <c r="F129" s="169"/>
      <c r="G129" s="170">
        <f>ROUND(E129*F129,2)</f>
        <v>0</v>
      </c>
      <c r="H129" s="169"/>
      <c r="I129" s="170">
        <f>ROUND(E129*H129,2)</f>
        <v>0</v>
      </c>
      <c r="J129" s="169"/>
      <c r="K129" s="170">
        <f>ROUND(E129*J129,2)</f>
        <v>0</v>
      </c>
      <c r="L129" s="170">
        <v>21</v>
      </c>
      <c r="M129" s="170">
        <f>G129*(1+L129/100)</f>
        <v>0</v>
      </c>
      <c r="N129" s="163">
        <v>0</v>
      </c>
      <c r="O129" s="163">
        <f>ROUND(E129*N129,5)</f>
        <v>0</v>
      </c>
      <c r="P129" s="163">
        <v>0</v>
      </c>
      <c r="Q129" s="163">
        <f>ROUND(E129*P129,5)</f>
        <v>0</v>
      </c>
      <c r="R129" s="163"/>
      <c r="S129" s="163"/>
      <c r="T129" s="164">
        <v>4.2000000000000003E-2</v>
      </c>
      <c r="U129" s="163">
        <f>ROUND(E129*T129,2)</f>
        <v>0.68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106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ht="22.5" outlineLevel="1" x14ac:dyDescent="0.2">
      <c r="A130" s="154">
        <v>65</v>
      </c>
      <c r="B130" s="161" t="s">
        <v>265</v>
      </c>
      <c r="C130" s="188" t="s">
        <v>266</v>
      </c>
      <c r="D130" s="163" t="s">
        <v>264</v>
      </c>
      <c r="E130" s="167">
        <v>341.25</v>
      </c>
      <c r="F130" s="169"/>
      <c r="G130" s="170">
        <f>ROUND(E130*F130,2)</f>
        <v>0</v>
      </c>
      <c r="H130" s="169"/>
      <c r="I130" s="170">
        <f>ROUND(E130*H130,2)</f>
        <v>0</v>
      </c>
      <c r="J130" s="169"/>
      <c r="K130" s="170">
        <f>ROUND(E130*J130,2)</f>
        <v>0</v>
      </c>
      <c r="L130" s="170">
        <v>21</v>
      </c>
      <c r="M130" s="170">
        <f>G130*(1+L130/100)</f>
        <v>0</v>
      </c>
      <c r="N130" s="163">
        <v>0</v>
      </c>
      <c r="O130" s="163">
        <f>ROUND(E130*N130,5)</f>
        <v>0</v>
      </c>
      <c r="P130" s="163">
        <v>0</v>
      </c>
      <c r="Q130" s="163">
        <f>ROUND(E130*P130,5)</f>
        <v>0</v>
      </c>
      <c r="R130" s="163"/>
      <c r="S130" s="163"/>
      <c r="T130" s="164">
        <v>0</v>
      </c>
      <c r="U130" s="163">
        <f>ROUND(E130*T130,2)</f>
        <v>0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106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1"/>
      <c r="C131" s="245" t="s">
        <v>175</v>
      </c>
      <c r="D131" s="246"/>
      <c r="E131" s="247"/>
      <c r="F131" s="248"/>
      <c r="G131" s="249"/>
      <c r="H131" s="170"/>
      <c r="I131" s="170"/>
      <c r="J131" s="170"/>
      <c r="K131" s="170"/>
      <c r="L131" s="170"/>
      <c r="M131" s="170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108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6" t="str">
        <f>C131</f>
        <v>Skládka TKO - Žabčice, předpokládaná vzdálenost na skládku činí  27km</v>
      </c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66</v>
      </c>
      <c r="B132" s="161" t="s">
        <v>123</v>
      </c>
      <c r="C132" s="188" t="s">
        <v>267</v>
      </c>
      <c r="D132" s="163" t="s">
        <v>264</v>
      </c>
      <c r="E132" s="167">
        <v>16.25</v>
      </c>
      <c r="F132" s="169"/>
      <c r="G132" s="170">
        <f>ROUND(E132*F132,2)</f>
        <v>0</v>
      </c>
      <c r="H132" s="169"/>
      <c r="I132" s="170">
        <f>ROUND(E132*H132,2)</f>
        <v>0</v>
      </c>
      <c r="J132" s="169"/>
      <c r="K132" s="170">
        <f>ROUND(E132*J132,2)</f>
        <v>0</v>
      </c>
      <c r="L132" s="170">
        <v>21</v>
      </c>
      <c r="M132" s="170">
        <f>G132*(1+L132/100)</f>
        <v>0</v>
      </c>
      <c r="N132" s="163">
        <v>0</v>
      </c>
      <c r="O132" s="163">
        <f>ROUND(E132*N132,5)</f>
        <v>0</v>
      </c>
      <c r="P132" s="163">
        <v>0</v>
      </c>
      <c r="Q132" s="163">
        <f>ROUND(E132*P132,5)</f>
        <v>0</v>
      </c>
      <c r="R132" s="163"/>
      <c r="S132" s="163"/>
      <c r="T132" s="164">
        <v>0</v>
      </c>
      <c r="U132" s="163">
        <f>ROUND(E132*T132,2)</f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106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x14ac:dyDescent="0.2">
      <c r="A133" s="155" t="s">
        <v>101</v>
      </c>
      <c r="B133" s="162" t="s">
        <v>72</v>
      </c>
      <c r="C133" s="189" t="s">
        <v>73</v>
      </c>
      <c r="D133" s="165"/>
      <c r="E133" s="168"/>
      <c r="F133" s="171"/>
      <c r="G133" s="171">
        <f>SUMIF(AE134:AE140,"&lt;&gt;NOR",G134:G140)</f>
        <v>0</v>
      </c>
      <c r="H133" s="171"/>
      <c r="I133" s="171">
        <f>SUM(I134:I140)</f>
        <v>0</v>
      </c>
      <c r="J133" s="171"/>
      <c r="K133" s="171">
        <f>SUM(K134:K140)</f>
        <v>0</v>
      </c>
      <c r="L133" s="171"/>
      <c r="M133" s="171">
        <f>SUM(M134:M140)</f>
        <v>0</v>
      </c>
      <c r="N133" s="165"/>
      <c r="O133" s="165">
        <f>SUM(O134:O140)</f>
        <v>0</v>
      </c>
      <c r="P133" s="165"/>
      <c r="Q133" s="165">
        <f>SUM(Q134:Q140)</f>
        <v>0</v>
      </c>
      <c r="R133" s="165"/>
      <c r="S133" s="165"/>
      <c r="T133" s="166"/>
      <c r="U133" s="165">
        <f>SUM(U134:U140)</f>
        <v>350.77</v>
      </c>
      <c r="AE133" t="s">
        <v>102</v>
      </c>
    </row>
    <row r="134" spans="1:60" outlineLevel="1" x14ac:dyDescent="0.2">
      <c r="A134" s="154">
        <v>67</v>
      </c>
      <c r="B134" s="161" t="s">
        <v>268</v>
      </c>
      <c r="C134" s="188" t="s">
        <v>269</v>
      </c>
      <c r="D134" s="163" t="s">
        <v>264</v>
      </c>
      <c r="E134" s="167">
        <v>263.55</v>
      </c>
      <c r="F134" s="169"/>
      <c r="G134" s="170">
        <f>ROUND(E134*F134,2)</f>
        <v>0</v>
      </c>
      <c r="H134" s="169"/>
      <c r="I134" s="170">
        <f>ROUND(E134*H134,2)</f>
        <v>0</v>
      </c>
      <c r="J134" s="169"/>
      <c r="K134" s="170">
        <f>ROUND(E134*J134,2)</f>
        <v>0</v>
      </c>
      <c r="L134" s="170">
        <v>21</v>
      </c>
      <c r="M134" s="170">
        <f>G134*(1+L134/100)</f>
        <v>0</v>
      </c>
      <c r="N134" s="163">
        <v>0</v>
      </c>
      <c r="O134" s="163">
        <f>ROUND(E134*N134,5)</f>
        <v>0</v>
      </c>
      <c r="P134" s="163">
        <v>0</v>
      </c>
      <c r="Q134" s="163">
        <f>ROUND(E134*P134,5)</f>
        <v>0</v>
      </c>
      <c r="R134" s="163"/>
      <c r="S134" s="163"/>
      <c r="T134" s="164">
        <v>0.77</v>
      </c>
      <c r="U134" s="163">
        <f>ROUND(E134*T134,2)</f>
        <v>202.93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106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>
        <v>68</v>
      </c>
      <c r="B135" s="161" t="s">
        <v>123</v>
      </c>
      <c r="C135" s="188" t="s">
        <v>270</v>
      </c>
      <c r="D135" s="163" t="s">
        <v>264</v>
      </c>
      <c r="E135" s="167">
        <v>263.55</v>
      </c>
      <c r="F135" s="169"/>
      <c r="G135" s="170">
        <f>ROUND(E135*F135,2)</f>
        <v>0</v>
      </c>
      <c r="H135" s="169"/>
      <c r="I135" s="170">
        <f>ROUND(E135*H135,2)</f>
        <v>0</v>
      </c>
      <c r="J135" s="169"/>
      <c r="K135" s="170">
        <f>ROUND(E135*J135,2)</f>
        <v>0</v>
      </c>
      <c r="L135" s="170">
        <v>21</v>
      </c>
      <c r="M135" s="170">
        <f>G135*(1+L135/100)</f>
        <v>0</v>
      </c>
      <c r="N135" s="163">
        <v>0</v>
      </c>
      <c r="O135" s="163">
        <f>ROUND(E135*N135,5)</f>
        <v>0</v>
      </c>
      <c r="P135" s="163">
        <v>0</v>
      </c>
      <c r="Q135" s="163">
        <f>ROUND(E135*P135,5)</f>
        <v>0</v>
      </c>
      <c r="R135" s="163"/>
      <c r="S135" s="163"/>
      <c r="T135" s="164">
        <v>0</v>
      </c>
      <c r="U135" s="163">
        <f>ROUND(E135*T135,2)</f>
        <v>0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106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ht="22.5" outlineLevel="1" x14ac:dyDescent="0.2">
      <c r="A136" s="154"/>
      <c r="B136" s="161"/>
      <c r="C136" s="245" t="s">
        <v>275</v>
      </c>
      <c r="D136" s="246"/>
      <c r="E136" s="247"/>
      <c r="F136" s="248"/>
      <c r="G136" s="249"/>
      <c r="H136" s="170"/>
      <c r="I136" s="170"/>
      <c r="J136" s="170"/>
      <c r="K136" s="170"/>
      <c r="L136" s="170"/>
      <c r="M136" s="170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108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6" t="str">
        <f>C136</f>
        <v>malé dopravní prostředky, doprava veškerého materiálu pro stavbu od zařízení staveniště na staveniště, případně ručně</v>
      </c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1"/>
      <c r="C137" s="245" t="s">
        <v>271</v>
      </c>
      <c r="D137" s="246"/>
      <c r="E137" s="247"/>
      <c r="F137" s="248"/>
      <c r="G137" s="249"/>
      <c r="H137" s="170"/>
      <c r="I137" s="170"/>
      <c r="J137" s="170"/>
      <c r="K137" s="170"/>
      <c r="L137" s="170"/>
      <c r="M137" s="170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108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6" t="str">
        <f>C137</f>
        <v>viz TZ  D.1.2.3</v>
      </c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>
        <v>69</v>
      </c>
      <c r="B138" s="161" t="s">
        <v>123</v>
      </c>
      <c r="C138" s="188" t="s">
        <v>272</v>
      </c>
      <c r="D138" s="163" t="s">
        <v>264</v>
      </c>
      <c r="E138" s="167">
        <v>231.72</v>
      </c>
      <c r="F138" s="169"/>
      <c r="G138" s="170">
        <f>ROUND(E138*F138,2)</f>
        <v>0</v>
      </c>
      <c r="H138" s="169"/>
      <c r="I138" s="170">
        <f>ROUND(E138*H138,2)</f>
        <v>0</v>
      </c>
      <c r="J138" s="169"/>
      <c r="K138" s="170">
        <f>ROUND(E138*J138,2)</f>
        <v>0</v>
      </c>
      <c r="L138" s="170">
        <v>21</v>
      </c>
      <c r="M138" s="170">
        <f>G138*(1+L138/100)</f>
        <v>0</v>
      </c>
      <c r="N138" s="163">
        <v>0</v>
      </c>
      <c r="O138" s="163">
        <f>ROUND(E138*N138,5)</f>
        <v>0</v>
      </c>
      <c r="P138" s="163">
        <v>0</v>
      </c>
      <c r="Q138" s="163">
        <f>ROUND(E138*P138,5)</f>
        <v>0</v>
      </c>
      <c r="R138" s="163"/>
      <c r="S138" s="163"/>
      <c r="T138" s="164">
        <v>0.63800000000000001</v>
      </c>
      <c r="U138" s="163">
        <f>ROUND(E138*T138,2)</f>
        <v>147.84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106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ht="22.5" outlineLevel="1" x14ac:dyDescent="0.2">
      <c r="A139" s="154"/>
      <c r="B139" s="161"/>
      <c r="C139" s="245" t="s">
        <v>273</v>
      </c>
      <c r="D139" s="246"/>
      <c r="E139" s="247"/>
      <c r="F139" s="248"/>
      <c r="G139" s="249"/>
      <c r="H139" s="170"/>
      <c r="I139" s="170"/>
      <c r="J139" s="170"/>
      <c r="K139" s="170"/>
      <c r="L139" s="170"/>
      <c r="M139" s="170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108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6" t="str">
        <f>C139</f>
        <v>Přesun materiálu od skládky (mezideponie) na zařízení stavenistě (kamenivo pro gabiony,  lomový kámen pro zához, rovnaninu)</v>
      </c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79"/>
      <c r="B140" s="180"/>
      <c r="C140" s="271" t="s">
        <v>274</v>
      </c>
      <c r="D140" s="272"/>
      <c r="E140" s="273"/>
      <c r="F140" s="274"/>
      <c r="G140" s="275"/>
      <c r="H140" s="181"/>
      <c r="I140" s="181"/>
      <c r="J140" s="181"/>
      <c r="K140" s="181"/>
      <c r="L140" s="181"/>
      <c r="M140" s="181"/>
      <c r="N140" s="182"/>
      <c r="O140" s="182"/>
      <c r="P140" s="182"/>
      <c r="Q140" s="182"/>
      <c r="R140" s="182"/>
      <c r="S140" s="182"/>
      <c r="T140" s="183"/>
      <c r="U140" s="182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108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6" t="str">
        <f>C140</f>
        <v>včetně naložení a zpětného uložení</v>
      </c>
      <c r="BB140" s="153"/>
      <c r="BC140" s="153"/>
      <c r="BD140" s="153"/>
      <c r="BE140" s="153"/>
      <c r="BF140" s="153"/>
      <c r="BG140" s="153"/>
      <c r="BH140" s="153"/>
    </row>
    <row r="141" spans="1:60" x14ac:dyDescent="0.2">
      <c r="A141" s="6"/>
      <c r="B141" s="7" t="s">
        <v>276</v>
      </c>
      <c r="C141" s="190" t="s">
        <v>276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AC141">
        <v>15</v>
      </c>
      <c r="AD141">
        <v>21</v>
      </c>
    </row>
    <row r="142" spans="1:60" x14ac:dyDescent="0.2">
      <c r="A142" s="184"/>
      <c r="B142" s="185">
        <v>26</v>
      </c>
      <c r="C142" s="191" t="s">
        <v>276</v>
      </c>
      <c r="D142" s="186"/>
      <c r="E142" s="186"/>
      <c r="F142" s="186"/>
      <c r="G142" s="187">
        <f>G8+G79+G84+G109+G121+G126+G128+G133</f>
        <v>0</v>
      </c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AC142">
        <f>SUMIF(L7:L140,AC141,G7:G140)</f>
        <v>0</v>
      </c>
      <c r="AD142">
        <f>SUMIF(L7:L140,AD141,G7:G140)</f>
        <v>0</v>
      </c>
      <c r="AE142" t="s">
        <v>277</v>
      </c>
    </row>
    <row r="143" spans="1:60" x14ac:dyDescent="0.2">
      <c r="A143" s="6"/>
      <c r="B143" s="7" t="s">
        <v>276</v>
      </c>
      <c r="C143" s="190" t="s">
        <v>276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6"/>
      <c r="B144" s="7" t="s">
        <v>276</v>
      </c>
      <c r="C144" s="190" t="s">
        <v>276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57">
        <v>33</v>
      </c>
      <c r="B145" s="257"/>
      <c r="C145" s="258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259"/>
      <c r="B146" s="260"/>
      <c r="C146" s="261"/>
      <c r="D146" s="260"/>
      <c r="E146" s="260"/>
      <c r="F146" s="260"/>
      <c r="G146" s="262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AE146" t="s">
        <v>278</v>
      </c>
    </row>
    <row r="147" spans="1:31" x14ac:dyDescent="0.2">
      <c r="A147" s="263"/>
      <c r="B147" s="264"/>
      <c r="C147" s="265"/>
      <c r="D147" s="264"/>
      <c r="E147" s="264"/>
      <c r="F147" s="264"/>
      <c r="G147" s="26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263"/>
      <c r="B148" s="264"/>
      <c r="C148" s="265"/>
      <c r="D148" s="264"/>
      <c r="E148" s="264"/>
      <c r="F148" s="264"/>
      <c r="G148" s="26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63"/>
      <c r="B149" s="264"/>
      <c r="C149" s="265"/>
      <c r="D149" s="264"/>
      <c r="E149" s="264"/>
      <c r="F149" s="264"/>
      <c r="G149" s="26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267"/>
      <c r="B150" s="268"/>
      <c r="C150" s="269"/>
      <c r="D150" s="268"/>
      <c r="E150" s="268"/>
      <c r="F150" s="268"/>
      <c r="G150" s="270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">
      <c r="A151" s="6"/>
      <c r="B151" s="7" t="s">
        <v>276</v>
      </c>
      <c r="C151" s="190" t="s">
        <v>276</v>
      </c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">
      <c r="C152" s="192"/>
      <c r="AE152" t="s">
        <v>279</v>
      </c>
    </row>
  </sheetData>
  <mergeCells count="62">
    <mergeCell ref="A145:C145"/>
    <mergeCell ref="A146:G150"/>
    <mergeCell ref="C125:G125"/>
    <mergeCell ref="C131:G131"/>
    <mergeCell ref="C136:G136"/>
    <mergeCell ref="C137:G137"/>
    <mergeCell ref="C139:G139"/>
    <mergeCell ref="C140:G140"/>
    <mergeCell ref="C123:G123"/>
    <mergeCell ref="C97:G97"/>
    <mergeCell ref="C99:G99"/>
    <mergeCell ref="C103:G103"/>
    <mergeCell ref="C105:G105"/>
    <mergeCell ref="C108:G108"/>
    <mergeCell ref="C111:G111"/>
    <mergeCell ref="C113:G113"/>
    <mergeCell ref="C115:G115"/>
    <mergeCell ref="C117:G117"/>
    <mergeCell ref="C119:G119"/>
    <mergeCell ref="C120:G120"/>
    <mergeCell ref="C95:G95"/>
    <mergeCell ref="C72:G72"/>
    <mergeCell ref="C74:G74"/>
    <mergeCell ref="C78:G78"/>
    <mergeCell ref="C81:G81"/>
    <mergeCell ref="C83:G83"/>
    <mergeCell ref="C86:G86"/>
    <mergeCell ref="C87:G87"/>
    <mergeCell ref="C89:G89"/>
    <mergeCell ref="C90:G90"/>
    <mergeCell ref="C92:G92"/>
    <mergeCell ref="C93:G93"/>
    <mergeCell ref="C70:G70"/>
    <mergeCell ref="C45:G45"/>
    <mergeCell ref="C47:G47"/>
    <mergeCell ref="C49:G49"/>
    <mergeCell ref="C53:G53"/>
    <mergeCell ref="C55:G55"/>
    <mergeCell ref="C57:G57"/>
    <mergeCell ref="C59:G59"/>
    <mergeCell ref="C61:G61"/>
    <mergeCell ref="C63:G63"/>
    <mergeCell ref="C66:G66"/>
    <mergeCell ref="C68:G68"/>
    <mergeCell ref="C42:G42"/>
    <mergeCell ref="C19:G19"/>
    <mergeCell ref="C20:G20"/>
    <mergeCell ref="C22:G22"/>
    <mergeCell ref="C24:G24"/>
    <mergeCell ref="C26:G26"/>
    <mergeCell ref="C28:G28"/>
    <mergeCell ref="C29:G29"/>
    <mergeCell ref="C32:G32"/>
    <mergeCell ref="C34:G34"/>
    <mergeCell ref="C38:G38"/>
    <mergeCell ref="C40:G40"/>
    <mergeCell ref="C15:G15"/>
    <mergeCell ref="A1:G1"/>
    <mergeCell ref="C2:G2"/>
    <mergeCell ref="C3:G3"/>
    <mergeCell ref="C4:G4"/>
    <mergeCell ref="C10:G10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Rostislav Uhlíř</cp:lastModifiedBy>
  <cp:lastPrinted>2014-02-28T09:52:57Z</cp:lastPrinted>
  <dcterms:created xsi:type="dcterms:W3CDTF">2009-04-08T07:15:50Z</dcterms:created>
  <dcterms:modified xsi:type="dcterms:W3CDTF">2019-02-15T07:50:14Z</dcterms:modified>
</cp:coreProperties>
</file>