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17006-14XT-PA-01 - SO 01 ..." sheetId="2" r:id="rId2"/>
    <sheet name="17006-14XT-PA-02 - SO 02 ..." sheetId="3" r:id="rId3"/>
    <sheet name="List1" sheetId="4" r:id="rId4"/>
  </sheets>
  <definedNames>
    <definedName name="_xlnm._FilterDatabase" localSheetId="1" hidden="1">'17006-14XT-PA-01 - SO 01 ...'!$C$122:$K$211</definedName>
    <definedName name="_xlnm._FilterDatabase" localSheetId="2" hidden="1">'17006-14XT-PA-02 - SO 02 ...'!$C$130:$K$298</definedName>
    <definedName name="_xlnm.Print_Area" localSheetId="1">'17006-14XT-PA-01 - SO 01 ...'!$C$4:$J$76,'17006-14XT-PA-01 - SO 01 ...'!$C$108:$K$211</definedName>
    <definedName name="_xlnm.Print_Area" localSheetId="2">'17006-14XT-PA-02 - SO 02 ...'!$C$4:$J$76,'17006-14XT-PA-02 - SO 02 ...'!$C$116:$K$298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'17006-14XT-PA-01 - SO 01 ...'!$122:$122</definedName>
    <definedName name="_xlnm.Print_Titles" localSheetId="2">'17006-14XT-PA-02 - SO 02 ...'!$130:$130</definedName>
  </definedNames>
  <calcPr calcId="145621"/>
</workbook>
</file>

<file path=xl/sharedStrings.xml><?xml version="1.0" encoding="utf-8"?>
<sst xmlns="http://schemas.openxmlformats.org/spreadsheetml/2006/main" count="2674" uniqueCount="546">
  <si>
    <t>Export Komplet</t>
  </si>
  <si>
    <t/>
  </si>
  <si>
    <t>2.0</t>
  </si>
  <si>
    <t>False</t>
  </si>
  <si>
    <t>{790aee47-de6e-40ae-b6c9-d9b980d08aac}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</si>
  <si>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</si>
  <si>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</si>
  <si>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</si>
  <si>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</si>
  <si>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</si>
  <si>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</si>
  <si>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</si>
  <si>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</si>
  <si>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</si>
  <si>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17006-14XT-PA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</si>
  <si>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</si>
  <si>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</si>
  <si>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Morava, Napajedla, řkm 161,700-161,975, oprava LB hráze</t>
  </si>
  <si>
    <t>KSO:</t>
  </si>
  <si>
    <t>CC-CZ:</t>
  </si>
  <si>
    <t>Místo:</t>
  </si>
  <si>
    <t>Napajedla</t>
  </si>
  <si>
    <t>Datum:</t>
  </si>
  <si>
    <t>9. 5. 2017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</si>
  <si>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</si>
  <si>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</si>
  <si>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</si>
  <si>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</si>
  <si>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</si>
  <si>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</si>
  <si>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</si>
  <si>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00220078</t>
  </si>
  <si>
    <t>Regioprojekt Brno, s.r.o</t>
  </si>
  <si>
    <t>CZ00220078</t>
  </si>
  <si>
    <t>True</t>
  </si>
  <si>
    <t>Zpracovatel:</t>
  </si>
  <si>
    <t>Ing. Alena Petříková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</si>
  <si>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</si>
  <si>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</si>
  <si>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</si>
  <si>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</si>
  <si>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</si>
  <si>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</si>
  <si>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</si>
  <si>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</si>
  <si>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</si>
  <si>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</si>
  <si>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</si>
  <si>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</si>
  <si>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</si>
  <si>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</si>
  <si>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</si>
  <si>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</si>
  <si>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</si>
  <si>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</si>
  <si>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</si>
  <si>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</si>
  <si>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</si>
  <si>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</si>
  <si>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</si>
  <si>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</si>
  <si>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</si>
  <si>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</si>
  <si>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</si>
  <si>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</si>
  <si>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</si>
  <si>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</si>
  <si>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</si>
  <si>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</si>
  <si>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</si>
  <si>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</si>
  <si>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</si>
  <si>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</si>
  <si>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</si>
  <si>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</si>
  <si>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</si>
  <si>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</si>
  <si>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</si>
  <si>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</si>
  <si>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</si>
  <si>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</si>
  <si>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</si>
  <si>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</si>
  <si>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</si>
  <si>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{3457d8f9-1855-4def-a1e4-3dffe293e6a8}</t>
  </si>
  <si>
    <t>2</t>
  </si>
  <si>
    <t>/</t>
  </si>
  <si>
    <t>17006-14XT-PA-01</t>
  </si>
  <si>
    <t>SO 01 Oprava hráze</t>
  </si>
  <si>
    <t>Soupis</t>
  </si>
  <si>
    <t>{91e7e4da-7e85-4401-ac7e-4075220a9336}</t>
  </si>
  <si>
    <t>17006-14XT-PA-02</t>
  </si>
  <si>
    <t>SO 02 Vedlejší a ostatní náklady</t>
  </si>
  <si>
    <t>{f28bc3d9-92d2-4c13-adcb-a32ef9029acf}</t>
  </si>
  <si>
    <t>DRN</t>
  </si>
  <si>
    <t>1000</t>
  </si>
  <si>
    <t>ODKOP</t>
  </si>
  <si>
    <t>95,001</t>
  </si>
  <si>
    <t>KRYCÍ LIST SOUPISU PRACÍ</t>
  </si>
  <si>
    <t>PAZENI</t>
  </si>
  <si>
    <t>50</t>
  </si>
  <si>
    <t>STETOVNICE</t>
  </si>
  <si>
    <t>1493,75</t>
  </si>
  <si>
    <t>TRAVNIK</t>
  </si>
  <si>
    <t>4000</t>
  </si>
  <si>
    <t>ZEMINA</t>
  </si>
  <si>
    <t>270</t>
  </si>
  <si>
    <t>Objekt:</t>
  </si>
  <si>
    <t>17006-14XT-PA - Morava, Napajedla, řkm 161,700-161,975, oprava LB hráze</t>
  </si>
  <si>
    <t>Soupis:</t>
  </si>
  <si>
    <t>17006-14XT-PA-01 - SO 01 Oprava hráze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</si>
  <si>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</si>
  <si>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</si>
  <si>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</si>
  <si>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</si>
  <si>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</si>
  <si>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</si>
  <si>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</si>
  <si>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</si>
  <si>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</si>
  <si>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</si>
  <si>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</si>
  <si>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</si>
  <si>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</si>
  <si>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</si>
  <si>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</si>
  <si>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</si>
  <si>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</si>
  <si>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</si>
  <si>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</si>
  <si>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</si>
  <si>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</si>
  <si>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</si>
  <si>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</si>
  <si>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</si>
  <si>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</si>
  <si>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</si>
  <si>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</si>
  <si>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</si>
  <si>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</si>
  <si>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</si>
  <si>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4</t>
  </si>
  <si>
    <t>-1749037034</t>
  </si>
  <si>
    <t>PP</t>
  </si>
  <si>
    <t>Sejmutí drnu tl. do 100 mm, v jakékoliv ploše</t>
  </si>
  <si>
    <t>PSC</t>
  </si>
  <si>
    <t>VV</t>
  </si>
  <si>
    <t>"Na vzdušné straně hráze" 1000</t>
  </si>
  <si>
    <t>Součet</t>
  </si>
  <si>
    <t>122201101</t>
  </si>
  <si>
    <t>Odkopávky a prokopávky nezapažené v hornině tř. 3 objem do 100 m3</t>
  </si>
  <si>
    <t>m3</t>
  </si>
  <si>
    <t>-2041552973</t>
  </si>
  <si>
    <t>Odkopávky a prokopávky nezapažené  s přehozením výkopku na vzdálenost do 3 m nebo s naložením na dopravní prostředek v hornině tř. 3 do 100 m3</t>
  </si>
  <si>
    <t>"Odkopávky v místě zhlaví štětovnic - pro zarážení" (81+185)*0,8*0,5*0,6579</t>
  </si>
  <si>
    <t>"Odkopávky ve stísněných prostorech v patě hráze" 50*1*0,625*0,8</t>
  </si>
  <si>
    <t>3</t>
  </si>
  <si>
    <t>122201109</t>
  </si>
  <si>
    <t>Příplatek za lepivost u odkopávek v hornině tř. 1 až 3</t>
  </si>
  <si>
    <t>1818501948</t>
  </si>
  <si>
    <t>Odkopávky a prokopávky nezapažené  s přehozením výkopku na vzdálenost do 3 m nebo s naložením na dopravní prostředek v hornině tř. 3 Příplatek k cenám za lepivost horniny tř. 3</t>
  </si>
  <si>
    <t>ODKOP*0,3</t>
  </si>
  <si>
    <t>151101201</t>
  </si>
  <si>
    <t>Zřízení příložného pažení stěn výkopu hl do 4 m</t>
  </si>
  <si>
    <t>-909337791</t>
  </si>
  <si>
    <t>Zřízení pažení stěn výkopu bez rozepření nebo vzepření  příložné, hloubky do 4 m</t>
  </si>
  <si>
    <t>"Po odkopávkách ve stísněných prostorech v patě hráze" 50*1</t>
  </si>
  <si>
    <t>5</t>
  </si>
  <si>
    <t>151101211</t>
  </si>
  <si>
    <t>Odstranění příložného pažení stěn hl do 4 m</t>
  </si>
  <si>
    <t>974067974</t>
  </si>
  <si>
    <t>Odstranění pažení stěn výkopu  s uložením pažin na vzdálenost do 3 m od okraje výkopu příložné, hloubky do 4 m</t>
  </si>
  <si>
    <t>6</t>
  </si>
  <si>
    <t>151101401</t>
  </si>
  <si>
    <t>Zřízení vzepření stěn při pažení příložném hl do 4 m</t>
  </si>
  <si>
    <t>-760746364</t>
  </si>
  <si>
    <t>Zřízení vzepření zapažených stěn výkopů  s potřebným přepažováním při roubení příložném, hloubky do 4 m</t>
  </si>
  <si>
    <t>7</t>
  </si>
  <si>
    <t>151101411</t>
  </si>
  <si>
    <t>Odstranění vzepření stěn při pažení příložném hl do 4 m</t>
  </si>
  <si>
    <t>1667344706</t>
  </si>
  <si>
    <t>Odstranění vzepření stěn výkopů  s uložením materiálu na vzdálenost do 3 m od kraje výkopu při roubení příložném, hloubky do 4 m</t>
  </si>
  <si>
    <t>8</t>
  </si>
  <si>
    <t>153111114</t>
  </si>
  <si>
    <t>Příčné řezání ocelových zaberaněných štětovnic z terénu</t>
  </si>
  <si>
    <t>kus</t>
  </si>
  <si>
    <t>19343518</t>
  </si>
  <si>
    <t>Úprava ocelových štětovnic pro štětové stěny  řezání z terénu, štětovnic zaberaněných příčné</t>
  </si>
  <si>
    <t>"Celkem 511 ks" 511</t>
  </si>
  <si>
    <t>9</t>
  </si>
  <si>
    <t>153112122</t>
  </si>
  <si>
    <t>Zaberanění ocelových štětovnic na dl do 8 m ve standardních podmínkách z terénu</t>
  </si>
  <si>
    <t>2040095457</t>
  </si>
  <si>
    <t>Zřízení beraněných stěn z ocelových štětovnic  z terénu zaberanění štětovnic ve standardních podmínkách, délky do 8 m</t>
  </si>
  <si>
    <t>"Úsek č. 1" 81*5,0</t>
  </si>
  <si>
    <t>"Úsek č. 2" 4,5*4,5+4,0*30,0+6*3,5</t>
  </si>
  <si>
    <t>"Úsek č. 3" 185,5*5,0</t>
  </si>
  <si>
    <t>10</t>
  </si>
  <si>
    <t>M</t>
  </si>
  <si>
    <t>RM01</t>
  </si>
  <si>
    <t>kg</t>
  </si>
  <si>
    <t>1877657424</t>
  </si>
  <si>
    <t>štětovnice IIIn dle EN 10248-1, S240GP</t>
  </si>
  <si>
    <t>P</t>
  </si>
  <si>
    <t>Poznámka k položce:
Původně viz položka URS 159202200 (štětovnice IIIn dle EN 10248-1, S240GP).
Změna typu a profilu štětovnice.</t>
  </si>
  <si>
    <t>STETOVNICE*90,5/1000</t>
  </si>
  <si>
    <t>11</t>
  </si>
  <si>
    <t>162301102</t>
  </si>
  <si>
    <t>Vodorovné přemístění do 1000 m výkopku/sypaniny z horniny tř. 1 až 4</t>
  </si>
  <si>
    <t>163818996</t>
  </si>
  <si>
    <t>Vodorovné přemístění výkopku nebo sypaniny po suchu  na obvyklém dopravním prostředku, bez naložení výkopku, avšak se složením bez rozhrnutí z horniny tř. 1 až 4 na vzdálenost přes 500 do 1 000 m</t>
  </si>
  <si>
    <t>"Odvoz na mezideponii a z mezideponie zpět" ODKOP*2</t>
  </si>
  <si>
    <t>12</t>
  </si>
  <si>
    <t>167101101</t>
  </si>
  <si>
    <t>Nakládání výkopku z hornin tř. 1 až 4 do 100 m3</t>
  </si>
  <si>
    <t>318975769</t>
  </si>
  <si>
    <t>Nakládání, skládání a překládání neulehlého výkopku nebo sypaniny  nakládání, množství do 100 m3, z hornin tř. 1 až 4</t>
  </si>
  <si>
    <t>"Odvoz z mezideponie" ODKOP</t>
  </si>
  <si>
    <t>13</t>
  </si>
  <si>
    <t>171101101</t>
  </si>
  <si>
    <t>Uložení sypaniny z hornin soudržných do násypů zhutněných na 95 % PS</t>
  </si>
  <si>
    <t>-197483649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</si>
  <si>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</si>
  <si>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"Násypy po odkopech" ODKOP</t>
  </si>
  <si>
    <t>"Násyp pro rozšíření korynu hráze a násyp nad zhlavím štětovnic" 270</t>
  </si>
  <si>
    <t>14</t>
  </si>
  <si>
    <t>171201201</t>
  </si>
  <si>
    <t>Uložení sypaniny na skládky</t>
  </si>
  <si>
    <t>-1049057451</t>
  </si>
  <si>
    <t>Uložení sypaniny  na skládky</t>
  </si>
  <si>
    <t>"Uložení výkopku na mezideponii" ODKOP</t>
  </si>
  <si>
    <t>181202301</t>
  </si>
  <si>
    <t>Úprava pláně na násypech bez zhutnění</t>
  </si>
  <si>
    <t>1486698521</t>
  </si>
  <si>
    <t>Úprava pláně na stavbách dálnic strojně na násypech bez zhutnění</t>
  </si>
  <si>
    <t>"Závěrečná úprava koruny hráze" 1000</t>
  </si>
  <si>
    <t>"Záverečné terénní úpravy" 3000</t>
  </si>
  <si>
    <t>16</t>
  </si>
  <si>
    <t>181411121</t>
  </si>
  <si>
    <t>Založení lučního trávníku výsevem plochy do 1000 m2 v rovině a ve svahu do 1:5</t>
  </si>
  <si>
    <t>-228389579</t>
  </si>
  <si>
    <t>Založení trávníku na půdě předem připravené plochy do 1000 m2 výsevem včetně utažení lučního v rovině nebo na svahu do 1:5</t>
  </si>
  <si>
    <t>17</t>
  </si>
  <si>
    <t>005724720</t>
  </si>
  <si>
    <t>osivo směs travní krajinná-rovinná</t>
  </si>
  <si>
    <t>1877969044</t>
  </si>
  <si>
    <t>4000*0,035 'Přepočtené koeficientem množství</t>
  </si>
  <si>
    <t>18</t>
  </si>
  <si>
    <t>181411123</t>
  </si>
  <si>
    <t>Založení lučního trávníku výsevem plochy do 1000 m2 ve svahu do 1:1</t>
  </si>
  <si>
    <t>386874562</t>
  </si>
  <si>
    <t>Založení trávníku na půdě předem připravené plochy do 1000 m2 výsevem včetně utažení lučního na svahu přes 1:2 do 1:1</t>
  </si>
  <si>
    <t>19</t>
  </si>
  <si>
    <t>005724740</t>
  </si>
  <si>
    <t>osivo směs travní krajinná-svahová</t>
  </si>
  <si>
    <t>209691214</t>
  </si>
  <si>
    <t>1000*0,035 'Přepočtené koeficientem množství</t>
  </si>
  <si>
    <t>20</t>
  </si>
  <si>
    <t>R001</t>
  </si>
  <si>
    <t>Rozprostření drnu pl přes 500 m2 ve svahu přes 1:5 tl vrstvy do 250 mm</t>
  </si>
  <si>
    <t>-343163485</t>
  </si>
  <si>
    <t>Rozprostření a urovnání ornice ve svahu sklonu přes 1:5 při souvislé ploše přes 500 m2, tl. vrstvy přes 200 do 250 mm</t>
  </si>
  <si>
    <t>DRN/0,25</t>
  </si>
  <si>
    <t>R002</t>
  </si>
  <si>
    <t>Zajištění vhodné zeminy do násypu konstrukce hráze</t>
  </si>
  <si>
    <t>-268379770</t>
  </si>
  <si>
    <t>Poznámka k položce:
Zemina CS, CS, SM, MS, CL a CI: včetně těžení, nákupu a dopravy.</t>
  </si>
  <si>
    <t>22</t>
  </si>
  <si>
    <t>R003</t>
  </si>
  <si>
    <t>Přeřezání kořenů bránících zaražení štětovnic</t>
  </si>
  <si>
    <t>kpl</t>
  </si>
  <si>
    <t>1928048853</t>
  </si>
  <si>
    <t>23</t>
  </si>
  <si>
    <t>R004</t>
  </si>
  <si>
    <t>Přeřezání stávajících potrubí bránících zarážení štětovnic</t>
  </si>
  <si>
    <t>-2053739032</t>
  </si>
  <si>
    <t>998</t>
  </si>
  <si>
    <t>Přesun hmot</t>
  </si>
  <si>
    <t>24</t>
  </si>
  <si>
    <t>998332011</t>
  </si>
  <si>
    <t>Přesun hmot pro úpravy vodních toků a kanály</t>
  </si>
  <si>
    <t>t</t>
  </si>
  <si>
    <t>-1056268320</t>
  </si>
  <si>
    <t>Přesun hmot pro úpravy vodních toků a kanály, hráze rybníků apod.  dopravní vzdálenost do 500 m</t>
  </si>
  <si>
    <t xml:space="preserve">Poznámka k souboru cen:
1. Ceny jsou určeny pro jakoukoliv konstrukčně-materiálovou charakteristiku. </t>
  </si>
  <si>
    <t>25</t>
  </si>
  <si>
    <t>998332091</t>
  </si>
  <si>
    <t>Příplatek k přesunu hmot pro úpravy vodních toků za zvětšený přesun do 1000 m</t>
  </si>
  <si>
    <t>711371779</t>
  </si>
  <si>
    <t>Přesun hmot pro úpravy vodních toků a kanály, hráze rybníků apod.  Příplatek k ceně za zvětšený přesun přes vymezenou největší dopravní vzdálenost do 1 000 m</t>
  </si>
  <si>
    <t>DUBY</t>
  </si>
  <si>
    <t>PANEL</t>
  </si>
  <si>
    <t>2010</t>
  </si>
  <si>
    <t>VYKOP</t>
  </si>
  <si>
    <t>57,96</t>
  </si>
  <si>
    <t>ZASYP</t>
  </si>
  <si>
    <t>88,872</t>
  </si>
  <si>
    <t>17006-14XT-PA-02 - SO 02 Vedlejší a ostatní náklady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</si>
  <si>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</si>
  <si>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</si>
  <si>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</si>
  <si>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</si>
  <si>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</si>
  <si>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</si>
  <si>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Ostatní - Ostatní</t>
  </si>
  <si>
    <t xml:space="preserve">    999 - Ostatní náklady</t>
  </si>
  <si>
    <t>111201104</t>
  </si>
  <si>
    <t>Odstranění křovin a stromů průměru kmene do 100 mm i s kořeny při LTM jednotlivé plochy do 30 m2</t>
  </si>
  <si>
    <t>-704132422</t>
  </si>
  <si>
    <t>Odstranění křovin a stromů s odstraněním kořenů  průměru kmene do 100 mm při lesnicko-technických melioracích (LTM) v ploše jednotlivě do 30 m2</t>
  </si>
  <si>
    <t>15+16</t>
  </si>
  <si>
    <t>112151111</t>
  </si>
  <si>
    <t>Směrové kácení stromů s rozřezáním a odvětvením D kmene do 200 mm</t>
  </si>
  <si>
    <t>-526884237</t>
  </si>
  <si>
    <t>Pokácení stromu směrové v celku s odřezáním kmene a s odvětvením průměru kmene přes 100 do 200 mm</t>
  </si>
  <si>
    <t>112251211</t>
  </si>
  <si>
    <t>Odstranění pařezů rovině nebo na svahu do 1:5 odfrézováním do hloubky 0,2 m</t>
  </si>
  <si>
    <t>-479274476</t>
  </si>
  <si>
    <t>Odstranění pařezu odfrézováním nebo odvrtáním hloubky do 200 mm v rovině nebo na svahu do 1:5</t>
  </si>
  <si>
    <t>11*2*3,14*0,12+3</t>
  </si>
  <si>
    <t>131201201</t>
  </si>
  <si>
    <t>Hloubení jam zapažených v hornině tř. 3 objemu do 100 m3</t>
  </si>
  <si>
    <t>-1237290907</t>
  </si>
  <si>
    <t>Hloubení zapažených jam a zářezů  s urovnáním dna do předepsaného profilu a spádu v hornině tř. 3 do 100 m3</t>
  </si>
  <si>
    <t>"Pro bourání šachty" 4,6*4,6*4,2-3,2*2,3*4,2</t>
  </si>
  <si>
    <t>131201209</t>
  </si>
  <si>
    <t>Příplatek za lepivost u hloubení jam zapažených v hornině tř. 3</t>
  </si>
  <si>
    <t>1508097393</t>
  </si>
  <si>
    <t>Hloubení zapažených jam a zářezů  s urovnáním dna do předepsaného profilu a spádu Příplatek k cenám za lepivost horniny tř. 3</t>
  </si>
  <si>
    <t>VYKOP*0,3</t>
  </si>
  <si>
    <t>151101102</t>
  </si>
  <si>
    <t>Zřízení příložného pažení a rozepření stěn rýh hl do 4 m</t>
  </si>
  <si>
    <t>1736718751</t>
  </si>
  <si>
    <t>Zřízení pažení a rozepření stěn rýh pro podzemní vedení pro všechny šířky rýhy  příložné pro jakoukoliv mezerovitost, hloubky do 4 m</t>
  </si>
  <si>
    <t>4*5,0*4,2</t>
  </si>
  <si>
    <t>151101301</t>
  </si>
  <si>
    <t>Zřízení rozepření stěn při pažení příložném hl do 4 m</t>
  </si>
  <si>
    <t>-1722575555</t>
  </si>
  <si>
    <t>Zřízení rozepření zapažených stěn výkopů  s potřebným přepažováním při roubení příložném, hloubky do 4 m</t>
  </si>
  <si>
    <t>5,0*5,0*4,2</t>
  </si>
  <si>
    <t>174101102</t>
  </si>
  <si>
    <t>Zásyp v uzavřených prostorech sypaninou se zhutněním</t>
  </si>
  <si>
    <t>-634049089</t>
  </si>
  <si>
    <t>Zásyp sypaninou z jakékoliv horniny  s uložením výkopku ve vrstvách se zhutněním v uzavřených prostorách s urovnáním povrchu zásypu</t>
  </si>
  <si>
    <t>VYKOP+3,2*2,3*4,2</t>
  </si>
  <si>
    <t>184102110</t>
  </si>
  <si>
    <t>Výsadba dřeviny s balem D do 0,1 m do jamky se zalitím v rovině a svahu do 1:5</t>
  </si>
  <si>
    <t>-1951432528</t>
  </si>
  <si>
    <t>Výsadba dřeviny s balem do předem vyhloubené jamky se zalitím  v rovině nebo na svahu do 1:5, při průměru balu do 100 mm</t>
  </si>
  <si>
    <t>026504610</t>
  </si>
  <si>
    <t>Dub letní /Quercus robur/ 150-200cm</t>
  </si>
  <si>
    <t>-846138585</t>
  </si>
  <si>
    <t>-2078190391</t>
  </si>
  <si>
    <t>(ZASYP-VYKOP)*1,3</t>
  </si>
  <si>
    <t>R015</t>
  </si>
  <si>
    <t>Přesazení stávajících dubů průměru do 100 mm</t>
  </si>
  <si>
    <t>200702011</t>
  </si>
  <si>
    <t>Poznámka k položce:
Zahrnuje:
- vykopání dřevin osazení do nádob k přepravě, naložení, vodorovné přemístění do 2 km, opětovné vysazení do vyhloubených jam, zásyp vhodnou zeminou,  obsyp mulčovací kůrou, 3x zálivky v odstupu cca 14 dní.</t>
  </si>
  <si>
    <t>R017</t>
  </si>
  <si>
    <t>Rozebrání zpevněných ploch ze silničních dílců</t>
  </si>
  <si>
    <t>1255184036</t>
  </si>
  <si>
    <t>Rozebírání zpevněných ploch  s přemístěním na skládku na vzdálenost do 20 m nebo s naložením na dopravní prostředek ze silničních panelů</t>
  </si>
  <si>
    <t>R018</t>
  </si>
  <si>
    <t>Odstranění podkladů zpevněných ploch z kameniva drceného</t>
  </si>
  <si>
    <t>1053100445</t>
  </si>
  <si>
    <t>Odstranění podkladů zpevněných ploch  s přemístěním na skládku na vzdálenost do 20 m nebo s naložením na dopravní prostředek z kameniva drceného</t>
  </si>
  <si>
    <t>PANEL*0,05</t>
  </si>
  <si>
    <t>"Ponechání vrstvy kameniva v prostoru za garážemi" -100*3*0,05</t>
  </si>
  <si>
    <t>R019</t>
  </si>
  <si>
    <t>Odstranění geotextilií ze základové spáry</t>
  </si>
  <si>
    <t>468265413</t>
  </si>
  <si>
    <t>Odstranění geosyntetik s uložením na vzdálenost do 20 m nebo naložením na dopravní prostředek geotextilie</t>
  </si>
  <si>
    <t>Zakládání</t>
  </si>
  <si>
    <t>R016</t>
  </si>
  <si>
    <t>Zřízení plochy ze silničních panelů do lože tl 100 mm z kameniva</t>
  </si>
  <si>
    <t>1253134070</t>
  </si>
  <si>
    <t>Zřízení zpevněné plochy ze silničních panelů osazených do lože tl. 50 mm z kameniva</t>
  </si>
  <si>
    <t>Poznámka k položce:
Původně viz položka URS 291211111.
Změna na lože tl. 100 mm
včetně zajištění panelů 560 ks - panel silniční 3000-1200-215  300x120x21,5 cm (60t a 30t)</t>
  </si>
  <si>
    <t>"Plocha pro pojezd těžké mechanizace, v celkové délce po nezpevněných plochách, celková délka 670 m" 670*3</t>
  </si>
  <si>
    <t>Svislé a kompletní konstrukce</t>
  </si>
  <si>
    <t>358325114</t>
  </si>
  <si>
    <t>Bourání stoky kompletní nebo vybourání otvorů z železobetonu plochy do 4 m2</t>
  </si>
  <si>
    <t>-240384160</t>
  </si>
  <si>
    <t>Bourání stoky kompletní nebo vybourání otvorů průřezové plochy do 4 m2 ve stokách ze zdiva z železobetonu</t>
  </si>
  <si>
    <t>(3,2*2,3-2,6*1,7)*3,0+3,2*2,3*(0,3+0,8)</t>
  </si>
  <si>
    <t>Zaslepení kanalizačního potrubí</t>
  </si>
  <si>
    <t>-1177704844</t>
  </si>
  <si>
    <t>Poznámka k položce:
Zaslepení kanalizačního potrubí (předpokládá se DN 300) po vybourané šachtě. Zacpání potrubí tkaninou a vyplnění  potrubí na délku 1,0 m betonem C 16/20.
Včetně veškěrého materiálu a práce.</t>
  </si>
  <si>
    <t>Osazení jímky z PP na obetonování objemu 2000 l pro usazení do terénu</t>
  </si>
  <si>
    <t>1556404545</t>
  </si>
  <si>
    <t>Osazení plastové jímky z polypropylenu PP na obetonování objemu 2000 l</t>
  </si>
  <si>
    <t>R006</t>
  </si>
  <si>
    <t>Demontáž a obnova dřevěného přístřešku</t>
  </si>
  <si>
    <t>198457866</t>
  </si>
  <si>
    <t>Poznámka k položce:
demontáž dřevěného zastřešeného přístřešku:
-  půdorysných rozměrů 12 x 6 m výšky do 4,0 m, 
- umístěného na 12 dřevěných stojkách, 
- přiveněného k betonovému povrchu kováním, včetně:
demontáže, vodorovného přemístění do 500 m na místo dočasné deponie a přemístění zpět, opětovné motnáže, včetně případné výměny kování.</t>
  </si>
  <si>
    <t>R007</t>
  </si>
  <si>
    <t>Demontáž a obnova sloupu areálového osvětlení</t>
  </si>
  <si>
    <t>-64713463</t>
  </si>
  <si>
    <t>Poznámka k položce:
Demontáž a obnova sloupu areálového osvětlení:
-demontáž elektrického vedení i stavební části sloupu, včetně vodorovného přemístění na mezideponii a zpět do 500 m, opětovná montáž kompletu a zajištění opětvoné funkčnosti.</t>
  </si>
  <si>
    <t>R008</t>
  </si>
  <si>
    <t>Demontáž dřevěného schodiště včetně kovového zábradlí</t>
  </si>
  <si>
    <t>1853252976</t>
  </si>
  <si>
    <t>Poznámka k položce:
Demontáž dřevěného schodiště délky 3,0 m šířky 0,8 m
včetně dvojtyčového pozinkovaného zábradlí výšky 1,0 m.</t>
  </si>
  <si>
    <t>R009</t>
  </si>
  <si>
    <t>Demontáž a obnova plechového oplocení</t>
  </si>
  <si>
    <t>bm</t>
  </si>
  <si>
    <t>-1452334935</t>
  </si>
  <si>
    <t xml:space="preserve">Poznámka k položce:
Zahrnuje:
- demontáž oplechování do výšky 3,0 m,
- odřezání stávajících ocelových sloupků a demontáž dvou řad lišt,
- odstranění původní barvy, rzi a odměštění,
- navaření sloupků a opětovné osazení lišt,
- natření sloupků a dvou řad lišt (2 vrstvy základního nátěru, tři vrstvy vrchního nátěru),
- osazení nového vlnitého plechu výšky 3,0 m (plech vlnitý, pozink),
- včetně montáže,dodávky, materiálu a upevňovacího materiálu, vodorovných přesunů a dočasného uložení opětovně použitého materiálu.
</t>
  </si>
  <si>
    <t>R010</t>
  </si>
  <si>
    <t>Demontáž a obnova pletivového oplocení s novým pletivem</t>
  </si>
  <si>
    <t>253253621</t>
  </si>
  <si>
    <t xml:space="preserve">Poznámka k položce:
Zahrnuje:
- demontáž pletiva,
- demontáž branky,
- odřezání stávajících ocelových sloupků a vzpěr,
- odstranění původní barvy, rzi a odmaštění sloupků, vzpěr a konstrukce branky,
- navaření, natření sloupků a vzpěr (2 vrstvy základního nátěru, tři vrstvy vrchního nátěru stejného barevného odstínu jako stávající oplocení – tmavě zelená),
- osazení a natření branky včetně nových pantů,
- osazení nového pletiva výšky 2,0 m a opětovné osazení branky (pletivo pogumované barva stejná jako nátěr sloupků – tmavě zelená),
- včetně napínacích dratů,
- včetně montáže, dodávky, materiálu a upevňovacího materiálu, vodorovných přesunů a dočasného uložení opětovně použitého materiálu
</t>
  </si>
  <si>
    <t>192</t>
  </si>
  <si>
    <t>R011</t>
  </si>
  <si>
    <t>Demontáž pletivového oplocení včetně sloupků a vzpěr</t>
  </si>
  <si>
    <t>545972337</t>
  </si>
  <si>
    <t>Poznámka k položce:
Zahrnuje:
- demontáž a odstranění sloupků, rozpěr a pletiva včetně betonových patek sloupků.</t>
  </si>
  <si>
    <t>26</t>
  </si>
  <si>
    <t>R012</t>
  </si>
  <si>
    <t>Pletivové oplocení výšky 2,0 m včetně sloupků a vzpěr</t>
  </si>
  <si>
    <t>1102784160</t>
  </si>
  <si>
    <t xml:space="preserve">Poznámka k položce:
Zahrnuje:
- osazení 8 ks plotových sloupků v rozestupu 3,0 m (h = 2,15 m nad zemí) a 4 ks plotových vzpěr, včetně betonových patek, při vzdálenosti sloupků 2,5 m,
- natření sloupků (2 vrstvy základního nátěru, tři vrstvy vrchního nátěru stejného barevného odstínu jako stávající oplocení – tmavě zelená),
- osazení nového pletiva výšky 2,0 m (pletivo pogumované barva stejná jako nátěr sloupků – tmavě zelená), 
- včetně napínacích dratů,
- včetně montáže, dodávky, materiálu a upevňovacího materiálu.
</t>
  </si>
  <si>
    <t>27</t>
  </si>
  <si>
    <t>R013</t>
  </si>
  <si>
    <t>Demontáž a obnova dřevěného prknového oplocení s betonovými sloupky</t>
  </si>
  <si>
    <t>-223714558</t>
  </si>
  <si>
    <t>Poznámka k položce:
Zahrnuje:
- demontáž výplně z dřevěných prken: výšky 1,8 m v délce 14,5 m, výšky 2,0 m v délce 6,0 m,
- demontáž 2 řad dřevěných trámků,
- demontáž betonových sloupků v počtu 7 ks včetně případných betonových patek,
- opětovné zabetonování stávajících betonových sloupků do patek,
- osazení 2 řad trámků a výplně z prken,
- dřevěná část bude hloubkově naimpregnována a netřena dvěma vrstvami tmavě-hnědé barvy,
- včetně montáže, dodávky, materiálu a upevňovacího materiálu, vodorovných přesunů a dočasného uložení opětovně použitého materiálu.</t>
  </si>
  <si>
    <t>28</t>
  </si>
  <si>
    <t>R014</t>
  </si>
  <si>
    <t>Rozebrání a obnova dláždění</t>
  </si>
  <si>
    <t>-1338082633</t>
  </si>
  <si>
    <t xml:space="preserve">Poznámka k položce:
Zahrnuje:
- rozebrání stávající betonové dlažby, plošné hladké 30x30x4,5 Standard, u zázemí fotbalového hřiště a její obnova s předpokladem výměny 25 m2 dlaždic,
- včetně doplnění podsypu  ze štěrkodrti,
- včetně demontáže, montáže, dodávky, materiálu, vodorovných přesunů a dočasného uložení opětovně použitého materiálu.
</t>
  </si>
  <si>
    <t>Komunikace pozemní</t>
  </si>
  <si>
    <t>30</t>
  </si>
  <si>
    <t>572274116</t>
  </si>
  <si>
    <t>Oprava trhlin a výtluků infračerveným topným zařízením v komunikaci plochy do 100 m2 tl do 50 mm</t>
  </si>
  <si>
    <t>-1910854166</t>
  </si>
  <si>
    <t>Oprava trhlin a výtluků pomocí infračerveného topného zařízení v komunikaci, plochy přes 10 do 100 m2, tloušťky přes 30 do 50 mm</t>
  </si>
  <si>
    <t>"Předpoklad nutných oprav 100 m2" 100</t>
  </si>
  <si>
    <t>29</t>
  </si>
  <si>
    <t>R005</t>
  </si>
  <si>
    <t>Pasportizace a opravy povrchu cyklostezky</t>
  </si>
  <si>
    <t>-216833534</t>
  </si>
  <si>
    <t>Poznámka k položce:
Pasportizace cyklostezky před výstavbou.</t>
  </si>
  <si>
    <t>Úpravy povrchů, podlahy a osazování výplní</t>
  </si>
  <si>
    <t>31</t>
  </si>
  <si>
    <t>Pasportizace zdiva přilehlých nemovistostí</t>
  </si>
  <si>
    <t>-1252528463</t>
  </si>
  <si>
    <t>32</t>
  </si>
  <si>
    <t>R020</t>
  </si>
  <si>
    <t>Oprava štukové omítky složitosti 2 v rozsahu do 10%</t>
  </si>
  <si>
    <t>-1682071057</t>
  </si>
  <si>
    <t>Poznámka k položce:
Původně viz položka URS 622325301:
opravy vnitřních i vnejších omítek včetně materiálu, nákupu, dopravy a veškěrých realizačních prací.
Uvažováno v m3 budov nemovistostí.</t>
  </si>
  <si>
    <t>"Předpoklad nutných oprav na pozemku p.č. 1073" (10*10)*5</t>
  </si>
  <si>
    <t>"Předpoklad nutných oprav budovy zázemí fotbalového hřiště" (45*10+6*15)*3,5</t>
  </si>
  <si>
    <t>"Předpoklad nutných oprav na stávajících garážích" (60*6,5)*3</t>
  </si>
  <si>
    <t>Ostatní konstrukce a práce, bourání</t>
  </si>
  <si>
    <t>33</t>
  </si>
  <si>
    <t>919726123</t>
  </si>
  <si>
    <t>Geotextilie pro ochranu, separaci a filtraci netkaná měrná hmotnost do 500 g/m2</t>
  </si>
  <si>
    <t>-224528144</t>
  </si>
  <si>
    <t>Geotextilie netkaná pro ochranu, separaci nebo filtraci měrná hmotnost přes 300 do 500 g/m2</t>
  </si>
  <si>
    <t xml:space="preserve">Poznámka k souboru cen:
1. V cenách jsou započteny i náklady na položení a dodání geotextilie včetně přesahů. </t>
  </si>
  <si>
    <t>997</t>
  </si>
  <si>
    <t>Přesun sutě</t>
  </si>
  <si>
    <t>34</t>
  </si>
  <si>
    <t>R67</t>
  </si>
  <si>
    <t>Likvidace vybouraných hmot v souladu se zk. O odpadech č 185/2001 Sb. v platném znění</t>
  </si>
  <si>
    <t>-1414152939</t>
  </si>
  <si>
    <t>Likvidace vybouraných hmot v souladu se zk. O odpadech č 185/2001 Sb. v platném znění.</t>
  </si>
  <si>
    <t>Poznámka k položce:
Odvoz a likvidace veškěrého vybouraného materiálu a sutě z bourání stávající jímky, demontáže oplocení včetně patek, oprav cyklostezky a přilehlých nemovitostí.
Včetně dřevního materiálu po kácení.
Předpokládá se celkové množství veškerého materiálu do 100 t.
Součástí položky je doprava, potřebná manipulace s vybouranými hmotami a poplatky za uložení sutě na skládku. Předpokládá se odvoz na skládku ve vzdálenosti do cca 25 km.</t>
  </si>
  <si>
    <t>Ostatní</t>
  </si>
  <si>
    <t>35</t>
  </si>
  <si>
    <t>1963735660</t>
  </si>
  <si>
    <t>36</t>
  </si>
  <si>
    <t>26204621</t>
  </si>
  <si>
    <t>37</t>
  </si>
  <si>
    <t>R75</t>
  </si>
  <si>
    <t>Zajištění umístění šítku o povolení stavby a stejnopisu oznámení o záhajení oblastnímu inspektorátu práce na viditělním místě u vstupu na staveniště</t>
  </si>
  <si>
    <t>-2139184770</t>
  </si>
  <si>
    <t>38</t>
  </si>
  <si>
    <t>R89</t>
  </si>
  <si>
    <t>Uvedení stavbou dotčených pozemků a komunikací do původního stavu a jejich protokolární předání zpět vlastníkům</t>
  </si>
  <si>
    <t>-1078219860</t>
  </si>
  <si>
    <t>Protokolární předání stavbou dotčených pozemků a komunikací, uvedených do původního stavu, zpět jejich vlastníkům</t>
  </si>
  <si>
    <t>39</t>
  </si>
  <si>
    <t>R92</t>
  </si>
  <si>
    <t>Zajištění objízdné trasy cyklostezky včetně zajištění dopravního značení</t>
  </si>
  <si>
    <t>-432301269</t>
  </si>
  <si>
    <t>40</t>
  </si>
  <si>
    <t>R94</t>
  </si>
  <si>
    <t>Zajištění a zabezpečení staveniště, zřízení a likvidace zařízení staveniště, vč. případných přípojek, přístupů, deponií apod.</t>
  </si>
  <si>
    <t>228239087</t>
  </si>
  <si>
    <t>Zřízení a likvidace zařízení staveniště, včetně případných přípojek, deponií apod. pro všechny objekty</t>
  </si>
  <si>
    <t>41</t>
  </si>
  <si>
    <t>R97</t>
  </si>
  <si>
    <t>Vytýčení inženýrských sítí a zařízení</t>
  </si>
  <si>
    <t>-484618756</t>
  </si>
  <si>
    <t>Poznámka k položce:
Vytýčení inženýrských sítí a zařízení, včetně zajištění případné aktualizace vyjádření správců sítí, která pozbudou platnosti v období mezi předáním staveniště a vytyčením sítí
zajištění všech nezbytných opatření, jimiž bude předejito porušení jakékoliv inženýrské sítě během výstavby,
- týká se zejména vytýčení STL plynovodu.</t>
  </si>
  <si>
    <t>999</t>
  </si>
  <si>
    <t>Ostatní náklady</t>
  </si>
  <si>
    <t>42</t>
  </si>
  <si>
    <t>R69</t>
  </si>
  <si>
    <t>Zpracování časového a finančního harmonogramu stavby</t>
  </si>
  <si>
    <t>593644270</t>
  </si>
  <si>
    <t>Zpracování časového a finančního harmonogramu stavby a jeho schválení investorem</t>
  </si>
  <si>
    <t>43</t>
  </si>
  <si>
    <t>R71</t>
  </si>
  <si>
    <t>Zpracování a předání doplnění dokumentace pro provádění stavby o realizační detaily a technologické postupy</t>
  </si>
  <si>
    <t>1104735342</t>
  </si>
  <si>
    <t>44</t>
  </si>
  <si>
    <t>R80</t>
  </si>
  <si>
    <t>Fotodokumentace stavby</t>
  </si>
  <si>
    <t>-1682432124</t>
  </si>
  <si>
    <t>Poznámka k položce:
Fotodokumentace před zahájením stavby, fotodokumentace průběhu stavby, pastportizace místních komunikací apod.)</t>
  </si>
  <si>
    <t>45</t>
  </si>
  <si>
    <t>R81</t>
  </si>
  <si>
    <t>Zajištění plnění povinností dle zákona č. 309/2006 Sb.</t>
  </si>
  <si>
    <t>1687172262</t>
  </si>
  <si>
    <t>46</t>
  </si>
  <si>
    <t>R82</t>
  </si>
  <si>
    <t>Vypracování plánu bezpečnosti a ochrany zdraví při práci</t>
  </si>
  <si>
    <t>-1841226083</t>
  </si>
  <si>
    <t>Vyhotovení plánu bezpečnosti a ochrany zdraví - pro celou stavbu</t>
  </si>
  <si>
    <t>47</t>
  </si>
  <si>
    <t>R86</t>
  </si>
  <si>
    <t>Zpracování a předání dokumentace skutečného provedení stavby (3 paré+1eletronické) objednateli - pro celou stavbu</t>
  </si>
  <si>
    <t>746522533</t>
  </si>
  <si>
    <t>Zpracování a předání dokumentace skutečného provedení stavby (2 paré) objednateli - pro celou stavbu</t>
  </si>
  <si>
    <t>48</t>
  </si>
  <si>
    <t>R87</t>
  </si>
  <si>
    <t>Zajištění trvalé likvidace odpadů v souladu s platnými právními předpisy</t>
  </si>
  <si>
    <t>-684094797</t>
  </si>
  <si>
    <t>49</t>
  </si>
  <si>
    <t>R95</t>
  </si>
  <si>
    <t>Zajištění všech nezbytných zkoušek nutných pro řádné provádění a dokončení díla</t>
  </si>
  <si>
    <t>1025259231</t>
  </si>
  <si>
    <t>R96</t>
  </si>
  <si>
    <t>Zajištění všech nezbytných opatření, jimiž bude předejito porušení jakékoliv inženýrské sítě během výstavby</t>
  </si>
  <si>
    <t>-1165203644</t>
  </si>
  <si>
    <t>51</t>
  </si>
  <si>
    <t>R98</t>
  </si>
  <si>
    <t>Vytýčení stavby odborně způsobilou osobou v oboru zeměměřičství, včetně vytyčení hranic pozemků</t>
  </si>
  <si>
    <t>-563866249</t>
  </si>
  <si>
    <t>Štětovnice typ VL 602</t>
  </si>
  <si>
    <t>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</si>
</sst>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79">
      <selection activeCell="AG95" sqref="AG95:AM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23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34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18"/>
      <c r="BE5" s="240" t="s">
        <v>15</v>
      </c>
      <c r="BS5" s="15" t="s">
        <v>6</v>
      </c>
    </row>
    <row r="6" spans="2:71" ht="36.95" customHeight="1">
      <c r="B6" s="18"/>
      <c r="D6" s="24" t="s">
        <v>16</v>
      </c>
      <c r="K6" s="23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18"/>
      <c r="BE6" s="241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41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41"/>
      <c r="BS8" s="15" t="s">
        <v>6</v>
      </c>
    </row>
    <row r="9" spans="2:71" ht="14.45" customHeight="1">
      <c r="B9" s="18"/>
      <c r="AR9" s="18"/>
      <c r="BE9" s="241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41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241"/>
      <c r="BS11" s="15" t="s">
        <v>6</v>
      </c>
    </row>
    <row r="12" spans="2:71" ht="6.95" customHeight="1">
      <c r="B12" s="18"/>
      <c r="AR12" s="18"/>
      <c r="BE12" s="241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41"/>
      <c r="BS13" s="15" t="s">
        <v>6</v>
      </c>
    </row>
    <row r="14" spans="2:71" ht="12.75">
      <c r="B14" s="18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5" t="s">
        <v>27</v>
      </c>
      <c r="AN14" s="27" t="s">
        <v>29</v>
      </c>
      <c r="AR14" s="18"/>
      <c r="BE14" s="241"/>
      <c r="BS14" s="15" t="s">
        <v>6</v>
      </c>
    </row>
    <row r="15" spans="2:71" ht="6.95" customHeight="1">
      <c r="B15" s="18"/>
      <c r="AR15" s="18"/>
      <c r="BE15" s="241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31</v>
      </c>
      <c r="AR16" s="18"/>
      <c r="BE16" s="241"/>
      <c r="BS16" s="15" t="s">
        <v>3</v>
      </c>
    </row>
    <row r="17" spans="2:71" ht="18.4" customHeight="1">
      <c r="B17" s="18"/>
      <c r="E17" s="23" t="s">
        <v>32</v>
      </c>
      <c r="AK17" s="25" t="s">
        <v>27</v>
      </c>
      <c r="AN17" s="23" t="s">
        <v>33</v>
      </c>
      <c r="AR17" s="18"/>
      <c r="BE17" s="241"/>
      <c r="BS17" s="15" t="s">
        <v>34</v>
      </c>
    </row>
    <row r="18" spans="2:71" ht="6.95" customHeight="1">
      <c r="B18" s="18"/>
      <c r="AR18" s="18"/>
      <c r="BE18" s="241"/>
      <c r="BS18" s="15" t="s">
        <v>6</v>
      </c>
    </row>
    <row r="19" spans="2:71" ht="12" customHeight="1">
      <c r="B19" s="18"/>
      <c r="D19" s="25" t="s">
        <v>35</v>
      </c>
      <c r="AK19" s="25" t="s">
        <v>25</v>
      </c>
      <c r="AN19" s="23" t="s">
        <v>1</v>
      </c>
      <c r="AR19" s="18"/>
      <c r="BE19" s="241"/>
      <c r="BS19" s="15" t="s">
        <v>6</v>
      </c>
    </row>
    <row r="20" spans="2:71" ht="18.4" customHeight="1">
      <c r="B20" s="18"/>
      <c r="E20" s="23" t="s">
        <v>36</v>
      </c>
      <c r="AK20" s="25" t="s">
        <v>27</v>
      </c>
      <c r="AN20" s="23" t="s">
        <v>1</v>
      </c>
      <c r="AR20" s="18"/>
      <c r="BE20" s="241"/>
      <c r="BS20" s="15" t="s">
        <v>34</v>
      </c>
    </row>
    <row r="21" spans="2:57" ht="6.95" customHeight="1">
      <c r="B21" s="18"/>
      <c r="AR21" s="18"/>
      <c r="BE21" s="241"/>
    </row>
    <row r="22" spans="2:57" ht="12" customHeight="1">
      <c r="B22" s="18"/>
      <c r="D22" s="25" t="s">
        <v>37</v>
      </c>
      <c r="AR22" s="18"/>
      <c r="BE22" s="241"/>
    </row>
    <row r="23" spans="2:57" ht="16.5" customHeight="1">
      <c r="B23" s="18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18"/>
      <c r="BE23" s="241"/>
    </row>
    <row r="24" spans="2:57" ht="6.95" customHeight="1">
      <c r="B24" s="18"/>
      <c r="AR24" s="18"/>
      <c r="BE24" s="241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41"/>
    </row>
    <row r="26" spans="2:57" s="1" customFormat="1" ht="25.9" customHeight="1">
      <c r="B26" s="30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3">
        <f>ROUND(AG94,2)</f>
        <v>0</v>
      </c>
      <c r="AL26" s="244"/>
      <c r="AM26" s="244"/>
      <c r="AN26" s="244"/>
      <c r="AO26" s="244"/>
      <c r="AR26" s="30"/>
      <c r="BE26" s="241"/>
    </row>
    <row r="27" spans="2:57" s="1" customFormat="1" ht="6.95" customHeight="1">
      <c r="B27" s="30"/>
      <c r="AR27" s="30"/>
      <c r="BE27" s="241"/>
    </row>
    <row r="28" spans="2:57" s="1" customFormat="1" ht="12.75">
      <c r="B28" s="30"/>
      <c r="L28" s="239" t="s">
        <v>39</v>
      </c>
      <c r="M28" s="239"/>
      <c r="N28" s="239"/>
      <c r="O28" s="239"/>
      <c r="P28" s="239"/>
      <c r="W28" s="239" t="s">
        <v>40</v>
      </c>
      <c r="X28" s="239"/>
      <c r="Y28" s="239"/>
      <c r="Z28" s="239"/>
      <c r="AA28" s="239"/>
      <c r="AB28" s="239"/>
      <c r="AC28" s="239"/>
      <c r="AD28" s="239"/>
      <c r="AE28" s="239"/>
      <c r="AK28" s="239" t="s">
        <v>41</v>
      </c>
      <c r="AL28" s="239"/>
      <c r="AM28" s="239"/>
      <c r="AN28" s="239"/>
      <c r="AO28" s="239"/>
      <c r="AR28" s="30"/>
      <c r="BE28" s="241"/>
    </row>
    <row r="29" spans="2:57" s="2" customFormat="1" ht="14.45" customHeight="1">
      <c r="B29" s="34"/>
      <c r="D29" s="25" t="s">
        <v>42</v>
      </c>
      <c r="F29" s="25" t="s">
        <v>43</v>
      </c>
      <c r="L29" s="214">
        <v>0.21</v>
      </c>
      <c r="M29" s="215"/>
      <c r="N29" s="215"/>
      <c r="O29" s="215"/>
      <c r="P29" s="215"/>
      <c r="W29" s="222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K29" s="222">
        <f>ROUND(AV94,2)</f>
        <v>0</v>
      </c>
      <c r="AL29" s="215"/>
      <c r="AM29" s="215"/>
      <c r="AN29" s="215"/>
      <c r="AO29" s="215"/>
      <c r="AR29" s="34"/>
      <c r="BE29" s="242"/>
    </row>
    <row r="30" spans="2:57" s="2" customFormat="1" ht="14.45" customHeight="1">
      <c r="B30" s="34"/>
      <c r="F30" s="25" t="s">
        <v>44</v>
      </c>
      <c r="L30" s="214">
        <v>0.15</v>
      </c>
      <c r="M30" s="215"/>
      <c r="N30" s="215"/>
      <c r="O30" s="215"/>
      <c r="P30" s="215"/>
      <c r="W30" s="222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K30" s="222">
        <f>ROUND(AW94,2)</f>
        <v>0</v>
      </c>
      <c r="AL30" s="215"/>
      <c r="AM30" s="215"/>
      <c r="AN30" s="215"/>
      <c r="AO30" s="215"/>
      <c r="AR30" s="34"/>
      <c r="BE30" s="242"/>
    </row>
    <row r="31" spans="2:57" s="2" customFormat="1" ht="14.45" customHeight="1" hidden="1">
      <c r="B31" s="34"/>
      <c r="F31" s="25" t="s">
        <v>45</v>
      </c>
      <c r="L31" s="214">
        <v>0.21</v>
      </c>
      <c r="M31" s="215"/>
      <c r="N31" s="215"/>
      <c r="O31" s="215"/>
      <c r="P31" s="215"/>
      <c r="W31" s="222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K31" s="222">
        <v>0</v>
      </c>
      <c r="AL31" s="215"/>
      <c r="AM31" s="215"/>
      <c r="AN31" s="215"/>
      <c r="AO31" s="215"/>
      <c r="AR31" s="34"/>
      <c r="BE31" s="242"/>
    </row>
    <row r="32" spans="2:57" s="2" customFormat="1" ht="14.45" customHeight="1" hidden="1">
      <c r="B32" s="34"/>
      <c r="F32" s="25" t="s">
        <v>46</v>
      </c>
      <c r="L32" s="214">
        <v>0.15</v>
      </c>
      <c r="M32" s="215"/>
      <c r="N32" s="215"/>
      <c r="O32" s="215"/>
      <c r="P32" s="215"/>
      <c r="W32" s="222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K32" s="222">
        <v>0</v>
      </c>
      <c r="AL32" s="215"/>
      <c r="AM32" s="215"/>
      <c r="AN32" s="215"/>
      <c r="AO32" s="215"/>
      <c r="AR32" s="34"/>
      <c r="BE32" s="242"/>
    </row>
    <row r="33" spans="2:57" s="2" customFormat="1" ht="14.45" customHeight="1" hidden="1">
      <c r="B33" s="34"/>
      <c r="F33" s="25" t="s">
        <v>47</v>
      </c>
      <c r="L33" s="214">
        <v>0</v>
      </c>
      <c r="M33" s="215"/>
      <c r="N33" s="215"/>
      <c r="O33" s="215"/>
      <c r="P33" s="215"/>
      <c r="W33" s="222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K33" s="222">
        <v>0</v>
      </c>
      <c r="AL33" s="215"/>
      <c r="AM33" s="215"/>
      <c r="AN33" s="215"/>
      <c r="AO33" s="215"/>
      <c r="AR33" s="34"/>
      <c r="BE33" s="242"/>
    </row>
    <row r="34" spans="2:57" s="1" customFormat="1" ht="6.95" customHeight="1">
      <c r="B34" s="30"/>
      <c r="AR34" s="30"/>
      <c r="BE34" s="241"/>
    </row>
    <row r="35" spans="2:44" s="1" customFormat="1" ht="25.9" customHeight="1"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18" t="s">
        <v>50</v>
      </c>
      <c r="Y35" s="219"/>
      <c r="Z35" s="219"/>
      <c r="AA35" s="219"/>
      <c r="AB35" s="219"/>
      <c r="AC35" s="37"/>
      <c r="AD35" s="37"/>
      <c r="AE35" s="37"/>
      <c r="AF35" s="37"/>
      <c r="AG35" s="37"/>
      <c r="AH35" s="37"/>
      <c r="AI35" s="37"/>
      <c r="AJ35" s="37"/>
      <c r="AK35" s="220">
        <f>SUM(AK26:AK33)</f>
        <v>0</v>
      </c>
      <c r="AL35" s="219"/>
      <c r="AM35" s="219"/>
      <c r="AN35" s="219"/>
      <c r="AO35" s="221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51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52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53</v>
      </c>
      <c r="AI60" s="32"/>
      <c r="AJ60" s="32"/>
      <c r="AK60" s="32"/>
      <c r="AL60" s="32"/>
      <c r="AM60" s="41" t="s">
        <v>54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56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53</v>
      </c>
      <c r="AI75" s="32"/>
      <c r="AJ75" s="32"/>
      <c r="AK75" s="32"/>
      <c r="AL75" s="32"/>
      <c r="AM75" s="41" t="s">
        <v>54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57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17006-14XT-PA</v>
      </c>
      <c r="AR84" s="46"/>
    </row>
    <row r="85" spans="2:44" s="4" customFormat="1" ht="36.95" customHeight="1">
      <c r="B85" s="47"/>
      <c r="C85" s="48" t="s">
        <v>16</v>
      </c>
      <c r="L85" s="231" t="str">
        <f>K6</f>
        <v>Morava, Napajedla, řkm 161,700-161,975, oprava LB hráze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Napajedla</v>
      </c>
      <c r="AI87" s="25" t="s">
        <v>22</v>
      </c>
      <c r="AM87" s="233" t="str">
        <f>IF(AN8="","",AN8)</f>
        <v>9. 5. 2017</v>
      </c>
      <c r="AN87" s="233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 xml:space="preserve"> </v>
      </c>
      <c r="AI89" s="25" t="s">
        <v>30</v>
      </c>
      <c r="AM89" s="229" t="str">
        <f>IF(E17="","",E17)</f>
        <v>Regioprojekt Brno, s.r.o</v>
      </c>
      <c r="AN89" s="230"/>
      <c r="AO89" s="230"/>
      <c r="AP89" s="230"/>
      <c r="AR89" s="30"/>
      <c r="AS89" s="225" t="s">
        <v>58</v>
      </c>
      <c r="AT89" s="226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 t="str">
        <f>IF(E14="Vyplň údaj","",E14)</f>
        <v/>
      </c>
      <c r="AI90" s="25" t="s">
        <v>35</v>
      </c>
      <c r="AM90" s="229" t="str">
        <f>IF(E20="","",E20)</f>
        <v>Ing. Alena Petříková</v>
      </c>
      <c r="AN90" s="230"/>
      <c r="AO90" s="230"/>
      <c r="AP90" s="230"/>
      <c r="AR90" s="30"/>
      <c r="AS90" s="227"/>
      <c r="AT90" s="228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227"/>
      <c r="AT91" s="228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205" t="s">
        <v>59</v>
      </c>
      <c r="D92" s="206"/>
      <c r="E92" s="206"/>
      <c r="F92" s="206"/>
      <c r="G92" s="206"/>
      <c r="H92" s="55"/>
      <c r="I92" s="207" t="s">
        <v>60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17" t="s">
        <v>61</v>
      </c>
      <c r="AH92" s="206"/>
      <c r="AI92" s="206"/>
      <c r="AJ92" s="206"/>
      <c r="AK92" s="206"/>
      <c r="AL92" s="206"/>
      <c r="AM92" s="206"/>
      <c r="AN92" s="207" t="s">
        <v>62</v>
      </c>
      <c r="AO92" s="206"/>
      <c r="AP92" s="216"/>
      <c r="AQ92" s="56" t="s">
        <v>63</v>
      </c>
      <c r="AR92" s="30"/>
      <c r="AS92" s="57" t="s">
        <v>64</v>
      </c>
      <c r="AT92" s="58" t="s">
        <v>65</v>
      </c>
      <c r="AU92" s="58" t="s">
        <v>66</v>
      </c>
      <c r="AV92" s="58" t="s">
        <v>67</v>
      </c>
      <c r="AW92" s="58" t="s">
        <v>68</v>
      </c>
      <c r="AX92" s="58" t="s">
        <v>69</v>
      </c>
      <c r="AY92" s="58" t="s">
        <v>70</v>
      </c>
      <c r="AZ92" s="58" t="s">
        <v>71</v>
      </c>
      <c r="BA92" s="58" t="s">
        <v>72</v>
      </c>
      <c r="BB92" s="58" t="s">
        <v>73</v>
      </c>
      <c r="BC92" s="58" t="s">
        <v>74</v>
      </c>
      <c r="BD92" s="59" t="s">
        <v>75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76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77</v>
      </c>
      <c r="BT94" s="70" t="s">
        <v>78</v>
      </c>
      <c r="BU94" s="71" t="s">
        <v>79</v>
      </c>
      <c r="BV94" s="70" t="s">
        <v>80</v>
      </c>
      <c r="BW94" s="70" t="s">
        <v>4</v>
      </c>
      <c r="BX94" s="70" t="s">
        <v>81</v>
      </c>
      <c r="CL94" s="70" t="s">
        <v>1</v>
      </c>
    </row>
    <row r="95" spans="2:91" s="6" customFormat="1" ht="40.5" customHeight="1">
      <c r="B95" s="72"/>
      <c r="C95" s="73"/>
      <c r="D95" s="208" t="s">
        <v>14</v>
      </c>
      <c r="E95" s="208"/>
      <c r="F95" s="208"/>
      <c r="G95" s="208"/>
      <c r="H95" s="208"/>
      <c r="I95" s="74"/>
      <c r="J95" s="208" t="s">
        <v>17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11">
        <f>ROUND(SUM(AG96:AG97),2)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75" t="s">
        <v>82</v>
      </c>
      <c r="AR95" s="72"/>
      <c r="AS95" s="76">
        <f>ROUND(SUM(AS96:AS97),2)</f>
        <v>0</v>
      </c>
      <c r="AT95" s="77">
        <f>ROUND(SUM(AV95:AW95),2)</f>
        <v>0</v>
      </c>
      <c r="AU95" s="78">
        <f>ROUND(SUM(AU96:AU97),5)</f>
        <v>0</v>
      </c>
      <c r="AV95" s="77">
        <f>ROUND(AZ95*L29,2)</f>
        <v>0</v>
      </c>
      <c r="AW95" s="77">
        <f>ROUND(BA95*L30,2)</f>
        <v>0</v>
      </c>
      <c r="AX95" s="77">
        <f>ROUND(BB95*L29,2)</f>
        <v>0</v>
      </c>
      <c r="AY95" s="77">
        <f>ROUND(BC95*L30,2)</f>
        <v>0</v>
      </c>
      <c r="AZ95" s="77">
        <f>ROUND(SUM(AZ96:AZ97),2)</f>
        <v>0</v>
      </c>
      <c r="BA95" s="77">
        <f>ROUND(SUM(BA96:BA97),2)</f>
        <v>0</v>
      </c>
      <c r="BB95" s="77">
        <f>ROUND(SUM(BB96:BB97),2)</f>
        <v>0</v>
      </c>
      <c r="BC95" s="77">
        <f>ROUND(SUM(BC96:BC97),2)</f>
        <v>0</v>
      </c>
      <c r="BD95" s="79">
        <f>ROUND(SUM(BD96:BD97),2)</f>
        <v>0</v>
      </c>
      <c r="BS95" s="80" t="s">
        <v>77</v>
      </c>
      <c r="BT95" s="80" t="s">
        <v>83</v>
      </c>
      <c r="BU95" s="80" t="s">
        <v>79</v>
      </c>
      <c r="BV95" s="80" t="s">
        <v>80</v>
      </c>
      <c r="BW95" s="80" t="s">
        <v>84</v>
      </c>
      <c r="BX95" s="80" t="s">
        <v>4</v>
      </c>
      <c r="CL95" s="80" t="s">
        <v>1</v>
      </c>
      <c r="CM95" s="80" t="s">
        <v>85</v>
      </c>
    </row>
    <row r="96" spans="1:90" s="3" customFormat="1" ht="38.25" customHeight="1">
      <c r="A96" s="81" t="s">
        <v>86</v>
      </c>
      <c r="B96" s="46"/>
      <c r="C96" s="9"/>
      <c r="D96" s="9"/>
      <c r="E96" s="202" t="s">
        <v>87</v>
      </c>
      <c r="F96" s="202"/>
      <c r="G96" s="202"/>
      <c r="H96" s="202"/>
      <c r="I96" s="202"/>
      <c r="J96" s="9"/>
      <c r="K96" s="202" t="s">
        <v>88</v>
      </c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12">
        <f>'17006-14XT-PA-01 - SO 01 ...'!J32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82" t="s">
        <v>89</v>
      </c>
      <c r="AR96" s="46"/>
      <c r="AS96" s="83">
        <v>0</v>
      </c>
      <c r="AT96" s="84">
        <f>ROUND(SUM(AV96:AW96),2)</f>
        <v>0</v>
      </c>
      <c r="AU96" s="85">
        <f>'17006-14XT-PA-01 - SO 01 ...'!P123</f>
        <v>0</v>
      </c>
      <c r="AV96" s="84">
        <f>'17006-14XT-PA-01 - SO 01 ...'!J35</f>
        <v>0</v>
      </c>
      <c r="AW96" s="84">
        <f>'17006-14XT-PA-01 - SO 01 ...'!J36</f>
        <v>0</v>
      </c>
      <c r="AX96" s="84">
        <f>'17006-14XT-PA-01 - SO 01 ...'!J37</f>
        <v>0</v>
      </c>
      <c r="AY96" s="84">
        <f>'17006-14XT-PA-01 - SO 01 ...'!J38</f>
        <v>0</v>
      </c>
      <c r="AZ96" s="84">
        <f>'17006-14XT-PA-01 - SO 01 ...'!F35</f>
        <v>0</v>
      </c>
      <c r="BA96" s="84">
        <f>'17006-14XT-PA-01 - SO 01 ...'!F36</f>
        <v>0</v>
      </c>
      <c r="BB96" s="84">
        <f>'17006-14XT-PA-01 - SO 01 ...'!F37</f>
        <v>0</v>
      </c>
      <c r="BC96" s="84">
        <f>'17006-14XT-PA-01 - SO 01 ...'!F38</f>
        <v>0</v>
      </c>
      <c r="BD96" s="86">
        <f>'17006-14XT-PA-01 - SO 01 ...'!F39</f>
        <v>0</v>
      </c>
      <c r="BT96" s="23" t="s">
        <v>85</v>
      </c>
      <c r="BV96" s="23" t="s">
        <v>80</v>
      </c>
      <c r="BW96" s="23" t="s">
        <v>90</v>
      </c>
      <c r="BX96" s="23" t="s">
        <v>84</v>
      </c>
      <c r="CL96" s="23" t="s">
        <v>1</v>
      </c>
    </row>
    <row r="97" spans="1:90" s="3" customFormat="1" ht="38.25" customHeight="1">
      <c r="A97" s="81" t="s">
        <v>86</v>
      </c>
      <c r="B97" s="46"/>
      <c r="C97" s="9"/>
      <c r="D97" s="9"/>
      <c r="E97" s="202" t="s">
        <v>91</v>
      </c>
      <c r="F97" s="202"/>
      <c r="G97" s="202"/>
      <c r="H97" s="202"/>
      <c r="I97" s="202"/>
      <c r="J97" s="9"/>
      <c r="K97" s="202" t="s">
        <v>92</v>
      </c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12">
        <f>'17006-14XT-PA-02 - SO 02 ...'!J32</f>
        <v>0</v>
      </c>
      <c r="AH97" s="213"/>
      <c r="AI97" s="213"/>
      <c r="AJ97" s="213"/>
      <c r="AK97" s="213"/>
      <c r="AL97" s="213"/>
      <c r="AM97" s="213"/>
      <c r="AN97" s="212">
        <f>SUM(AG97,AT97)</f>
        <v>0</v>
      </c>
      <c r="AO97" s="213"/>
      <c r="AP97" s="213"/>
      <c r="AQ97" s="82" t="s">
        <v>89</v>
      </c>
      <c r="AR97" s="46"/>
      <c r="AS97" s="87">
        <v>0</v>
      </c>
      <c r="AT97" s="88">
        <f>ROUND(SUM(AV97:AW97),2)</f>
        <v>0</v>
      </c>
      <c r="AU97" s="89">
        <f>'17006-14XT-PA-02 - SO 02 ...'!P131</f>
        <v>0</v>
      </c>
      <c r="AV97" s="88">
        <f>'17006-14XT-PA-02 - SO 02 ...'!J35</f>
        <v>0</v>
      </c>
      <c r="AW97" s="88">
        <f>'17006-14XT-PA-02 - SO 02 ...'!J36</f>
        <v>0</v>
      </c>
      <c r="AX97" s="88">
        <f>'17006-14XT-PA-02 - SO 02 ...'!J37</f>
        <v>0</v>
      </c>
      <c r="AY97" s="88">
        <f>'17006-14XT-PA-02 - SO 02 ...'!J38</f>
        <v>0</v>
      </c>
      <c r="AZ97" s="88">
        <f>'17006-14XT-PA-02 - SO 02 ...'!F35</f>
        <v>0</v>
      </c>
      <c r="BA97" s="88">
        <f>'17006-14XT-PA-02 - SO 02 ...'!F36</f>
        <v>0</v>
      </c>
      <c r="BB97" s="88">
        <f>'17006-14XT-PA-02 - SO 02 ...'!F37</f>
        <v>0</v>
      </c>
      <c r="BC97" s="88">
        <f>'17006-14XT-PA-02 - SO 02 ...'!F38</f>
        <v>0</v>
      </c>
      <c r="BD97" s="90">
        <f>'17006-14XT-PA-02 - SO 02 ...'!F39</f>
        <v>0</v>
      </c>
      <c r="BT97" s="23" t="s">
        <v>85</v>
      </c>
      <c r="BV97" s="23" t="s">
        <v>80</v>
      </c>
      <c r="BW97" s="23" t="s">
        <v>93</v>
      </c>
      <c r="BX97" s="23" t="s">
        <v>84</v>
      </c>
      <c r="CL97" s="23" t="s">
        <v>1</v>
      </c>
    </row>
    <row r="98" spans="2:44" s="1" customFormat="1" ht="30" customHeight="1">
      <c r="B98" s="30"/>
      <c r="AR98" s="30"/>
    </row>
    <row r="99" spans="2:44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30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E96:I96"/>
    <mergeCell ref="K96:AF96"/>
    <mergeCell ref="E97:I97"/>
    <mergeCell ref="K97:AF97"/>
    <mergeCell ref="AG94:AM94"/>
  </mergeCells>
  <hyperlinks>
    <hyperlink ref="A96" location="'17006-14XT-PA-01 - SO 01 ...'!C2" display="/"/>
    <hyperlink ref="A97" location="'17006-14XT-PA-02 - SO 02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2"/>
  <sheetViews>
    <sheetView showGridLines="0" workbookViewId="0" topLeftCell="A1">
      <selection activeCell="E20" sqref="E20:H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5" t="s">
        <v>90</v>
      </c>
      <c r="AZ2" s="92" t="s">
        <v>94</v>
      </c>
      <c r="BA2" s="92" t="s">
        <v>1</v>
      </c>
      <c r="BB2" s="92" t="s">
        <v>1</v>
      </c>
      <c r="BC2" s="92" t="s">
        <v>95</v>
      </c>
      <c r="BD2" s="92" t="s">
        <v>85</v>
      </c>
    </row>
    <row r="3" spans="2:56" ht="6.95" customHeight="1">
      <c r="B3" s="16"/>
      <c r="C3" s="17"/>
      <c r="D3" s="17"/>
      <c r="E3" s="17"/>
      <c r="F3" s="17"/>
      <c r="G3" s="17"/>
      <c r="H3" s="17"/>
      <c r="I3" s="93"/>
      <c r="J3" s="17"/>
      <c r="K3" s="17"/>
      <c r="L3" s="18"/>
      <c r="AT3" s="15" t="s">
        <v>85</v>
      </c>
      <c r="AZ3" s="92" t="s">
        <v>96</v>
      </c>
      <c r="BA3" s="92" t="s">
        <v>1</v>
      </c>
      <c r="BB3" s="92" t="s">
        <v>1</v>
      </c>
      <c r="BC3" s="92" t="s">
        <v>97</v>
      </c>
      <c r="BD3" s="92" t="s">
        <v>85</v>
      </c>
    </row>
    <row r="4" spans="2:56" ht="24.95" customHeight="1">
      <c r="B4" s="18"/>
      <c r="D4" s="19" t="s">
        <v>98</v>
      </c>
      <c r="L4" s="18"/>
      <c r="M4" s="94" t="s">
        <v>10</v>
      </c>
      <c r="AT4" s="15" t="s">
        <v>3</v>
      </c>
      <c r="AZ4" s="92" t="s">
        <v>99</v>
      </c>
      <c r="BA4" s="92" t="s">
        <v>1</v>
      </c>
      <c r="BB4" s="92" t="s">
        <v>1</v>
      </c>
      <c r="BC4" s="92" t="s">
        <v>100</v>
      </c>
      <c r="BD4" s="92" t="s">
        <v>85</v>
      </c>
    </row>
    <row r="5" spans="2:56" ht="6.95" customHeight="1">
      <c r="B5" s="18"/>
      <c r="L5" s="18"/>
      <c r="AZ5" s="92" t="s">
        <v>101</v>
      </c>
      <c r="BA5" s="92" t="s">
        <v>1</v>
      </c>
      <c r="BB5" s="92" t="s">
        <v>1</v>
      </c>
      <c r="BC5" s="92" t="s">
        <v>102</v>
      </c>
      <c r="BD5" s="92" t="s">
        <v>85</v>
      </c>
    </row>
    <row r="6" spans="2:56" ht="12" customHeight="1">
      <c r="B6" s="18"/>
      <c r="D6" s="25" t="s">
        <v>16</v>
      </c>
      <c r="L6" s="18"/>
      <c r="AZ6" s="92" t="s">
        <v>103</v>
      </c>
      <c r="BA6" s="92" t="s">
        <v>1</v>
      </c>
      <c r="BB6" s="92" t="s">
        <v>1</v>
      </c>
      <c r="BC6" s="92" t="s">
        <v>104</v>
      </c>
      <c r="BD6" s="92" t="s">
        <v>85</v>
      </c>
    </row>
    <row r="7" spans="2:56" ht="16.5" customHeight="1">
      <c r="B7" s="18"/>
      <c r="E7" s="246" t="str">
        <f>'Rekapitulace stavby'!K6</f>
        <v>Morava, Napajedla, řkm 161,700-161,975, oprava LB hráze</v>
      </c>
      <c r="F7" s="247"/>
      <c r="G7" s="247"/>
      <c r="H7" s="247"/>
      <c r="L7" s="18"/>
      <c r="AZ7" s="92" t="s">
        <v>105</v>
      </c>
      <c r="BA7" s="92" t="s">
        <v>1</v>
      </c>
      <c r="BB7" s="92" t="s">
        <v>1</v>
      </c>
      <c r="BC7" s="92" t="s">
        <v>106</v>
      </c>
      <c r="BD7" s="92" t="s">
        <v>85</v>
      </c>
    </row>
    <row r="8" spans="2:12" ht="12" customHeight="1">
      <c r="B8" s="18"/>
      <c r="D8" s="25" t="s">
        <v>107</v>
      </c>
      <c r="L8" s="18"/>
    </row>
    <row r="9" spans="2:12" s="1" customFormat="1" ht="16.5" customHeight="1">
      <c r="B9" s="30"/>
      <c r="E9" s="246" t="s">
        <v>108</v>
      </c>
      <c r="F9" s="245"/>
      <c r="G9" s="245"/>
      <c r="H9" s="245"/>
      <c r="I9" s="95"/>
      <c r="L9" s="30"/>
    </row>
    <row r="10" spans="2:12" s="1" customFormat="1" ht="12" customHeight="1">
      <c r="B10" s="30"/>
      <c r="D10" s="25" t="s">
        <v>109</v>
      </c>
      <c r="I10" s="95"/>
      <c r="L10" s="30"/>
    </row>
    <row r="11" spans="2:12" s="1" customFormat="1" ht="36.95" customHeight="1">
      <c r="B11" s="30"/>
      <c r="E11" s="231" t="s">
        <v>110</v>
      </c>
      <c r="F11" s="245"/>
      <c r="G11" s="245"/>
      <c r="H11" s="245"/>
      <c r="I11" s="95"/>
      <c r="L11" s="30"/>
    </row>
    <row r="12" spans="2:12" s="1" customFormat="1" ht="12">
      <c r="B12" s="30"/>
      <c r="I12" s="95"/>
      <c r="L12" s="30"/>
    </row>
    <row r="13" spans="2:12" s="1" customFormat="1" ht="12" customHeight="1">
      <c r="B13" s="30"/>
      <c r="D13" s="25" t="s">
        <v>18</v>
      </c>
      <c r="F13" s="23" t="s">
        <v>1</v>
      </c>
      <c r="I13" s="96" t="s">
        <v>19</v>
      </c>
      <c r="J13" s="23" t="s">
        <v>1</v>
      </c>
      <c r="L13" s="30"/>
    </row>
    <row r="14" spans="2:12" s="1" customFormat="1" ht="12" customHeight="1">
      <c r="B14" s="30"/>
      <c r="D14" s="25" t="s">
        <v>20</v>
      </c>
      <c r="F14" s="23" t="s">
        <v>21</v>
      </c>
      <c r="I14" s="96" t="s">
        <v>22</v>
      </c>
      <c r="J14" s="50" t="str">
        <f>'Rekapitulace stavby'!AN8</f>
        <v>9. 5. 2017</v>
      </c>
      <c r="L14" s="30"/>
    </row>
    <row r="15" spans="2:12" s="1" customFormat="1" ht="10.9" customHeight="1">
      <c r="B15" s="30"/>
      <c r="I15" s="95"/>
      <c r="L15" s="30"/>
    </row>
    <row r="16" spans="2:12" s="1" customFormat="1" ht="12" customHeight="1">
      <c r="B16" s="30"/>
      <c r="D16" s="25" t="s">
        <v>24</v>
      </c>
      <c r="I16" s="96" t="s">
        <v>25</v>
      </c>
      <c r="J16" s="23" t="str">
        <f>IF('Rekapitulace stavby'!AN10="","",'Rekapitulace stavby'!AN10)</f>
        <v/>
      </c>
      <c r="L16" s="30"/>
    </row>
    <row r="17" spans="2:12" s="1" customFormat="1" ht="18" customHeight="1">
      <c r="B17" s="30"/>
      <c r="E17" s="23" t="str">
        <f>IF('Rekapitulace stavby'!E11="","",'Rekapitulace stavby'!E11)</f>
        <v xml:space="preserve"> </v>
      </c>
      <c r="I17" s="96" t="s">
        <v>27</v>
      </c>
      <c r="J17" s="23" t="str">
        <f>IF('Rekapitulace stavby'!AN11="","",'Rekapitulace stavby'!AN11)</f>
        <v/>
      </c>
      <c r="L17" s="30"/>
    </row>
    <row r="18" spans="2:12" s="1" customFormat="1" ht="6.95" customHeight="1">
      <c r="B18" s="30"/>
      <c r="I18" s="95"/>
      <c r="L18" s="30"/>
    </row>
    <row r="19" spans="2:12" s="1" customFormat="1" ht="12" customHeight="1">
      <c r="B19" s="30"/>
      <c r="D19" s="25" t="s">
        <v>28</v>
      </c>
      <c r="I19" s="96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8" t="str">
        <f>'Rekapitulace stavby'!E14</f>
        <v>Vyplň údaj</v>
      </c>
      <c r="F20" s="234"/>
      <c r="G20" s="234"/>
      <c r="H20" s="234"/>
      <c r="I20" s="96" t="s">
        <v>27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I21" s="95"/>
      <c r="L21" s="30"/>
    </row>
    <row r="22" spans="2:12" s="1" customFormat="1" ht="12" customHeight="1">
      <c r="B22" s="30"/>
      <c r="D22" s="25" t="s">
        <v>30</v>
      </c>
      <c r="I22" s="96" t="s">
        <v>25</v>
      </c>
      <c r="J22" s="23" t="s">
        <v>31</v>
      </c>
      <c r="L22" s="30"/>
    </row>
    <row r="23" spans="2:12" s="1" customFormat="1" ht="18" customHeight="1">
      <c r="B23" s="30"/>
      <c r="E23" s="23" t="s">
        <v>32</v>
      </c>
      <c r="I23" s="96" t="s">
        <v>27</v>
      </c>
      <c r="J23" s="23" t="s">
        <v>33</v>
      </c>
      <c r="L23" s="30"/>
    </row>
    <row r="24" spans="2:12" s="1" customFormat="1" ht="6.95" customHeight="1">
      <c r="B24" s="30"/>
      <c r="I24" s="95"/>
      <c r="L24" s="30"/>
    </row>
    <row r="25" spans="2:12" s="1" customFormat="1" ht="12" customHeight="1">
      <c r="B25" s="30"/>
      <c r="D25" s="25" t="s">
        <v>35</v>
      </c>
      <c r="I25" s="96" t="s">
        <v>25</v>
      </c>
      <c r="J25" s="23" t="s">
        <v>1</v>
      </c>
      <c r="L25" s="30"/>
    </row>
    <row r="26" spans="2:12" s="1" customFormat="1" ht="18" customHeight="1">
      <c r="B26" s="30"/>
      <c r="E26" s="23" t="s">
        <v>36</v>
      </c>
      <c r="I26" s="96" t="s">
        <v>27</v>
      </c>
      <c r="J26" s="23" t="s">
        <v>1</v>
      </c>
      <c r="L26" s="30"/>
    </row>
    <row r="27" spans="2:12" s="1" customFormat="1" ht="6.95" customHeight="1">
      <c r="B27" s="30"/>
      <c r="I27" s="95"/>
      <c r="L27" s="30"/>
    </row>
    <row r="28" spans="2:12" s="1" customFormat="1" ht="12" customHeight="1">
      <c r="B28" s="30"/>
      <c r="D28" s="25" t="s">
        <v>37</v>
      </c>
      <c r="I28" s="95"/>
      <c r="L28" s="30"/>
    </row>
    <row r="29" spans="2:12" s="7" customFormat="1" ht="16.5" customHeight="1">
      <c r="B29" s="97"/>
      <c r="E29" s="238" t="s">
        <v>1</v>
      </c>
      <c r="F29" s="238"/>
      <c r="G29" s="238"/>
      <c r="H29" s="238"/>
      <c r="I29" s="98"/>
      <c r="L29" s="97"/>
    </row>
    <row r="30" spans="2:12" s="1" customFormat="1" ht="6.95" customHeight="1">
      <c r="B30" s="30"/>
      <c r="I30" s="95"/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9"/>
      <c r="J31" s="51"/>
      <c r="K31" s="51"/>
      <c r="L31" s="30"/>
    </row>
    <row r="32" spans="2:12" s="1" customFormat="1" ht="25.35" customHeight="1">
      <c r="B32" s="30"/>
      <c r="D32" s="100" t="s">
        <v>38</v>
      </c>
      <c r="I32" s="95"/>
      <c r="J32" s="64">
        <f>ROUND(J123,2)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99"/>
      <c r="J33" s="51"/>
      <c r="K33" s="51"/>
      <c r="L33" s="30"/>
    </row>
    <row r="34" spans="2:12" s="1" customFormat="1" ht="14.45" customHeight="1">
      <c r="B34" s="30"/>
      <c r="F34" s="33" t="s">
        <v>40</v>
      </c>
      <c r="I34" s="101" t="s">
        <v>39</v>
      </c>
      <c r="J34" s="33" t="s">
        <v>41</v>
      </c>
      <c r="L34" s="30"/>
    </row>
    <row r="35" spans="2:12" s="1" customFormat="1" ht="14.45" customHeight="1">
      <c r="B35" s="30"/>
      <c r="D35" s="102" t="s">
        <v>42</v>
      </c>
      <c r="E35" s="25" t="s">
        <v>43</v>
      </c>
      <c r="F35" s="103">
        <f>ROUND((SUM(BE123:BE211)),2)</f>
        <v>0</v>
      </c>
      <c r="I35" s="104">
        <v>0.21</v>
      </c>
      <c r="J35" s="103">
        <f>ROUND(((SUM(BE123:BE211))*I35),2)</f>
        <v>0</v>
      </c>
      <c r="L35" s="30"/>
    </row>
    <row r="36" spans="2:12" s="1" customFormat="1" ht="14.45" customHeight="1">
      <c r="B36" s="30"/>
      <c r="E36" s="25" t="s">
        <v>44</v>
      </c>
      <c r="F36" s="103">
        <f>ROUND((SUM(BF123:BF211)),2)</f>
        <v>0</v>
      </c>
      <c r="I36" s="104">
        <v>0.15</v>
      </c>
      <c r="J36" s="103">
        <f>ROUND(((SUM(BF123:BF211))*I36),2)</f>
        <v>0</v>
      </c>
      <c r="L36" s="30"/>
    </row>
    <row r="37" spans="2:12" s="1" customFormat="1" ht="14.45" customHeight="1" hidden="1">
      <c r="B37" s="30"/>
      <c r="E37" s="25" t="s">
        <v>45</v>
      </c>
      <c r="F37" s="103">
        <f>ROUND((SUM(BG123:BG211)),2)</f>
        <v>0</v>
      </c>
      <c r="I37" s="104">
        <v>0.21</v>
      </c>
      <c r="J37" s="103">
        <f>0</f>
        <v>0</v>
      </c>
      <c r="L37" s="30"/>
    </row>
    <row r="38" spans="2:12" s="1" customFormat="1" ht="14.45" customHeight="1" hidden="1">
      <c r="B38" s="30"/>
      <c r="E38" s="25" t="s">
        <v>46</v>
      </c>
      <c r="F38" s="103">
        <f>ROUND((SUM(BH123:BH211)),2)</f>
        <v>0</v>
      </c>
      <c r="I38" s="104">
        <v>0.15</v>
      </c>
      <c r="J38" s="103">
        <f>0</f>
        <v>0</v>
      </c>
      <c r="L38" s="30"/>
    </row>
    <row r="39" spans="2:12" s="1" customFormat="1" ht="14.45" customHeight="1" hidden="1">
      <c r="B39" s="30"/>
      <c r="E39" s="25" t="s">
        <v>47</v>
      </c>
      <c r="F39" s="103">
        <f>ROUND((SUM(BI123:BI211)),2)</f>
        <v>0</v>
      </c>
      <c r="I39" s="104">
        <v>0</v>
      </c>
      <c r="J39" s="103">
        <f>0</f>
        <v>0</v>
      </c>
      <c r="L39" s="30"/>
    </row>
    <row r="40" spans="2:12" s="1" customFormat="1" ht="6.95" customHeight="1">
      <c r="B40" s="30"/>
      <c r="I40" s="95"/>
      <c r="L40" s="30"/>
    </row>
    <row r="41" spans="2:12" s="1" customFormat="1" ht="25.35" customHeight="1">
      <c r="B41" s="30"/>
      <c r="C41" s="105"/>
      <c r="D41" s="106" t="s">
        <v>48</v>
      </c>
      <c r="E41" s="55"/>
      <c r="F41" s="55"/>
      <c r="G41" s="107" t="s">
        <v>49</v>
      </c>
      <c r="H41" s="108" t="s">
        <v>50</v>
      </c>
      <c r="I41" s="109"/>
      <c r="J41" s="110">
        <f>SUM(J32:J39)</f>
        <v>0</v>
      </c>
      <c r="K41" s="111"/>
      <c r="L41" s="30"/>
    </row>
    <row r="42" spans="2:12" s="1" customFormat="1" ht="14.45" customHeight="1">
      <c r="B42" s="30"/>
      <c r="I42" s="95"/>
      <c r="L42" s="30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51</v>
      </c>
      <c r="E50" s="40"/>
      <c r="F50" s="40"/>
      <c r="G50" s="39" t="s">
        <v>52</v>
      </c>
      <c r="H50" s="40"/>
      <c r="I50" s="112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53</v>
      </c>
      <c r="E61" s="32"/>
      <c r="F61" s="113" t="s">
        <v>54</v>
      </c>
      <c r="G61" s="41" t="s">
        <v>53</v>
      </c>
      <c r="H61" s="32"/>
      <c r="I61" s="114"/>
      <c r="J61" s="115" t="s">
        <v>54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55</v>
      </c>
      <c r="E65" s="40"/>
      <c r="F65" s="40"/>
      <c r="G65" s="39" t="s">
        <v>56</v>
      </c>
      <c r="H65" s="40"/>
      <c r="I65" s="112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53</v>
      </c>
      <c r="E76" s="32"/>
      <c r="F76" s="113" t="s">
        <v>54</v>
      </c>
      <c r="G76" s="41" t="s">
        <v>53</v>
      </c>
      <c r="H76" s="32"/>
      <c r="I76" s="114"/>
      <c r="J76" s="115" t="s">
        <v>54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6"/>
      <c r="J77" s="43"/>
      <c r="K77" s="43"/>
      <c r="L77" s="30"/>
    </row>
    <row r="81" spans="2:12" s="1" customFormat="1" ht="6.95" customHeight="1" hidden="1">
      <c r="B81" s="44"/>
      <c r="C81" s="45"/>
      <c r="D81" s="45"/>
      <c r="E81" s="45"/>
      <c r="F81" s="45"/>
      <c r="G81" s="45"/>
      <c r="H81" s="45"/>
      <c r="I81" s="117"/>
      <c r="J81" s="45"/>
      <c r="K81" s="45"/>
      <c r="L81" s="30"/>
    </row>
    <row r="82" spans="2:12" s="1" customFormat="1" ht="24.95" customHeight="1" hidden="1">
      <c r="B82" s="30"/>
      <c r="C82" s="19" t="s">
        <v>111</v>
      </c>
      <c r="I82" s="95"/>
      <c r="L82" s="30"/>
    </row>
    <row r="83" spans="2:12" s="1" customFormat="1" ht="6.95" customHeight="1" hidden="1">
      <c r="B83" s="30"/>
      <c r="I83" s="95"/>
      <c r="L83" s="30"/>
    </row>
    <row r="84" spans="2:12" s="1" customFormat="1" ht="12" customHeight="1" hidden="1">
      <c r="B84" s="30"/>
      <c r="C84" s="25" t="s">
        <v>16</v>
      </c>
      <c r="I84" s="95"/>
      <c r="L84" s="30"/>
    </row>
    <row r="85" spans="2:12" s="1" customFormat="1" ht="16.5" customHeight="1" hidden="1">
      <c r="B85" s="30"/>
      <c r="E85" s="246" t="str">
        <f>E7</f>
        <v>Morava, Napajedla, řkm 161,700-161,975, oprava LB hráze</v>
      </c>
      <c r="F85" s="247"/>
      <c r="G85" s="247"/>
      <c r="H85" s="247"/>
      <c r="I85" s="95"/>
      <c r="L85" s="30"/>
    </row>
    <row r="86" spans="2:12" ht="12" customHeight="1" hidden="1">
      <c r="B86" s="18"/>
      <c r="C86" s="25" t="s">
        <v>107</v>
      </c>
      <c r="L86" s="18"/>
    </row>
    <row r="87" spans="2:12" s="1" customFormat="1" ht="16.5" customHeight="1" hidden="1">
      <c r="B87" s="30"/>
      <c r="E87" s="246" t="s">
        <v>108</v>
      </c>
      <c r="F87" s="245"/>
      <c r="G87" s="245"/>
      <c r="H87" s="245"/>
      <c r="I87" s="95"/>
      <c r="L87" s="30"/>
    </row>
    <row r="88" spans="2:12" s="1" customFormat="1" ht="12" customHeight="1" hidden="1">
      <c r="B88" s="30"/>
      <c r="C88" s="25" t="s">
        <v>109</v>
      </c>
      <c r="I88" s="95"/>
      <c r="L88" s="30"/>
    </row>
    <row r="89" spans="2:12" s="1" customFormat="1" ht="16.5" customHeight="1" hidden="1">
      <c r="B89" s="30"/>
      <c r="E89" s="231" t="str">
        <f>E11</f>
        <v>17006-14XT-PA-01 - SO 01 Oprava hráze</v>
      </c>
      <c r="F89" s="245"/>
      <c r="G89" s="245"/>
      <c r="H89" s="245"/>
      <c r="I89" s="95"/>
      <c r="L89" s="30"/>
    </row>
    <row r="90" spans="2:12" s="1" customFormat="1" ht="6.95" customHeight="1" hidden="1">
      <c r="B90" s="30"/>
      <c r="I90" s="95"/>
      <c r="L90" s="30"/>
    </row>
    <row r="91" spans="2:12" s="1" customFormat="1" ht="12" customHeight="1" hidden="1">
      <c r="B91" s="30"/>
      <c r="C91" s="25" t="s">
        <v>20</v>
      </c>
      <c r="F91" s="23" t="str">
        <f>F14</f>
        <v>Napajedla</v>
      </c>
      <c r="I91" s="96" t="s">
        <v>22</v>
      </c>
      <c r="J91" s="50" t="str">
        <f>IF(J14="","",J14)</f>
        <v>9. 5. 2017</v>
      </c>
      <c r="L91" s="30"/>
    </row>
    <row r="92" spans="2:12" s="1" customFormat="1" ht="6.95" customHeight="1" hidden="1">
      <c r="B92" s="30"/>
      <c r="I92" s="95"/>
      <c r="L92" s="30"/>
    </row>
    <row r="93" spans="2:12" s="1" customFormat="1" ht="27.95" customHeight="1" hidden="1">
      <c r="B93" s="30"/>
      <c r="C93" s="25" t="s">
        <v>24</v>
      </c>
      <c r="F93" s="23" t="str">
        <f>E17</f>
        <v xml:space="preserve"> </v>
      </c>
      <c r="I93" s="96" t="s">
        <v>30</v>
      </c>
      <c r="J93" s="28" t="str">
        <f>E23</f>
        <v>Regioprojekt Brno, s.r.o</v>
      </c>
      <c r="L93" s="30"/>
    </row>
    <row r="94" spans="2:12" s="1" customFormat="1" ht="15.2" customHeight="1" hidden="1">
      <c r="B94" s="30"/>
      <c r="C94" s="25" t="s">
        <v>28</v>
      </c>
      <c r="F94" s="23" t="str">
        <f>IF(E20="","",E20)</f>
        <v>Vyplň údaj</v>
      </c>
      <c r="I94" s="96" t="s">
        <v>35</v>
      </c>
      <c r="J94" s="28" t="str">
        <f>E26</f>
        <v>Ing. Alena Petříková</v>
      </c>
      <c r="L94" s="30"/>
    </row>
    <row r="95" spans="2:12" s="1" customFormat="1" ht="10.35" customHeight="1" hidden="1">
      <c r="B95" s="30"/>
      <c r="I95" s="95"/>
      <c r="L95" s="30"/>
    </row>
    <row r="96" spans="2:12" s="1" customFormat="1" ht="29.25" customHeight="1" hidden="1">
      <c r="B96" s="30"/>
      <c r="C96" s="118" t="s">
        <v>112</v>
      </c>
      <c r="D96" s="105"/>
      <c r="E96" s="105"/>
      <c r="F96" s="105"/>
      <c r="G96" s="105"/>
      <c r="H96" s="105"/>
      <c r="I96" s="119"/>
      <c r="J96" s="120" t="s">
        <v>113</v>
      </c>
      <c r="K96" s="105"/>
      <c r="L96" s="30"/>
    </row>
    <row r="97" spans="2:12" s="1" customFormat="1" ht="10.35" customHeight="1" hidden="1">
      <c r="B97" s="30"/>
      <c r="I97" s="95"/>
      <c r="L97" s="30"/>
    </row>
    <row r="98" spans="2:47" s="1" customFormat="1" ht="22.9" customHeight="1" hidden="1">
      <c r="B98" s="30"/>
      <c r="C98" s="121" t="s">
        <v>114</v>
      </c>
      <c r="I98" s="95"/>
      <c r="J98" s="64">
        <f>J123</f>
        <v>0</v>
      </c>
      <c r="L98" s="30"/>
      <c r="AU98" s="15" t="s">
        <v>115</v>
      </c>
    </row>
    <row r="99" spans="2:12" s="8" customFormat="1" ht="24.95" customHeight="1" hidden="1">
      <c r="B99" s="122"/>
      <c r="D99" s="123" t="s">
        <v>116</v>
      </c>
      <c r="E99" s="124"/>
      <c r="F99" s="124"/>
      <c r="G99" s="124"/>
      <c r="H99" s="124"/>
      <c r="I99" s="125"/>
      <c r="J99" s="126">
        <f>J124</f>
        <v>0</v>
      </c>
      <c r="L99" s="122"/>
    </row>
    <row r="100" spans="2:12" s="9" customFormat="1" ht="19.9" customHeight="1" hidden="1">
      <c r="B100" s="127"/>
      <c r="D100" s="128" t="s">
        <v>117</v>
      </c>
      <c r="E100" s="129"/>
      <c r="F100" s="129"/>
      <c r="G100" s="129"/>
      <c r="H100" s="129"/>
      <c r="I100" s="130"/>
      <c r="J100" s="131">
        <f>J125</f>
        <v>0</v>
      </c>
      <c r="L100" s="127"/>
    </row>
    <row r="101" spans="2:12" s="9" customFormat="1" ht="19.9" customHeight="1" hidden="1">
      <c r="B101" s="127"/>
      <c r="D101" s="128" t="s">
        <v>118</v>
      </c>
      <c r="E101" s="129"/>
      <c r="F101" s="129"/>
      <c r="G101" s="129"/>
      <c r="H101" s="129"/>
      <c r="I101" s="130"/>
      <c r="J101" s="131">
        <f>J207</f>
        <v>0</v>
      </c>
      <c r="L101" s="127"/>
    </row>
    <row r="102" spans="2:12" s="1" customFormat="1" ht="21.75" customHeight="1" hidden="1">
      <c r="B102" s="30"/>
      <c r="I102" s="95"/>
      <c r="L102" s="30"/>
    </row>
    <row r="103" spans="2:12" s="1" customFormat="1" ht="6.95" customHeight="1" hidden="1">
      <c r="B103" s="42"/>
      <c r="C103" s="43"/>
      <c r="D103" s="43"/>
      <c r="E103" s="43"/>
      <c r="F103" s="43"/>
      <c r="G103" s="43"/>
      <c r="H103" s="43"/>
      <c r="I103" s="116"/>
      <c r="J103" s="43"/>
      <c r="K103" s="43"/>
      <c r="L103" s="30"/>
    </row>
    <row r="104" ht="12" hidden="1"/>
    <row r="105" ht="12" hidden="1"/>
    <row r="106" ht="12" hidden="1"/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7"/>
      <c r="J107" s="45"/>
      <c r="K107" s="45"/>
      <c r="L107" s="30"/>
    </row>
    <row r="108" spans="2:12" s="1" customFormat="1" ht="24.95" customHeight="1">
      <c r="B108" s="30"/>
      <c r="C108" s="19" t="s">
        <v>119</v>
      </c>
      <c r="I108" s="95"/>
      <c r="L108" s="30"/>
    </row>
    <row r="109" spans="2:12" s="1" customFormat="1" ht="6.95" customHeight="1">
      <c r="B109" s="30"/>
      <c r="I109" s="95"/>
      <c r="L109" s="30"/>
    </row>
    <row r="110" spans="2:12" s="1" customFormat="1" ht="12" customHeight="1">
      <c r="B110" s="30"/>
      <c r="C110" s="25" t="s">
        <v>16</v>
      </c>
      <c r="I110" s="95"/>
      <c r="L110" s="30"/>
    </row>
    <row r="111" spans="2:12" s="1" customFormat="1" ht="16.5" customHeight="1">
      <c r="B111" s="30"/>
      <c r="E111" s="246" t="str">
        <f>E7</f>
        <v>Morava, Napajedla, řkm 161,700-161,975, oprava LB hráze</v>
      </c>
      <c r="F111" s="247"/>
      <c r="G111" s="247"/>
      <c r="H111" s="247"/>
      <c r="I111" s="95"/>
      <c r="L111" s="30"/>
    </row>
    <row r="112" spans="2:12" ht="12" customHeight="1">
      <c r="B112" s="18"/>
      <c r="C112" s="25" t="s">
        <v>107</v>
      </c>
      <c r="L112" s="18"/>
    </row>
    <row r="113" spans="2:12" s="1" customFormat="1" ht="16.5" customHeight="1">
      <c r="B113" s="30"/>
      <c r="E113" s="246" t="s">
        <v>108</v>
      </c>
      <c r="F113" s="245"/>
      <c r="G113" s="245"/>
      <c r="H113" s="245"/>
      <c r="I113" s="95"/>
      <c r="L113" s="30"/>
    </row>
    <row r="114" spans="2:12" s="1" customFormat="1" ht="12" customHeight="1">
      <c r="B114" s="30"/>
      <c r="C114" s="25" t="s">
        <v>109</v>
      </c>
      <c r="I114" s="95"/>
      <c r="L114" s="30"/>
    </row>
    <row r="115" spans="2:12" s="1" customFormat="1" ht="16.5" customHeight="1">
      <c r="B115" s="30"/>
      <c r="E115" s="231" t="str">
        <f>E11</f>
        <v>17006-14XT-PA-01 - SO 01 Oprava hráze</v>
      </c>
      <c r="F115" s="245"/>
      <c r="G115" s="245"/>
      <c r="H115" s="245"/>
      <c r="I115" s="95"/>
      <c r="L115" s="30"/>
    </row>
    <row r="116" spans="2:12" s="1" customFormat="1" ht="6.95" customHeight="1">
      <c r="B116" s="30"/>
      <c r="I116" s="95"/>
      <c r="L116" s="30"/>
    </row>
    <row r="117" spans="2:12" s="1" customFormat="1" ht="12" customHeight="1">
      <c r="B117" s="30"/>
      <c r="C117" s="25" t="s">
        <v>20</v>
      </c>
      <c r="F117" s="23" t="str">
        <f>F14</f>
        <v>Napajedla</v>
      </c>
      <c r="I117" s="96" t="s">
        <v>22</v>
      </c>
      <c r="J117" s="50" t="str">
        <f>IF(J14="","",J14)</f>
        <v>9. 5. 2017</v>
      </c>
      <c r="L117" s="30"/>
    </row>
    <row r="118" spans="2:12" s="1" customFormat="1" ht="6.95" customHeight="1">
      <c r="B118" s="30"/>
      <c r="I118" s="95"/>
      <c r="L118" s="30"/>
    </row>
    <row r="119" spans="2:12" s="1" customFormat="1" ht="27.95" customHeight="1">
      <c r="B119" s="30"/>
      <c r="C119" s="25" t="s">
        <v>24</v>
      </c>
      <c r="F119" s="23" t="str">
        <f>E17</f>
        <v xml:space="preserve"> </v>
      </c>
      <c r="I119" s="96" t="s">
        <v>30</v>
      </c>
      <c r="J119" s="28" t="str">
        <f>E23</f>
        <v>Regioprojekt Brno, s.r.o</v>
      </c>
      <c r="L119" s="30"/>
    </row>
    <row r="120" spans="2:12" s="1" customFormat="1" ht="15.2" customHeight="1">
      <c r="B120" s="30"/>
      <c r="C120" s="25" t="s">
        <v>28</v>
      </c>
      <c r="F120" s="23" t="str">
        <f>IF(E20="","",E20)</f>
        <v>Vyplň údaj</v>
      </c>
      <c r="I120" s="96" t="s">
        <v>35</v>
      </c>
      <c r="J120" s="28" t="str">
        <f>E26</f>
        <v>Ing. Alena Petříková</v>
      </c>
      <c r="L120" s="30"/>
    </row>
    <row r="121" spans="2:12" s="1" customFormat="1" ht="10.35" customHeight="1">
      <c r="B121" s="30"/>
      <c r="I121" s="95"/>
      <c r="L121" s="30"/>
    </row>
    <row r="122" spans="2:20" s="10" customFormat="1" ht="29.25" customHeight="1">
      <c r="B122" s="132"/>
      <c r="C122" s="133" t="s">
        <v>120</v>
      </c>
      <c r="D122" s="134" t="s">
        <v>63</v>
      </c>
      <c r="E122" s="134" t="s">
        <v>59</v>
      </c>
      <c r="F122" s="134" t="s">
        <v>60</v>
      </c>
      <c r="G122" s="134" t="s">
        <v>121</v>
      </c>
      <c r="H122" s="134" t="s">
        <v>122</v>
      </c>
      <c r="I122" s="135" t="s">
        <v>123</v>
      </c>
      <c r="J122" s="136" t="s">
        <v>113</v>
      </c>
      <c r="K122" s="137" t="s">
        <v>124</v>
      </c>
      <c r="L122" s="132"/>
      <c r="M122" s="57" t="s">
        <v>1</v>
      </c>
      <c r="N122" s="58" t="s">
        <v>42</v>
      </c>
      <c r="O122" s="58" t="s">
        <v>125</v>
      </c>
      <c r="P122" s="58" t="s">
        <v>126</v>
      </c>
      <c r="Q122" s="58" t="s">
        <v>127</v>
      </c>
      <c r="R122" s="58" t="s">
        <v>128</v>
      </c>
      <c r="S122" s="58" t="s">
        <v>129</v>
      </c>
      <c r="T122" s="59" t="s">
        <v>130</v>
      </c>
    </row>
    <row r="123" spans="2:63" s="1" customFormat="1" ht="22.9" customHeight="1">
      <c r="B123" s="30"/>
      <c r="C123" s="62" t="s">
        <v>131</v>
      </c>
      <c r="I123" s="95"/>
      <c r="J123" s="138">
        <f>BK123</f>
        <v>0</v>
      </c>
      <c r="L123" s="30"/>
      <c r="M123" s="60"/>
      <c r="N123" s="51"/>
      <c r="O123" s="51"/>
      <c r="P123" s="139">
        <f>P124</f>
        <v>0</v>
      </c>
      <c r="Q123" s="51"/>
      <c r="R123" s="139">
        <f>R124</f>
        <v>135.53631883199998</v>
      </c>
      <c r="S123" s="51"/>
      <c r="T123" s="140">
        <f>T124</f>
        <v>0</v>
      </c>
      <c r="AT123" s="15" t="s">
        <v>77</v>
      </c>
      <c r="AU123" s="15" t="s">
        <v>115</v>
      </c>
      <c r="BK123" s="141">
        <f>BK124</f>
        <v>0</v>
      </c>
    </row>
    <row r="124" spans="2:63" s="11" customFormat="1" ht="25.9" customHeight="1">
      <c r="B124" s="142"/>
      <c r="D124" s="143" t="s">
        <v>77</v>
      </c>
      <c r="E124" s="144" t="s">
        <v>132</v>
      </c>
      <c r="F124" s="144" t="s">
        <v>133</v>
      </c>
      <c r="I124" s="145"/>
      <c r="J124" s="146">
        <f>BK124</f>
        <v>0</v>
      </c>
      <c r="L124" s="142"/>
      <c r="M124" s="147"/>
      <c r="N124" s="148"/>
      <c r="O124" s="148"/>
      <c r="P124" s="149">
        <f>P125+P207</f>
        <v>0</v>
      </c>
      <c r="Q124" s="148"/>
      <c r="R124" s="149">
        <f>R125+R207</f>
        <v>135.53631883199998</v>
      </c>
      <c r="S124" s="148"/>
      <c r="T124" s="150">
        <f>T125+T207</f>
        <v>0</v>
      </c>
      <c r="AR124" s="143" t="s">
        <v>83</v>
      </c>
      <c r="AT124" s="151" t="s">
        <v>77</v>
      </c>
      <c r="AU124" s="151" t="s">
        <v>78</v>
      </c>
      <c r="AY124" s="143" t="s">
        <v>134</v>
      </c>
      <c r="BK124" s="152">
        <f>BK125+BK207</f>
        <v>0</v>
      </c>
    </row>
    <row r="125" spans="2:63" s="11" customFormat="1" ht="22.9" customHeight="1">
      <c r="B125" s="142"/>
      <c r="D125" s="143" t="s">
        <v>77</v>
      </c>
      <c r="E125" s="153" t="s">
        <v>83</v>
      </c>
      <c r="F125" s="153" t="s">
        <v>135</v>
      </c>
      <c r="I125" s="145"/>
      <c r="J125" s="154">
        <f>BK125</f>
        <v>0</v>
      </c>
      <c r="L125" s="142"/>
      <c r="M125" s="147"/>
      <c r="N125" s="148"/>
      <c r="O125" s="148"/>
      <c r="P125" s="149">
        <f>SUM(P126:P206)</f>
        <v>0</v>
      </c>
      <c r="Q125" s="148"/>
      <c r="R125" s="149">
        <f>SUM(R126:R206)</f>
        <v>135.53631883199998</v>
      </c>
      <c r="S125" s="148"/>
      <c r="T125" s="150">
        <f>SUM(T126:T206)</f>
        <v>0</v>
      </c>
      <c r="AR125" s="143" t="s">
        <v>83</v>
      </c>
      <c r="AT125" s="151" t="s">
        <v>77</v>
      </c>
      <c r="AU125" s="151" t="s">
        <v>83</v>
      </c>
      <c r="AY125" s="143" t="s">
        <v>134</v>
      </c>
      <c r="BK125" s="152">
        <f>SUM(BK126:BK206)</f>
        <v>0</v>
      </c>
    </row>
    <row r="126" spans="2:65" s="1" customFormat="1" ht="24" customHeight="1">
      <c r="B126" s="155"/>
      <c r="C126" s="156" t="s">
        <v>83</v>
      </c>
      <c r="D126" s="156" t="s">
        <v>136</v>
      </c>
      <c r="E126" s="157" t="s">
        <v>137</v>
      </c>
      <c r="F126" s="158" t="s">
        <v>138</v>
      </c>
      <c r="G126" s="159" t="s">
        <v>139</v>
      </c>
      <c r="H126" s="160">
        <v>1000</v>
      </c>
      <c r="I126" s="161"/>
      <c r="J126" s="162">
        <f>ROUND(I126*H126,2)</f>
        <v>0</v>
      </c>
      <c r="K126" s="158" t="s">
        <v>140</v>
      </c>
      <c r="L126" s="30"/>
      <c r="M126" s="163" t="s">
        <v>1</v>
      </c>
      <c r="N126" s="164" t="s">
        <v>43</v>
      </c>
      <c r="O126" s="53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AR126" s="167" t="s">
        <v>141</v>
      </c>
      <c r="AT126" s="167" t="s">
        <v>136</v>
      </c>
      <c r="AU126" s="167" t="s">
        <v>85</v>
      </c>
      <c r="AY126" s="15" t="s">
        <v>134</v>
      </c>
      <c r="BE126" s="168">
        <f>IF(N126="základní",J126,0)</f>
        <v>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5" t="s">
        <v>83</v>
      </c>
      <c r="BK126" s="168">
        <f>ROUND(I126*H126,2)</f>
        <v>0</v>
      </c>
      <c r="BL126" s="15" t="s">
        <v>141</v>
      </c>
      <c r="BM126" s="167" t="s">
        <v>142</v>
      </c>
    </row>
    <row r="127" spans="2:47" s="1" customFormat="1" ht="12">
      <c r="B127" s="30"/>
      <c r="D127" s="169" t="s">
        <v>143</v>
      </c>
      <c r="F127" s="170" t="s">
        <v>144</v>
      </c>
      <c r="I127" s="95"/>
      <c r="L127" s="30"/>
      <c r="M127" s="171"/>
      <c r="N127" s="53"/>
      <c r="O127" s="53"/>
      <c r="P127" s="53"/>
      <c r="Q127" s="53"/>
      <c r="R127" s="53"/>
      <c r="S127" s="53"/>
      <c r="T127" s="54"/>
      <c r="AT127" s="15" t="s">
        <v>143</v>
      </c>
      <c r="AU127" s="15" t="s">
        <v>85</v>
      </c>
    </row>
    <row r="128" spans="2:51" s="12" customFormat="1" ht="12">
      <c r="B128" s="173"/>
      <c r="D128" s="169" t="s">
        <v>146</v>
      </c>
      <c r="E128" s="174" t="s">
        <v>1</v>
      </c>
      <c r="F128" s="175" t="s">
        <v>147</v>
      </c>
      <c r="H128" s="176">
        <v>1000</v>
      </c>
      <c r="I128" s="17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4" t="s">
        <v>146</v>
      </c>
      <c r="AU128" s="174" t="s">
        <v>85</v>
      </c>
      <c r="AV128" s="12" t="s">
        <v>85</v>
      </c>
      <c r="AW128" s="12" t="s">
        <v>34</v>
      </c>
      <c r="AX128" s="12" t="s">
        <v>78</v>
      </c>
      <c r="AY128" s="174" t="s">
        <v>134</v>
      </c>
    </row>
    <row r="129" spans="2:51" s="13" customFormat="1" ht="12">
      <c r="B129" s="181"/>
      <c r="D129" s="169" t="s">
        <v>146</v>
      </c>
      <c r="E129" s="182" t="s">
        <v>94</v>
      </c>
      <c r="F129" s="183" t="s">
        <v>148</v>
      </c>
      <c r="H129" s="184">
        <v>1000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2" t="s">
        <v>146</v>
      </c>
      <c r="AU129" s="182" t="s">
        <v>85</v>
      </c>
      <c r="AV129" s="13" t="s">
        <v>141</v>
      </c>
      <c r="AW129" s="13" t="s">
        <v>34</v>
      </c>
      <c r="AX129" s="13" t="s">
        <v>83</v>
      </c>
      <c r="AY129" s="182" t="s">
        <v>134</v>
      </c>
    </row>
    <row r="130" spans="2:65" s="1" customFormat="1" ht="24" customHeight="1">
      <c r="B130" s="155"/>
      <c r="C130" s="156" t="s">
        <v>85</v>
      </c>
      <c r="D130" s="156" t="s">
        <v>136</v>
      </c>
      <c r="E130" s="157" t="s">
        <v>149</v>
      </c>
      <c r="F130" s="158" t="s">
        <v>150</v>
      </c>
      <c r="G130" s="159" t="s">
        <v>151</v>
      </c>
      <c r="H130" s="160">
        <v>95.001</v>
      </c>
      <c r="I130" s="161"/>
      <c r="J130" s="162">
        <f>ROUND(I130*H130,2)</f>
        <v>0</v>
      </c>
      <c r="K130" s="158" t="s">
        <v>140</v>
      </c>
      <c r="L130" s="30"/>
      <c r="M130" s="163" t="s">
        <v>1</v>
      </c>
      <c r="N130" s="164" t="s">
        <v>43</v>
      </c>
      <c r="O130" s="53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AR130" s="167" t="s">
        <v>141</v>
      </c>
      <c r="AT130" s="167" t="s">
        <v>136</v>
      </c>
      <c r="AU130" s="167" t="s">
        <v>85</v>
      </c>
      <c r="AY130" s="15" t="s">
        <v>134</v>
      </c>
      <c r="BE130" s="168">
        <f>IF(N130="základní",J130,0)</f>
        <v>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5" t="s">
        <v>83</v>
      </c>
      <c r="BK130" s="168">
        <f>ROUND(I130*H130,2)</f>
        <v>0</v>
      </c>
      <c r="BL130" s="15" t="s">
        <v>141</v>
      </c>
      <c r="BM130" s="167" t="s">
        <v>152</v>
      </c>
    </row>
    <row r="131" spans="2:47" s="1" customFormat="1" ht="29.25">
      <c r="B131" s="30"/>
      <c r="D131" s="169" t="s">
        <v>143</v>
      </c>
      <c r="F131" s="170" t="s">
        <v>153</v>
      </c>
      <c r="I131" s="95"/>
      <c r="L131" s="30"/>
      <c r="M131" s="171"/>
      <c r="N131" s="53"/>
      <c r="O131" s="53"/>
      <c r="P131" s="53"/>
      <c r="Q131" s="53"/>
      <c r="R131" s="53"/>
      <c r="S131" s="53"/>
      <c r="T131" s="54"/>
      <c r="AT131" s="15" t="s">
        <v>143</v>
      </c>
      <c r="AU131" s="15" t="s">
        <v>85</v>
      </c>
    </row>
    <row r="132" spans="2:51" s="12" customFormat="1" ht="22.5">
      <c r="B132" s="173"/>
      <c r="D132" s="169" t="s">
        <v>146</v>
      </c>
      <c r="E132" s="174" t="s">
        <v>1</v>
      </c>
      <c r="F132" s="175" t="s">
        <v>154</v>
      </c>
      <c r="H132" s="176">
        <v>70.001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146</v>
      </c>
      <c r="AU132" s="174" t="s">
        <v>85</v>
      </c>
      <c r="AV132" s="12" t="s">
        <v>85</v>
      </c>
      <c r="AW132" s="12" t="s">
        <v>34</v>
      </c>
      <c r="AX132" s="12" t="s">
        <v>78</v>
      </c>
      <c r="AY132" s="174" t="s">
        <v>134</v>
      </c>
    </row>
    <row r="133" spans="2:51" s="12" customFormat="1" ht="22.5">
      <c r="B133" s="173"/>
      <c r="D133" s="169" t="s">
        <v>146</v>
      </c>
      <c r="E133" s="174" t="s">
        <v>1</v>
      </c>
      <c r="F133" s="175" t="s">
        <v>155</v>
      </c>
      <c r="H133" s="176">
        <v>25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146</v>
      </c>
      <c r="AU133" s="174" t="s">
        <v>85</v>
      </c>
      <c r="AV133" s="12" t="s">
        <v>85</v>
      </c>
      <c r="AW133" s="12" t="s">
        <v>34</v>
      </c>
      <c r="AX133" s="12" t="s">
        <v>78</v>
      </c>
      <c r="AY133" s="174" t="s">
        <v>134</v>
      </c>
    </row>
    <row r="134" spans="2:51" s="13" customFormat="1" ht="12">
      <c r="B134" s="181"/>
      <c r="D134" s="169" t="s">
        <v>146</v>
      </c>
      <c r="E134" s="182" t="s">
        <v>96</v>
      </c>
      <c r="F134" s="183" t="s">
        <v>148</v>
      </c>
      <c r="H134" s="184">
        <v>95.001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146</v>
      </c>
      <c r="AU134" s="182" t="s">
        <v>85</v>
      </c>
      <c r="AV134" s="13" t="s">
        <v>141</v>
      </c>
      <c r="AW134" s="13" t="s">
        <v>34</v>
      </c>
      <c r="AX134" s="13" t="s">
        <v>83</v>
      </c>
      <c r="AY134" s="182" t="s">
        <v>134</v>
      </c>
    </row>
    <row r="135" spans="2:65" s="1" customFormat="1" ht="16.5" customHeight="1">
      <c r="B135" s="155"/>
      <c r="C135" s="156" t="s">
        <v>156</v>
      </c>
      <c r="D135" s="156" t="s">
        <v>136</v>
      </c>
      <c r="E135" s="157" t="s">
        <v>157</v>
      </c>
      <c r="F135" s="158" t="s">
        <v>158</v>
      </c>
      <c r="G135" s="159" t="s">
        <v>151</v>
      </c>
      <c r="H135" s="160">
        <v>28.5</v>
      </c>
      <c r="I135" s="161"/>
      <c r="J135" s="162">
        <f>ROUND(I135*H135,2)</f>
        <v>0</v>
      </c>
      <c r="K135" s="158" t="s">
        <v>140</v>
      </c>
      <c r="L135" s="30"/>
      <c r="M135" s="163" t="s">
        <v>1</v>
      </c>
      <c r="N135" s="164" t="s">
        <v>43</v>
      </c>
      <c r="O135" s="53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AR135" s="167" t="s">
        <v>141</v>
      </c>
      <c r="AT135" s="167" t="s">
        <v>136</v>
      </c>
      <c r="AU135" s="167" t="s">
        <v>85</v>
      </c>
      <c r="AY135" s="15" t="s">
        <v>134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5" t="s">
        <v>83</v>
      </c>
      <c r="BK135" s="168">
        <f>ROUND(I135*H135,2)</f>
        <v>0</v>
      </c>
      <c r="BL135" s="15" t="s">
        <v>141</v>
      </c>
      <c r="BM135" s="167" t="s">
        <v>159</v>
      </c>
    </row>
    <row r="136" spans="2:47" s="1" customFormat="1" ht="29.25">
      <c r="B136" s="30"/>
      <c r="D136" s="169" t="s">
        <v>143</v>
      </c>
      <c r="F136" s="170" t="s">
        <v>160</v>
      </c>
      <c r="I136" s="95"/>
      <c r="L136" s="30"/>
      <c r="M136" s="171"/>
      <c r="N136" s="53"/>
      <c r="O136" s="53"/>
      <c r="P136" s="53"/>
      <c r="Q136" s="53"/>
      <c r="R136" s="53"/>
      <c r="S136" s="53"/>
      <c r="T136" s="54"/>
      <c r="AT136" s="15" t="s">
        <v>143</v>
      </c>
      <c r="AU136" s="15" t="s">
        <v>85</v>
      </c>
    </row>
    <row r="137" spans="2:51" s="12" customFormat="1" ht="12">
      <c r="B137" s="173"/>
      <c r="D137" s="169" t="s">
        <v>146</v>
      </c>
      <c r="E137" s="174" t="s">
        <v>1</v>
      </c>
      <c r="F137" s="175" t="s">
        <v>161</v>
      </c>
      <c r="H137" s="176">
        <v>28.5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146</v>
      </c>
      <c r="AU137" s="174" t="s">
        <v>85</v>
      </c>
      <c r="AV137" s="12" t="s">
        <v>85</v>
      </c>
      <c r="AW137" s="12" t="s">
        <v>34</v>
      </c>
      <c r="AX137" s="12" t="s">
        <v>83</v>
      </c>
      <c r="AY137" s="174" t="s">
        <v>134</v>
      </c>
    </row>
    <row r="138" spans="2:65" s="1" customFormat="1" ht="16.5" customHeight="1">
      <c r="B138" s="155"/>
      <c r="C138" s="156" t="s">
        <v>141</v>
      </c>
      <c r="D138" s="156" t="s">
        <v>136</v>
      </c>
      <c r="E138" s="157" t="s">
        <v>162</v>
      </c>
      <c r="F138" s="158" t="s">
        <v>163</v>
      </c>
      <c r="G138" s="159" t="s">
        <v>139</v>
      </c>
      <c r="H138" s="160">
        <v>50</v>
      </c>
      <c r="I138" s="161"/>
      <c r="J138" s="162">
        <f>ROUND(I138*H138,2)</f>
        <v>0</v>
      </c>
      <c r="K138" s="158" t="s">
        <v>140</v>
      </c>
      <c r="L138" s="30"/>
      <c r="M138" s="163" t="s">
        <v>1</v>
      </c>
      <c r="N138" s="164" t="s">
        <v>43</v>
      </c>
      <c r="O138" s="53"/>
      <c r="P138" s="165">
        <f>O138*H138</f>
        <v>0</v>
      </c>
      <c r="Q138" s="165">
        <v>0.000701</v>
      </c>
      <c r="R138" s="165">
        <f>Q138*H138</f>
        <v>0.03505</v>
      </c>
      <c r="S138" s="165">
        <v>0</v>
      </c>
      <c r="T138" s="166">
        <f>S138*H138</f>
        <v>0</v>
      </c>
      <c r="AR138" s="167" t="s">
        <v>141</v>
      </c>
      <c r="AT138" s="167" t="s">
        <v>136</v>
      </c>
      <c r="AU138" s="167" t="s">
        <v>85</v>
      </c>
      <c r="AY138" s="15" t="s">
        <v>134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5" t="s">
        <v>83</v>
      </c>
      <c r="BK138" s="168">
        <f>ROUND(I138*H138,2)</f>
        <v>0</v>
      </c>
      <c r="BL138" s="15" t="s">
        <v>141</v>
      </c>
      <c r="BM138" s="167" t="s">
        <v>164</v>
      </c>
    </row>
    <row r="139" spans="2:47" s="1" customFormat="1" ht="19.5">
      <c r="B139" s="30"/>
      <c r="D139" s="169" t="s">
        <v>143</v>
      </c>
      <c r="F139" s="170" t="s">
        <v>165</v>
      </c>
      <c r="I139" s="95"/>
      <c r="L139" s="30"/>
      <c r="M139" s="171"/>
      <c r="N139" s="53"/>
      <c r="O139" s="53"/>
      <c r="P139" s="53"/>
      <c r="Q139" s="53"/>
      <c r="R139" s="53"/>
      <c r="S139" s="53"/>
      <c r="T139" s="54"/>
      <c r="AT139" s="15" t="s">
        <v>143</v>
      </c>
      <c r="AU139" s="15" t="s">
        <v>85</v>
      </c>
    </row>
    <row r="140" spans="2:51" s="12" customFormat="1" ht="22.5">
      <c r="B140" s="173"/>
      <c r="D140" s="169" t="s">
        <v>146</v>
      </c>
      <c r="E140" s="174" t="s">
        <v>1</v>
      </c>
      <c r="F140" s="175" t="s">
        <v>166</v>
      </c>
      <c r="H140" s="176">
        <v>50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146</v>
      </c>
      <c r="AU140" s="174" t="s">
        <v>85</v>
      </c>
      <c r="AV140" s="12" t="s">
        <v>85</v>
      </c>
      <c r="AW140" s="12" t="s">
        <v>34</v>
      </c>
      <c r="AX140" s="12" t="s">
        <v>78</v>
      </c>
      <c r="AY140" s="174" t="s">
        <v>134</v>
      </c>
    </row>
    <row r="141" spans="2:51" s="13" customFormat="1" ht="12">
      <c r="B141" s="181"/>
      <c r="D141" s="169" t="s">
        <v>146</v>
      </c>
      <c r="E141" s="182" t="s">
        <v>99</v>
      </c>
      <c r="F141" s="183" t="s">
        <v>148</v>
      </c>
      <c r="H141" s="184">
        <v>50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146</v>
      </c>
      <c r="AU141" s="182" t="s">
        <v>85</v>
      </c>
      <c r="AV141" s="13" t="s">
        <v>141</v>
      </c>
      <c r="AW141" s="13" t="s">
        <v>34</v>
      </c>
      <c r="AX141" s="13" t="s">
        <v>83</v>
      </c>
      <c r="AY141" s="182" t="s">
        <v>134</v>
      </c>
    </row>
    <row r="142" spans="2:65" s="1" customFormat="1" ht="16.5" customHeight="1">
      <c r="B142" s="155"/>
      <c r="C142" s="156" t="s">
        <v>167</v>
      </c>
      <c r="D142" s="156" t="s">
        <v>136</v>
      </c>
      <c r="E142" s="157" t="s">
        <v>168</v>
      </c>
      <c r="F142" s="158" t="s">
        <v>169</v>
      </c>
      <c r="G142" s="159" t="s">
        <v>139</v>
      </c>
      <c r="H142" s="160">
        <v>50</v>
      </c>
      <c r="I142" s="161"/>
      <c r="J142" s="162">
        <f>ROUND(I142*H142,2)</f>
        <v>0</v>
      </c>
      <c r="K142" s="158" t="s">
        <v>140</v>
      </c>
      <c r="L142" s="30"/>
      <c r="M142" s="163" t="s">
        <v>1</v>
      </c>
      <c r="N142" s="164" t="s">
        <v>43</v>
      </c>
      <c r="O142" s="53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141</v>
      </c>
      <c r="AT142" s="167" t="s">
        <v>136</v>
      </c>
      <c r="AU142" s="167" t="s">
        <v>85</v>
      </c>
      <c r="AY142" s="15" t="s">
        <v>134</v>
      </c>
      <c r="BE142" s="168">
        <f>IF(N142="základní",J142,0)</f>
        <v>0</v>
      </c>
      <c r="BF142" s="168">
        <f>IF(N142="snížená",J142,0)</f>
        <v>0</v>
      </c>
      <c r="BG142" s="168">
        <f>IF(N142="zákl. přenesená",J142,0)</f>
        <v>0</v>
      </c>
      <c r="BH142" s="168">
        <f>IF(N142="sníž. přenesená",J142,0)</f>
        <v>0</v>
      </c>
      <c r="BI142" s="168">
        <f>IF(N142="nulová",J142,0)</f>
        <v>0</v>
      </c>
      <c r="BJ142" s="15" t="s">
        <v>83</v>
      </c>
      <c r="BK142" s="168">
        <f>ROUND(I142*H142,2)</f>
        <v>0</v>
      </c>
      <c r="BL142" s="15" t="s">
        <v>141</v>
      </c>
      <c r="BM142" s="167" t="s">
        <v>170</v>
      </c>
    </row>
    <row r="143" spans="2:47" s="1" customFormat="1" ht="19.5">
      <c r="B143" s="30"/>
      <c r="D143" s="169" t="s">
        <v>143</v>
      </c>
      <c r="F143" s="170" t="s">
        <v>171</v>
      </c>
      <c r="I143" s="95"/>
      <c r="L143" s="30"/>
      <c r="M143" s="171"/>
      <c r="N143" s="53"/>
      <c r="O143" s="53"/>
      <c r="P143" s="53"/>
      <c r="Q143" s="53"/>
      <c r="R143" s="53"/>
      <c r="S143" s="53"/>
      <c r="T143" s="54"/>
      <c r="AT143" s="15" t="s">
        <v>143</v>
      </c>
      <c r="AU143" s="15" t="s">
        <v>85</v>
      </c>
    </row>
    <row r="144" spans="2:51" s="12" customFormat="1" ht="12">
      <c r="B144" s="173"/>
      <c r="D144" s="169" t="s">
        <v>146</v>
      </c>
      <c r="E144" s="174" t="s">
        <v>1</v>
      </c>
      <c r="F144" s="175" t="s">
        <v>99</v>
      </c>
      <c r="H144" s="176">
        <v>50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146</v>
      </c>
      <c r="AU144" s="174" t="s">
        <v>85</v>
      </c>
      <c r="AV144" s="12" t="s">
        <v>85</v>
      </c>
      <c r="AW144" s="12" t="s">
        <v>34</v>
      </c>
      <c r="AX144" s="12" t="s">
        <v>83</v>
      </c>
      <c r="AY144" s="174" t="s">
        <v>134</v>
      </c>
    </row>
    <row r="145" spans="2:65" s="1" customFormat="1" ht="16.5" customHeight="1">
      <c r="B145" s="155"/>
      <c r="C145" s="156" t="s">
        <v>172</v>
      </c>
      <c r="D145" s="156" t="s">
        <v>136</v>
      </c>
      <c r="E145" s="157" t="s">
        <v>173</v>
      </c>
      <c r="F145" s="158" t="s">
        <v>174</v>
      </c>
      <c r="G145" s="159" t="s">
        <v>139</v>
      </c>
      <c r="H145" s="160">
        <v>50</v>
      </c>
      <c r="I145" s="161"/>
      <c r="J145" s="162">
        <f>ROUND(I145*H145,2)</f>
        <v>0</v>
      </c>
      <c r="K145" s="158" t="s">
        <v>140</v>
      </c>
      <c r="L145" s="30"/>
      <c r="M145" s="163" t="s">
        <v>1</v>
      </c>
      <c r="N145" s="164" t="s">
        <v>43</v>
      </c>
      <c r="O145" s="53"/>
      <c r="P145" s="165">
        <f>O145*H145</f>
        <v>0</v>
      </c>
      <c r="Q145" s="165">
        <v>0.0007941</v>
      </c>
      <c r="R145" s="165">
        <f>Q145*H145</f>
        <v>0.039705</v>
      </c>
      <c r="S145" s="165">
        <v>0</v>
      </c>
      <c r="T145" s="166">
        <f>S145*H145</f>
        <v>0</v>
      </c>
      <c r="AR145" s="167" t="s">
        <v>141</v>
      </c>
      <c r="AT145" s="167" t="s">
        <v>136</v>
      </c>
      <c r="AU145" s="167" t="s">
        <v>85</v>
      </c>
      <c r="AY145" s="15" t="s">
        <v>134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5" t="s">
        <v>83</v>
      </c>
      <c r="BK145" s="168">
        <f>ROUND(I145*H145,2)</f>
        <v>0</v>
      </c>
      <c r="BL145" s="15" t="s">
        <v>141</v>
      </c>
      <c r="BM145" s="167" t="s">
        <v>175</v>
      </c>
    </row>
    <row r="146" spans="2:47" s="1" customFormat="1" ht="19.5">
      <c r="B146" s="30"/>
      <c r="D146" s="169" t="s">
        <v>143</v>
      </c>
      <c r="F146" s="170" t="s">
        <v>176</v>
      </c>
      <c r="I146" s="95"/>
      <c r="L146" s="30"/>
      <c r="M146" s="171"/>
      <c r="N146" s="53"/>
      <c r="O146" s="53"/>
      <c r="P146" s="53"/>
      <c r="Q146" s="53"/>
      <c r="R146" s="53"/>
      <c r="S146" s="53"/>
      <c r="T146" s="54"/>
      <c r="AT146" s="15" t="s">
        <v>143</v>
      </c>
      <c r="AU146" s="15" t="s">
        <v>85</v>
      </c>
    </row>
    <row r="147" spans="2:51" s="12" customFormat="1" ht="12">
      <c r="B147" s="173"/>
      <c r="D147" s="169" t="s">
        <v>146</v>
      </c>
      <c r="E147" s="174" t="s">
        <v>1</v>
      </c>
      <c r="F147" s="175" t="s">
        <v>99</v>
      </c>
      <c r="H147" s="176">
        <v>50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146</v>
      </c>
      <c r="AU147" s="174" t="s">
        <v>85</v>
      </c>
      <c r="AV147" s="12" t="s">
        <v>85</v>
      </c>
      <c r="AW147" s="12" t="s">
        <v>34</v>
      </c>
      <c r="AX147" s="12" t="s">
        <v>83</v>
      </c>
      <c r="AY147" s="174" t="s">
        <v>134</v>
      </c>
    </row>
    <row r="148" spans="2:65" s="1" customFormat="1" ht="24" customHeight="1">
      <c r="B148" s="155"/>
      <c r="C148" s="156" t="s">
        <v>177</v>
      </c>
      <c r="D148" s="156" t="s">
        <v>136</v>
      </c>
      <c r="E148" s="157" t="s">
        <v>178</v>
      </c>
      <c r="F148" s="158" t="s">
        <v>179</v>
      </c>
      <c r="G148" s="159" t="s">
        <v>139</v>
      </c>
      <c r="H148" s="160">
        <v>50</v>
      </c>
      <c r="I148" s="161"/>
      <c r="J148" s="162">
        <f>ROUND(I148*H148,2)</f>
        <v>0</v>
      </c>
      <c r="K148" s="158" t="s">
        <v>140</v>
      </c>
      <c r="L148" s="30"/>
      <c r="M148" s="163" t="s">
        <v>1</v>
      </c>
      <c r="N148" s="164" t="s">
        <v>43</v>
      </c>
      <c r="O148" s="53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AR148" s="167" t="s">
        <v>141</v>
      </c>
      <c r="AT148" s="167" t="s">
        <v>136</v>
      </c>
      <c r="AU148" s="167" t="s">
        <v>85</v>
      </c>
      <c r="AY148" s="15" t="s">
        <v>134</v>
      </c>
      <c r="BE148" s="168">
        <f>IF(N148="základní",J148,0)</f>
        <v>0</v>
      </c>
      <c r="BF148" s="168">
        <f>IF(N148="snížená",J148,0)</f>
        <v>0</v>
      </c>
      <c r="BG148" s="168">
        <f>IF(N148="zákl. přenesená",J148,0)</f>
        <v>0</v>
      </c>
      <c r="BH148" s="168">
        <f>IF(N148="sníž. přenesená",J148,0)</f>
        <v>0</v>
      </c>
      <c r="BI148" s="168">
        <f>IF(N148="nulová",J148,0)</f>
        <v>0</v>
      </c>
      <c r="BJ148" s="15" t="s">
        <v>83</v>
      </c>
      <c r="BK148" s="168">
        <f>ROUND(I148*H148,2)</f>
        <v>0</v>
      </c>
      <c r="BL148" s="15" t="s">
        <v>141</v>
      </c>
      <c r="BM148" s="167" t="s">
        <v>180</v>
      </c>
    </row>
    <row r="149" spans="2:47" s="1" customFormat="1" ht="29.25">
      <c r="B149" s="30"/>
      <c r="D149" s="169" t="s">
        <v>143</v>
      </c>
      <c r="F149" s="170" t="s">
        <v>181</v>
      </c>
      <c r="I149" s="95"/>
      <c r="L149" s="30"/>
      <c r="M149" s="171"/>
      <c r="N149" s="53"/>
      <c r="O149" s="53"/>
      <c r="P149" s="53"/>
      <c r="Q149" s="53"/>
      <c r="R149" s="53"/>
      <c r="S149" s="53"/>
      <c r="T149" s="54"/>
      <c r="AT149" s="15" t="s">
        <v>143</v>
      </c>
      <c r="AU149" s="15" t="s">
        <v>85</v>
      </c>
    </row>
    <row r="150" spans="2:51" s="12" customFormat="1" ht="12">
      <c r="B150" s="173"/>
      <c r="D150" s="169" t="s">
        <v>146</v>
      </c>
      <c r="E150" s="174" t="s">
        <v>1</v>
      </c>
      <c r="F150" s="175" t="s">
        <v>99</v>
      </c>
      <c r="H150" s="176">
        <v>50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146</v>
      </c>
      <c r="AU150" s="174" t="s">
        <v>85</v>
      </c>
      <c r="AV150" s="12" t="s">
        <v>85</v>
      </c>
      <c r="AW150" s="12" t="s">
        <v>34</v>
      </c>
      <c r="AX150" s="12" t="s">
        <v>83</v>
      </c>
      <c r="AY150" s="174" t="s">
        <v>134</v>
      </c>
    </row>
    <row r="151" spans="2:65" s="1" customFormat="1" ht="24" customHeight="1">
      <c r="B151" s="155"/>
      <c r="C151" s="156" t="s">
        <v>182</v>
      </c>
      <c r="D151" s="156" t="s">
        <v>136</v>
      </c>
      <c r="E151" s="157" t="s">
        <v>183</v>
      </c>
      <c r="F151" s="158" t="s">
        <v>184</v>
      </c>
      <c r="G151" s="159" t="s">
        <v>185</v>
      </c>
      <c r="H151" s="160">
        <v>511</v>
      </c>
      <c r="I151" s="161"/>
      <c r="J151" s="162">
        <f>ROUND(I151*H151,2)</f>
        <v>0</v>
      </c>
      <c r="K151" s="158" t="s">
        <v>140</v>
      </c>
      <c r="L151" s="30"/>
      <c r="M151" s="163" t="s">
        <v>1</v>
      </c>
      <c r="N151" s="164" t="s">
        <v>43</v>
      </c>
      <c r="O151" s="53"/>
      <c r="P151" s="165">
        <f>O151*H151</f>
        <v>0</v>
      </c>
      <c r="Q151" s="165">
        <v>0.000200712</v>
      </c>
      <c r="R151" s="165">
        <f>Q151*H151</f>
        <v>0.102563832</v>
      </c>
      <c r="S151" s="165">
        <v>0</v>
      </c>
      <c r="T151" s="166">
        <f>S151*H151</f>
        <v>0</v>
      </c>
      <c r="AR151" s="167" t="s">
        <v>141</v>
      </c>
      <c r="AT151" s="167" t="s">
        <v>136</v>
      </c>
      <c r="AU151" s="167" t="s">
        <v>85</v>
      </c>
      <c r="AY151" s="15" t="s">
        <v>134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5" t="s">
        <v>83</v>
      </c>
      <c r="BK151" s="168">
        <f>ROUND(I151*H151,2)</f>
        <v>0</v>
      </c>
      <c r="BL151" s="15" t="s">
        <v>141</v>
      </c>
      <c r="BM151" s="167" t="s">
        <v>186</v>
      </c>
    </row>
    <row r="152" spans="2:47" s="1" customFormat="1" ht="19.5">
      <c r="B152" s="30"/>
      <c r="D152" s="169" t="s">
        <v>143</v>
      </c>
      <c r="F152" s="170" t="s">
        <v>187</v>
      </c>
      <c r="I152" s="95"/>
      <c r="L152" s="30"/>
      <c r="M152" s="171"/>
      <c r="N152" s="53"/>
      <c r="O152" s="53"/>
      <c r="P152" s="53"/>
      <c r="Q152" s="53"/>
      <c r="R152" s="53"/>
      <c r="S152" s="53"/>
      <c r="T152" s="54"/>
      <c r="AT152" s="15" t="s">
        <v>143</v>
      </c>
      <c r="AU152" s="15" t="s">
        <v>85</v>
      </c>
    </row>
    <row r="153" spans="2:51" s="12" customFormat="1" ht="12">
      <c r="B153" s="173"/>
      <c r="D153" s="169" t="s">
        <v>146</v>
      </c>
      <c r="E153" s="174" t="s">
        <v>1</v>
      </c>
      <c r="F153" s="175" t="s">
        <v>188</v>
      </c>
      <c r="H153" s="176">
        <v>511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146</v>
      </c>
      <c r="AU153" s="174" t="s">
        <v>85</v>
      </c>
      <c r="AV153" s="12" t="s">
        <v>85</v>
      </c>
      <c r="AW153" s="12" t="s">
        <v>34</v>
      </c>
      <c r="AX153" s="12" t="s">
        <v>83</v>
      </c>
      <c r="AY153" s="174" t="s">
        <v>134</v>
      </c>
    </row>
    <row r="154" spans="2:65" s="1" customFormat="1" ht="24" customHeight="1">
      <c r="B154" s="155"/>
      <c r="C154" s="156" t="s">
        <v>189</v>
      </c>
      <c r="D154" s="156" t="s">
        <v>136</v>
      </c>
      <c r="E154" s="157" t="s">
        <v>190</v>
      </c>
      <c r="F154" s="158" t="s">
        <v>191</v>
      </c>
      <c r="G154" s="159" t="s">
        <v>139</v>
      </c>
      <c r="H154" s="160">
        <v>1493.75</v>
      </c>
      <c r="I154" s="161"/>
      <c r="J154" s="162">
        <f>ROUND(I154*H154,2)</f>
        <v>0</v>
      </c>
      <c r="K154" s="158" t="s">
        <v>140</v>
      </c>
      <c r="L154" s="30"/>
      <c r="M154" s="163" t="s">
        <v>1</v>
      </c>
      <c r="N154" s="164" t="s">
        <v>43</v>
      </c>
      <c r="O154" s="53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AR154" s="167" t="s">
        <v>141</v>
      </c>
      <c r="AT154" s="167" t="s">
        <v>136</v>
      </c>
      <c r="AU154" s="167" t="s">
        <v>85</v>
      </c>
      <c r="AY154" s="15" t="s">
        <v>134</v>
      </c>
      <c r="BE154" s="168">
        <f>IF(N154="základní",J154,0)</f>
        <v>0</v>
      </c>
      <c r="BF154" s="168">
        <f>IF(N154="snížená",J154,0)</f>
        <v>0</v>
      </c>
      <c r="BG154" s="168">
        <f>IF(N154="zákl. přenesená",J154,0)</f>
        <v>0</v>
      </c>
      <c r="BH154" s="168">
        <f>IF(N154="sníž. přenesená",J154,0)</f>
        <v>0</v>
      </c>
      <c r="BI154" s="168">
        <f>IF(N154="nulová",J154,0)</f>
        <v>0</v>
      </c>
      <c r="BJ154" s="15" t="s">
        <v>83</v>
      </c>
      <c r="BK154" s="168">
        <f>ROUND(I154*H154,2)</f>
        <v>0</v>
      </c>
      <c r="BL154" s="15" t="s">
        <v>141</v>
      </c>
      <c r="BM154" s="167" t="s">
        <v>192</v>
      </c>
    </row>
    <row r="155" spans="2:47" s="1" customFormat="1" ht="19.5">
      <c r="B155" s="30"/>
      <c r="D155" s="169" t="s">
        <v>143</v>
      </c>
      <c r="F155" s="170" t="s">
        <v>193</v>
      </c>
      <c r="I155" s="95"/>
      <c r="L155" s="30"/>
      <c r="M155" s="171"/>
      <c r="N155" s="53"/>
      <c r="O155" s="53"/>
      <c r="P155" s="53"/>
      <c r="Q155" s="53"/>
      <c r="R155" s="53"/>
      <c r="S155" s="53"/>
      <c r="T155" s="54"/>
      <c r="AT155" s="15" t="s">
        <v>143</v>
      </c>
      <c r="AU155" s="15" t="s">
        <v>85</v>
      </c>
    </row>
    <row r="156" spans="2:51" s="12" customFormat="1" ht="12">
      <c r="B156" s="173"/>
      <c r="D156" s="169" t="s">
        <v>146</v>
      </c>
      <c r="E156" s="174" t="s">
        <v>1</v>
      </c>
      <c r="F156" s="175" t="s">
        <v>194</v>
      </c>
      <c r="H156" s="176">
        <v>405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146</v>
      </c>
      <c r="AU156" s="174" t="s">
        <v>85</v>
      </c>
      <c r="AV156" s="12" t="s">
        <v>85</v>
      </c>
      <c r="AW156" s="12" t="s">
        <v>34</v>
      </c>
      <c r="AX156" s="12" t="s">
        <v>78</v>
      </c>
      <c r="AY156" s="174" t="s">
        <v>134</v>
      </c>
    </row>
    <row r="157" spans="2:51" s="12" customFormat="1" ht="12">
      <c r="B157" s="173"/>
      <c r="D157" s="169" t="s">
        <v>146</v>
      </c>
      <c r="E157" s="174" t="s">
        <v>1</v>
      </c>
      <c r="F157" s="175" t="s">
        <v>195</v>
      </c>
      <c r="H157" s="176">
        <v>161.25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146</v>
      </c>
      <c r="AU157" s="174" t="s">
        <v>85</v>
      </c>
      <c r="AV157" s="12" t="s">
        <v>85</v>
      </c>
      <c r="AW157" s="12" t="s">
        <v>34</v>
      </c>
      <c r="AX157" s="12" t="s">
        <v>78</v>
      </c>
      <c r="AY157" s="174" t="s">
        <v>134</v>
      </c>
    </row>
    <row r="158" spans="2:51" s="12" customFormat="1" ht="12">
      <c r="B158" s="173"/>
      <c r="D158" s="169" t="s">
        <v>146</v>
      </c>
      <c r="E158" s="174" t="s">
        <v>1</v>
      </c>
      <c r="F158" s="175" t="s">
        <v>196</v>
      </c>
      <c r="H158" s="176">
        <v>927.5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146</v>
      </c>
      <c r="AU158" s="174" t="s">
        <v>85</v>
      </c>
      <c r="AV158" s="12" t="s">
        <v>85</v>
      </c>
      <c r="AW158" s="12" t="s">
        <v>34</v>
      </c>
      <c r="AX158" s="12" t="s">
        <v>78</v>
      </c>
      <c r="AY158" s="174" t="s">
        <v>134</v>
      </c>
    </row>
    <row r="159" spans="2:51" s="13" customFormat="1" ht="12">
      <c r="B159" s="181"/>
      <c r="D159" s="169" t="s">
        <v>146</v>
      </c>
      <c r="E159" s="182" t="s">
        <v>101</v>
      </c>
      <c r="F159" s="183" t="s">
        <v>148</v>
      </c>
      <c r="H159" s="184">
        <v>1493.75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146</v>
      </c>
      <c r="AU159" s="182" t="s">
        <v>85</v>
      </c>
      <c r="AV159" s="13" t="s">
        <v>141</v>
      </c>
      <c r="AW159" s="13" t="s">
        <v>34</v>
      </c>
      <c r="AX159" s="13" t="s">
        <v>83</v>
      </c>
      <c r="AY159" s="182" t="s">
        <v>134</v>
      </c>
    </row>
    <row r="160" spans="2:65" s="1" customFormat="1" ht="16.5" customHeight="1">
      <c r="B160" s="155"/>
      <c r="C160" s="189" t="s">
        <v>197</v>
      </c>
      <c r="D160" s="189" t="s">
        <v>198</v>
      </c>
      <c r="E160" s="190" t="s">
        <v>199</v>
      </c>
      <c r="F160" s="191" t="s">
        <v>544</v>
      </c>
      <c r="G160" s="192" t="s">
        <v>545</v>
      </c>
      <c r="H160" s="193">
        <v>135.184</v>
      </c>
      <c r="I160" s="194"/>
      <c r="J160" s="195">
        <f>ROUND(I160*H160,2)</f>
        <v>0</v>
      </c>
      <c r="K160" s="191" t="s">
        <v>1</v>
      </c>
      <c r="L160" s="196"/>
      <c r="M160" s="197" t="s">
        <v>1</v>
      </c>
      <c r="N160" s="198" t="s">
        <v>43</v>
      </c>
      <c r="O160" s="53"/>
      <c r="P160" s="165">
        <f>O160*H160</f>
        <v>0</v>
      </c>
      <c r="Q160" s="165">
        <v>1</v>
      </c>
      <c r="R160" s="165">
        <f>Q160*H160</f>
        <v>135.184</v>
      </c>
      <c r="S160" s="165">
        <v>0</v>
      </c>
      <c r="T160" s="166">
        <f>S160*H160</f>
        <v>0</v>
      </c>
      <c r="AR160" s="167" t="s">
        <v>182</v>
      </c>
      <c r="AT160" s="167" t="s">
        <v>198</v>
      </c>
      <c r="AU160" s="167" t="s">
        <v>85</v>
      </c>
      <c r="AY160" s="15" t="s">
        <v>134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5" t="s">
        <v>83</v>
      </c>
      <c r="BK160" s="168">
        <f>ROUND(I160*H160,2)</f>
        <v>0</v>
      </c>
      <c r="BL160" s="15" t="s">
        <v>141</v>
      </c>
      <c r="BM160" s="167" t="s">
        <v>201</v>
      </c>
    </row>
    <row r="161" spans="2:47" s="1" customFormat="1" ht="12">
      <c r="B161" s="30"/>
      <c r="D161" s="169" t="s">
        <v>143</v>
      </c>
      <c r="F161" s="170" t="s">
        <v>202</v>
      </c>
      <c r="I161" s="95"/>
      <c r="L161" s="30"/>
      <c r="M161" s="171"/>
      <c r="N161" s="53"/>
      <c r="O161" s="53"/>
      <c r="P161" s="53"/>
      <c r="Q161" s="53"/>
      <c r="R161" s="53"/>
      <c r="S161" s="53"/>
      <c r="T161" s="54"/>
      <c r="AT161" s="15" t="s">
        <v>143</v>
      </c>
      <c r="AU161" s="15" t="s">
        <v>85</v>
      </c>
    </row>
    <row r="162" spans="2:47" s="1" customFormat="1" ht="39">
      <c r="B162" s="30"/>
      <c r="D162" s="169" t="s">
        <v>203</v>
      </c>
      <c r="F162" s="172" t="s">
        <v>204</v>
      </c>
      <c r="I162" s="95"/>
      <c r="L162" s="30"/>
      <c r="M162" s="171"/>
      <c r="N162" s="53"/>
      <c r="O162" s="53"/>
      <c r="P162" s="53"/>
      <c r="Q162" s="53"/>
      <c r="R162" s="53"/>
      <c r="S162" s="53"/>
      <c r="T162" s="54"/>
      <c r="AT162" s="15" t="s">
        <v>203</v>
      </c>
      <c r="AU162" s="15" t="s">
        <v>85</v>
      </c>
    </row>
    <row r="163" spans="2:51" s="12" customFormat="1" ht="12">
      <c r="B163" s="173"/>
      <c r="D163" s="169" t="s">
        <v>146</v>
      </c>
      <c r="E163" s="174" t="s">
        <v>1</v>
      </c>
      <c r="F163" s="175" t="s">
        <v>205</v>
      </c>
      <c r="H163" s="176">
        <v>135.184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146</v>
      </c>
      <c r="AU163" s="174" t="s">
        <v>85</v>
      </c>
      <c r="AV163" s="12" t="s">
        <v>85</v>
      </c>
      <c r="AW163" s="12" t="s">
        <v>34</v>
      </c>
      <c r="AX163" s="12" t="s">
        <v>83</v>
      </c>
      <c r="AY163" s="174" t="s">
        <v>134</v>
      </c>
    </row>
    <row r="164" spans="2:65" s="1" customFormat="1" ht="24" customHeight="1">
      <c r="B164" s="155"/>
      <c r="C164" s="156" t="s">
        <v>206</v>
      </c>
      <c r="D164" s="156" t="s">
        <v>136</v>
      </c>
      <c r="E164" s="157" t="s">
        <v>207</v>
      </c>
      <c r="F164" s="158" t="s">
        <v>208</v>
      </c>
      <c r="G164" s="159" t="s">
        <v>151</v>
      </c>
      <c r="H164" s="160">
        <v>190.002</v>
      </c>
      <c r="I164" s="161"/>
      <c r="J164" s="162">
        <f>ROUND(I164*H164,2)</f>
        <v>0</v>
      </c>
      <c r="K164" s="158" t="s">
        <v>140</v>
      </c>
      <c r="L164" s="30"/>
      <c r="M164" s="163" t="s">
        <v>1</v>
      </c>
      <c r="N164" s="164" t="s">
        <v>43</v>
      </c>
      <c r="O164" s="53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141</v>
      </c>
      <c r="AT164" s="167" t="s">
        <v>136</v>
      </c>
      <c r="AU164" s="167" t="s">
        <v>85</v>
      </c>
      <c r="AY164" s="15" t="s">
        <v>134</v>
      </c>
      <c r="BE164" s="168">
        <f>IF(N164="základní",J164,0)</f>
        <v>0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5" t="s">
        <v>83</v>
      </c>
      <c r="BK164" s="168">
        <f>ROUND(I164*H164,2)</f>
        <v>0</v>
      </c>
      <c r="BL164" s="15" t="s">
        <v>141</v>
      </c>
      <c r="BM164" s="167" t="s">
        <v>209</v>
      </c>
    </row>
    <row r="165" spans="2:47" s="1" customFormat="1" ht="39">
      <c r="B165" s="30"/>
      <c r="D165" s="169" t="s">
        <v>143</v>
      </c>
      <c r="F165" s="170" t="s">
        <v>210</v>
      </c>
      <c r="I165" s="95"/>
      <c r="L165" s="30"/>
      <c r="M165" s="171"/>
      <c r="N165" s="53"/>
      <c r="O165" s="53"/>
      <c r="P165" s="53"/>
      <c r="Q165" s="53"/>
      <c r="R165" s="53"/>
      <c r="S165" s="53"/>
      <c r="T165" s="54"/>
      <c r="AT165" s="15" t="s">
        <v>143</v>
      </c>
      <c r="AU165" s="15" t="s">
        <v>85</v>
      </c>
    </row>
    <row r="166" spans="2:51" s="12" customFormat="1" ht="12">
      <c r="B166" s="173"/>
      <c r="D166" s="169" t="s">
        <v>146</v>
      </c>
      <c r="E166" s="174" t="s">
        <v>1</v>
      </c>
      <c r="F166" s="175" t="s">
        <v>211</v>
      </c>
      <c r="H166" s="176">
        <v>190.002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146</v>
      </c>
      <c r="AU166" s="174" t="s">
        <v>85</v>
      </c>
      <c r="AV166" s="12" t="s">
        <v>85</v>
      </c>
      <c r="AW166" s="12" t="s">
        <v>34</v>
      </c>
      <c r="AX166" s="12" t="s">
        <v>83</v>
      </c>
      <c r="AY166" s="174" t="s">
        <v>134</v>
      </c>
    </row>
    <row r="167" spans="2:65" s="1" customFormat="1" ht="16.5" customHeight="1">
      <c r="B167" s="155"/>
      <c r="C167" s="156" t="s">
        <v>212</v>
      </c>
      <c r="D167" s="156" t="s">
        <v>136</v>
      </c>
      <c r="E167" s="157" t="s">
        <v>213</v>
      </c>
      <c r="F167" s="158" t="s">
        <v>214</v>
      </c>
      <c r="G167" s="159" t="s">
        <v>151</v>
      </c>
      <c r="H167" s="160">
        <v>95.001</v>
      </c>
      <c r="I167" s="161"/>
      <c r="J167" s="162">
        <f>ROUND(I167*H167,2)</f>
        <v>0</v>
      </c>
      <c r="K167" s="158" t="s">
        <v>140</v>
      </c>
      <c r="L167" s="30"/>
      <c r="M167" s="163" t="s">
        <v>1</v>
      </c>
      <c r="N167" s="164" t="s">
        <v>43</v>
      </c>
      <c r="O167" s="53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AR167" s="167" t="s">
        <v>141</v>
      </c>
      <c r="AT167" s="167" t="s">
        <v>136</v>
      </c>
      <c r="AU167" s="167" t="s">
        <v>85</v>
      </c>
      <c r="AY167" s="15" t="s">
        <v>134</v>
      </c>
      <c r="BE167" s="168">
        <f>IF(N167="základní",J167,0)</f>
        <v>0</v>
      </c>
      <c r="BF167" s="168">
        <f>IF(N167="snížená",J167,0)</f>
        <v>0</v>
      </c>
      <c r="BG167" s="168">
        <f>IF(N167="zákl. přenesená",J167,0)</f>
        <v>0</v>
      </c>
      <c r="BH167" s="168">
        <f>IF(N167="sníž. přenesená",J167,0)</f>
        <v>0</v>
      </c>
      <c r="BI167" s="168">
        <f>IF(N167="nulová",J167,0)</f>
        <v>0</v>
      </c>
      <c r="BJ167" s="15" t="s">
        <v>83</v>
      </c>
      <c r="BK167" s="168">
        <f>ROUND(I167*H167,2)</f>
        <v>0</v>
      </c>
      <c r="BL167" s="15" t="s">
        <v>141</v>
      </c>
      <c r="BM167" s="167" t="s">
        <v>215</v>
      </c>
    </row>
    <row r="168" spans="2:47" s="1" customFormat="1" ht="19.5">
      <c r="B168" s="30"/>
      <c r="D168" s="169" t="s">
        <v>143</v>
      </c>
      <c r="F168" s="170" t="s">
        <v>216</v>
      </c>
      <c r="I168" s="95"/>
      <c r="L168" s="30"/>
      <c r="M168" s="171"/>
      <c r="N168" s="53"/>
      <c r="O168" s="53"/>
      <c r="P168" s="53"/>
      <c r="Q168" s="53"/>
      <c r="R168" s="53"/>
      <c r="S168" s="53"/>
      <c r="T168" s="54"/>
      <c r="AT168" s="15" t="s">
        <v>143</v>
      </c>
      <c r="AU168" s="15" t="s">
        <v>85</v>
      </c>
    </row>
    <row r="169" spans="2:51" s="12" customFormat="1" ht="12">
      <c r="B169" s="173"/>
      <c r="D169" s="169" t="s">
        <v>146</v>
      </c>
      <c r="E169" s="174" t="s">
        <v>1</v>
      </c>
      <c r="F169" s="175" t="s">
        <v>217</v>
      </c>
      <c r="H169" s="176">
        <v>95.001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146</v>
      </c>
      <c r="AU169" s="174" t="s">
        <v>85</v>
      </c>
      <c r="AV169" s="12" t="s">
        <v>85</v>
      </c>
      <c r="AW169" s="12" t="s">
        <v>34</v>
      </c>
      <c r="AX169" s="12" t="s">
        <v>83</v>
      </c>
      <c r="AY169" s="174" t="s">
        <v>134</v>
      </c>
    </row>
    <row r="170" spans="2:65" s="1" customFormat="1" ht="24" customHeight="1">
      <c r="B170" s="155"/>
      <c r="C170" s="156" t="s">
        <v>218</v>
      </c>
      <c r="D170" s="156" t="s">
        <v>136</v>
      </c>
      <c r="E170" s="157" t="s">
        <v>219</v>
      </c>
      <c r="F170" s="158" t="s">
        <v>220</v>
      </c>
      <c r="G170" s="159" t="s">
        <v>151</v>
      </c>
      <c r="H170" s="160">
        <v>365.001</v>
      </c>
      <c r="I170" s="161"/>
      <c r="J170" s="162">
        <f>ROUND(I170*H170,2)</f>
        <v>0</v>
      </c>
      <c r="K170" s="158" t="s">
        <v>140</v>
      </c>
      <c r="L170" s="30"/>
      <c r="M170" s="163" t="s">
        <v>1</v>
      </c>
      <c r="N170" s="164" t="s">
        <v>43</v>
      </c>
      <c r="O170" s="53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AR170" s="167" t="s">
        <v>141</v>
      </c>
      <c r="AT170" s="167" t="s">
        <v>136</v>
      </c>
      <c r="AU170" s="167" t="s">
        <v>85</v>
      </c>
      <c r="AY170" s="15" t="s">
        <v>134</v>
      </c>
      <c r="BE170" s="168">
        <f>IF(N170="základní",J170,0)</f>
        <v>0</v>
      </c>
      <c r="BF170" s="168">
        <f>IF(N170="snížená",J170,0)</f>
        <v>0</v>
      </c>
      <c r="BG170" s="168">
        <f>IF(N170="zákl. přenesená",J170,0)</f>
        <v>0</v>
      </c>
      <c r="BH170" s="168">
        <f>IF(N170="sníž. přenesená",J170,0)</f>
        <v>0</v>
      </c>
      <c r="BI170" s="168">
        <f>IF(N170="nulová",J170,0)</f>
        <v>0</v>
      </c>
      <c r="BJ170" s="15" t="s">
        <v>83</v>
      </c>
      <c r="BK170" s="168">
        <f>ROUND(I170*H170,2)</f>
        <v>0</v>
      </c>
      <c r="BL170" s="15" t="s">
        <v>141</v>
      </c>
      <c r="BM170" s="167" t="s">
        <v>221</v>
      </c>
    </row>
    <row r="171" spans="2:47" s="1" customFormat="1" ht="39">
      <c r="B171" s="30"/>
      <c r="D171" s="169" t="s">
        <v>143</v>
      </c>
      <c r="F171" s="170" t="s">
        <v>222</v>
      </c>
      <c r="I171" s="95"/>
      <c r="L171" s="30"/>
      <c r="M171" s="171"/>
      <c r="N171" s="53"/>
      <c r="O171" s="53"/>
      <c r="P171" s="53"/>
      <c r="Q171" s="53"/>
      <c r="R171" s="53"/>
      <c r="S171" s="53"/>
      <c r="T171" s="54"/>
      <c r="AT171" s="15" t="s">
        <v>143</v>
      </c>
      <c r="AU171" s="15" t="s">
        <v>85</v>
      </c>
    </row>
    <row r="172" spans="2:51" s="12" customFormat="1" ht="12">
      <c r="B172" s="173"/>
      <c r="D172" s="169" t="s">
        <v>146</v>
      </c>
      <c r="E172" s="174" t="s">
        <v>1</v>
      </c>
      <c r="F172" s="175" t="s">
        <v>223</v>
      </c>
      <c r="H172" s="176">
        <v>95.001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146</v>
      </c>
      <c r="AU172" s="174" t="s">
        <v>85</v>
      </c>
      <c r="AV172" s="12" t="s">
        <v>85</v>
      </c>
      <c r="AW172" s="12" t="s">
        <v>34</v>
      </c>
      <c r="AX172" s="12" t="s">
        <v>78</v>
      </c>
      <c r="AY172" s="174" t="s">
        <v>134</v>
      </c>
    </row>
    <row r="173" spans="2:51" s="12" customFormat="1" ht="22.5">
      <c r="B173" s="173"/>
      <c r="D173" s="169" t="s">
        <v>146</v>
      </c>
      <c r="E173" s="174" t="s">
        <v>105</v>
      </c>
      <c r="F173" s="175" t="s">
        <v>224</v>
      </c>
      <c r="H173" s="176">
        <v>270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146</v>
      </c>
      <c r="AU173" s="174" t="s">
        <v>85</v>
      </c>
      <c r="AV173" s="12" t="s">
        <v>85</v>
      </c>
      <c r="AW173" s="12" t="s">
        <v>34</v>
      </c>
      <c r="AX173" s="12" t="s">
        <v>78</v>
      </c>
      <c r="AY173" s="174" t="s">
        <v>134</v>
      </c>
    </row>
    <row r="174" spans="2:51" s="13" customFormat="1" ht="12">
      <c r="B174" s="181"/>
      <c r="D174" s="169" t="s">
        <v>146</v>
      </c>
      <c r="E174" s="182" t="s">
        <v>1</v>
      </c>
      <c r="F174" s="183" t="s">
        <v>148</v>
      </c>
      <c r="H174" s="184">
        <v>365.001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146</v>
      </c>
      <c r="AU174" s="182" t="s">
        <v>85</v>
      </c>
      <c r="AV174" s="13" t="s">
        <v>141</v>
      </c>
      <c r="AW174" s="13" t="s">
        <v>34</v>
      </c>
      <c r="AX174" s="13" t="s">
        <v>83</v>
      </c>
      <c r="AY174" s="182" t="s">
        <v>134</v>
      </c>
    </row>
    <row r="175" spans="2:65" s="1" customFormat="1" ht="16.5" customHeight="1">
      <c r="B175" s="155"/>
      <c r="C175" s="156" t="s">
        <v>225</v>
      </c>
      <c r="D175" s="156" t="s">
        <v>136</v>
      </c>
      <c r="E175" s="157" t="s">
        <v>226</v>
      </c>
      <c r="F175" s="158" t="s">
        <v>227</v>
      </c>
      <c r="G175" s="159" t="s">
        <v>151</v>
      </c>
      <c r="H175" s="160">
        <v>95.001</v>
      </c>
      <c r="I175" s="161"/>
      <c r="J175" s="162">
        <f>ROUND(I175*H175,2)</f>
        <v>0</v>
      </c>
      <c r="K175" s="158" t="s">
        <v>140</v>
      </c>
      <c r="L175" s="30"/>
      <c r="M175" s="163" t="s">
        <v>1</v>
      </c>
      <c r="N175" s="164" t="s">
        <v>43</v>
      </c>
      <c r="O175" s="53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AR175" s="167" t="s">
        <v>141</v>
      </c>
      <c r="AT175" s="167" t="s">
        <v>136</v>
      </c>
      <c r="AU175" s="167" t="s">
        <v>85</v>
      </c>
      <c r="AY175" s="15" t="s">
        <v>134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5" t="s">
        <v>83</v>
      </c>
      <c r="BK175" s="168">
        <f>ROUND(I175*H175,2)</f>
        <v>0</v>
      </c>
      <c r="BL175" s="15" t="s">
        <v>141</v>
      </c>
      <c r="BM175" s="167" t="s">
        <v>228</v>
      </c>
    </row>
    <row r="176" spans="2:47" s="1" customFormat="1" ht="12">
      <c r="B176" s="30"/>
      <c r="D176" s="169" t="s">
        <v>143</v>
      </c>
      <c r="F176" s="170" t="s">
        <v>229</v>
      </c>
      <c r="I176" s="95"/>
      <c r="L176" s="30"/>
      <c r="M176" s="171"/>
      <c r="N176" s="53"/>
      <c r="O176" s="53"/>
      <c r="P176" s="53"/>
      <c r="Q176" s="53"/>
      <c r="R176" s="53"/>
      <c r="S176" s="53"/>
      <c r="T176" s="54"/>
      <c r="AT176" s="15" t="s">
        <v>143</v>
      </c>
      <c r="AU176" s="15" t="s">
        <v>85</v>
      </c>
    </row>
    <row r="177" spans="2:51" s="12" customFormat="1" ht="12">
      <c r="B177" s="173"/>
      <c r="D177" s="169" t="s">
        <v>146</v>
      </c>
      <c r="E177" s="174" t="s">
        <v>1</v>
      </c>
      <c r="F177" s="175" t="s">
        <v>230</v>
      </c>
      <c r="H177" s="176">
        <v>95.001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146</v>
      </c>
      <c r="AU177" s="174" t="s">
        <v>85</v>
      </c>
      <c r="AV177" s="12" t="s">
        <v>85</v>
      </c>
      <c r="AW177" s="12" t="s">
        <v>34</v>
      </c>
      <c r="AX177" s="12" t="s">
        <v>83</v>
      </c>
      <c r="AY177" s="174" t="s">
        <v>134</v>
      </c>
    </row>
    <row r="178" spans="2:65" s="1" customFormat="1" ht="16.5" customHeight="1">
      <c r="B178" s="155"/>
      <c r="C178" s="156" t="s">
        <v>8</v>
      </c>
      <c r="D178" s="156" t="s">
        <v>136</v>
      </c>
      <c r="E178" s="157" t="s">
        <v>231</v>
      </c>
      <c r="F178" s="158" t="s">
        <v>232</v>
      </c>
      <c r="G178" s="159" t="s">
        <v>139</v>
      </c>
      <c r="H178" s="160">
        <v>4000</v>
      </c>
      <c r="I178" s="161"/>
      <c r="J178" s="162">
        <f>ROUND(I178*H178,2)</f>
        <v>0</v>
      </c>
      <c r="K178" s="158" t="s">
        <v>140</v>
      </c>
      <c r="L178" s="30"/>
      <c r="M178" s="163" t="s">
        <v>1</v>
      </c>
      <c r="N178" s="164" t="s">
        <v>43</v>
      </c>
      <c r="O178" s="53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AR178" s="167" t="s">
        <v>141</v>
      </c>
      <c r="AT178" s="167" t="s">
        <v>136</v>
      </c>
      <c r="AU178" s="167" t="s">
        <v>85</v>
      </c>
      <c r="AY178" s="15" t="s">
        <v>134</v>
      </c>
      <c r="BE178" s="168">
        <f>IF(N178="základní",J178,0)</f>
        <v>0</v>
      </c>
      <c r="BF178" s="168">
        <f>IF(N178="snížená",J178,0)</f>
        <v>0</v>
      </c>
      <c r="BG178" s="168">
        <f>IF(N178="zákl. přenesená",J178,0)</f>
        <v>0</v>
      </c>
      <c r="BH178" s="168">
        <f>IF(N178="sníž. přenesená",J178,0)</f>
        <v>0</v>
      </c>
      <c r="BI178" s="168">
        <f>IF(N178="nulová",J178,0)</f>
        <v>0</v>
      </c>
      <c r="BJ178" s="15" t="s">
        <v>83</v>
      </c>
      <c r="BK178" s="168">
        <f>ROUND(I178*H178,2)</f>
        <v>0</v>
      </c>
      <c r="BL178" s="15" t="s">
        <v>141</v>
      </c>
      <c r="BM178" s="167" t="s">
        <v>233</v>
      </c>
    </row>
    <row r="179" spans="2:47" s="1" customFormat="1" ht="12">
      <c r="B179" s="30"/>
      <c r="D179" s="169" t="s">
        <v>143</v>
      </c>
      <c r="F179" s="170" t="s">
        <v>234</v>
      </c>
      <c r="I179" s="95"/>
      <c r="L179" s="30"/>
      <c r="M179" s="171"/>
      <c r="N179" s="53"/>
      <c r="O179" s="53"/>
      <c r="P179" s="53"/>
      <c r="Q179" s="53"/>
      <c r="R179" s="53"/>
      <c r="S179" s="53"/>
      <c r="T179" s="54"/>
      <c r="AT179" s="15" t="s">
        <v>143</v>
      </c>
      <c r="AU179" s="15" t="s">
        <v>85</v>
      </c>
    </row>
    <row r="180" spans="2:51" s="12" customFormat="1" ht="12">
      <c r="B180" s="173"/>
      <c r="D180" s="169" t="s">
        <v>146</v>
      </c>
      <c r="E180" s="174" t="s">
        <v>1</v>
      </c>
      <c r="F180" s="175" t="s">
        <v>235</v>
      </c>
      <c r="H180" s="176">
        <v>1000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146</v>
      </c>
      <c r="AU180" s="174" t="s">
        <v>85</v>
      </c>
      <c r="AV180" s="12" t="s">
        <v>85</v>
      </c>
      <c r="AW180" s="12" t="s">
        <v>34</v>
      </c>
      <c r="AX180" s="12" t="s">
        <v>78</v>
      </c>
      <c r="AY180" s="174" t="s">
        <v>134</v>
      </c>
    </row>
    <row r="181" spans="2:51" s="12" customFormat="1" ht="12">
      <c r="B181" s="173"/>
      <c r="D181" s="169" t="s">
        <v>146</v>
      </c>
      <c r="E181" s="174" t="s">
        <v>1</v>
      </c>
      <c r="F181" s="175" t="s">
        <v>236</v>
      </c>
      <c r="H181" s="176">
        <v>3000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146</v>
      </c>
      <c r="AU181" s="174" t="s">
        <v>85</v>
      </c>
      <c r="AV181" s="12" t="s">
        <v>85</v>
      </c>
      <c r="AW181" s="12" t="s">
        <v>34</v>
      </c>
      <c r="AX181" s="12" t="s">
        <v>78</v>
      </c>
      <c r="AY181" s="174" t="s">
        <v>134</v>
      </c>
    </row>
    <row r="182" spans="2:51" s="13" customFormat="1" ht="12">
      <c r="B182" s="181"/>
      <c r="D182" s="169" t="s">
        <v>146</v>
      </c>
      <c r="E182" s="182" t="s">
        <v>103</v>
      </c>
      <c r="F182" s="183" t="s">
        <v>148</v>
      </c>
      <c r="H182" s="184">
        <v>4000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146</v>
      </c>
      <c r="AU182" s="182" t="s">
        <v>85</v>
      </c>
      <c r="AV182" s="13" t="s">
        <v>141</v>
      </c>
      <c r="AW182" s="13" t="s">
        <v>34</v>
      </c>
      <c r="AX182" s="13" t="s">
        <v>83</v>
      </c>
      <c r="AY182" s="182" t="s">
        <v>134</v>
      </c>
    </row>
    <row r="183" spans="2:65" s="1" customFormat="1" ht="24" customHeight="1">
      <c r="B183" s="155"/>
      <c r="C183" s="156" t="s">
        <v>237</v>
      </c>
      <c r="D183" s="156" t="s">
        <v>136</v>
      </c>
      <c r="E183" s="157" t="s">
        <v>238</v>
      </c>
      <c r="F183" s="158" t="s">
        <v>239</v>
      </c>
      <c r="G183" s="159" t="s">
        <v>139</v>
      </c>
      <c r="H183" s="160">
        <v>4000</v>
      </c>
      <c r="I183" s="161"/>
      <c r="J183" s="162">
        <f>ROUND(I183*H183,2)</f>
        <v>0</v>
      </c>
      <c r="K183" s="158" t="s">
        <v>140</v>
      </c>
      <c r="L183" s="30"/>
      <c r="M183" s="163" t="s">
        <v>1</v>
      </c>
      <c r="N183" s="164" t="s">
        <v>43</v>
      </c>
      <c r="O183" s="53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AR183" s="167" t="s">
        <v>141</v>
      </c>
      <c r="AT183" s="167" t="s">
        <v>136</v>
      </c>
      <c r="AU183" s="167" t="s">
        <v>85</v>
      </c>
      <c r="AY183" s="15" t="s">
        <v>134</v>
      </c>
      <c r="BE183" s="168">
        <f>IF(N183="základní",J183,0)</f>
        <v>0</v>
      </c>
      <c r="BF183" s="168">
        <f>IF(N183="snížená",J183,0)</f>
        <v>0</v>
      </c>
      <c r="BG183" s="168">
        <f>IF(N183="zákl. přenesená",J183,0)</f>
        <v>0</v>
      </c>
      <c r="BH183" s="168">
        <f>IF(N183="sníž. přenesená",J183,0)</f>
        <v>0</v>
      </c>
      <c r="BI183" s="168">
        <f>IF(N183="nulová",J183,0)</f>
        <v>0</v>
      </c>
      <c r="BJ183" s="15" t="s">
        <v>83</v>
      </c>
      <c r="BK183" s="168">
        <f>ROUND(I183*H183,2)</f>
        <v>0</v>
      </c>
      <c r="BL183" s="15" t="s">
        <v>141</v>
      </c>
      <c r="BM183" s="167" t="s">
        <v>240</v>
      </c>
    </row>
    <row r="184" spans="2:47" s="1" customFormat="1" ht="19.5">
      <c r="B184" s="30"/>
      <c r="D184" s="169" t="s">
        <v>143</v>
      </c>
      <c r="F184" s="170" t="s">
        <v>241</v>
      </c>
      <c r="I184" s="95"/>
      <c r="L184" s="30"/>
      <c r="M184" s="171"/>
      <c r="N184" s="53"/>
      <c r="O184" s="53"/>
      <c r="P184" s="53"/>
      <c r="Q184" s="53"/>
      <c r="R184" s="53"/>
      <c r="S184" s="53"/>
      <c r="T184" s="54"/>
      <c r="AT184" s="15" t="s">
        <v>143</v>
      </c>
      <c r="AU184" s="15" t="s">
        <v>85</v>
      </c>
    </row>
    <row r="185" spans="2:51" s="12" customFormat="1" ht="12">
      <c r="B185" s="173"/>
      <c r="D185" s="169" t="s">
        <v>146</v>
      </c>
      <c r="E185" s="174" t="s">
        <v>1</v>
      </c>
      <c r="F185" s="175" t="s">
        <v>103</v>
      </c>
      <c r="H185" s="176">
        <v>4000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146</v>
      </c>
      <c r="AU185" s="174" t="s">
        <v>85</v>
      </c>
      <c r="AV185" s="12" t="s">
        <v>85</v>
      </c>
      <c r="AW185" s="12" t="s">
        <v>34</v>
      </c>
      <c r="AX185" s="12" t="s">
        <v>83</v>
      </c>
      <c r="AY185" s="174" t="s">
        <v>134</v>
      </c>
    </row>
    <row r="186" spans="2:65" s="1" customFormat="1" ht="16.5" customHeight="1">
      <c r="B186" s="155"/>
      <c r="C186" s="189" t="s">
        <v>242</v>
      </c>
      <c r="D186" s="189" t="s">
        <v>198</v>
      </c>
      <c r="E186" s="190" t="s">
        <v>243</v>
      </c>
      <c r="F186" s="191" t="s">
        <v>244</v>
      </c>
      <c r="G186" s="192" t="s">
        <v>200</v>
      </c>
      <c r="H186" s="193">
        <v>140</v>
      </c>
      <c r="I186" s="194"/>
      <c r="J186" s="195">
        <f>ROUND(I186*H186,2)</f>
        <v>0</v>
      </c>
      <c r="K186" s="191" t="s">
        <v>140</v>
      </c>
      <c r="L186" s="196"/>
      <c r="M186" s="197" t="s">
        <v>1</v>
      </c>
      <c r="N186" s="198" t="s">
        <v>43</v>
      </c>
      <c r="O186" s="53"/>
      <c r="P186" s="165">
        <f>O186*H186</f>
        <v>0</v>
      </c>
      <c r="Q186" s="165">
        <v>0.001</v>
      </c>
      <c r="R186" s="165">
        <f>Q186*H186</f>
        <v>0.14</v>
      </c>
      <c r="S186" s="165">
        <v>0</v>
      </c>
      <c r="T186" s="166">
        <f>S186*H186</f>
        <v>0</v>
      </c>
      <c r="AR186" s="167" t="s">
        <v>182</v>
      </c>
      <c r="AT186" s="167" t="s">
        <v>198</v>
      </c>
      <c r="AU186" s="167" t="s">
        <v>85</v>
      </c>
      <c r="AY186" s="15" t="s">
        <v>134</v>
      </c>
      <c r="BE186" s="168">
        <f>IF(N186="základní",J186,0)</f>
        <v>0</v>
      </c>
      <c r="BF186" s="168">
        <f>IF(N186="snížená",J186,0)</f>
        <v>0</v>
      </c>
      <c r="BG186" s="168">
        <f>IF(N186="zákl. přenesená",J186,0)</f>
        <v>0</v>
      </c>
      <c r="BH186" s="168">
        <f>IF(N186="sníž. přenesená",J186,0)</f>
        <v>0</v>
      </c>
      <c r="BI186" s="168">
        <f>IF(N186="nulová",J186,0)</f>
        <v>0</v>
      </c>
      <c r="BJ186" s="15" t="s">
        <v>83</v>
      </c>
      <c r="BK186" s="168">
        <f>ROUND(I186*H186,2)</f>
        <v>0</v>
      </c>
      <c r="BL186" s="15" t="s">
        <v>141</v>
      </c>
      <c r="BM186" s="167" t="s">
        <v>245</v>
      </c>
    </row>
    <row r="187" spans="2:47" s="1" customFormat="1" ht="12">
      <c r="B187" s="30"/>
      <c r="D187" s="169" t="s">
        <v>143</v>
      </c>
      <c r="F187" s="170" t="s">
        <v>244</v>
      </c>
      <c r="I187" s="95"/>
      <c r="L187" s="30"/>
      <c r="M187" s="171"/>
      <c r="N187" s="53"/>
      <c r="O187" s="53"/>
      <c r="P187" s="53"/>
      <c r="Q187" s="53"/>
      <c r="R187" s="53"/>
      <c r="S187" s="53"/>
      <c r="T187" s="54"/>
      <c r="AT187" s="15" t="s">
        <v>143</v>
      </c>
      <c r="AU187" s="15" t="s">
        <v>85</v>
      </c>
    </row>
    <row r="188" spans="2:51" s="12" customFormat="1" ht="12">
      <c r="B188" s="173"/>
      <c r="D188" s="169" t="s">
        <v>146</v>
      </c>
      <c r="F188" s="175" t="s">
        <v>246</v>
      </c>
      <c r="H188" s="176">
        <v>140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146</v>
      </c>
      <c r="AU188" s="174" t="s">
        <v>85</v>
      </c>
      <c r="AV188" s="12" t="s">
        <v>85</v>
      </c>
      <c r="AW188" s="12" t="s">
        <v>3</v>
      </c>
      <c r="AX188" s="12" t="s">
        <v>83</v>
      </c>
      <c r="AY188" s="174" t="s">
        <v>134</v>
      </c>
    </row>
    <row r="189" spans="2:65" s="1" customFormat="1" ht="24" customHeight="1">
      <c r="B189" s="155"/>
      <c r="C189" s="156" t="s">
        <v>247</v>
      </c>
      <c r="D189" s="156" t="s">
        <v>136</v>
      </c>
      <c r="E189" s="157" t="s">
        <v>248</v>
      </c>
      <c r="F189" s="158" t="s">
        <v>249</v>
      </c>
      <c r="G189" s="159" t="s">
        <v>139</v>
      </c>
      <c r="H189" s="160">
        <v>1000</v>
      </c>
      <c r="I189" s="161"/>
      <c r="J189" s="162">
        <f>ROUND(I189*H189,2)</f>
        <v>0</v>
      </c>
      <c r="K189" s="158" t="s">
        <v>140</v>
      </c>
      <c r="L189" s="30"/>
      <c r="M189" s="163" t="s">
        <v>1</v>
      </c>
      <c r="N189" s="164" t="s">
        <v>43</v>
      </c>
      <c r="O189" s="53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AR189" s="167" t="s">
        <v>141</v>
      </c>
      <c r="AT189" s="167" t="s">
        <v>136</v>
      </c>
      <c r="AU189" s="167" t="s">
        <v>85</v>
      </c>
      <c r="AY189" s="15" t="s">
        <v>134</v>
      </c>
      <c r="BE189" s="168">
        <f>IF(N189="základní",J189,0)</f>
        <v>0</v>
      </c>
      <c r="BF189" s="168">
        <f>IF(N189="snížená",J189,0)</f>
        <v>0</v>
      </c>
      <c r="BG189" s="168">
        <f>IF(N189="zákl. přenesená",J189,0)</f>
        <v>0</v>
      </c>
      <c r="BH189" s="168">
        <f>IF(N189="sníž. přenesená",J189,0)</f>
        <v>0</v>
      </c>
      <c r="BI189" s="168">
        <f>IF(N189="nulová",J189,0)</f>
        <v>0</v>
      </c>
      <c r="BJ189" s="15" t="s">
        <v>83</v>
      </c>
      <c r="BK189" s="168">
        <f>ROUND(I189*H189,2)</f>
        <v>0</v>
      </c>
      <c r="BL189" s="15" t="s">
        <v>141</v>
      </c>
      <c r="BM189" s="167" t="s">
        <v>250</v>
      </c>
    </row>
    <row r="190" spans="2:47" s="1" customFormat="1" ht="19.5">
      <c r="B190" s="30"/>
      <c r="D190" s="169" t="s">
        <v>143</v>
      </c>
      <c r="F190" s="170" t="s">
        <v>251</v>
      </c>
      <c r="I190" s="95"/>
      <c r="L190" s="30"/>
      <c r="M190" s="171"/>
      <c r="N190" s="53"/>
      <c r="O190" s="53"/>
      <c r="P190" s="53"/>
      <c r="Q190" s="53"/>
      <c r="R190" s="53"/>
      <c r="S190" s="53"/>
      <c r="T190" s="54"/>
      <c r="AT190" s="15" t="s">
        <v>143</v>
      </c>
      <c r="AU190" s="15" t="s">
        <v>85</v>
      </c>
    </row>
    <row r="191" spans="2:51" s="12" customFormat="1" ht="12">
      <c r="B191" s="173"/>
      <c r="D191" s="169" t="s">
        <v>146</v>
      </c>
      <c r="E191" s="174" t="s">
        <v>1</v>
      </c>
      <c r="F191" s="175" t="s">
        <v>147</v>
      </c>
      <c r="H191" s="176">
        <v>1000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146</v>
      </c>
      <c r="AU191" s="174" t="s">
        <v>85</v>
      </c>
      <c r="AV191" s="12" t="s">
        <v>85</v>
      </c>
      <c r="AW191" s="12" t="s">
        <v>34</v>
      </c>
      <c r="AX191" s="12" t="s">
        <v>83</v>
      </c>
      <c r="AY191" s="174" t="s">
        <v>134</v>
      </c>
    </row>
    <row r="192" spans="2:65" s="1" customFormat="1" ht="16.5" customHeight="1">
      <c r="B192" s="155"/>
      <c r="C192" s="189" t="s">
        <v>252</v>
      </c>
      <c r="D192" s="189" t="s">
        <v>198</v>
      </c>
      <c r="E192" s="190" t="s">
        <v>253</v>
      </c>
      <c r="F192" s="191" t="s">
        <v>254</v>
      </c>
      <c r="G192" s="192" t="s">
        <v>200</v>
      </c>
      <c r="H192" s="193">
        <v>35</v>
      </c>
      <c r="I192" s="194"/>
      <c r="J192" s="195">
        <f>ROUND(I192*H192,2)</f>
        <v>0</v>
      </c>
      <c r="K192" s="191" t="s">
        <v>140</v>
      </c>
      <c r="L192" s="196"/>
      <c r="M192" s="197" t="s">
        <v>1</v>
      </c>
      <c r="N192" s="198" t="s">
        <v>43</v>
      </c>
      <c r="O192" s="53"/>
      <c r="P192" s="165">
        <f>O192*H192</f>
        <v>0</v>
      </c>
      <c r="Q192" s="165">
        <v>0.001</v>
      </c>
      <c r="R192" s="165">
        <f>Q192*H192</f>
        <v>0.035</v>
      </c>
      <c r="S192" s="165">
        <v>0</v>
      </c>
      <c r="T192" s="166">
        <f>S192*H192</f>
        <v>0</v>
      </c>
      <c r="AR192" s="167" t="s">
        <v>182</v>
      </c>
      <c r="AT192" s="167" t="s">
        <v>198</v>
      </c>
      <c r="AU192" s="167" t="s">
        <v>85</v>
      </c>
      <c r="AY192" s="15" t="s">
        <v>134</v>
      </c>
      <c r="BE192" s="168">
        <f>IF(N192="základní",J192,0)</f>
        <v>0</v>
      </c>
      <c r="BF192" s="168">
        <f>IF(N192="snížená",J192,0)</f>
        <v>0</v>
      </c>
      <c r="BG192" s="168">
        <f>IF(N192="zákl. přenesená",J192,0)</f>
        <v>0</v>
      </c>
      <c r="BH192" s="168">
        <f>IF(N192="sníž. přenesená",J192,0)</f>
        <v>0</v>
      </c>
      <c r="BI192" s="168">
        <f>IF(N192="nulová",J192,0)</f>
        <v>0</v>
      </c>
      <c r="BJ192" s="15" t="s">
        <v>83</v>
      </c>
      <c r="BK192" s="168">
        <f>ROUND(I192*H192,2)</f>
        <v>0</v>
      </c>
      <c r="BL192" s="15" t="s">
        <v>141</v>
      </c>
      <c r="BM192" s="167" t="s">
        <v>255</v>
      </c>
    </row>
    <row r="193" spans="2:47" s="1" customFormat="1" ht="12">
      <c r="B193" s="30"/>
      <c r="D193" s="169" t="s">
        <v>143</v>
      </c>
      <c r="F193" s="170" t="s">
        <v>254</v>
      </c>
      <c r="I193" s="95"/>
      <c r="L193" s="30"/>
      <c r="M193" s="171"/>
      <c r="N193" s="53"/>
      <c r="O193" s="53"/>
      <c r="P193" s="53"/>
      <c r="Q193" s="53"/>
      <c r="R193" s="53"/>
      <c r="S193" s="53"/>
      <c r="T193" s="54"/>
      <c r="AT193" s="15" t="s">
        <v>143</v>
      </c>
      <c r="AU193" s="15" t="s">
        <v>85</v>
      </c>
    </row>
    <row r="194" spans="2:51" s="12" customFormat="1" ht="12">
      <c r="B194" s="173"/>
      <c r="D194" s="169" t="s">
        <v>146</v>
      </c>
      <c r="F194" s="175" t="s">
        <v>256</v>
      </c>
      <c r="H194" s="176">
        <v>35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146</v>
      </c>
      <c r="AU194" s="174" t="s">
        <v>85</v>
      </c>
      <c r="AV194" s="12" t="s">
        <v>85</v>
      </c>
      <c r="AW194" s="12" t="s">
        <v>3</v>
      </c>
      <c r="AX194" s="12" t="s">
        <v>83</v>
      </c>
      <c r="AY194" s="174" t="s">
        <v>134</v>
      </c>
    </row>
    <row r="195" spans="2:65" s="1" customFormat="1" ht="24" customHeight="1">
      <c r="B195" s="155"/>
      <c r="C195" s="156" t="s">
        <v>257</v>
      </c>
      <c r="D195" s="156" t="s">
        <v>136</v>
      </c>
      <c r="E195" s="157" t="s">
        <v>258</v>
      </c>
      <c r="F195" s="158" t="s">
        <v>259</v>
      </c>
      <c r="G195" s="159" t="s">
        <v>139</v>
      </c>
      <c r="H195" s="160">
        <v>4000</v>
      </c>
      <c r="I195" s="161"/>
      <c r="J195" s="162">
        <f>ROUND(I195*H195,2)</f>
        <v>0</v>
      </c>
      <c r="K195" s="158" t="s">
        <v>1</v>
      </c>
      <c r="L195" s="30"/>
      <c r="M195" s="163" t="s">
        <v>1</v>
      </c>
      <c r="N195" s="164" t="s">
        <v>43</v>
      </c>
      <c r="O195" s="53"/>
      <c r="P195" s="165">
        <f>O195*H195</f>
        <v>0</v>
      </c>
      <c r="Q195" s="165">
        <v>0</v>
      </c>
      <c r="R195" s="165">
        <f>Q195*H195</f>
        <v>0</v>
      </c>
      <c r="S195" s="165">
        <v>0</v>
      </c>
      <c r="T195" s="166">
        <f>S195*H195</f>
        <v>0</v>
      </c>
      <c r="AR195" s="167" t="s">
        <v>141</v>
      </c>
      <c r="AT195" s="167" t="s">
        <v>136</v>
      </c>
      <c r="AU195" s="167" t="s">
        <v>85</v>
      </c>
      <c r="AY195" s="15" t="s">
        <v>134</v>
      </c>
      <c r="BE195" s="168">
        <f>IF(N195="základní",J195,0)</f>
        <v>0</v>
      </c>
      <c r="BF195" s="168">
        <f>IF(N195="snížená",J195,0)</f>
        <v>0</v>
      </c>
      <c r="BG195" s="168">
        <f>IF(N195="zákl. přenesená",J195,0)</f>
        <v>0</v>
      </c>
      <c r="BH195" s="168">
        <f>IF(N195="sníž. přenesená",J195,0)</f>
        <v>0</v>
      </c>
      <c r="BI195" s="168">
        <f>IF(N195="nulová",J195,0)</f>
        <v>0</v>
      </c>
      <c r="BJ195" s="15" t="s">
        <v>83</v>
      </c>
      <c r="BK195" s="168">
        <f>ROUND(I195*H195,2)</f>
        <v>0</v>
      </c>
      <c r="BL195" s="15" t="s">
        <v>141</v>
      </c>
      <c r="BM195" s="167" t="s">
        <v>260</v>
      </c>
    </row>
    <row r="196" spans="2:47" s="1" customFormat="1" ht="19.5">
      <c r="B196" s="30"/>
      <c r="D196" s="169" t="s">
        <v>143</v>
      </c>
      <c r="F196" s="170" t="s">
        <v>261</v>
      </c>
      <c r="I196" s="95"/>
      <c r="L196" s="30"/>
      <c r="M196" s="171"/>
      <c r="N196" s="53"/>
      <c r="O196" s="53"/>
      <c r="P196" s="53"/>
      <c r="Q196" s="53"/>
      <c r="R196" s="53"/>
      <c r="S196" s="53"/>
      <c r="T196" s="54"/>
      <c r="AT196" s="15" t="s">
        <v>143</v>
      </c>
      <c r="AU196" s="15" t="s">
        <v>85</v>
      </c>
    </row>
    <row r="197" spans="2:51" s="12" customFormat="1" ht="12">
      <c r="B197" s="173"/>
      <c r="D197" s="169" t="s">
        <v>146</v>
      </c>
      <c r="E197" s="174" t="s">
        <v>1</v>
      </c>
      <c r="F197" s="175" t="s">
        <v>262</v>
      </c>
      <c r="H197" s="176">
        <v>4000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146</v>
      </c>
      <c r="AU197" s="174" t="s">
        <v>85</v>
      </c>
      <c r="AV197" s="12" t="s">
        <v>85</v>
      </c>
      <c r="AW197" s="12" t="s">
        <v>34</v>
      </c>
      <c r="AX197" s="12" t="s">
        <v>83</v>
      </c>
      <c r="AY197" s="174" t="s">
        <v>134</v>
      </c>
    </row>
    <row r="198" spans="2:65" s="1" customFormat="1" ht="16.5" customHeight="1">
      <c r="B198" s="155"/>
      <c r="C198" s="156" t="s">
        <v>7</v>
      </c>
      <c r="D198" s="156" t="s">
        <v>136</v>
      </c>
      <c r="E198" s="157" t="s">
        <v>263</v>
      </c>
      <c r="F198" s="158" t="s">
        <v>264</v>
      </c>
      <c r="G198" s="159" t="s">
        <v>151</v>
      </c>
      <c r="H198" s="160">
        <v>270</v>
      </c>
      <c r="I198" s="161"/>
      <c r="J198" s="162">
        <f>ROUND(I198*H198,2)</f>
        <v>0</v>
      </c>
      <c r="K198" s="158" t="s">
        <v>1</v>
      </c>
      <c r="L198" s="30"/>
      <c r="M198" s="163" t="s">
        <v>1</v>
      </c>
      <c r="N198" s="164" t="s">
        <v>43</v>
      </c>
      <c r="O198" s="53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AR198" s="167" t="s">
        <v>141</v>
      </c>
      <c r="AT198" s="167" t="s">
        <v>136</v>
      </c>
      <c r="AU198" s="167" t="s">
        <v>85</v>
      </c>
      <c r="AY198" s="15" t="s">
        <v>134</v>
      </c>
      <c r="BE198" s="168">
        <f>IF(N198="základní",J198,0)</f>
        <v>0</v>
      </c>
      <c r="BF198" s="168">
        <f>IF(N198="snížená",J198,0)</f>
        <v>0</v>
      </c>
      <c r="BG198" s="168">
        <f>IF(N198="zákl. přenesená",J198,0)</f>
        <v>0</v>
      </c>
      <c r="BH198" s="168">
        <f>IF(N198="sníž. přenesená",J198,0)</f>
        <v>0</v>
      </c>
      <c r="BI198" s="168">
        <f>IF(N198="nulová",J198,0)</f>
        <v>0</v>
      </c>
      <c r="BJ198" s="15" t="s">
        <v>83</v>
      </c>
      <c r="BK198" s="168">
        <f>ROUND(I198*H198,2)</f>
        <v>0</v>
      </c>
      <c r="BL198" s="15" t="s">
        <v>141</v>
      </c>
      <c r="BM198" s="167" t="s">
        <v>265</v>
      </c>
    </row>
    <row r="199" spans="2:47" s="1" customFormat="1" ht="12">
      <c r="B199" s="30"/>
      <c r="D199" s="169" t="s">
        <v>143</v>
      </c>
      <c r="F199" s="170" t="s">
        <v>264</v>
      </c>
      <c r="I199" s="95"/>
      <c r="L199" s="30"/>
      <c r="M199" s="171"/>
      <c r="N199" s="53"/>
      <c r="O199" s="53"/>
      <c r="P199" s="53"/>
      <c r="Q199" s="53"/>
      <c r="R199" s="53"/>
      <c r="S199" s="53"/>
      <c r="T199" s="54"/>
      <c r="AT199" s="15" t="s">
        <v>143</v>
      </c>
      <c r="AU199" s="15" t="s">
        <v>85</v>
      </c>
    </row>
    <row r="200" spans="2:51" s="12" customFormat="1" ht="12">
      <c r="B200" s="173"/>
      <c r="D200" s="169" t="s">
        <v>146</v>
      </c>
      <c r="E200" s="174" t="s">
        <v>1</v>
      </c>
      <c r="F200" s="175" t="s">
        <v>105</v>
      </c>
      <c r="H200" s="176">
        <v>270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146</v>
      </c>
      <c r="AU200" s="174" t="s">
        <v>85</v>
      </c>
      <c r="AV200" s="12" t="s">
        <v>85</v>
      </c>
      <c r="AW200" s="12" t="s">
        <v>34</v>
      </c>
      <c r="AX200" s="12" t="s">
        <v>83</v>
      </c>
      <c r="AY200" s="174" t="s">
        <v>134</v>
      </c>
    </row>
    <row r="201" spans="2:65" s="1" customFormat="1" ht="16.5" customHeight="1">
      <c r="B201" s="155"/>
      <c r="C201" s="156" t="s">
        <v>267</v>
      </c>
      <c r="D201" s="156" t="s">
        <v>136</v>
      </c>
      <c r="E201" s="157" t="s">
        <v>268</v>
      </c>
      <c r="F201" s="158" t="s">
        <v>269</v>
      </c>
      <c r="G201" s="159" t="s">
        <v>270</v>
      </c>
      <c r="H201" s="160">
        <v>1</v>
      </c>
      <c r="I201" s="161"/>
      <c r="J201" s="162">
        <f>ROUND(I201*H201,2)</f>
        <v>0</v>
      </c>
      <c r="K201" s="158" t="s">
        <v>1</v>
      </c>
      <c r="L201" s="30"/>
      <c r="M201" s="163" t="s">
        <v>1</v>
      </c>
      <c r="N201" s="164" t="s">
        <v>43</v>
      </c>
      <c r="O201" s="53"/>
      <c r="P201" s="165">
        <f>O201*H201</f>
        <v>0</v>
      </c>
      <c r="Q201" s="165">
        <v>0</v>
      </c>
      <c r="R201" s="165">
        <f>Q201*H201</f>
        <v>0</v>
      </c>
      <c r="S201" s="165">
        <v>0</v>
      </c>
      <c r="T201" s="166">
        <f>S201*H201</f>
        <v>0</v>
      </c>
      <c r="AR201" s="167" t="s">
        <v>141</v>
      </c>
      <c r="AT201" s="167" t="s">
        <v>136</v>
      </c>
      <c r="AU201" s="167" t="s">
        <v>85</v>
      </c>
      <c r="AY201" s="15" t="s">
        <v>134</v>
      </c>
      <c r="BE201" s="168">
        <f>IF(N201="základní",J201,0)</f>
        <v>0</v>
      </c>
      <c r="BF201" s="168">
        <f>IF(N201="snížená",J201,0)</f>
        <v>0</v>
      </c>
      <c r="BG201" s="168">
        <f>IF(N201="zákl. přenesená",J201,0)</f>
        <v>0</v>
      </c>
      <c r="BH201" s="168">
        <f>IF(N201="sníž. přenesená",J201,0)</f>
        <v>0</v>
      </c>
      <c r="BI201" s="168">
        <f>IF(N201="nulová",J201,0)</f>
        <v>0</v>
      </c>
      <c r="BJ201" s="15" t="s">
        <v>83</v>
      </c>
      <c r="BK201" s="168">
        <f>ROUND(I201*H201,2)</f>
        <v>0</v>
      </c>
      <c r="BL201" s="15" t="s">
        <v>141</v>
      </c>
      <c r="BM201" s="167" t="s">
        <v>271</v>
      </c>
    </row>
    <row r="202" spans="2:47" s="1" customFormat="1" ht="12">
      <c r="B202" s="30"/>
      <c r="D202" s="169" t="s">
        <v>143</v>
      </c>
      <c r="F202" s="170" t="s">
        <v>269</v>
      </c>
      <c r="I202" s="95"/>
      <c r="L202" s="30"/>
      <c r="M202" s="171"/>
      <c r="N202" s="53"/>
      <c r="O202" s="53"/>
      <c r="P202" s="53"/>
      <c r="Q202" s="53"/>
      <c r="R202" s="53"/>
      <c r="S202" s="53"/>
      <c r="T202" s="54"/>
      <c r="AT202" s="15" t="s">
        <v>143</v>
      </c>
      <c r="AU202" s="15" t="s">
        <v>85</v>
      </c>
    </row>
    <row r="203" spans="2:51" s="12" customFormat="1" ht="12">
      <c r="B203" s="173"/>
      <c r="D203" s="169" t="s">
        <v>146</v>
      </c>
      <c r="E203" s="174" t="s">
        <v>1</v>
      </c>
      <c r="F203" s="175" t="s">
        <v>83</v>
      </c>
      <c r="H203" s="176">
        <v>1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146</v>
      </c>
      <c r="AU203" s="174" t="s">
        <v>85</v>
      </c>
      <c r="AV203" s="12" t="s">
        <v>85</v>
      </c>
      <c r="AW203" s="12" t="s">
        <v>34</v>
      </c>
      <c r="AX203" s="12" t="s">
        <v>83</v>
      </c>
      <c r="AY203" s="174" t="s">
        <v>134</v>
      </c>
    </row>
    <row r="204" spans="2:65" s="1" customFormat="1" ht="24" customHeight="1">
      <c r="B204" s="155"/>
      <c r="C204" s="156" t="s">
        <v>272</v>
      </c>
      <c r="D204" s="156" t="s">
        <v>136</v>
      </c>
      <c r="E204" s="157" t="s">
        <v>273</v>
      </c>
      <c r="F204" s="158" t="s">
        <v>274</v>
      </c>
      <c r="G204" s="159" t="s">
        <v>270</v>
      </c>
      <c r="H204" s="160">
        <v>1</v>
      </c>
      <c r="I204" s="161"/>
      <c r="J204" s="162">
        <f>ROUND(I204*H204,2)</f>
        <v>0</v>
      </c>
      <c r="K204" s="158" t="s">
        <v>1</v>
      </c>
      <c r="L204" s="30"/>
      <c r="M204" s="163" t="s">
        <v>1</v>
      </c>
      <c r="N204" s="164" t="s">
        <v>43</v>
      </c>
      <c r="O204" s="53"/>
      <c r="P204" s="165">
        <f>O204*H204</f>
        <v>0</v>
      </c>
      <c r="Q204" s="165">
        <v>0</v>
      </c>
      <c r="R204" s="165">
        <f>Q204*H204</f>
        <v>0</v>
      </c>
      <c r="S204" s="165">
        <v>0</v>
      </c>
      <c r="T204" s="166">
        <f>S204*H204</f>
        <v>0</v>
      </c>
      <c r="AR204" s="167" t="s">
        <v>141</v>
      </c>
      <c r="AT204" s="167" t="s">
        <v>136</v>
      </c>
      <c r="AU204" s="167" t="s">
        <v>85</v>
      </c>
      <c r="AY204" s="15" t="s">
        <v>134</v>
      </c>
      <c r="BE204" s="168">
        <f>IF(N204="základní",J204,0)</f>
        <v>0</v>
      </c>
      <c r="BF204" s="168">
        <f>IF(N204="snížená",J204,0)</f>
        <v>0</v>
      </c>
      <c r="BG204" s="168">
        <f>IF(N204="zákl. přenesená",J204,0)</f>
        <v>0</v>
      </c>
      <c r="BH204" s="168">
        <f>IF(N204="sníž. přenesená",J204,0)</f>
        <v>0</v>
      </c>
      <c r="BI204" s="168">
        <f>IF(N204="nulová",J204,0)</f>
        <v>0</v>
      </c>
      <c r="BJ204" s="15" t="s">
        <v>83</v>
      </c>
      <c r="BK204" s="168">
        <f>ROUND(I204*H204,2)</f>
        <v>0</v>
      </c>
      <c r="BL204" s="15" t="s">
        <v>141</v>
      </c>
      <c r="BM204" s="167" t="s">
        <v>275</v>
      </c>
    </row>
    <row r="205" spans="2:47" s="1" customFormat="1" ht="12">
      <c r="B205" s="30"/>
      <c r="D205" s="169" t="s">
        <v>143</v>
      </c>
      <c r="F205" s="170" t="s">
        <v>274</v>
      </c>
      <c r="I205" s="95"/>
      <c r="L205" s="30"/>
      <c r="M205" s="171"/>
      <c r="N205" s="53"/>
      <c r="O205" s="53"/>
      <c r="P205" s="53"/>
      <c r="Q205" s="53"/>
      <c r="R205" s="53"/>
      <c r="S205" s="53"/>
      <c r="T205" s="54"/>
      <c r="AT205" s="15" t="s">
        <v>143</v>
      </c>
      <c r="AU205" s="15" t="s">
        <v>85</v>
      </c>
    </row>
    <row r="206" spans="2:51" s="12" customFormat="1" ht="12">
      <c r="B206" s="173"/>
      <c r="D206" s="169" t="s">
        <v>146</v>
      </c>
      <c r="E206" s="174" t="s">
        <v>1</v>
      </c>
      <c r="F206" s="175" t="s">
        <v>83</v>
      </c>
      <c r="H206" s="176">
        <v>1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146</v>
      </c>
      <c r="AU206" s="174" t="s">
        <v>85</v>
      </c>
      <c r="AV206" s="12" t="s">
        <v>85</v>
      </c>
      <c r="AW206" s="12" t="s">
        <v>34</v>
      </c>
      <c r="AX206" s="12" t="s">
        <v>83</v>
      </c>
      <c r="AY206" s="174" t="s">
        <v>134</v>
      </c>
    </row>
    <row r="207" spans="2:63" s="11" customFormat="1" ht="22.9" customHeight="1">
      <c r="B207" s="142"/>
      <c r="D207" s="143" t="s">
        <v>77</v>
      </c>
      <c r="E207" s="153" t="s">
        <v>276</v>
      </c>
      <c r="F207" s="153" t="s">
        <v>277</v>
      </c>
      <c r="I207" s="145"/>
      <c r="J207" s="154">
        <f>BK207</f>
        <v>0</v>
      </c>
      <c r="L207" s="142"/>
      <c r="M207" s="147"/>
      <c r="N207" s="148"/>
      <c r="O207" s="148"/>
      <c r="P207" s="149">
        <f>SUM(P208:P211)</f>
        <v>0</v>
      </c>
      <c r="Q207" s="148"/>
      <c r="R207" s="149">
        <f>SUM(R208:R211)</f>
        <v>0</v>
      </c>
      <c r="S207" s="148"/>
      <c r="T207" s="150">
        <f>SUM(T208:T211)</f>
        <v>0</v>
      </c>
      <c r="AR207" s="143" t="s">
        <v>83</v>
      </c>
      <c r="AT207" s="151" t="s">
        <v>77</v>
      </c>
      <c r="AU207" s="151" t="s">
        <v>83</v>
      </c>
      <c r="AY207" s="143" t="s">
        <v>134</v>
      </c>
      <c r="BK207" s="152">
        <f>SUM(BK208:BK211)</f>
        <v>0</v>
      </c>
    </row>
    <row r="208" spans="2:65" s="1" customFormat="1" ht="16.5" customHeight="1">
      <c r="B208" s="155"/>
      <c r="C208" s="156" t="s">
        <v>278</v>
      </c>
      <c r="D208" s="156" t="s">
        <v>136</v>
      </c>
      <c r="E208" s="157" t="s">
        <v>279</v>
      </c>
      <c r="F208" s="158" t="s">
        <v>280</v>
      </c>
      <c r="G208" s="159" t="s">
        <v>281</v>
      </c>
      <c r="H208" s="160">
        <v>135.536</v>
      </c>
      <c r="I208" s="161"/>
      <c r="J208" s="162">
        <f>ROUND(I208*H208,2)</f>
        <v>0</v>
      </c>
      <c r="K208" s="158" t="s">
        <v>140</v>
      </c>
      <c r="L208" s="30"/>
      <c r="M208" s="163" t="s">
        <v>1</v>
      </c>
      <c r="N208" s="164" t="s">
        <v>43</v>
      </c>
      <c r="O208" s="53"/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AR208" s="167" t="s">
        <v>141</v>
      </c>
      <c r="AT208" s="167" t="s">
        <v>136</v>
      </c>
      <c r="AU208" s="167" t="s">
        <v>85</v>
      </c>
      <c r="AY208" s="15" t="s">
        <v>134</v>
      </c>
      <c r="BE208" s="168">
        <f>IF(N208="základní",J208,0)</f>
        <v>0</v>
      </c>
      <c r="BF208" s="168">
        <f>IF(N208="snížená",J208,0)</f>
        <v>0</v>
      </c>
      <c r="BG208" s="168">
        <f>IF(N208="zákl. přenesená",J208,0)</f>
        <v>0</v>
      </c>
      <c r="BH208" s="168">
        <f>IF(N208="sníž. přenesená",J208,0)</f>
        <v>0</v>
      </c>
      <c r="BI208" s="168">
        <f>IF(N208="nulová",J208,0)</f>
        <v>0</v>
      </c>
      <c r="BJ208" s="15" t="s">
        <v>83</v>
      </c>
      <c r="BK208" s="168">
        <f>ROUND(I208*H208,2)</f>
        <v>0</v>
      </c>
      <c r="BL208" s="15" t="s">
        <v>141</v>
      </c>
      <c r="BM208" s="167" t="s">
        <v>282</v>
      </c>
    </row>
    <row r="209" spans="2:47" s="1" customFormat="1" ht="19.5">
      <c r="B209" s="30"/>
      <c r="D209" s="169" t="s">
        <v>143</v>
      </c>
      <c r="F209" s="170" t="s">
        <v>283</v>
      </c>
      <c r="I209" s="95"/>
      <c r="L209" s="30"/>
      <c r="M209" s="171"/>
      <c r="N209" s="53"/>
      <c r="O209" s="53"/>
      <c r="P209" s="53"/>
      <c r="Q209" s="53"/>
      <c r="R209" s="53"/>
      <c r="S209" s="53"/>
      <c r="T209" s="54"/>
      <c r="AT209" s="15" t="s">
        <v>143</v>
      </c>
      <c r="AU209" s="15" t="s">
        <v>85</v>
      </c>
    </row>
    <row r="210" spans="2:65" s="1" customFormat="1" ht="24" customHeight="1">
      <c r="B210" s="155"/>
      <c r="C210" s="156" t="s">
        <v>285</v>
      </c>
      <c r="D210" s="156" t="s">
        <v>136</v>
      </c>
      <c r="E210" s="157" t="s">
        <v>286</v>
      </c>
      <c r="F210" s="158" t="s">
        <v>287</v>
      </c>
      <c r="G210" s="159" t="s">
        <v>281</v>
      </c>
      <c r="H210" s="160">
        <v>135.536</v>
      </c>
      <c r="I210" s="161"/>
      <c r="J210" s="162">
        <f>ROUND(I210*H210,2)</f>
        <v>0</v>
      </c>
      <c r="K210" s="158" t="s">
        <v>140</v>
      </c>
      <c r="L210" s="30"/>
      <c r="M210" s="163" t="s">
        <v>1</v>
      </c>
      <c r="N210" s="164" t="s">
        <v>43</v>
      </c>
      <c r="O210" s="53"/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AR210" s="167" t="s">
        <v>141</v>
      </c>
      <c r="AT210" s="167" t="s">
        <v>136</v>
      </c>
      <c r="AU210" s="167" t="s">
        <v>85</v>
      </c>
      <c r="AY210" s="15" t="s">
        <v>134</v>
      </c>
      <c r="BE210" s="168">
        <f>IF(N210="základní",J210,0)</f>
        <v>0</v>
      </c>
      <c r="BF210" s="168">
        <f>IF(N210="snížená",J210,0)</f>
        <v>0</v>
      </c>
      <c r="BG210" s="168">
        <f>IF(N210="zákl. přenesená",J210,0)</f>
        <v>0</v>
      </c>
      <c r="BH210" s="168">
        <f>IF(N210="sníž. přenesená",J210,0)</f>
        <v>0</v>
      </c>
      <c r="BI210" s="168">
        <f>IF(N210="nulová",J210,0)</f>
        <v>0</v>
      </c>
      <c r="BJ210" s="15" t="s">
        <v>83</v>
      </c>
      <c r="BK210" s="168">
        <f>ROUND(I210*H210,2)</f>
        <v>0</v>
      </c>
      <c r="BL210" s="15" t="s">
        <v>141</v>
      </c>
      <c r="BM210" s="167" t="s">
        <v>288</v>
      </c>
    </row>
    <row r="211" spans="2:47" s="1" customFormat="1" ht="29.25">
      <c r="B211" s="30"/>
      <c r="D211" s="169" t="s">
        <v>143</v>
      </c>
      <c r="F211" s="170" t="s">
        <v>289</v>
      </c>
      <c r="I211" s="95"/>
      <c r="L211" s="30"/>
      <c r="M211" s="171"/>
      <c r="N211" s="53"/>
      <c r="O211" s="53"/>
      <c r="P211" s="53"/>
      <c r="Q211" s="53"/>
      <c r="R211" s="53"/>
      <c r="S211" s="53"/>
      <c r="T211" s="54"/>
      <c r="AT211" s="15" t="s">
        <v>143</v>
      </c>
      <c r="AU211" s="15" t="s">
        <v>85</v>
      </c>
    </row>
    <row r="212" spans="2:12" s="1" customFormat="1" ht="6.95" customHeight="1">
      <c r="B212" s="42"/>
      <c r="C212" s="43"/>
      <c r="D212" s="43"/>
      <c r="E212" s="43"/>
      <c r="F212" s="43"/>
      <c r="G212" s="43"/>
      <c r="H212" s="43"/>
      <c r="I212" s="116"/>
      <c r="J212" s="43"/>
      <c r="K212" s="43"/>
      <c r="L212" s="30"/>
    </row>
  </sheetData>
  <autoFilter ref="C122:K21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9"/>
  <sheetViews>
    <sheetView showGridLines="0" workbookViewId="0" topLeftCell="A278">
      <selection activeCell="A295" sqref="A295:XFD2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5" t="s">
        <v>93</v>
      </c>
      <c r="AZ2" s="92" t="s">
        <v>290</v>
      </c>
      <c r="BA2" s="92" t="s">
        <v>1</v>
      </c>
      <c r="BB2" s="92" t="s">
        <v>1</v>
      </c>
      <c r="BC2" s="92" t="s">
        <v>197</v>
      </c>
      <c r="BD2" s="92" t="s">
        <v>85</v>
      </c>
    </row>
    <row r="3" spans="2:56" ht="6.95" customHeight="1">
      <c r="B3" s="16"/>
      <c r="C3" s="17"/>
      <c r="D3" s="17"/>
      <c r="E3" s="17"/>
      <c r="F3" s="17"/>
      <c r="G3" s="17"/>
      <c r="H3" s="17"/>
      <c r="I3" s="93"/>
      <c r="J3" s="17"/>
      <c r="K3" s="17"/>
      <c r="L3" s="18"/>
      <c r="AT3" s="15" t="s">
        <v>85</v>
      </c>
      <c r="AZ3" s="92" t="s">
        <v>291</v>
      </c>
      <c r="BA3" s="92" t="s">
        <v>1</v>
      </c>
      <c r="BB3" s="92" t="s">
        <v>1</v>
      </c>
      <c r="BC3" s="92" t="s">
        <v>292</v>
      </c>
      <c r="BD3" s="92" t="s">
        <v>85</v>
      </c>
    </row>
    <row r="4" spans="2:56" ht="24.95" customHeight="1">
      <c r="B4" s="18"/>
      <c r="D4" s="19" t="s">
        <v>98</v>
      </c>
      <c r="L4" s="18"/>
      <c r="M4" s="94" t="s">
        <v>10</v>
      </c>
      <c r="AT4" s="15" t="s">
        <v>3</v>
      </c>
      <c r="AZ4" s="92" t="s">
        <v>293</v>
      </c>
      <c r="BA4" s="92" t="s">
        <v>1</v>
      </c>
      <c r="BB4" s="92" t="s">
        <v>1</v>
      </c>
      <c r="BC4" s="92" t="s">
        <v>294</v>
      </c>
      <c r="BD4" s="92" t="s">
        <v>85</v>
      </c>
    </row>
    <row r="5" spans="2:56" ht="6.95" customHeight="1">
      <c r="B5" s="18"/>
      <c r="L5" s="18"/>
      <c r="AZ5" s="92" t="s">
        <v>295</v>
      </c>
      <c r="BA5" s="92" t="s">
        <v>1</v>
      </c>
      <c r="BB5" s="92" t="s">
        <v>1</v>
      </c>
      <c r="BC5" s="92" t="s">
        <v>296</v>
      </c>
      <c r="BD5" s="92" t="s">
        <v>85</v>
      </c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46" t="str">
        <f>'Rekapitulace stavby'!K6</f>
        <v>Morava, Napajedla, řkm 161,700-161,975, oprava LB hráze</v>
      </c>
      <c r="F7" s="247"/>
      <c r="G7" s="247"/>
      <c r="H7" s="247"/>
      <c r="L7" s="18"/>
    </row>
    <row r="8" spans="2:12" ht="12" customHeight="1">
      <c r="B8" s="18"/>
      <c r="D8" s="25" t="s">
        <v>107</v>
      </c>
      <c r="L8" s="18"/>
    </row>
    <row r="9" spans="2:12" s="1" customFormat="1" ht="16.5" customHeight="1">
      <c r="B9" s="30"/>
      <c r="E9" s="246" t="s">
        <v>108</v>
      </c>
      <c r="F9" s="245"/>
      <c r="G9" s="245"/>
      <c r="H9" s="245"/>
      <c r="I9" s="95"/>
      <c r="L9" s="30"/>
    </row>
    <row r="10" spans="2:12" s="1" customFormat="1" ht="12" customHeight="1">
      <c r="B10" s="30"/>
      <c r="D10" s="25" t="s">
        <v>109</v>
      </c>
      <c r="I10" s="95"/>
      <c r="L10" s="30"/>
    </row>
    <row r="11" spans="2:12" s="1" customFormat="1" ht="36.95" customHeight="1">
      <c r="B11" s="30"/>
      <c r="E11" s="231" t="s">
        <v>297</v>
      </c>
      <c r="F11" s="245"/>
      <c r="G11" s="245"/>
      <c r="H11" s="245"/>
      <c r="I11" s="95"/>
      <c r="L11" s="30"/>
    </row>
    <row r="12" spans="2:12" s="1" customFormat="1" ht="12">
      <c r="B12" s="30"/>
      <c r="I12" s="95"/>
      <c r="L12" s="30"/>
    </row>
    <row r="13" spans="2:12" s="1" customFormat="1" ht="12" customHeight="1">
      <c r="B13" s="30"/>
      <c r="D13" s="25" t="s">
        <v>18</v>
      </c>
      <c r="F13" s="23" t="s">
        <v>1</v>
      </c>
      <c r="I13" s="96" t="s">
        <v>19</v>
      </c>
      <c r="J13" s="23" t="s">
        <v>1</v>
      </c>
      <c r="L13" s="30"/>
    </row>
    <row r="14" spans="2:12" s="1" customFormat="1" ht="12" customHeight="1">
      <c r="B14" s="30"/>
      <c r="D14" s="25" t="s">
        <v>20</v>
      </c>
      <c r="F14" s="23" t="s">
        <v>21</v>
      </c>
      <c r="I14" s="96" t="s">
        <v>22</v>
      </c>
      <c r="J14" s="50" t="str">
        <f>'Rekapitulace stavby'!AN8</f>
        <v>9. 5. 2017</v>
      </c>
      <c r="L14" s="30"/>
    </row>
    <row r="15" spans="2:12" s="1" customFormat="1" ht="10.9" customHeight="1">
      <c r="B15" s="30"/>
      <c r="I15" s="95"/>
      <c r="L15" s="30"/>
    </row>
    <row r="16" spans="2:12" s="1" customFormat="1" ht="12" customHeight="1">
      <c r="B16" s="30"/>
      <c r="D16" s="25" t="s">
        <v>24</v>
      </c>
      <c r="I16" s="96" t="s">
        <v>25</v>
      </c>
      <c r="J16" s="23" t="str">
        <f>IF('Rekapitulace stavby'!AN10="","",'Rekapitulace stavby'!AN10)</f>
        <v/>
      </c>
      <c r="L16" s="30"/>
    </row>
    <row r="17" spans="2:12" s="1" customFormat="1" ht="18" customHeight="1">
      <c r="B17" s="30"/>
      <c r="E17" s="23" t="str">
        <f>IF('Rekapitulace stavby'!E11="","",'Rekapitulace stavby'!E11)</f>
        <v xml:space="preserve"> </v>
      </c>
      <c r="I17" s="96" t="s">
        <v>27</v>
      </c>
      <c r="J17" s="23" t="str">
        <f>IF('Rekapitulace stavby'!AN11="","",'Rekapitulace stavby'!AN11)</f>
        <v/>
      </c>
      <c r="L17" s="30"/>
    </row>
    <row r="18" spans="2:12" s="1" customFormat="1" ht="6.95" customHeight="1">
      <c r="B18" s="30"/>
      <c r="I18" s="95"/>
      <c r="L18" s="30"/>
    </row>
    <row r="19" spans="2:12" s="1" customFormat="1" ht="12" customHeight="1">
      <c r="B19" s="30"/>
      <c r="D19" s="25" t="s">
        <v>28</v>
      </c>
      <c r="I19" s="96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8" t="str">
        <f>'Rekapitulace stavby'!E14</f>
        <v>Vyplň údaj</v>
      </c>
      <c r="F20" s="234"/>
      <c r="G20" s="234"/>
      <c r="H20" s="234"/>
      <c r="I20" s="96" t="s">
        <v>27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I21" s="95"/>
      <c r="L21" s="30"/>
    </row>
    <row r="22" spans="2:12" s="1" customFormat="1" ht="12" customHeight="1">
      <c r="B22" s="30"/>
      <c r="D22" s="25" t="s">
        <v>30</v>
      </c>
      <c r="I22" s="96" t="s">
        <v>25</v>
      </c>
      <c r="J22" s="23" t="s">
        <v>31</v>
      </c>
      <c r="L22" s="30"/>
    </row>
    <row r="23" spans="2:12" s="1" customFormat="1" ht="18" customHeight="1">
      <c r="B23" s="30"/>
      <c r="E23" s="23" t="s">
        <v>32</v>
      </c>
      <c r="I23" s="96" t="s">
        <v>27</v>
      </c>
      <c r="J23" s="23" t="s">
        <v>33</v>
      </c>
      <c r="L23" s="30"/>
    </row>
    <row r="24" spans="2:12" s="1" customFormat="1" ht="6.95" customHeight="1">
      <c r="B24" s="30"/>
      <c r="I24" s="95"/>
      <c r="L24" s="30"/>
    </row>
    <row r="25" spans="2:12" s="1" customFormat="1" ht="12" customHeight="1">
      <c r="B25" s="30"/>
      <c r="D25" s="25" t="s">
        <v>35</v>
      </c>
      <c r="I25" s="96" t="s">
        <v>25</v>
      </c>
      <c r="J25" s="23" t="s">
        <v>1</v>
      </c>
      <c r="L25" s="30"/>
    </row>
    <row r="26" spans="2:12" s="1" customFormat="1" ht="18" customHeight="1">
      <c r="B26" s="30"/>
      <c r="E26" s="23" t="s">
        <v>36</v>
      </c>
      <c r="I26" s="96" t="s">
        <v>27</v>
      </c>
      <c r="J26" s="23" t="s">
        <v>1</v>
      </c>
      <c r="L26" s="30"/>
    </row>
    <row r="27" spans="2:12" s="1" customFormat="1" ht="6.95" customHeight="1">
      <c r="B27" s="30"/>
      <c r="I27" s="95"/>
      <c r="L27" s="30"/>
    </row>
    <row r="28" spans="2:12" s="1" customFormat="1" ht="12" customHeight="1">
      <c r="B28" s="30"/>
      <c r="D28" s="25" t="s">
        <v>37</v>
      </c>
      <c r="I28" s="95"/>
      <c r="L28" s="30"/>
    </row>
    <row r="29" spans="2:12" s="7" customFormat="1" ht="16.5" customHeight="1">
      <c r="B29" s="97"/>
      <c r="E29" s="238" t="s">
        <v>1</v>
      </c>
      <c r="F29" s="238"/>
      <c r="G29" s="238"/>
      <c r="H29" s="238"/>
      <c r="I29" s="98"/>
      <c r="L29" s="97"/>
    </row>
    <row r="30" spans="2:12" s="1" customFormat="1" ht="6.95" customHeight="1">
      <c r="B30" s="30"/>
      <c r="I30" s="95"/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9"/>
      <c r="J31" s="51"/>
      <c r="K31" s="51"/>
      <c r="L31" s="30"/>
    </row>
    <row r="32" spans="2:12" s="1" customFormat="1" ht="25.35" customHeight="1">
      <c r="B32" s="30"/>
      <c r="D32" s="100" t="s">
        <v>38</v>
      </c>
      <c r="I32" s="95"/>
      <c r="J32" s="64">
        <f>ROUND(J131,2)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99"/>
      <c r="J33" s="51"/>
      <c r="K33" s="51"/>
      <c r="L33" s="30"/>
    </row>
    <row r="34" spans="2:12" s="1" customFormat="1" ht="14.45" customHeight="1">
      <c r="B34" s="30"/>
      <c r="F34" s="33" t="s">
        <v>40</v>
      </c>
      <c r="I34" s="101" t="s">
        <v>39</v>
      </c>
      <c r="J34" s="33" t="s">
        <v>41</v>
      </c>
      <c r="L34" s="30"/>
    </row>
    <row r="35" spans="2:12" s="1" customFormat="1" ht="14.45" customHeight="1">
      <c r="B35" s="30"/>
      <c r="D35" s="102" t="s">
        <v>42</v>
      </c>
      <c r="E35" s="25" t="s">
        <v>43</v>
      </c>
      <c r="F35" s="103">
        <f>ROUND((SUM(BE131:BE298)),2)</f>
        <v>0</v>
      </c>
      <c r="I35" s="104">
        <v>0.21</v>
      </c>
      <c r="J35" s="103">
        <f>ROUND(((SUM(BE131:BE298))*I35),2)</f>
        <v>0</v>
      </c>
      <c r="L35" s="30"/>
    </row>
    <row r="36" spans="2:12" s="1" customFormat="1" ht="14.45" customHeight="1">
      <c r="B36" s="30"/>
      <c r="E36" s="25" t="s">
        <v>44</v>
      </c>
      <c r="F36" s="103">
        <f>ROUND((SUM(BF131:BF298)),2)</f>
        <v>0</v>
      </c>
      <c r="I36" s="104">
        <v>0.15</v>
      </c>
      <c r="J36" s="103">
        <f>ROUND(((SUM(BF131:BF298))*I36),2)</f>
        <v>0</v>
      </c>
      <c r="L36" s="30"/>
    </row>
    <row r="37" spans="2:12" s="1" customFormat="1" ht="14.45" customHeight="1" hidden="1">
      <c r="B37" s="30"/>
      <c r="E37" s="25" t="s">
        <v>45</v>
      </c>
      <c r="F37" s="103">
        <f>ROUND((SUM(BG131:BG298)),2)</f>
        <v>0</v>
      </c>
      <c r="I37" s="104">
        <v>0.21</v>
      </c>
      <c r="J37" s="103">
        <f>0</f>
        <v>0</v>
      </c>
      <c r="L37" s="30"/>
    </row>
    <row r="38" spans="2:12" s="1" customFormat="1" ht="14.45" customHeight="1" hidden="1">
      <c r="B38" s="30"/>
      <c r="E38" s="25" t="s">
        <v>46</v>
      </c>
      <c r="F38" s="103">
        <f>ROUND((SUM(BH131:BH298)),2)</f>
        <v>0</v>
      </c>
      <c r="I38" s="104">
        <v>0.15</v>
      </c>
      <c r="J38" s="103">
        <f>0</f>
        <v>0</v>
      </c>
      <c r="L38" s="30"/>
    </row>
    <row r="39" spans="2:12" s="1" customFormat="1" ht="14.45" customHeight="1" hidden="1">
      <c r="B39" s="30"/>
      <c r="E39" s="25" t="s">
        <v>47</v>
      </c>
      <c r="F39" s="103">
        <f>ROUND((SUM(BI131:BI298)),2)</f>
        <v>0</v>
      </c>
      <c r="I39" s="104">
        <v>0</v>
      </c>
      <c r="J39" s="103">
        <f>0</f>
        <v>0</v>
      </c>
      <c r="L39" s="30"/>
    </row>
    <row r="40" spans="2:12" s="1" customFormat="1" ht="6.95" customHeight="1">
      <c r="B40" s="30"/>
      <c r="I40" s="95"/>
      <c r="L40" s="30"/>
    </row>
    <row r="41" spans="2:12" s="1" customFormat="1" ht="25.35" customHeight="1">
      <c r="B41" s="30"/>
      <c r="C41" s="105"/>
      <c r="D41" s="106" t="s">
        <v>48</v>
      </c>
      <c r="E41" s="55"/>
      <c r="F41" s="55"/>
      <c r="G41" s="107" t="s">
        <v>49</v>
      </c>
      <c r="H41" s="108" t="s">
        <v>50</v>
      </c>
      <c r="I41" s="109"/>
      <c r="J41" s="110">
        <f>SUM(J32:J39)</f>
        <v>0</v>
      </c>
      <c r="K41" s="111"/>
      <c r="L41" s="30"/>
    </row>
    <row r="42" spans="2:12" s="1" customFormat="1" ht="14.45" customHeight="1">
      <c r="B42" s="30"/>
      <c r="I42" s="95"/>
      <c r="L42" s="30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51</v>
      </c>
      <c r="E50" s="40"/>
      <c r="F50" s="40"/>
      <c r="G50" s="39" t="s">
        <v>52</v>
      </c>
      <c r="H50" s="40"/>
      <c r="I50" s="112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53</v>
      </c>
      <c r="E61" s="32"/>
      <c r="F61" s="113" t="s">
        <v>54</v>
      </c>
      <c r="G61" s="41" t="s">
        <v>53</v>
      </c>
      <c r="H61" s="32"/>
      <c r="I61" s="114"/>
      <c r="J61" s="115" t="s">
        <v>54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55</v>
      </c>
      <c r="E65" s="40"/>
      <c r="F65" s="40"/>
      <c r="G65" s="39" t="s">
        <v>56</v>
      </c>
      <c r="H65" s="40"/>
      <c r="I65" s="112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53</v>
      </c>
      <c r="E76" s="32"/>
      <c r="F76" s="113" t="s">
        <v>54</v>
      </c>
      <c r="G76" s="41" t="s">
        <v>53</v>
      </c>
      <c r="H76" s="32"/>
      <c r="I76" s="114"/>
      <c r="J76" s="115" t="s">
        <v>54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6"/>
      <c r="J77" s="43"/>
      <c r="K77" s="43"/>
      <c r="L77" s="30"/>
    </row>
    <row r="81" spans="2:12" s="1" customFormat="1" ht="6.95" customHeight="1" hidden="1">
      <c r="B81" s="44"/>
      <c r="C81" s="45"/>
      <c r="D81" s="45"/>
      <c r="E81" s="45"/>
      <c r="F81" s="45"/>
      <c r="G81" s="45"/>
      <c r="H81" s="45"/>
      <c r="I81" s="117"/>
      <c r="J81" s="45"/>
      <c r="K81" s="45"/>
      <c r="L81" s="30"/>
    </row>
    <row r="82" spans="2:12" s="1" customFormat="1" ht="24.95" customHeight="1" hidden="1">
      <c r="B82" s="30"/>
      <c r="C82" s="19" t="s">
        <v>111</v>
      </c>
      <c r="I82" s="95"/>
      <c r="L82" s="30"/>
    </row>
    <row r="83" spans="2:12" s="1" customFormat="1" ht="6.95" customHeight="1" hidden="1">
      <c r="B83" s="30"/>
      <c r="I83" s="95"/>
      <c r="L83" s="30"/>
    </row>
    <row r="84" spans="2:12" s="1" customFormat="1" ht="12" customHeight="1" hidden="1">
      <c r="B84" s="30"/>
      <c r="C84" s="25" t="s">
        <v>16</v>
      </c>
      <c r="I84" s="95"/>
      <c r="L84" s="30"/>
    </row>
    <row r="85" spans="2:12" s="1" customFormat="1" ht="16.5" customHeight="1" hidden="1">
      <c r="B85" s="30"/>
      <c r="E85" s="246" t="str">
        <f>E7</f>
        <v>Morava, Napajedla, řkm 161,700-161,975, oprava LB hráze</v>
      </c>
      <c r="F85" s="247"/>
      <c r="G85" s="247"/>
      <c r="H85" s="247"/>
      <c r="I85" s="95"/>
      <c r="L85" s="30"/>
    </row>
    <row r="86" spans="2:12" ht="12" customHeight="1" hidden="1">
      <c r="B86" s="18"/>
      <c r="C86" s="25" t="s">
        <v>107</v>
      </c>
      <c r="L86" s="18"/>
    </row>
    <row r="87" spans="2:12" s="1" customFormat="1" ht="16.5" customHeight="1" hidden="1">
      <c r="B87" s="30"/>
      <c r="E87" s="246" t="s">
        <v>108</v>
      </c>
      <c r="F87" s="245"/>
      <c r="G87" s="245"/>
      <c r="H87" s="245"/>
      <c r="I87" s="95"/>
      <c r="L87" s="30"/>
    </row>
    <row r="88" spans="2:12" s="1" customFormat="1" ht="12" customHeight="1" hidden="1">
      <c r="B88" s="30"/>
      <c r="C88" s="25" t="s">
        <v>109</v>
      </c>
      <c r="I88" s="95"/>
      <c r="L88" s="30"/>
    </row>
    <row r="89" spans="2:12" s="1" customFormat="1" ht="16.5" customHeight="1" hidden="1">
      <c r="B89" s="30"/>
      <c r="E89" s="231" t="str">
        <f>E11</f>
        <v>17006-14XT-PA-02 - SO 02 Vedlejší a ostatní náklady</v>
      </c>
      <c r="F89" s="245"/>
      <c r="G89" s="245"/>
      <c r="H89" s="245"/>
      <c r="I89" s="95"/>
      <c r="L89" s="30"/>
    </row>
    <row r="90" spans="2:12" s="1" customFormat="1" ht="6.95" customHeight="1" hidden="1">
      <c r="B90" s="30"/>
      <c r="I90" s="95"/>
      <c r="L90" s="30"/>
    </row>
    <row r="91" spans="2:12" s="1" customFormat="1" ht="12" customHeight="1" hidden="1">
      <c r="B91" s="30"/>
      <c r="C91" s="25" t="s">
        <v>20</v>
      </c>
      <c r="F91" s="23" t="str">
        <f>F14</f>
        <v>Napajedla</v>
      </c>
      <c r="I91" s="96" t="s">
        <v>22</v>
      </c>
      <c r="J91" s="50" t="str">
        <f>IF(J14="","",J14)</f>
        <v>9. 5. 2017</v>
      </c>
      <c r="L91" s="30"/>
    </row>
    <row r="92" spans="2:12" s="1" customFormat="1" ht="6.95" customHeight="1" hidden="1">
      <c r="B92" s="30"/>
      <c r="I92" s="95"/>
      <c r="L92" s="30"/>
    </row>
    <row r="93" spans="2:12" s="1" customFormat="1" ht="27.95" customHeight="1" hidden="1">
      <c r="B93" s="30"/>
      <c r="C93" s="25" t="s">
        <v>24</v>
      </c>
      <c r="F93" s="23" t="str">
        <f>E17</f>
        <v xml:space="preserve"> </v>
      </c>
      <c r="I93" s="96" t="s">
        <v>30</v>
      </c>
      <c r="J93" s="28" t="str">
        <f>E23</f>
        <v>Regioprojekt Brno, s.r.o</v>
      </c>
      <c r="L93" s="30"/>
    </row>
    <row r="94" spans="2:12" s="1" customFormat="1" ht="15.2" customHeight="1" hidden="1">
      <c r="B94" s="30"/>
      <c r="C94" s="25" t="s">
        <v>28</v>
      </c>
      <c r="F94" s="23" t="str">
        <f>IF(E20="","",E20)</f>
        <v>Vyplň údaj</v>
      </c>
      <c r="I94" s="96" t="s">
        <v>35</v>
      </c>
      <c r="J94" s="28" t="str">
        <f>E26</f>
        <v>Ing. Alena Petříková</v>
      </c>
      <c r="L94" s="30"/>
    </row>
    <row r="95" spans="2:12" s="1" customFormat="1" ht="10.35" customHeight="1" hidden="1">
      <c r="B95" s="30"/>
      <c r="I95" s="95"/>
      <c r="L95" s="30"/>
    </row>
    <row r="96" spans="2:12" s="1" customFormat="1" ht="29.25" customHeight="1" hidden="1">
      <c r="B96" s="30"/>
      <c r="C96" s="118" t="s">
        <v>112</v>
      </c>
      <c r="D96" s="105"/>
      <c r="E96" s="105"/>
      <c r="F96" s="105"/>
      <c r="G96" s="105"/>
      <c r="H96" s="105"/>
      <c r="I96" s="119"/>
      <c r="J96" s="120" t="s">
        <v>113</v>
      </c>
      <c r="K96" s="105"/>
      <c r="L96" s="30"/>
    </row>
    <row r="97" spans="2:12" s="1" customFormat="1" ht="10.35" customHeight="1" hidden="1">
      <c r="B97" s="30"/>
      <c r="I97" s="95"/>
      <c r="L97" s="30"/>
    </row>
    <row r="98" spans="2:47" s="1" customFormat="1" ht="22.9" customHeight="1" hidden="1">
      <c r="B98" s="30"/>
      <c r="C98" s="121" t="s">
        <v>114</v>
      </c>
      <c r="I98" s="95"/>
      <c r="J98" s="64">
        <f>J131</f>
        <v>0</v>
      </c>
      <c r="L98" s="30"/>
      <c r="AU98" s="15" t="s">
        <v>115</v>
      </c>
    </row>
    <row r="99" spans="2:12" s="8" customFormat="1" ht="24.95" customHeight="1" hidden="1">
      <c r="B99" s="122"/>
      <c r="D99" s="123" t="s">
        <v>116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9" customHeight="1" hidden="1">
      <c r="B100" s="127"/>
      <c r="D100" s="128" t="s">
        <v>117</v>
      </c>
      <c r="E100" s="129"/>
      <c r="F100" s="129"/>
      <c r="G100" s="129"/>
      <c r="H100" s="129"/>
      <c r="I100" s="130"/>
      <c r="J100" s="131">
        <f>J133</f>
        <v>0</v>
      </c>
      <c r="L100" s="127"/>
    </row>
    <row r="101" spans="2:12" s="9" customFormat="1" ht="19.9" customHeight="1" hidden="1">
      <c r="B101" s="127"/>
      <c r="D101" s="128" t="s">
        <v>298</v>
      </c>
      <c r="E101" s="129"/>
      <c r="F101" s="129"/>
      <c r="G101" s="129"/>
      <c r="H101" s="129"/>
      <c r="I101" s="130"/>
      <c r="J101" s="131">
        <f>J183</f>
        <v>0</v>
      </c>
      <c r="L101" s="127"/>
    </row>
    <row r="102" spans="2:12" s="9" customFormat="1" ht="19.9" customHeight="1" hidden="1">
      <c r="B102" s="127"/>
      <c r="D102" s="128" t="s">
        <v>299</v>
      </c>
      <c r="E102" s="129"/>
      <c r="F102" s="129"/>
      <c r="G102" s="129"/>
      <c r="H102" s="129"/>
      <c r="I102" s="130"/>
      <c r="J102" s="131">
        <f>J188</f>
        <v>0</v>
      </c>
      <c r="L102" s="127"/>
    </row>
    <row r="103" spans="2:12" s="9" customFormat="1" ht="19.9" customHeight="1" hidden="1">
      <c r="B103" s="127"/>
      <c r="D103" s="128" t="s">
        <v>300</v>
      </c>
      <c r="E103" s="129"/>
      <c r="F103" s="129"/>
      <c r="G103" s="129"/>
      <c r="H103" s="129"/>
      <c r="I103" s="130"/>
      <c r="J103" s="131">
        <f>J232</f>
        <v>0</v>
      </c>
      <c r="L103" s="127"/>
    </row>
    <row r="104" spans="2:12" s="9" customFormat="1" ht="19.9" customHeight="1" hidden="1">
      <c r="B104" s="127"/>
      <c r="D104" s="128" t="s">
        <v>301</v>
      </c>
      <c r="E104" s="129"/>
      <c r="F104" s="129"/>
      <c r="G104" s="129"/>
      <c r="H104" s="129"/>
      <c r="I104" s="130"/>
      <c r="J104" s="131">
        <f>J239</f>
        <v>0</v>
      </c>
      <c r="L104" s="127"/>
    </row>
    <row r="105" spans="2:12" s="9" customFormat="1" ht="19.9" customHeight="1" hidden="1">
      <c r="B105" s="127"/>
      <c r="D105" s="128" t="s">
        <v>302</v>
      </c>
      <c r="E105" s="129"/>
      <c r="F105" s="129"/>
      <c r="G105" s="129"/>
      <c r="H105" s="129"/>
      <c r="I105" s="130"/>
      <c r="J105" s="131">
        <f>J249</f>
        <v>0</v>
      </c>
      <c r="L105" s="127"/>
    </row>
    <row r="106" spans="2:12" s="9" customFormat="1" ht="19.9" customHeight="1" hidden="1">
      <c r="B106" s="127"/>
      <c r="D106" s="128" t="s">
        <v>303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8" customFormat="1" ht="24.95" customHeight="1" hidden="1">
      <c r="B107" s="122"/>
      <c r="D107" s="123" t="s">
        <v>304</v>
      </c>
      <c r="E107" s="124"/>
      <c r="F107" s="124"/>
      <c r="G107" s="124"/>
      <c r="H107" s="124"/>
      <c r="I107" s="125"/>
      <c r="J107" s="126">
        <f>J258</f>
        <v>0</v>
      </c>
      <c r="L107" s="122"/>
    </row>
    <row r="108" spans="2:12" s="9" customFormat="1" ht="19.9" customHeight="1" hidden="1">
      <c r="B108" s="127"/>
      <c r="D108" s="128" t="s">
        <v>118</v>
      </c>
      <c r="E108" s="129"/>
      <c r="F108" s="129"/>
      <c r="G108" s="129"/>
      <c r="H108" s="129"/>
      <c r="I108" s="130"/>
      <c r="J108" s="131">
        <f>J259</f>
        <v>0</v>
      </c>
      <c r="L108" s="127"/>
    </row>
    <row r="109" spans="2:12" s="9" customFormat="1" ht="19.9" customHeight="1" hidden="1">
      <c r="B109" s="127"/>
      <c r="D109" s="128" t="s">
        <v>305</v>
      </c>
      <c r="E109" s="129"/>
      <c r="F109" s="129"/>
      <c r="G109" s="129"/>
      <c r="H109" s="129"/>
      <c r="I109" s="130"/>
      <c r="J109" s="131">
        <f>J277</f>
        <v>0</v>
      </c>
      <c r="L109" s="127"/>
    </row>
    <row r="110" spans="2:12" s="1" customFormat="1" ht="21.75" customHeight="1" hidden="1">
      <c r="B110" s="30"/>
      <c r="I110" s="95"/>
      <c r="L110" s="30"/>
    </row>
    <row r="111" spans="2:12" s="1" customFormat="1" ht="6.95" customHeight="1" hidden="1">
      <c r="B111" s="42"/>
      <c r="C111" s="43"/>
      <c r="D111" s="43"/>
      <c r="E111" s="43"/>
      <c r="F111" s="43"/>
      <c r="G111" s="43"/>
      <c r="H111" s="43"/>
      <c r="I111" s="116"/>
      <c r="J111" s="43"/>
      <c r="K111" s="43"/>
      <c r="L111" s="30"/>
    </row>
    <row r="112" ht="12" hidden="1"/>
    <row r="113" ht="12" hidden="1"/>
    <row r="114" ht="12" hidden="1"/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117"/>
      <c r="J115" s="45"/>
      <c r="K115" s="45"/>
      <c r="L115" s="30"/>
    </row>
    <row r="116" spans="2:12" s="1" customFormat="1" ht="24.95" customHeight="1">
      <c r="B116" s="30"/>
      <c r="C116" s="19" t="s">
        <v>119</v>
      </c>
      <c r="I116" s="95"/>
      <c r="L116" s="30"/>
    </row>
    <row r="117" spans="2:12" s="1" customFormat="1" ht="6.95" customHeight="1">
      <c r="B117" s="30"/>
      <c r="I117" s="95"/>
      <c r="L117" s="30"/>
    </row>
    <row r="118" spans="2:12" s="1" customFormat="1" ht="12" customHeight="1">
      <c r="B118" s="30"/>
      <c r="C118" s="25" t="s">
        <v>16</v>
      </c>
      <c r="I118" s="95"/>
      <c r="L118" s="30"/>
    </row>
    <row r="119" spans="2:12" s="1" customFormat="1" ht="16.5" customHeight="1">
      <c r="B119" s="30"/>
      <c r="E119" s="246" t="str">
        <f>E7</f>
        <v>Morava, Napajedla, řkm 161,700-161,975, oprava LB hráze</v>
      </c>
      <c r="F119" s="247"/>
      <c r="G119" s="247"/>
      <c r="H119" s="247"/>
      <c r="I119" s="95"/>
      <c r="L119" s="30"/>
    </row>
    <row r="120" spans="2:12" ht="12" customHeight="1">
      <c r="B120" s="18"/>
      <c r="C120" s="25" t="s">
        <v>107</v>
      </c>
      <c r="L120" s="18"/>
    </row>
    <row r="121" spans="2:12" s="1" customFormat="1" ht="16.5" customHeight="1">
      <c r="B121" s="30"/>
      <c r="E121" s="246" t="s">
        <v>108</v>
      </c>
      <c r="F121" s="245"/>
      <c r="G121" s="245"/>
      <c r="H121" s="245"/>
      <c r="I121" s="95"/>
      <c r="L121" s="30"/>
    </row>
    <row r="122" spans="2:12" s="1" customFormat="1" ht="12" customHeight="1">
      <c r="B122" s="30"/>
      <c r="C122" s="25" t="s">
        <v>109</v>
      </c>
      <c r="I122" s="95"/>
      <c r="L122" s="30"/>
    </row>
    <row r="123" spans="2:12" s="1" customFormat="1" ht="16.5" customHeight="1">
      <c r="B123" s="30"/>
      <c r="E123" s="231" t="str">
        <f>E11</f>
        <v>17006-14XT-PA-02 - SO 02 Vedlejší a ostatní náklady</v>
      </c>
      <c r="F123" s="245"/>
      <c r="G123" s="245"/>
      <c r="H123" s="245"/>
      <c r="I123" s="95"/>
      <c r="L123" s="30"/>
    </row>
    <row r="124" spans="2:12" s="1" customFormat="1" ht="6.95" customHeight="1">
      <c r="B124" s="30"/>
      <c r="I124" s="95"/>
      <c r="L124" s="30"/>
    </row>
    <row r="125" spans="2:12" s="1" customFormat="1" ht="12" customHeight="1">
      <c r="B125" s="30"/>
      <c r="C125" s="25" t="s">
        <v>20</v>
      </c>
      <c r="F125" s="23" t="str">
        <f>F14</f>
        <v>Napajedla</v>
      </c>
      <c r="I125" s="96" t="s">
        <v>22</v>
      </c>
      <c r="J125" s="50" t="str">
        <f>IF(J14="","",J14)</f>
        <v>9. 5. 2017</v>
      </c>
      <c r="L125" s="30"/>
    </row>
    <row r="126" spans="2:12" s="1" customFormat="1" ht="6.95" customHeight="1">
      <c r="B126" s="30"/>
      <c r="I126" s="95"/>
      <c r="L126" s="30"/>
    </row>
    <row r="127" spans="2:12" s="1" customFormat="1" ht="27.95" customHeight="1">
      <c r="B127" s="30"/>
      <c r="C127" s="25" t="s">
        <v>24</v>
      </c>
      <c r="F127" s="23" t="str">
        <f>E17</f>
        <v xml:space="preserve"> </v>
      </c>
      <c r="I127" s="96" t="s">
        <v>30</v>
      </c>
      <c r="J127" s="28" t="str">
        <f>E23</f>
        <v>Regioprojekt Brno, s.r.o</v>
      </c>
      <c r="L127" s="30"/>
    </row>
    <row r="128" spans="2:12" s="1" customFormat="1" ht="15.2" customHeight="1">
      <c r="B128" s="30"/>
      <c r="C128" s="25" t="s">
        <v>28</v>
      </c>
      <c r="F128" s="23" t="str">
        <f>IF(E20="","",E20)</f>
        <v>Vyplň údaj</v>
      </c>
      <c r="I128" s="96" t="s">
        <v>35</v>
      </c>
      <c r="J128" s="28" t="str">
        <f>E26</f>
        <v>Ing. Alena Petříková</v>
      </c>
      <c r="L128" s="30"/>
    </row>
    <row r="129" spans="2:12" s="1" customFormat="1" ht="10.35" customHeight="1">
      <c r="B129" s="30"/>
      <c r="I129" s="95"/>
      <c r="L129" s="30"/>
    </row>
    <row r="130" spans="2:20" s="10" customFormat="1" ht="29.25" customHeight="1">
      <c r="B130" s="132"/>
      <c r="C130" s="133" t="s">
        <v>120</v>
      </c>
      <c r="D130" s="134" t="s">
        <v>63</v>
      </c>
      <c r="E130" s="134" t="s">
        <v>59</v>
      </c>
      <c r="F130" s="134" t="s">
        <v>60</v>
      </c>
      <c r="G130" s="134" t="s">
        <v>121</v>
      </c>
      <c r="H130" s="134" t="s">
        <v>122</v>
      </c>
      <c r="I130" s="135" t="s">
        <v>123</v>
      </c>
      <c r="J130" s="136" t="s">
        <v>113</v>
      </c>
      <c r="K130" s="137" t="s">
        <v>124</v>
      </c>
      <c r="L130" s="132"/>
      <c r="M130" s="57" t="s">
        <v>1</v>
      </c>
      <c r="N130" s="58" t="s">
        <v>42</v>
      </c>
      <c r="O130" s="58" t="s">
        <v>125</v>
      </c>
      <c r="P130" s="58" t="s">
        <v>126</v>
      </c>
      <c r="Q130" s="58" t="s">
        <v>127</v>
      </c>
      <c r="R130" s="58" t="s">
        <v>128</v>
      </c>
      <c r="S130" s="58" t="s">
        <v>129</v>
      </c>
      <c r="T130" s="59" t="s">
        <v>130</v>
      </c>
    </row>
    <row r="131" spans="2:63" s="1" customFormat="1" ht="22.9" customHeight="1">
      <c r="B131" s="30"/>
      <c r="C131" s="62" t="s">
        <v>131</v>
      </c>
      <c r="I131" s="95"/>
      <c r="J131" s="138">
        <f>BK131</f>
        <v>0</v>
      </c>
      <c r="L131" s="30"/>
      <c r="M131" s="60"/>
      <c r="N131" s="51"/>
      <c r="O131" s="51"/>
      <c r="P131" s="139">
        <f>P132+P258</f>
        <v>0</v>
      </c>
      <c r="Q131" s="51"/>
      <c r="R131" s="139">
        <f>R132+R258</f>
        <v>465.41340448</v>
      </c>
      <c r="S131" s="51"/>
      <c r="T131" s="140">
        <f>T132+T258</f>
        <v>867.1063999999999</v>
      </c>
      <c r="AT131" s="15" t="s">
        <v>77</v>
      </c>
      <c r="AU131" s="15" t="s">
        <v>115</v>
      </c>
      <c r="BK131" s="141">
        <f>BK132+BK258</f>
        <v>0</v>
      </c>
    </row>
    <row r="132" spans="2:63" s="11" customFormat="1" ht="25.9" customHeight="1">
      <c r="B132" s="142"/>
      <c r="D132" s="143" t="s">
        <v>77</v>
      </c>
      <c r="E132" s="144" t="s">
        <v>132</v>
      </c>
      <c r="F132" s="144" t="s">
        <v>133</v>
      </c>
      <c r="I132" s="145"/>
      <c r="J132" s="146">
        <f>BK132</f>
        <v>0</v>
      </c>
      <c r="L132" s="142"/>
      <c r="M132" s="147"/>
      <c r="N132" s="148"/>
      <c r="O132" s="148"/>
      <c r="P132" s="149">
        <f>P133+P183+P188+P232+P239+P249+P254</f>
        <v>0</v>
      </c>
      <c r="Q132" s="148"/>
      <c r="R132" s="149">
        <f>R133+R183+R188+R232+R239+R249+R254</f>
        <v>465.41340448</v>
      </c>
      <c r="S132" s="148"/>
      <c r="T132" s="150">
        <f>T133+T183+T188+T232+T239+T249+T254</f>
        <v>867.1063999999999</v>
      </c>
      <c r="AR132" s="143" t="s">
        <v>83</v>
      </c>
      <c r="AT132" s="151" t="s">
        <v>77</v>
      </c>
      <c r="AU132" s="151" t="s">
        <v>78</v>
      </c>
      <c r="AY132" s="143" t="s">
        <v>134</v>
      </c>
      <c r="BK132" s="152">
        <f>BK133+BK183+BK188+BK232+BK239+BK249+BK254</f>
        <v>0</v>
      </c>
    </row>
    <row r="133" spans="2:63" s="11" customFormat="1" ht="22.9" customHeight="1">
      <c r="B133" s="142"/>
      <c r="D133" s="143" t="s">
        <v>77</v>
      </c>
      <c r="E133" s="153" t="s">
        <v>83</v>
      </c>
      <c r="F133" s="153" t="s">
        <v>135</v>
      </c>
      <c r="I133" s="145"/>
      <c r="J133" s="154">
        <f>BK133</f>
        <v>0</v>
      </c>
      <c r="L133" s="142"/>
      <c r="M133" s="147"/>
      <c r="N133" s="148"/>
      <c r="O133" s="148"/>
      <c r="P133" s="149">
        <f>SUM(P134:P182)</f>
        <v>0</v>
      </c>
      <c r="Q133" s="148"/>
      <c r="R133" s="149">
        <f>SUM(R134:R182)</f>
        <v>0.38952948</v>
      </c>
      <c r="S133" s="148"/>
      <c r="T133" s="150">
        <f>SUM(T134:T182)</f>
        <v>826.3079999999999</v>
      </c>
      <c r="AR133" s="143" t="s">
        <v>83</v>
      </c>
      <c r="AT133" s="151" t="s">
        <v>77</v>
      </c>
      <c r="AU133" s="151" t="s">
        <v>83</v>
      </c>
      <c r="AY133" s="143" t="s">
        <v>134</v>
      </c>
      <c r="BK133" s="152">
        <f>SUM(BK134:BK182)</f>
        <v>0</v>
      </c>
    </row>
    <row r="134" spans="2:65" s="1" customFormat="1" ht="24" customHeight="1">
      <c r="B134" s="155"/>
      <c r="C134" s="156" t="s">
        <v>83</v>
      </c>
      <c r="D134" s="156" t="s">
        <v>136</v>
      </c>
      <c r="E134" s="157" t="s">
        <v>306</v>
      </c>
      <c r="F134" s="158" t="s">
        <v>307</v>
      </c>
      <c r="G134" s="159" t="s">
        <v>139</v>
      </c>
      <c r="H134" s="160">
        <v>31</v>
      </c>
      <c r="I134" s="161"/>
      <c r="J134" s="162">
        <f>ROUND(I134*H134,2)</f>
        <v>0</v>
      </c>
      <c r="K134" s="158" t="s">
        <v>140</v>
      </c>
      <c r="L134" s="30"/>
      <c r="M134" s="163" t="s">
        <v>1</v>
      </c>
      <c r="N134" s="164" t="s">
        <v>43</v>
      </c>
      <c r="O134" s="53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AR134" s="167" t="s">
        <v>141</v>
      </c>
      <c r="AT134" s="167" t="s">
        <v>136</v>
      </c>
      <c r="AU134" s="167" t="s">
        <v>85</v>
      </c>
      <c r="AY134" s="15" t="s">
        <v>134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5" t="s">
        <v>83</v>
      </c>
      <c r="BK134" s="168">
        <f>ROUND(I134*H134,2)</f>
        <v>0</v>
      </c>
      <c r="BL134" s="15" t="s">
        <v>141</v>
      </c>
      <c r="BM134" s="167" t="s">
        <v>308</v>
      </c>
    </row>
    <row r="135" spans="2:47" s="1" customFormat="1" ht="29.25">
      <c r="B135" s="30"/>
      <c r="D135" s="169" t="s">
        <v>143</v>
      </c>
      <c r="F135" s="170" t="s">
        <v>309</v>
      </c>
      <c r="I135" s="95"/>
      <c r="L135" s="30"/>
      <c r="M135" s="171"/>
      <c r="N135" s="53"/>
      <c r="O135" s="53"/>
      <c r="P135" s="53"/>
      <c r="Q135" s="53"/>
      <c r="R135" s="53"/>
      <c r="S135" s="53"/>
      <c r="T135" s="54"/>
      <c r="AT135" s="15" t="s">
        <v>143</v>
      </c>
      <c r="AU135" s="15" t="s">
        <v>85</v>
      </c>
    </row>
    <row r="136" spans="2:51" s="12" customFormat="1" ht="12">
      <c r="B136" s="173"/>
      <c r="D136" s="169" t="s">
        <v>146</v>
      </c>
      <c r="E136" s="174" t="s">
        <v>1</v>
      </c>
      <c r="F136" s="175" t="s">
        <v>310</v>
      </c>
      <c r="H136" s="176">
        <v>31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146</v>
      </c>
      <c r="AU136" s="174" t="s">
        <v>85</v>
      </c>
      <c r="AV136" s="12" t="s">
        <v>85</v>
      </c>
      <c r="AW136" s="12" t="s">
        <v>34</v>
      </c>
      <c r="AX136" s="12" t="s">
        <v>83</v>
      </c>
      <c r="AY136" s="174" t="s">
        <v>134</v>
      </c>
    </row>
    <row r="137" spans="2:65" s="1" customFormat="1" ht="24" customHeight="1">
      <c r="B137" s="155"/>
      <c r="C137" s="156" t="s">
        <v>85</v>
      </c>
      <c r="D137" s="156" t="s">
        <v>136</v>
      </c>
      <c r="E137" s="157" t="s">
        <v>311</v>
      </c>
      <c r="F137" s="158" t="s">
        <v>312</v>
      </c>
      <c r="G137" s="159" t="s">
        <v>185</v>
      </c>
      <c r="H137" s="160">
        <v>11</v>
      </c>
      <c r="I137" s="161"/>
      <c r="J137" s="162">
        <f>ROUND(I137*H137,2)</f>
        <v>0</v>
      </c>
      <c r="K137" s="158" t="s">
        <v>140</v>
      </c>
      <c r="L137" s="30"/>
      <c r="M137" s="163" t="s">
        <v>1</v>
      </c>
      <c r="N137" s="164" t="s">
        <v>43</v>
      </c>
      <c r="O137" s="53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AR137" s="167" t="s">
        <v>141</v>
      </c>
      <c r="AT137" s="167" t="s">
        <v>136</v>
      </c>
      <c r="AU137" s="167" t="s">
        <v>85</v>
      </c>
      <c r="AY137" s="15" t="s">
        <v>134</v>
      </c>
      <c r="BE137" s="168">
        <f>IF(N137="základní",J137,0)</f>
        <v>0</v>
      </c>
      <c r="BF137" s="168">
        <f>IF(N137="snížená",J137,0)</f>
        <v>0</v>
      </c>
      <c r="BG137" s="168">
        <f>IF(N137="zákl. přenesená",J137,0)</f>
        <v>0</v>
      </c>
      <c r="BH137" s="168">
        <f>IF(N137="sníž. přenesená",J137,0)</f>
        <v>0</v>
      </c>
      <c r="BI137" s="168">
        <f>IF(N137="nulová",J137,0)</f>
        <v>0</v>
      </c>
      <c r="BJ137" s="15" t="s">
        <v>83</v>
      </c>
      <c r="BK137" s="168">
        <f>ROUND(I137*H137,2)</f>
        <v>0</v>
      </c>
      <c r="BL137" s="15" t="s">
        <v>141</v>
      </c>
      <c r="BM137" s="167" t="s">
        <v>313</v>
      </c>
    </row>
    <row r="138" spans="2:47" s="1" customFormat="1" ht="19.5">
      <c r="B138" s="30"/>
      <c r="D138" s="169" t="s">
        <v>143</v>
      </c>
      <c r="F138" s="170" t="s">
        <v>314</v>
      </c>
      <c r="I138" s="95"/>
      <c r="L138" s="30"/>
      <c r="M138" s="171"/>
      <c r="N138" s="53"/>
      <c r="O138" s="53"/>
      <c r="P138" s="53"/>
      <c r="Q138" s="53"/>
      <c r="R138" s="53"/>
      <c r="S138" s="53"/>
      <c r="T138" s="54"/>
      <c r="AT138" s="15" t="s">
        <v>143</v>
      </c>
      <c r="AU138" s="15" t="s">
        <v>85</v>
      </c>
    </row>
    <row r="139" spans="2:51" s="12" customFormat="1" ht="12">
      <c r="B139" s="173"/>
      <c r="D139" s="169" t="s">
        <v>146</v>
      </c>
      <c r="E139" s="174" t="s">
        <v>1</v>
      </c>
      <c r="F139" s="175" t="s">
        <v>206</v>
      </c>
      <c r="H139" s="176">
        <v>11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146</v>
      </c>
      <c r="AU139" s="174" t="s">
        <v>85</v>
      </c>
      <c r="AV139" s="12" t="s">
        <v>85</v>
      </c>
      <c r="AW139" s="12" t="s">
        <v>34</v>
      </c>
      <c r="AX139" s="12" t="s">
        <v>83</v>
      </c>
      <c r="AY139" s="174" t="s">
        <v>134</v>
      </c>
    </row>
    <row r="140" spans="2:65" s="1" customFormat="1" ht="24" customHeight="1">
      <c r="B140" s="155"/>
      <c r="C140" s="156" t="s">
        <v>156</v>
      </c>
      <c r="D140" s="156" t="s">
        <v>136</v>
      </c>
      <c r="E140" s="157" t="s">
        <v>315</v>
      </c>
      <c r="F140" s="158" t="s">
        <v>316</v>
      </c>
      <c r="G140" s="159" t="s">
        <v>139</v>
      </c>
      <c r="H140" s="160">
        <v>11.29</v>
      </c>
      <c r="I140" s="161"/>
      <c r="J140" s="162">
        <f>ROUND(I140*H140,2)</f>
        <v>0</v>
      </c>
      <c r="K140" s="158" t="s">
        <v>140</v>
      </c>
      <c r="L140" s="30"/>
      <c r="M140" s="163" t="s">
        <v>1</v>
      </c>
      <c r="N140" s="164" t="s">
        <v>43</v>
      </c>
      <c r="O140" s="53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141</v>
      </c>
      <c r="AT140" s="167" t="s">
        <v>136</v>
      </c>
      <c r="AU140" s="167" t="s">
        <v>85</v>
      </c>
      <c r="AY140" s="15" t="s">
        <v>134</v>
      </c>
      <c r="BE140" s="168">
        <f>IF(N140="základní",J140,0)</f>
        <v>0</v>
      </c>
      <c r="BF140" s="168">
        <f>IF(N140="snížená",J140,0)</f>
        <v>0</v>
      </c>
      <c r="BG140" s="168">
        <f>IF(N140="zákl. přenesená",J140,0)</f>
        <v>0</v>
      </c>
      <c r="BH140" s="168">
        <f>IF(N140="sníž. přenesená",J140,0)</f>
        <v>0</v>
      </c>
      <c r="BI140" s="168">
        <f>IF(N140="nulová",J140,0)</f>
        <v>0</v>
      </c>
      <c r="BJ140" s="15" t="s">
        <v>83</v>
      </c>
      <c r="BK140" s="168">
        <f>ROUND(I140*H140,2)</f>
        <v>0</v>
      </c>
      <c r="BL140" s="15" t="s">
        <v>141</v>
      </c>
      <c r="BM140" s="167" t="s">
        <v>317</v>
      </c>
    </row>
    <row r="141" spans="2:47" s="1" customFormat="1" ht="19.5">
      <c r="B141" s="30"/>
      <c r="D141" s="169" t="s">
        <v>143</v>
      </c>
      <c r="F141" s="170" t="s">
        <v>318</v>
      </c>
      <c r="I141" s="95"/>
      <c r="L141" s="30"/>
      <c r="M141" s="171"/>
      <c r="N141" s="53"/>
      <c r="O141" s="53"/>
      <c r="P141" s="53"/>
      <c r="Q141" s="53"/>
      <c r="R141" s="53"/>
      <c r="S141" s="53"/>
      <c r="T141" s="54"/>
      <c r="AT141" s="15" t="s">
        <v>143</v>
      </c>
      <c r="AU141" s="15" t="s">
        <v>85</v>
      </c>
    </row>
    <row r="142" spans="2:51" s="12" customFormat="1" ht="12">
      <c r="B142" s="173"/>
      <c r="D142" s="169" t="s">
        <v>146</v>
      </c>
      <c r="E142" s="174" t="s">
        <v>1</v>
      </c>
      <c r="F142" s="175" t="s">
        <v>319</v>
      </c>
      <c r="H142" s="176">
        <v>11.29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146</v>
      </c>
      <c r="AU142" s="174" t="s">
        <v>85</v>
      </c>
      <c r="AV142" s="12" t="s">
        <v>85</v>
      </c>
      <c r="AW142" s="12" t="s">
        <v>34</v>
      </c>
      <c r="AX142" s="12" t="s">
        <v>83</v>
      </c>
      <c r="AY142" s="174" t="s">
        <v>134</v>
      </c>
    </row>
    <row r="143" spans="2:65" s="1" customFormat="1" ht="24" customHeight="1">
      <c r="B143" s="155"/>
      <c r="C143" s="156" t="s">
        <v>177</v>
      </c>
      <c r="D143" s="156" t="s">
        <v>136</v>
      </c>
      <c r="E143" s="157" t="s">
        <v>320</v>
      </c>
      <c r="F143" s="158" t="s">
        <v>321</v>
      </c>
      <c r="G143" s="159" t="s">
        <v>151</v>
      </c>
      <c r="H143" s="160">
        <v>57.96</v>
      </c>
      <c r="I143" s="161"/>
      <c r="J143" s="162">
        <f>ROUND(I143*H143,2)</f>
        <v>0</v>
      </c>
      <c r="K143" s="158" t="s">
        <v>140</v>
      </c>
      <c r="L143" s="30"/>
      <c r="M143" s="163" t="s">
        <v>1</v>
      </c>
      <c r="N143" s="164" t="s">
        <v>43</v>
      </c>
      <c r="O143" s="53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67" t="s">
        <v>141</v>
      </c>
      <c r="AT143" s="167" t="s">
        <v>136</v>
      </c>
      <c r="AU143" s="167" t="s">
        <v>85</v>
      </c>
      <c r="AY143" s="15" t="s">
        <v>134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5" t="s">
        <v>83</v>
      </c>
      <c r="BK143" s="168">
        <f>ROUND(I143*H143,2)</f>
        <v>0</v>
      </c>
      <c r="BL143" s="15" t="s">
        <v>141</v>
      </c>
      <c r="BM143" s="167" t="s">
        <v>322</v>
      </c>
    </row>
    <row r="144" spans="2:47" s="1" customFormat="1" ht="19.5">
      <c r="B144" s="30"/>
      <c r="D144" s="169" t="s">
        <v>143</v>
      </c>
      <c r="F144" s="170" t="s">
        <v>323</v>
      </c>
      <c r="I144" s="95"/>
      <c r="L144" s="30"/>
      <c r="M144" s="171"/>
      <c r="N144" s="53"/>
      <c r="O144" s="53"/>
      <c r="P144" s="53"/>
      <c r="Q144" s="53"/>
      <c r="R144" s="53"/>
      <c r="S144" s="53"/>
      <c r="T144" s="54"/>
      <c r="AT144" s="15" t="s">
        <v>143</v>
      </c>
      <c r="AU144" s="15" t="s">
        <v>85</v>
      </c>
    </row>
    <row r="145" spans="2:51" s="12" customFormat="1" ht="12">
      <c r="B145" s="173"/>
      <c r="D145" s="169" t="s">
        <v>146</v>
      </c>
      <c r="E145" s="174" t="s">
        <v>293</v>
      </c>
      <c r="F145" s="175" t="s">
        <v>324</v>
      </c>
      <c r="H145" s="176">
        <v>57.96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146</v>
      </c>
      <c r="AU145" s="174" t="s">
        <v>85</v>
      </c>
      <c r="AV145" s="12" t="s">
        <v>85</v>
      </c>
      <c r="AW145" s="12" t="s">
        <v>34</v>
      </c>
      <c r="AX145" s="12" t="s">
        <v>83</v>
      </c>
      <c r="AY145" s="174" t="s">
        <v>134</v>
      </c>
    </row>
    <row r="146" spans="2:65" s="1" customFormat="1" ht="24" customHeight="1">
      <c r="B146" s="155"/>
      <c r="C146" s="156" t="s">
        <v>182</v>
      </c>
      <c r="D146" s="156" t="s">
        <v>136</v>
      </c>
      <c r="E146" s="157" t="s">
        <v>325</v>
      </c>
      <c r="F146" s="158" t="s">
        <v>326</v>
      </c>
      <c r="G146" s="159" t="s">
        <v>151</v>
      </c>
      <c r="H146" s="160">
        <v>17.388</v>
      </c>
      <c r="I146" s="161"/>
      <c r="J146" s="162">
        <f>ROUND(I146*H146,2)</f>
        <v>0</v>
      </c>
      <c r="K146" s="158" t="s">
        <v>140</v>
      </c>
      <c r="L146" s="30"/>
      <c r="M146" s="163" t="s">
        <v>1</v>
      </c>
      <c r="N146" s="164" t="s">
        <v>43</v>
      </c>
      <c r="O146" s="53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AR146" s="167" t="s">
        <v>141</v>
      </c>
      <c r="AT146" s="167" t="s">
        <v>136</v>
      </c>
      <c r="AU146" s="167" t="s">
        <v>85</v>
      </c>
      <c r="AY146" s="15" t="s">
        <v>134</v>
      </c>
      <c r="BE146" s="168">
        <f>IF(N146="základní",J146,0)</f>
        <v>0</v>
      </c>
      <c r="BF146" s="168">
        <f>IF(N146="snížená",J146,0)</f>
        <v>0</v>
      </c>
      <c r="BG146" s="168">
        <f>IF(N146="zákl. přenesená",J146,0)</f>
        <v>0</v>
      </c>
      <c r="BH146" s="168">
        <f>IF(N146="sníž. přenesená",J146,0)</f>
        <v>0</v>
      </c>
      <c r="BI146" s="168">
        <f>IF(N146="nulová",J146,0)</f>
        <v>0</v>
      </c>
      <c r="BJ146" s="15" t="s">
        <v>83</v>
      </c>
      <c r="BK146" s="168">
        <f>ROUND(I146*H146,2)</f>
        <v>0</v>
      </c>
      <c r="BL146" s="15" t="s">
        <v>141</v>
      </c>
      <c r="BM146" s="167" t="s">
        <v>327</v>
      </c>
    </row>
    <row r="147" spans="2:47" s="1" customFormat="1" ht="29.25">
      <c r="B147" s="30"/>
      <c r="D147" s="169" t="s">
        <v>143</v>
      </c>
      <c r="F147" s="170" t="s">
        <v>328</v>
      </c>
      <c r="I147" s="95"/>
      <c r="L147" s="30"/>
      <c r="M147" s="171"/>
      <c r="N147" s="53"/>
      <c r="O147" s="53"/>
      <c r="P147" s="53"/>
      <c r="Q147" s="53"/>
      <c r="R147" s="53"/>
      <c r="S147" s="53"/>
      <c r="T147" s="54"/>
      <c r="AT147" s="15" t="s">
        <v>143</v>
      </c>
      <c r="AU147" s="15" t="s">
        <v>85</v>
      </c>
    </row>
    <row r="148" spans="2:51" s="12" customFormat="1" ht="12">
      <c r="B148" s="173"/>
      <c r="D148" s="169" t="s">
        <v>146</v>
      </c>
      <c r="E148" s="174" t="s">
        <v>1</v>
      </c>
      <c r="F148" s="175" t="s">
        <v>329</v>
      </c>
      <c r="H148" s="176">
        <v>17.388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146</v>
      </c>
      <c r="AU148" s="174" t="s">
        <v>85</v>
      </c>
      <c r="AV148" s="12" t="s">
        <v>85</v>
      </c>
      <c r="AW148" s="12" t="s">
        <v>34</v>
      </c>
      <c r="AX148" s="12" t="s">
        <v>83</v>
      </c>
      <c r="AY148" s="174" t="s">
        <v>134</v>
      </c>
    </row>
    <row r="149" spans="2:65" s="1" customFormat="1" ht="16.5" customHeight="1">
      <c r="B149" s="155"/>
      <c r="C149" s="156" t="s">
        <v>189</v>
      </c>
      <c r="D149" s="156" t="s">
        <v>136</v>
      </c>
      <c r="E149" s="157" t="s">
        <v>330</v>
      </c>
      <c r="F149" s="158" t="s">
        <v>331</v>
      </c>
      <c r="G149" s="159" t="s">
        <v>139</v>
      </c>
      <c r="H149" s="160">
        <v>84</v>
      </c>
      <c r="I149" s="161"/>
      <c r="J149" s="162">
        <f>ROUND(I149*H149,2)</f>
        <v>0</v>
      </c>
      <c r="K149" s="158" t="s">
        <v>140</v>
      </c>
      <c r="L149" s="30"/>
      <c r="M149" s="163" t="s">
        <v>1</v>
      </c>
      <c r="N149" s="164" t="s">
        <v>43</v>
      </c>
      <c r="O149" s="53"/>
      <c r="P149" s="165">
        <f>O149*H149</f>
        <v>0</v>
      </c>
      <c r="Q149" s="165">
        <v>0.00085132</v>
      </c>
      <c r="R149" s="165">
        <f>Q149*H149</f>
        <v>0.07151088</v>
      </c>
      <c r="S149" s="165">
        <v>0</v>
      </c>
      <c r="T149" s="166">
        <f>S149*H149</f>
        <v>0</v>
      </c>
      <c r="AR149" s="167" t="s">
        <v>141</v>
      </c>
      <c r="AT149" s="167" t="s">
        <v>136</v>
      </c>
      <c r="AU149" s="167" t="s">
        <v>85</v>
      </c>
      <c r="AY149" s="15" t="s">
        <v>134</v>
      </c>
      <c r="BE149" s="168">
        <f>IF(N149="základní",J149,0)</f>
        <v>0</v>
      </c>
      <c r="BF149" s="168">
        <f>IF(N149="snížená",J149,0)</f>
        <v>0</v>
      </c>
      <c r="BG149" s="168">
        <f>IF(N149="zákl. přenesená",J149,0)</f>
        <v>0</v>
      </c>
      <c r="BH149" s="168">
        <f>IF(N149="sníž. přenesená",J149,0)</f>
        <v>0</v>
      </c>
      <c r="BI149" s="168">
        <f>IF(N149="nulová",J149,0)</f>
        <v>0</v>
      </c>
      <c r="BJ149" s="15" t="s">
        <v>83</v>
      </c>
      <c r="BK149" s="168">
        <f>ROUND(I149*H149,2)</f>
        <v>0</v>
      </c>
      <c r="BL149" s="15" t="s">
        <v>141</v>
      </c>
      <c r="BM149" s="167" t="s">
        <v>332</v>
      </c>
    </row>
    <row r="150" spans="2:47" s="1" customFormat="1" ht="29.25">
      <c r="B150" s="30"/>
      <c r="D150" s="169" t="s">
        <v>143</v>
      </c>
      <c r="F150" s="170" t="s">
        <v>333</v>
      </c>
      <c r="I150" s="95"/>
      <c r="L150" s="30"/>
      <c r="M150" s="171"/>
      <c r="N150" s="53"/>
      <c r="O150" s="53"/>
      <c r="P150" s="53"/>
      <c r="Q150" s="53"/>
      <c r="R150" s="53"/>
      <c r="S150" s="53"/>
      <c r="T150" s="54"/>
      <c r="AT150" s="15" t="s">
        <v>143</v>
      </c>
      <c r="AU150" s="15" t="s">
        <v>85</v>
      </c>
    </row>
    <row r="151" spans="2:51" s="12" customFormat="1" ht="12">
      <c r="B151" s="173"/>
      <c r="D151" s="169" t="s">
        <v>146</v>
      </c>
      <c r="E151" s="174" t="s">
        <v>1</v>
      </c>
      <c r="F151" s="175" t="s">
        <v>334</v>
      </c>
      <c r="H151" s="176">
        <v>84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146</v>
      </c>
      <c r="AU151" s="174" t="s">
        <v>85</v>
      </c>
      <c r="AV151" s="12" t="s">
        <v>85</v>
      </c>
      <c r="AW151" s="12" t="s">
        <v>34</v>
      </c>
      <c r="AX151" s="12" t="s">
        <v>83</v>
      </c>
      <c r="AY151" s="174" t="s">
        <v>134</v>
      </c>
    </row>
    <row r="152" spans="2:65" s="1" customFormat="1" ht="16.5" customHeight="1">
      <c r="B152" s="155"/>
      <c r="C152" s="156" t="s">
        <v>197</v>
      </c>
      <c r="D152" s="156" t="s">
        <v>136</v>
      </c>
      <c r="E152" s="157" t="s">
        <v>335</v>
      </c>
      <c r="F152" s="158" t="s">
        <v>336</v>
      </c>
      <c r="G152" s="159" t="s">
        <v>151</v>
      </c>
      <c r="H152" s="160">
        <v>105</v>
      </c>
      <c r="I152" s="161"/>
      <c r="J152" s="162">
        <f>ROUND(I152*H152,2)</f>
        <v>0</v>
      </c>
      <c r="K152" s="158" t="s">
        <v>140</v>
      </c>
      <c r="L152" s="30"/>
      <c r="M152" s="163" t="s">
        <v>1</v>
      </c>
      <c r="N152" s="164" t="s">
        <v>43</v>
      </c>
      <c r="O152" s="53"/>
      <c r="P152" s="165">
        <f>O152*H152</f>
        <v>0</v>
      </c>
      <c r="Q152" s="165">
        <v>0.00045732</v>
      </c>
      <c r="R152" s="165">
        <f>Q152*H152</f>
        <v>0.0480186</v>
      </c>
      <c r="S152" s="165">
        <v>0</v>
      </c>
      <c r="T152" s="166">
        <f>S152*H152</f>
        <v>0</v>
      </c>
      <c r="AR152" s="167" t="s">
        <v>141</v>
      </c>
      <c r="AT152" s="167" t="s">
        <v>136</v>
      </c>
      <c r="AU152" s="167" t="s">
        <v>85</v>
      </c>
      <c r="AY152" s="15" t="s">
        <v>134</v>
      </c>
      <c r="BE152" s="168">
        <f>IF(N152="základní",J152,0)</f>
        <v>0</v>
      </c>
      <c r="BF152" s="168">
        <f>IF(N152="snížená",J152,0)</f>
        <v>0</v>
      </c>
      <c r="BG152" s="168">
        <f>IF(N152="zákl. přenesená",J152,0)</f>
        <v>0</v>
      </c>
      <c r="BH152" s="168">
        <f>IF(N152="sníž. přenesená",J152,0)</f>
        <v>0</v>
      </c>
      <c r="BI152" s="168">
        <f>IF(N152="nulová",J152,0)</f>
        <v>0</v>
      </c>
      <c r="BJ152" s="15" t="s">
        <v>83</v>
      </c>
      <c r="BK152" s="168">
        <f>ROUND(I152*H152,2)</f>
        <v>0</v>
      </c>
      <c r="BL152" s="15" t="s">
        <v>141</v>
      </c>
      <c r="BM152" s="167" t="s">
        <v>337</v>
      </c>
    </row>
    <row r="153" spans="2:47" s="1" customFormat="1" ht="19.5">
      <c r="B153" s="30"/>
      <c r="D153" s="169" t="s">
        <v>143</v>
      </c>
      <c r="F153" s="170" t="s">
        <v>338</v>
      </c>
      <c r="I153" s="95"/>
      <c r="L153" s="30"/>
      <c r="M153" s="171"/>
      <c r="N153" s="53"/>
      <c r="O153" s="53"/>
      <c r="P153" s="53"/>
      <c r="Q153" s="53"/>
      <c r="R153" s="53"/>
      <c r="S153" s="53"/>
      <c r="T153" s="54"/>
      <c r="AT153" s="15" t="s">
        <v>143</v>
      </c>
      <c r="AU153" s="15" t="s">
        <v>85</v>
      </c>
    </row>
    <row r="154" spans="2:51" s="12" customFormat="1" ht="12">
      <c r="B154" s="173"/>
      <c r="D154" s="169" t="s">
        <v>146</v>
      </c>
      <c r="E154" s="174" t="s">
        <v>1</v>
      </c>
      <c r="F154" s="175" t="s">
        <v>339</v>
      </c>
      <c r="H154" s="176">
        <v>105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146</v>
      </c>
      <c r="AU154" s="174" t="s">
        <v>85</v>
      </c>
      <c r="AV154" s="12" t="s">
        <v>85</v>
      </c>
      <c r="AW154" s="12" t="s">
        <v>34</v>
      </c>
      <c r="AX154" s="12" t="s">
        <v>83</v>
      </c>
      <c r="AY154" s="174" t="s">
        <v>134</v>
      </c>
    </row>
    <row r="155" spans="2:65" s="1" customFormat="1" ht="24" customHeight="1">
      <c r="B155" s="155"/>
      <c r="C155" s="156" t="s">
        <v>206</v>
      </c>
      <c r="D155" s="156" t="s">
        <v>136</v>
      </c>
      <c r="E155" s="157" t="s">
        <v>340</v>
      </c>
      <c r="F155" s="158" t="s">
        <v>341</v>
      </c>
      <c r="G155" s="159" t="s">
        <v>151</v>
      </c>
      <c r="H155" s="160">
        <v>88.872</v>
      </c>
      <c r="I155" s="161"/>
      <c r="J155" s="162">
        <f>ROUND(I155*H155,2)</f>
        <v>0</v>
      </c>
      <c r="K155" s="158" t="s">
        <v>140</v>
      </c>
      <c r="L155" s="30"/>
      <c r="M155" s="163" t="s">
        <v>1</v>
      </c>
      <c r="N155" s="164" t="s">
        <v>43</v>
      </c>
      <c r="O155" s="53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AR155" s="167" t="s">
        <v>141</v>
      </c>
      <c r="AT155" s="167" t="s">
        <v>136</v>
      </c>
      <c r="AU155" s="167" t="s">
        <v>85</v>
      </c>
      <c r="AY155" s="15" t="s">
        <v>134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5" t="s">
        <v>83</v>
      </c>
      <c r="BK155" s="168">
        <f>ROUND(I155*H155,2)</f>
        <v>0</v>
      </c>
      <c r="BL155" s="15" t="s">
        <v>141</v>
      </c>
      <c r="BM155" s="167" t="s">
        <v>342</v>
      </c>
    </row>
    <row r="156" spans="2:47" s="1" customFormat="1" ht="29.25">
      <c r="B156" s="30"/>
      <c r="D156" s="169" t="s">
        <v>143</v>
      </c>
      <c r="F156" s="170" t="s">
        <v>343</v>
      </c>
      <c r="I156" s="95"/>
      <c r="L156" s="30"/>
      <c r="M156" s="171"/>
      <c r="N156" s="53"/>
      <c r="O156" s="53"/>
      <c r="P156" s="53"/>
      <c r="Q156" s="53"/>
      <c r="R156" s="53"/>
      <c r="S156" s="53"/>
      <c r="T156" s="54"/>
      <c r="AT156" s="15" t="s">
        <v>143</v>
      </c>
      <c r="AU156" s="15" t="s">
        <v>85</v>
      </c>
    </row>
    <row r="157" spans="2:51" s="12" customFormat="1" ht="12">
      <c r="B157" s="173"/>
      <c r="D157" s="169" t="s">
        <v>146</v>
      </c>
      <c r="E157" s="174" t="s">
        <v>295</v>
      </c>
      <c r="F157" s="175" t="s">
        <v>344</v>
      </c>
      <c r="H157" s="176">
        <v>88.872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146</v>
      </c>
      <c r="AU157" s="174" t="s">
        <v>85</v>
      </c>
      <c r="AV157" s="12" t="s">
        <v>85</v>
      </c>
      <c r="AW157" s="12" t="s">
        <v>34</v>
      </c>
      <c r="AX157" s="12" t="s">
        <v>83</v>
      </c>
      <c r="AY157" s="174" t="s">
        <v>134</v>
      </c>
    </row>
    <row r="158" spans="2:65" s="1" customFormat="1" ht="24" customHeight="1">
      <c r="B158" s="155"/>
      <c r="C158" s="156" t="s">
        <v>212</v>
      </c>
      <c r="D158" s="156" t="s">
        <v>136</v>
      </c>
      <c r="E158" s="157" t="s">
        <v>345</v>
      </c>
      <c r="F158" s="158" t="s">
        <v>346</v>
      </c>
      <c r="G158" s="159" t="s">
        <v>185</v>
      </c>
      <c r="H158" s="160">
        <v>10</v>
      </c>
      <c r="I158" s="161"/>
      <c r="J158" s="162">
        <f>ROUND(I158*H158,2)</f>
        <v>0</v>
      </c>
      <c r="K158" s="158" t="s">
        <v>140</v>
      </c>
      <c r="L158" s="30"/>
      <c r="M158" s="163" t="s">
        <v>1</v>
      </c>
      <c r="N158" s="164" t="s">
        <v>43</v>
      </c>
      <c r="O158" s="53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AR158" s="167" t="s">
        <v>141</v>
      </c>
      <c r="AT158" s="167" t="s">
        <v>136</v>
      </c>
      <c r="AU158" s="167" t="s">
        <v>85</v>
      </c>
      <c r="AY158" s="15" t="s">
        <v>134</v>
      </c>
      <c r="BE158" s="168">
        <f>IF(N158="základní",J158,0)</f>
        <v>0</v>
      </c>
      <c r="BF158" s="168">
        <f>IF(N158="snížená",J158,0)</f>
        <v>0</v>
      </c>
      <c r="BG158" s="168">
        <f>IF(N158="zákl. přenesená",J158,0)</f>
        <v>0</v>
      </c>
      <c r="BH158" s="168">
        <f>IF(N158="sníž. přenesená",J158,0)</f>
        <v>0</v>
      </c>
      <c r="BI158" s="168">
        <f>IF(N158="nulová",J158,0)</f>
        <v>0</v>
      </c>
      <c r="BJ158" s="15" t="s">
        <v>83</v>
      </c>
      <c r="BK158" s="168">
        <f>ROUND(I158*H158,2)</f>
        <v>0</v>
      </c>
      <c r="BL158" s="15" t="s">
        <v>141</v>
      </c>
      <c r="BM158" s="167" t="s">
        <v>347</v>
      </c>
    </row>
    <row r="159" spans="2:47" s="1" customFormat="1" ht="19.5">
      <c r="B159" s="30"/>
      <c r="D159" s="169" t="s">
        <v>143</v>
      </c>
      <c r="F159" s="170" t="s">
        <v>348</v>
      </c>
      <c r="I159" s="95"/>
      <c r="L159" s="30"/>
      <c r="M159" s="171"/>
      <c r="N159" s="53"/>
      <c r="O159" s="53"/>
      <c r="P159" s="53"/>
      <c r="Q159" s="53"/>
      <c r="R159" s="53"/>
      <c r="S159" s="53"/>
      <c r="T159" s="54"/>
      <c r="AT159" s="15" t="s">
        <v>143</v>
      </c>
      <c r="AU159" s="15" t="s">
        <v>85</v>
      </c>
    </row>
    <row r="160" spans="2:51" s="12" customFormat="1" ht="12">
      <c r="B160" s="173"/>
      <c r="D160" s="169" t="s">
        <v>146</v>
      </c>
      <c r="E160" s="174" t="s">
        <v>290</v>
      </c>
      <c r="F160" s="175" t="s">
        <v>197</v>
      </c>
      <c r="H160" s="176">
        <v>10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146</v>
      </c>
      <c r="AU160" s="174" t="s">
        <v>85</v>
      </c>
      <c r="AV160" s="12" t="s">
        <v>85</v>
      </c>
      <c r="AW160" s="12" t="s">
        <v>34</v>
      </c>
      <c r="AX160" s="12" t="s">
        <v>83</v>
      </c>
      <c r="AY160" s="174" t="s">
        <v>134</v>
      </c>
    </row>
    <row r="161" spans="2:65" s="1" customFormat="1" ht="16.5" customHeight="1">
      <c r="B161" s="155"/>
      <c r="C161" s="189" t="s">
        <v>218</v>
      </c>
      <c r="D161" s="189" t="s">
        <v>198</v>
      </c>
      <c r="E161" s="190" t="s">
        <v>349</v>
      </c>
      <c r="F161" s="191" t="s">
        <v>350</v>
      </c>
      <c r="G161" s="192" t="s">
        <v>185</v>
      </c>
      <c r="H161" s="193">
        <v>10</v>
      </c>
      <c r="I161" s="194"/>
      <c r="J161" s="195">
        <f>ROUND(I161*H161,2)</f>
        <v>0</v>
      </c>
      <c r="K161" s="191" t="s">
        <v>140</v>
      </c>
      <c r="L161" s="196"/>
      <c r="M161" s="197" t="s">
        <v>1</v>
      </c>
      <c r="N161" s="198" t="s">
        <v>43</v>
      </c>
      <c r="O161" s="53"/>
      <c r="P161" s="165">
        <f>O161*H161</f>
        <v>0</v>
      </c>
      <c r="Q161" s="165">
        <v>0.027</v>
      </c>
      <c r="R161" s="165">
        <f>Q161*H161</f>
        <v>0.27</v>
      </c>
      <c r="S161" s="165">
        <v>0</v>
      </c>
      <c r="T161" s="166">
        <f>S161*H161</f>
        <v>0</v>
      </c>
      <c r="AR161" s="167" t="s">
        <v>182</v>
      </c>
      <c r="AT161" s="167" t="s">
        <v>198</v>
      </c>
      <c r="AU161" s="167" t="s">
        <v>85</v>
      </c>
      <c r="AY161" s="15" t="s">
        <v>134</v>
      </c>
      <c r="BE161" s="168">
        <f>IF(N161="základní",J161,0)</f>
        <v>0</v>
      </c>
      <c r="BF161" s="168">
        <f>IF(N161="snížená",J161,0)</f>
        <v>0</v>
      </c>
      <c r="BG161" s="168">
        <f>IF(N161="zákl. přenesená",J161,0)</f>
        <v>0</v>
      </c>
      <c r="BH161" s="168">
        <f>IF(N161="sníž. přenesená",J161,0)</f>
        <v>0</v>
      </c>
      <c r="BI161" s="168">
        <f>IF(N161="nulová",J161,0)</f>
        <v>0</v>
      </c>
      <c r="BJ161" s="15" t="s">
        <v>83</v>
      </c>
      <c r="BK161" s="168">
        <f>ROUND(I161*H161,2)</f>
        <v>0</v>
      </c>
      <c r="BL161" s="15" t="s">
        <v>141</v>
      </c>
      <c r="BM161" s="167" t="s">
        <v>351</v>
      </c>
    </row>
    <row r="162" spans="2:47" s="1" customFormat="1" ht="12">
      <c r="B162" s="30"/>
      <c r="D162" s="169" t="s">
        <v>143</v>
      </c>
      <c r="F162" s="170" t="s">
        <v>350</v>
      </c>
      <c r="I162" s="95"/>
      <c r="L162" s="30"/>
      <c r="M162" s="171"/>
      <c r="N162" s="53"/>
      <c r="O162" s="53"/>
      <c r="P162" s="53"/>
      <c r="Q162" s="53"/>
      <c r="R162" s="53"/>
      <c r="S162" s="53"/>
      <c r="T162" s="54"/>
      <c r="AT162" s="15" t="s">
        <v>143</v>
      </c>
      <c r="AU162" s="15" t="s">
        <v>85</v>
      </c>
    </row>
    <row r="163" spans="2:51" s="12" customFormat="1" ht="12">
      <c r="B163" s="173"/>
      <c r="D163" s="169" t="s">
        <v>146</v>
      </c>
      <c r="E163" s="174" t="s">
        <v>1</v>
      </c>
      <c r="F163" s="175" t="s">
        <v>290</v>
      </c>
      <c r="H163" s="176">
        <v>10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146</v>
      </c>
      <c r="AU163" s="174" t="s">
        <v>85</v>
      </c>
      <c r="AV163" s="12" t="s">
        <v>85</v>
      </c>
      <c r="AW163" s="12" t="s">
        <v>34</v>
      </c>
      <c r="AX163" s="12" t="s">
        <v>83</v>
      </c>
      <c r="AY163" s="174" t="s">
        <v>134</v>
      </c>
    </row>
    <row r="164" spans="2:65" s="1" customFormat="1" ht="16.5" customHeight="1">
      <c r="B164" s="155"/>
      <c r="C164" s="156" t="s">
        <v>225</v>
      </c>
      <c r="D164" s="156" t="s">
        <v>136</v>
      </c>
      <c r="E164" s="157" t="s">
        <v>263</v>
      </c>
      <c r="F164" s="158" t="s">
        <v>264</v>
      </c>
      <c r="G164" s="159" t="s">
        <v>151</v>
      </c>
      <c r="H164" s="160">
        <v>40.186</v>
      </c>
      <c r="I164" s="161"/>
      <c r="J164" s="162">
        <f>ROUND(I164*H164,2)</f>
        <v>0</v>
      </c>
      <c r="K164" s="158" t="s">
        <v>1</v>
      </c>
      <c r="L164" s="30"/>
      <c r="M164" s="163" t="s">
        <v>1</v>
      </c>
      <c r="N164" s="164" t="s">
        <v>43</v>
      </c>
      <c r="O164" s="53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141</v>
      </c>
      <c r="AT164" s="167" t="s">
        <v>136</v>
      </c>
      <c r="AU164" s="167" t="s">
        <v>85</v>
      </c>
      <c r="AY164" s="15" t="s">
        <v>134</v>
      </c>
      <c r="BE164" s="168">
        <f>IF(N164="základní",J164,0)</f>
        <v>0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5" t="s">
        <v>83</v>
      </c>
      <c r="BK164" s="168">
        <f>ROUND(I164*H164,2)</f>
        <v>0</v>
      </c>
      <c r="BL164" s="15" t="s">
        <v>141</v>
      </c>
      <c r="BM164" s="167" t="s">
        <v>352</v>
      </c>
    </row>
    <row r="165" spans="2:47" s="1" customFormat="1" ht="12">
      <c r="B165" s="30"/>
      <c r="D165" s="169" t="s">
        <v>143</v>
      </c>
      <c r="F165" s="170" t="s">
        <v>264</v>
      </c>
      <c r="I165" s="95"/>
      <c r="L165" s="30"/>
      <c r="M165" s="171"/>
      <c r="N165" s="53"/>
      <c r="O165" s="53"/>
      <c r="P165" s="53"/>
      <c r="Q165" s="53"/>
      <c r="R165" s="53"/>
      <c r="S165" s="53"/>
      <c r="T165" s="54"/>
      <c r="AT165" s="15" t="s">
        <v>143</v>
      </c>
      <c r="AU165" s="15" t="s">
        <v>85</v>
      </c>
    </row>
    <row r="166" spans="2:47" s="1" customFormat="1" ht="19.5">
      <c r="B166" s="30"/>
      <c r="D166" s="169" t="s">
        <v>203</v>
      </c>
      <c r="F166" s="172" t="s">
        <v>266</v>
      </c>
      <c r="I166" s="95"/>
      <c r="L166" s="30"/>
      <c r="M166" s="171"/>
      <c r="N166" s="53"/>
      <c r="O166" s="53"/>
      <c r="P166" s="53"/>
      <c r="Q166" s="53"/>
      <c r="R166" s="53"/>
      <c r="S166" s="53"/>
      <c r="T166" s="54"/>
      <c r="AT166" s="15" t="s">
        <v>203</v>
      </c>
      <c r="AU166" s="15" t="s">
        <v>85</v>
      </c>
    </row>
    <row r="167" spans="2:51" s="12" customFormat="1" ht="12">
      <c r="B167" s="173"/>
      <c r="D167" s="169" t="s">
        <v>146</v>
      </c>
      <c r="E167" s="174" t="s">
        <v>1</v>
      </c>
      <c r="F167" s="175" t="s">
        <v>353</v>
      </c>
      <c r="H167" s="176">
        <v>40.186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146</v>
      </c>
      <c r="AU167" s="174" t="s">
        <v>85</v>
      </c>
      <c r="AV167" s="12" t="s">
        <v>85</v>
      </c>
      <c r="AW167" s="12" t="s">
        <v>34</v>
      </c>
      <c r="AX167" s="12" t="s">
        <v>83</v>
      </c>
      <c r="AY167" s="174" t="s">
        <v>134</v>
      </c>
    </row>
    <row r="168" spans="2:65" s="1" customFormat="1" ht="16.5" customHeight="1">
      <c r="B168" s="155"/>
      <c r="C168" s="156" t="s">
        <v>8</v>
      </c>
      <c r="D168" s="156" t="s">
        <v>136</v>
      </c>
      <c r="E168" s="157" t="s">
        <v>354</v>
      </c>
      <c r="F168" s="158" t="s">
        <v>355</v>
      </c>
      <c r="G168" s="159" t="s">
        <v>185</v>
      </c>
      <c r="H168" s="160">
        <v>10</v>
      </c>
      <c r="I168" s="161"/>
      <c r="J168" s="162">
        <f>ROUND(I168*H168,2)</f>
        <v>0</v>
      </c>
      <c r="K168" s="158" t="s">
        <v>1</v>
      </c>
      <c r="L168" s="30"/>
      <c r="M168" s="163" t="s">
        <v>1</v>
      </c>
      <c r="N168" s="164" t="s">
        <v>43</v>
      </c>
      <c r="O168" s="53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AR168" s="167" t="s">
        <v>141</v>
      </c>
      <c r="AT168" s="167" t="s">
        <v>136</v>
      </c>
      <c r="AU168" s="167" t="s">
        <v>85</v>
      </c>
      <c r="AY168" s="15" t="s">
        <v>134</v>
      </c>
      <c r="BE168" s="168">
        <f>IF(N168="základní",J168,0)</f>
        <v>0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5" t="s">
        <v>83</v>
      </c>
      <c r="BK168" s="168">
        <f>ROUND(I168*H168,2)</f>
        <v>0</v>
      </c>
      <c r="BL168" s="15" t="s">
        <v>141</v>
      </c>
      <c r="BM168" s="167" t="s">
        <v>356</v>
      </c>
    </row>
    <row r="169" spans="2:47" s="1" customFormat="1" ht="12">
      <c r="B169" s="30"/>
      <c r="D169" s="169" t="s">
        <v>143</v>
      </c>
      <c r="F169" s="170" t="s">
        <v>355</v>
      </c>
      <c r="I169" s="95"/>
      <c r="L169" s="30"/>
      <c r="M169" s="171"/>
      <c r="N169" s="53"/>
      <c r="O169" s="53"/>
      <c r="P169" s="53"/>
      <c r="Q169" s="53"/>
      <c r="R169" s="53"/>
      <c r="S169" s="53"/>
      <c r="T169" s="54"/>
      <c r="AT169" s="15" t="s">
        <v>143</v>
      </c>
      <c r="AU169" s="15" t="s">
        <v>85</v>
      </c>
    </row>
    <row r="170" spans="2:47" s="1" customFormat="1" ht="58.5">
      <c r="B170" s="30"/>
      <c r="D170" s="169" t="s">
        <v>203</v>
      </c>
      <c r="F170" s="172" t="s">
        <v>357</v>
      </c>
      <c r="I170" s="95"/>
      <c r="L170" s="30"/>
      <c r="M170" s="171"/>
      <c r="N170" s="53"/>
      <c r="O170" s="53"/>
      <c r="P170" s="53"/>
      <c r="Q170" s="53"/>
      <c r="R170" s="53"/>
      <c r="S170" s="53"/>
      <c r="T170" s="54"/>
      <c r="AT170" s="15" t="s">
        <v>203</v>
      </c>
      <c r="AU170" s="15" t="s">
        <v>85</v>
      </c>
    </row>
    <row r="171" spans="2:51" s="12" customFormat="1" ht="12">
      <c r="B171" s="173"/>
      <c r="D171" s="169" t="s">
        <v>146</v>
      </c>
      <c r="E171" s="174" t="s">
        <v>1</v>
      </c>
      <c r="F171" s="175" t="s">
        <v>197</v>
      </c>
      <c r="H171" s="176">
        <v>10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146</v>
      </c>
      <c r="AU171" s="174" t="s">
        <v>85</v>
      </c>
      <c r="AV171" s="12" t="s">
        <v>85</v>
      </c>
      <c r="AW171" s="12" t="s">
        <v>34</v>
      </c>
      <c r="AX171" s="12" t="s">
        <v>83</v>
      </c>
      <c r="AY171" s="174" t="s">
        <v>134</v>
      </c>
    </row>
    <row r="172" spans="2:65" s="1" customFormat="1" ht="16.5" customHeight="1">
      <c r="B172" s="155"/>
      <c r="C172" s="156" t="s">
        <v>141</v>
      </c>
      <c r="D172" s="156" t="s">
        <v>136</v>
      </c>
      <c r="E172" s="157" t="s">
        <v>358</v>
      </c>
      <c r="F172" s="158" t="s">
        <v>359</v>
      </c>
      <c r="G172" s="159" t="s">
        <v>139</v>
      </c>
      <c r="H172" s="160">
        <v>2010</v>
      </c>
      <c r="I172" s="161"/>
      <c r="J172" s="162">
        <f>ROUND(I172*H172,2)</f>
        <v>0</v>
      </c>
      <c r="K172" s="158" t="s">
        <v>140</v>
      </c>
      <c r="L172" s="30"/>
      <c r="M172" s="163" t="s">
        <v>1</v>
      </c>
      <c r="N172" s="164" t="s">
        <v>43</v>
      </c>
      <c r="O172" s="53"/>
      <c r="P172" s="165">
        <f>O172*H172</f>
        <v>0</v>
      </c>
      <c r="Q172" s="165">
        <v>0</v>
      </c>
      <c r="R172" s="165">
        <f>Q172*H172</f>
        <v>0</v>
      </c>
      <c r="S172" s="165">
        <v>0.355</v>
      </c>
      <c r="T172" s="166">
        <f>S172*H172</f>
        <v>713.55</v>
      </c>
      <c r="AR172" s="167" t="s">
        <v>141</v>
      </c>
      <c r="AT172" s="167" t="s">
        <v>136</v>
      </c>
      <c r="AU172" s="167" t="s">
        <v>85</v>
      </c>
      <c r="AY172" s="15" t="s">
        <v>134</v>
      </c>
      <c r="BE172" s="168">
        <f>IF(N172="základní",J172,0)</f>
        <v>0</v>
      </c>
      <c r="BF172" s="168">
        <f>IF(N172="snížená",J172,0)</f>
        <v>0</v>
      </c>
      <c r="BG172" s="168">
        <f>IF(N172="zákl. přenesená",J172,0)</f>
        <v>0</v>
      </c>
      <c r="BH172" s="168">
        <f>IF(N172="sníž. přenesená",J172,0)</f>
        <v>0</v>
      </c>
      <c r="BI172" s="168">
        <f>IF(N172="nulová",J172,0)</f>
        <v>0</v>
      </c>
      <c r="BJ172" s="15" t="s">
        <v>83</v>
      </c>
      <c r="BK172" s="168">
        <f>ROUND(I172*H172,2)</f>
        <v>0</v>
      </c>
      <c r="BL172" s="15" t="s">
        <v>141</v>
      </c>
      <c r="BM172" s="167" t="s">
        <v>360</v>
      </c>
    </row>
    <row r="173" spans="2:47" s="1" customFormat="1" ht="29.25">
      <c r="B173" s="30"/>
      <c r="D173" s="169" t="s">
        <v>143</v>
      </c>
      <c r="F173" s="170" t="s">
        <v>361</v>
      </c>
      <c r="I173" s="95"/>
      <c r="L173" s="30"/>
      <c r="M173" s="171"/>
      <c r="N173" s="53"/>
      <c r="O173" s="53"/>
      <c r="P173" s="53"/>
      <c r="Q173" s="53"/>
      <c r="R173" s="53"/>
      <c r="S173" s="53"/>
      <c r="T173" s="54"/>
      <c r="AT173" s="15" t="s">
        <v>143</v>
      </c>
      <c r="AU173" s="15" t="s">
        <v>85</v>
      </c>
    </row>
    <row r="174" spans="2:51" s="12" customFormat="1" ht="12">
      <c r="B174" s="173"/>
      <c r="D174" s="169" t="s">
        <v>146</v>
      </c>
      <c r="E174" s="174" t="s">
        <v>1</v>
      </c>
      <c r="F174" s="175" t="s">
        <v>291</v>
      </c>
      <c r="H174" s="176">
        <v>2010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146</v>
      </c>
      <c r="AU174" s="174" t="s">
        <v>85</v>
      </c>
      <c r="AV174" s="12" t="s">
        <v>85</v>
      </c>
      <c r="AW174" s="12" t="s">
        <v>34</v>
      </c>
      <c r="AX174" s="12" t="s">
        <v>83</v>
      </c>
      <c r="AY174" s="174" t="s">
        <v>134</v>
      </c>
    </row>
    <row r="175" spans="2:65" s="1" customFormat="1" ht="24" customHeight="1">
      <c r="B175" s="155"/>
      <c r="C175" s="156" t="s">
        <v>167</v>
      </c>
      <c r="D175" s="156" t="s">
        <v>136</v>
      </c>
      <c r="E175" s="157" t="s">
        <v>362</v>
      </c>
      <c r="F175" s="158" t="s">
        <v>363</v>
      </c>
      <c r="G175" s="159" t="s">
        <v>151</v>
      </c>
      <c r="H175" s="160">
        <v>85.5</v>
      </c>
      <c r="I175" s="161"/>
      <c r="J175" s="162">
        <f>ROUND(I175*H175,2)</f>
        <v>0</v>
      </c>
      <c r="K175" s="158" t="s">
        <v>140</v>
      </c>
      <c r="L175" s="30"/>
      <c r="M175" s="163" t="s">
        <v>1</v>
      </c>
      <c r="N175" s="164" t="s">
        <v>43</v>
      </c>
      <c r="O175" s="53"/>
      <c r="P175" s="165">
        <f>O175*H175</f>
        <v>0</v>
      </c>
      <c r="Q175" s="165">
        <v>0</v>
      </c>
      <c r="R175" s="165">
        <f>Q175*H175</f>
        <v>0</v>
      </c>
      <c r="S175" s="165">
        <v>1.3</v>
      </c>
      <c r="T175" s="166">
        <f>S175*H175</f>
        <v>111.15</v>
      </c>
      <c r="AR175" s="167" t="s">
        <v>141</v>
      </c>
      <c r="AT175" s="167" t="s">
        <v>136</v>
      </c>
      <c r="AU175" s="167" t="s">
        <v>85</v>
      </c>
      <c r="AY175" s="15" t="s">
        <v>134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5" t="s">
        <v>83</v>
      </c>
      <c r="BK175" s="168">
        <f>ROUND(I175*H175,2)</f>
        <v>0</v>
      </c>
      <c r="BL175" s="15" t="s">
        <v>141</v>
      </c>
      <c r="BM175" s="167" t="s">
        <v>364</v>
      </c>
    </row>
    <row r="176" spans="2:47" s="1" customFormat="1" ht="29.25">
      <c r="B176" s="30"/>
      <c r="D176" s="169" t="s">
        <v>143</v>
      </c>
      <c r="F176" s="170" t="s">
        <v>365</v>
      </c>
      <c r="I176" s="95"/>
      <c r="L176" s="30"/>
      <c r="M176" s="171"/>
      <c r="N176" s="53"/>
      <c r="O176" s="53"/>
      <c r="P176" s="53"/>
      <c r="Q176" s="53"/>
      <c r="R176" s="53"/>
      <c r="S176" s="53"/>
      <c r="T176" s="54"/>
      <c r="AT176" s="15" t="s">
        <v>143</v>
      </c>
      <c r="AU176" s="15" t="s">
        <v>85</v>
      </c>
    </row>
    <row r="177" spans="2:51" s="12" customFormat="1" ht="12">
      <c r="B177" s="173"/>
      <c r="D177" s="169" t="s">
        <v>146</v>
      </c>
      <c r="E177" s="174" t="s">
        <v>1</v>
      </c>
      <c r="F177" s="175" t="s">
        <v>366</v>
      </c>
      <c r="H177" s="176">
        <v>100.5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146</v>
      </c>
      <c r="AU177" s="174" t="s">
        <v>85</v>
      </c>
      <c r="AV177" s="12" t="s">
        <v>85</v>
      </c>
      <c r="AW177" s="12" t="s">
        <v>34</v>
      </c>
      <c r="AX177" s="12" t="s">
        <v>78</v>
      </c>
      <c r="AY177" s="174" t="s">
        <v>134</v>
      </c>
    </row>
    <row r="178" spans="2:51" s="12" customFormat="1" ht="22.5">
      <c r="B178" s="173"/>
      <c r="D178" s="169" t="s">
        <v>146</v>
      </c>
      <c r="E178" s="174" t="s">
        <v>1</v>
      </c>
      <c r="F178" s="175" t="s">
        <v>367</v>
      </c>
      <c r="H178" s="176">
        <v>-15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146</v>
      </c>
      <c r="AU178" s="174" t="s">
        <v>85</v>
      </c>
      <c r="AV178" s="12" t="s">
        <v>85</v>
      </c>
      <c r="AW178" s="12" t="s">
        <v>34</v>
      </c>
      <c r="AX178" s="12" t="s">
        <v>78</v>
      </c>
      <c r="AY178" s="174" t="s">
        <v>134</v>
      </c>
    </row>
    <row r="179" spans="2:51" s="13" customFormat="1" ht="12">
      <c r="B179" s="181"/>
      <c r="D179" s="169" t="s">
        <v>146</v>
      </c>
      <c r="E179" s="182" t="s">
        <v>1</v>
      </c>
      <c r="F179" s="183" t="s">
        <v>148</v>
      </c>
      <c r="H179" s="184">
        <v>85.5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146</v>
      </c>
      <c r="AU179" s="182" t="s">
        <v>85</v>
      </c>
      <c r="AV179" s="13" t="s">
        <v>141</v>
      </c>
      <c r="AW179" s="13" t="s">
        <v>34</v>
      </c>
      <c r="AX179" s="13" t="s">
        <v>83</v>
      </c>
      <c r="AY179" s="182" t="s">
        <v>134</v>
      </c>
    </row>
    <row r="180" spans="2:65" s="1" customFormat="1" ht="16.5" customHeight="1">
      <c r="B180" s="155"/>
      <c r="C180" s="156" t="s">
        <v>172</v>
      </c>
      <c r="D180" s="156" t="s">
        <v>136</v>
      </c>
      <c r="E180" s="157" t="s">
        <v>368</v>
      </c>
      <c r="F180" s="158" t="s">
        <v>369</v>
      </c>
      <c r="G180" s="159" t="s">
        <v>139</v>
      </c>
      <c r="H180" s="160">
        <v>2010</v>
      </c>
      <c r="I180" s="161"/>
      <c r="J180" s="162">
        <f>ROUND(I180*H180,2)</f>
        <v>0</v>
      </c>
      <c r="K180" s="158" t="s">
        <v>140</v>
      </c>
      <c r="L180" s="30"/>
      <c r="M180" s="163" t="s">
        <v>1</v>
      </c>
      <c r="N180" s="164" t="s">
        <v>43</v>
      </c>
      <c r="O180" s="53"/>
      <c r="P180" s="165">
        <f>O180*H180</f>
        <v>0</v>
      </c>
      <c r="Q180" s="165">
        <v>0</v>
      </c>
      <c r="R180" s="165">
        <f>Q180*H180</f>
        <v>0</v>
      </c>
      <c r="S180" s="165">
        <v>0.0008</v>
      </c>
      <c r="T180" s="166">
        <f>S180*H180</f>
        <v>1.608</v>
      </c>
      <c r="AR180" s="167" t="s">
        <v>141</v>
      </c>
      <c r="AT180" s="167" t="s">
        <v>136</v>
      </c>
      <c r="AU180" s="167" t="s">
        <v>85</v>
      </c>
      <c r="AY180" s="15" t="s">
        <v>134</v>
      </c>
      <c r="BE180" s="168">
        <f>IF(N180="základní",J180,0)</f>
        <v>0</v>
      </c>
      <c r="BF180" s="168">
        <f>IF(N180="snížená",J180,0)</f>
        <v>0</v>
      </c>
      <c r="BG180" s="168">
        <f>IF(N180="zákl. přenesená",J180,0)</f>
        <v>0</v>
      </c>
      <c r="BH180" s="168">
        <f>IF(N180="sníž. přenesená",J180,0)</f>
        <v>0</v>
      </c>
      <c r="BI180" s="168">
        <f>IF(N180="nulová",J180,0)</f>
        <v>0</v>
      </c>
      <c r="BJ180" s="15" t="s">
        <v>83</v>
      </c>
      <c r="BK180" s="168">
        <f>ROUND(I180*H180,2)</f>
        <v>0</v>
      </c>
      <c r="BL180" s="15" t="s">
        <v>141</v>
      </c>
      <c r="BM180" s="167" t="s">
        <v>370</v>
      </c>
    </row>
    <row r="181" spans="2:47" s="1" customFormat="1" ht="19.5">
      <c r="B181" s="30"/>
      <c r="D181" s="169" t="s">
        <v>143</v>
      </c>
      <c r="F181" s="170" t="s">
        <v>371</v>
      </c>
      <c r="I181" s="95"/>
      <c r="L181" s="30"/>
      <c r="M181" s="171"/>
      <c r="N181" s="53"/>
      <c r="O181" s="53"/>
      <c r="P181" s="53"/>
      <c r="Q181" s="53"/>
      <c r="R181" s="53"/>
      <c r="S181" s="53"/>
      <c r="T181" s="54"/>
      <c r="AT181" s="15" t="s">
        <v>143</v>
      </c>
      <c r="AU181" s="15" t="s">
        <v>85</v>
      </c>
    </row>
    <row r="182" spans="2:51" s="12" customFormat="1" ht="12">
      <c r="B182" s="173"/>
      <c r="D182" s="169" t="s">
        <v>146</v>
      </c>
      <c r="E182" s="174" t="s">
        <v>1</v>
      </c>
      <c r="F182" s="175" t="s">
        <v>291</v>
      </c>
      <c r="H182" s="176">
        <v>2010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146</v>
      </c>
      <c r="AU182" s="174" t="s">
        <v>85</v>
      </c>
      <c r="AV182" s="12" t="s">
        <v>85</v>
      </c>
      <c r="AW182" s="12" t="s">
        <v>34</v>
      </c>
      <c r="AX182" s="12" t="s">
        <v>83</v>
      </c>
      <c r="AY182" s="174" t="s">
        <v>134</v>
      </c>
    </row>
    <row r="183" spans="2:63" s="11" customFormat="1" ht="22.9" customHeight="1">
      <c r="B183" s="142"/>
      <c r="D183" s="143" t="s">
        <v>77</v>
      </c>
      <c r="E183" s="153" t="s">
        <v>85</v>
      </c>
      <c r="F183" s="153" t="s">
        <v>372</v>
      </c>
      <c r="I183" s="145"/>
      <c r="J183" s="154">
        <f>BK183</f>
        <v>0</v>
      </c>
      <c r="L183" s="142"/>
      <c r="M183" s="147"/>
      <c r="N183" s="148"/>
      <c r="O183" s="148"/>
      <c r="P183" s="149">
        <f>SUM(P184:P187)</f>
        <v>0</v>
      </c>
      <c r="Q183" s="148"/>
      <c r="R183" s="149">
        <f>SUM(R184:R187)</f>
        <v>434.15999999999997</v>
      </c>
      <c r="S183" s="148"/>
      <c r="T183" s="150">
        <f>SUM(T184:T187)</f>
        <v>0</v>
      </c>
      <c r="AR183" s="143" t="s">
        <v>83</v>
      </c>
      <c r="AT183" s="151" t="s">
        <v>77</v>
      </c>
      <c r="AU183" s="151" t="s">
        <v>83</v>
      </c>
      <c r="AY183" s="143" t="s">
        <v>134</v>
      </c>
      <c r="BK183" s="152">
        <f>SUM(BK184:BK187)</f>
        <v>0</v>
      </c>
    </row>
    <row r="184" spans="2:65" s="1" customFormat="1" ht="24" customHeight="1">
      <c r="B184" s="155"/>
      <c r="C184" s="156" t="s">
        <v>237</v>
      </c>
      <c r="D184" s="156" t="s">
        <v>136</v>
      </c>
      <c r="E184" s="157" t="s">
        <v>373</v>
      </c>
      <c r="F184" s="158" t="s">
        <v>374</v>
      </c>
      <c r="G184" s="159" t="s">
        <v>139</v>
      </c>
      <c r="H184" s="160">
        <v>2010</v>
      </c>
      <c r="I184" s="161"/>
      <c r="J184" s="162">
        <f>ROUND(I184*H184,2)</f>
        <v>0</v>
      </c>
      <c r="K184" s="158" t="s">
        <v>1</v>
      </c>
      <c r="L184" s="30"/>
      <c r="M184" s="163" t="s">
        <v>1</v>
      </c>
      <c r="N184" s="164" t="s">
        <v>43</v>
      </c>
      <c r="O184" s="53"/>
      <c r="P184" s="165">
        <f>O184*H184</f>
        <v>0</v>
      </c>
      <c r="Q184" s="165">
        <v>0.216</v>
      </c>
      <c r="R184" s="165">
        <f>Q184*H184</f>
        <v>434.15999999999997</v>
      </c>
      <c r="S184" s="165">
        <v>0</v>
      </c>
      <c r="T184" s="166">
        <f>S184*H184</f>
        <v>0</v>
      </c>
      <c r="AR184" s="167" t="s">
        <v>141</v>
      </c>
      <c r="AT184" s="167" t="s">
        <v>136</v>
      </c>
      <c r="AU184" s="167" t="s">
        <v>85</v>
      </c>
      <c r="AY184" s="15" t="s">
        <v>134</v>
      </c>
      <c r="BE184" s="168">
        <f>IF(N184="základní",J184,0)</f>
        <v>0</v>
      </c>
      <c r="BF184" s="168">
        <f>IF(N184="snížená",J184,0)</f>
        <v>0</v>
      </c>
      <c r="BG184" s="168">
        <f>IF(N184="zákl. přenesená",J184,0)</f>
        <v>0</v>
      </c>
      <c r="BH184" s="168">
        <f>IF(N184="sníž. přenesená",J184,0)</f>
        <v>0</v>
      </c>
      <c r="BI184" s="168">
        <f>IF(N184="nulová",J184,0)</f>
        <v>0</v>
      </c>
      <c r="BJ184" s="15" t="s">
        <v>83</v>
      </c>
      <c r="BK184" s="168">
        <f>ROUND(I184*H184,2)</f>
        <v>0</v>
      </c>
      <c r="BL184" s="15" t="s">
        <v>141</v>
      </c>
      <c r="BM184" s="167" t="s">
        <v>375</v>
      </c>
    </row>
    <row r="185" spans="2:47" s="1" customFormat="1" ht="19.5">
      <c r="B185" s="30"/>
      <c r="D185" s="169" t="s">
        <v>143</v>
      </c>
      <c r="F185" s="170" t="s">
        <v>376</v>
      </c>
      <c r="I185" s="95"/>
      <c r="L185" s="30"/>
      <c r="M185" s="171"/>
      <c r="N185" s="53"/>
      <c r="O185" s="53"/>
      <c r="P185" s="53"/>
      <c r="Q185" s="53"/>
      <c r="R185" s="53"/>
      <c r="S185" s="53"/>
      <c r="T185" s="54"/>
      <c r="AT185" s="15" t="s">
        <v>143</v>
      </c>
      <c r="AU185" s="15" t="s">
        <v>85</v>
      </c>
    </row>
    <row r="186" spans="2:47" s="1" customFormat="1" ht="48.75">
      <c r="B186" s="30"/>
      <c r="D186" s="169" t="s">
        <v>203</v>
      </c>
      <c r="F186" s="172" t="s">
        <v>377</v>
      </c>
      <c r="I186" s="95"/>
      <c r="L186" s="30"/>
      <c r="M186" s="171"/>
      <c r="N186" s="53"/>
      <c r="O186" s="53"/>
      <c r="P186" s="53"/>
      <c r="Q186" s="53"/>
      <c r="R186" s="53"/>
      <c r="S186" s="53"/>
      <c r="T186" s="54"/>
      <c r="AT186" s="15" t="s">
        <v>203</v>
      </c>
      <c r="AU186" s="15" t="s">
        <v>85</v>
      </c>
    </row>
    <row r="187" spans="2:51" s="12" customFormat="1" ht="22.5">
      <c r="B187" s="173"/>
      <c r="D187" s="169" t="s">
        <v>146</v>
      </c>
      <c r="E187" s="174" t="s">
        <v>291</v>
      </c>
      <c r="F187" s="175" t="s">
        <v>378</v>
      </c>
      <c r="H187" s="176">
        <v>2010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146</v>
      </c>
      <c r="AU187" s="174" t="s">
        <v>85</v>
      </c>
      <c r="AV187" s="12" t="s">
        <v>85</v>
      </c>
      <c r="AW187" s="12" t="s">
        <v>34</v>
      </c>
      <c r="AX187" s="12" t="s">
        <v>83</v>
      </c>
      <c r="AY187" s="174" t="s">
        <v>134</v>
      </c>
    </row>
    <row r="188" spans="2:63" s="11" customFormat="1" ht="22.9" customHeight="1">
      <c r="B188" s="142"/>
      <c r="D188" s="143" t="s">
        <v>77</v>
      </c>
      <c r="E188" s="153" t="s">
        <v>156</v>
      </c>
      <c r="F188" s="153" t="s">
        <v>379</v>
      </c>
      <c r="I188" s="145"/>
      <c r="J188" s="154">
        <f>BK188</f>
        <v>0</v>
      </c>
      <c r="L188" s="142"/>
      <c r="M188" s="147"/>
      <c r="N188" s="148"/>
      <c r="O188" s="148"/>
      <c r="P188" s="149">
        <f>SUM(P189:P231)</f>
        <v>0</v>
      </c>
      <c r="Q188" s="148"/>
      <c r="R188" s="149">
        <f>SUM(R189:R231)</f>
        <v>0</v>
      </c>
      <c r="S188" s="148"/>
      <c r="T188" s="150">
        <f>SUM(T189:T231)</f>
        <v>40.7984</v>
      </c>
      <c r="AR188" s="143" t="s">
        <v>83</v>
      </c>
      <c r="AT188" s="151" t="s">
        <v>77</v>
      </c>
      <c r="AU188" s="151" t="s">
        <v>83</v>
      </c>
      <c r="AY188" s="143" t="s">
        <v>134</v>
      </c>
      <c r="BK188" s="152">
        <f>SUM(BK189:BK231)</f>
        <v>0</v>
      </c>
    </row>
    <row r="189" spans="2:65" s="1" customFormat="1" ht="24" customHeight="1">
      <c r="B189" s="155"/>
      <c r="C189" s="156" t="s">
        <v>242</v>
      </c>
      <c r="D189" s="156" t="s">
        <v>136</v>
      </c>
      <c r="E189" s="157" t="s">
        <v>380</v>
      </c>
      <c r="F189" s="158" t="s">
        <v>381</v>
      </c>
      <c r="G189" s="159" t="s">
        <v>151</v>
      </c>
      <c r="H189" s="160">
        <v>16.916</v>
      </c>
      <c r="I189" s="161"/>
      <c r="J189" s="162">
        <f>ROUND(I189*H189,2)</f>
        <v>0</v>
      </c>
      <c r="K189" s="158" t="s">
        <v>140</v>
      </c>
      <c r="L189" s="30"/>
      <c r="M189" s="163" t="s">
        <v>1</v>
      </c>
      <c r="N189" s="164" t="s">
        <v>43</v>
      </c>
      <c r="O189" s="53"/>
      <c r="P189" s="165">
        <f>O189*H189</f>
        <v>0</v>
      </c>
      <c r="Q189" s="165">
        <v>0</v>
      </c>
      <c r="R189" s="165">
        <f>Q189*H189</f>
        <v>0</v>
      </c>
      <c r="S189" s="165">
        <v>2.4</v>
      </c>
      <c r="T189" s="166">
        <f>S189*H189</f>
        <v>40.5984</v>
      </c>
      <c r="AR189" s="167" t="s">
        <v>141</v>
      </c>
      <c r="AT189" s="167" t="s">
        <v>136</v>
      </c>
      <c r="AU189" s="167" t="s">
        <v>85</v>
      </c>
      <c r="AY189" s="15" t="s">
        <v>134</v>
      </c>
      <c r="BE189" s="168">
        <f>IF(N189="základní",J189,0)</f>
        <v>0</v>
      </c>
      <c r="BF189" s="168">
        <f>IF(N189="snížená",J189,0)</f>
        <v>0</v>
      </c>
      <c r="BG189" s="168">
        <f>IF(N189="zákl. přenesená",J189,0)</f>
        <v>0</v>
      </c>
      <c r="BH189" s="168">
        <f>IF(N189="sníž. přenesená",J189,0)</f>
        <v>0</v>
      </c>
      <c r="BI189" s="168">
        <f>IF(N189="nulová",J189,0)</f>
        <v>0</v>
      </c>
      <c r="BJ189" s="15" t="s">
        <v>83</v>
      </c>
      <c r="BK189" s="168">
        <f>ROUND(I189*H189,2)</f>
        <v>0</v>
      </c>
      <c r="BL189" s="15" t="s">
        <v>141</v>
      </c>
      <c r="BM189" s="167" t="s">
        <v>382</v>
      </c>
    </row>
    <row r="190" spans="2:47" s="1" customFormat="1" ht="19.5">
      <c r="B190" s="30"/>
      <c r="D190" s="169" t="s">
        <v>143</v>
      </c>
      <c r="F190" s="170" t="s">
        <v>383</v>
      </c>
      <c r="I190" s="95"/>
      <c r="L190" s="30"/>
      <c r="M190" s="171"/>
      <c r="N190" s="53"/>
      <c r="O190" s="53"/>
      <c r="P190" s="53"/>
      <c r="Q190" s="53"/>
      <c r="R190" s="53"/>
      <c r="S190" s="53"/>
      <c r="T190" s="54"/>
      <c r="AT190" s="15" t="s">
        <v>143</v>
      </c>
      <c r="AU190" s="15" t="s">
        <v>85</v>
      </c>
    </row>
    <row r="191" spans="2:51" s="12" customFormat="1" ht="12">
      <c r="B191" s="173"/>
      <c r="D191" s="169" t="s">
        <v>146</v>
      </c>
      <c r="E191" s="174" t="s">
        <v>1</v>
      </c>
      <c r="F191" s="175" t="s">
        <v>384</v>
      </c>
      <c r="H191" s="176">
        <v>16.916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146</v>
      </c>
      <c r="AU191" s="174" t="s">
        <v>85</v>
      </c>
      <c r="AV191" s="12" t="s">
        <v>85</v>
      </c>
      <c r="AW191" s="12" t="s">
        <v>34</v>
      </c>
      <c r="AX191" s="12" t="s">
        <v>83</v>
      </c>
      <c r="AY191" s="174" t="s">
        <v>134</v>
      </c>
    </row>
    <row r="192" spans="2:65" s="1" customFormat="1" ht="16.5" customHeight="1">
      <c r="B192" s="155"/>
      <c r="C192" s="156" t="s">
        <v>252</v>
      </c>
      <c r="D192" s="156" t="s">
        <v>136</v>
      </c>
      <c r="E192" s="157" t="s">
        <v>258</v>
      </c>
      <c r="F192" s="158" t="s">
        <v>385</v>
      </c>
      <c r="G192" s="159" t="s">
        <v>270</v>
      </c>
      <c r="H192" s="160">
        <v>1</v>
      </c>
      <c r="I192" s="161"/>
      <c r="J192" s="162">
        <f>ROUND(I192*H192,2)</f>
        <v>0</v>
      </c>
      <c r="K192" s="158" t="s">
        <v>1</v>
      </c>
      <c r="L192" s="30"/>
      <c r="M192" s="163" t="s">
        <v>1</v>
      </c>
      <c r="N192" s="164" t="s">
        <v>43</v>
      </c>
      <c r="O192" s="53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AR192" s="167" t="s">
        <v>141</v>
      </c>
      <c r="AT192" s="167" t="s">
        <v>136</v>
      </c>
      <c r="AU192" s="167" t="s">
        <v>85</v>
      </c>
      <c r="AY192" s="15" t="s">
        <v>134</v>
      </c>
      <c r="BE192" s="168">
        <f>IF(N192="základní",J192,0)</f>
        <v>0</v>
      </c>
      <c r="BF192" s="168">
        <f>IF(N192="snížená",J192,0)</f>
        <v>0</v>
      </c>
      <c r="BG192" s="168">
        <f>IF(N192="zákl. přenesená",J192,0)</f>
        <v>0</v>
      </c>
      <c r="BH192" s="168">
        <f>IF(N192="sníž. přenesená",J192,0)</f>
        <v>0</v>
      </c>
      <c r="BI192" s="168">
        <f>IF(N192="nulová",J192,0)</f>
        <v>0</v>
      </c>
      <c r="BJ192" s="15" t="s">
        <v>83</v>
      </c>
      <c r="BK192" s="168">
        <f>ROUND(I192*H192,2)</f>
        <v>0</v>
      </c>
      <c r="BL192" s="15" t="s">
        <v>141</v>
      </c>
      <c r="BM192" s="167" t="s">
        <v>386</v>
      </c>
    </row>
    <row r="193" spans="2:47" s="1" customFormat="1" ht="12">
      <c r="B193" s="30"/>
      <c r="D193" s="169" t="s">
        <v>143</v>
      </c>
      <c r="F193" s="170" t="s">
        <v>385</v>
      </c>
      <c r="I193" s="95"/>
      <c r="L193" s="30"/>
      <c r="M193" s="171"/>
      <c r="N193" s="53"/>
      <c r="O193" s="53"/>
      <c r="P193" s="53"/>
      <c r="Q193" s="53"/>
      <c r="R193" s="53"/>
      <c r="S193" s="53"/>
      <c r="T193" s="54"/>
      <c r="AT193" s="15" t="s">
        <v>143</v>
      </c>
      <c r="AU193" s="15" t="s">
        <v>85</v>
      </c>
    </row>
    <row r="194" spans="2:47" s="1" customFormat="1" ht="48.75">
      <c r="B194" s="30"/>
      <c r="D194" s="169" t="s">
        <v>203</v>
      </c>
      <c r="F194" s="172" t="s">
        <v>387</v>
      </c>
      <c r="I194" s="95"/>
      <c r="L194" s="30"/>
      <c r="M194" s="171"/>
      <c r="N194" s="53"/>
      <c r="O194" s="53"/>
      <c r="P194" s="53"/>
      <c r="Q194" s="53"/>
      <c r="R194" s="53"/>
      <c r="S194" s="53"/>
      <c r="T194" s="54"/>
      <c r="AT194" s="15" t="s">
        <v>203</v>
      </c>
      <c r="AU194" s="15" t="s">
        <v>85</v>
      </c>
    </row>
    <row r="195" spans="2:51" s="12" customFormat="1" ht="12">
      <c r="B195" s="173"/>
      <c r="D195" s="169" t="s">
        <v>146</v>
      </c>
      <c r="E195" s="174" t="s">
        <v>1</v>
      </c>
      <c r="F195" s="175" t="s">
        <v>83</v>
      </c>
      <c r="H195" s="176">
        <v>1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146</v>
      </c>
      <c r="AU195" s="174" t="s">
        <v>85</v>
      </c>
      <c r="AV195" s="12" t="s">
        <v>85</v>
      </c>
      <c r="AW195" s="12" t="s">
        <v>34</v>
      </c>
      <c r="AX195" s="12" t="s">
        <v>83</v>
      </c>
      <c r="AY195" s="174" t="s">
        <v>134</v>
      </c>
    </row>
    <row r="196" spans="2:65" s="1" customFormat="1" ht="24" customHeight="1">
      <c r="B196" s="155"/>
      <c r="C196" s="156" t="s">
        <v>247</v>
      </c>
      <c r="D196" s="156" t="s">
        <v>136</v>
      </c>
      <c r="E196" s="157" t="s">
        <v>268</v>
      </c>
      <c r="F196" s="158" t="s">
        <v>388</v>
      </c>
      <c r="G196" s="159" t="s">
        <v>185</v>
      </c>
      <c r="H196" s="160">
        <v>1</v>
      </c>
      <c r="I196" s="161"/>
      <c r="J196" s="162">
        <f>ROUND(I196*H196,2)</f>
        <v>0</v>
      </c>
      <c r="K196" s="158" t="s">
        <v>140</v>
      </c>
      <c r="L196" s="30"/>
      <c r="M196" s="163" t="s">
        <v>1</v>
      </c>
      <c r="N196" s="164" t="s">
        <v>43</v>
      </c>
      <c r="O196" s="53"/>
      <c r="P196" s="165">
        <f>O196*H196</f>
        <v>0</v>
      </c>
      <c r="Q196" s="165">
        <v>0</v>
      </c>
      <c r="R196" s="165">
        <f>Q196*H196</f>
        <v>0</v>
      </c>
      <c r="S196" s="165">
        <v>0</v>
      </c>
      <c r="T196" s="166">
        <f>S196*H196</f>
        <v>0</v>
      </c>
      <c r="AR196" s="167" t="s">
        <v>141</v>
      </c>
      <c r="AT196" s="167" t="s">
        <v>136</v>
      </c>
      <c r="AU196" s="167" t="s">
        <v>85</v>
      </c>
      <c r="AY196" s="15" t="s">
        <v>134</v>
      </c>
      <c r="BE196" s="168">
        <f>IF(N196="základní",J196,0)</f>
        <v>0</v>
      </c>
      <c r="BF196" s="168">
        <f>IF(N196="snížená",J196,0)</f>
        <v>0</v>
      </c>
      <c r="BG196" s="168">
        <f>IF(N196="zákl. přenesená",J196,0)</f>
        <v>0</v>
      </c>
      <c r="BH196" s="168">
        <f>IF(N196="sníž. přenesená",J196,0)</f>
        <v>0</v>
      </c>
      <c r="BI196" s="168">
        <f>IF(N196="nulová",J196,0)</f>
        <v>0</v>
      </c>
      <c r="BJ196" s="15" t="s">
        <v>83</v>
      </c>
      <c r="BK196" s="168">
        <f>ROUND(I196*H196,2)</f>
        <v>0</v>
      </c>
      <c r="BL196" s="15" t="s">
        <v>141</v>
      </c>
      <c r="BM196" s="167" t="s">
        <v>389</v>
      </c>
    </row>
    <row r="197" spans="2:47" s="1" customFormat="1" ht="19.5">
      <c r="B197" s="30"/>
      <c r="D197" s="169" t="s">
        <v>143</v>
      </c>
      <c r="F197" s="170" t="s">
        <v>390</v>
      </c>
      <c r="I197" s="95"/>
      <c r="L197" s="30"/>
      <c r="M197" s="171"/>
      <c r="N197" s="53"/>
      <c r="O197" s="53"/>
      <c r="P197" s="53"/>
      <c r="Q197" s="53"/>
      <c r="R197" s="53"/>
      <c r="S197" s="53"/>
      <c r="T197" s="54"/>
      <c r="AT197" s="15" t="s">
        <v>143</v>
      </c>
      <c r="AU197" s="15" t="s">
        <v>85</v>
      </c>
    </row>
    <row r="198" spans="2:51" s="12" customFormat="1" ht="12">
      <c r="B198" s="173"/>
      <c r="D198" s="169" t="s">
        <v>146</v>
      </c>
      <c r="E198" s="174" t="s">
        <v>1</v>
      </c>
      <c r="F198" s="175" t="s">
        <v>83</v>
      </c>
      <c r="H198" s="176">
        <v>1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146</v>
      </c>
      <c r="AU198" s="174" t="s">
        <v>85</v>
      </c>
      <c r="AV198" s="12" t="s">
        <v>85</v>
      </c>
      <c r="AW198" s="12" t="s">
        <v>34</v>
      </c>
      <c r="AX198" s="12" t="s">
        <v>83</v>
      </c>
      <c r="AY198" s="174" t="s">
        <v>134</v>
      </c>
    </row>
    <row r="199" spans="2:65" s="1" customFormat="1" ht="16.5" customHeight="1">
      <c r="B199" s="155"/>
      <c r="C199" s="156" t="s">
        <v>257</v>
      </c>
      <c r="D199" s="156" t="s">
        <v>136</v>
      </c>
      <c r="E199" s="157" t="s">
        <v>391</v>
      </c>
      <c r="F199" s="158" t="s">
        <v>392</v>
      </c>
      <c r="G199" s="159" t="s">
        <v>270</v>
      </c>
      <c r="H199" s="160">
        <v>1</v>
      </c>
      <c r="I199" s="161"/>
      <c r="J199" s="162">
        <f>ROUND(I199*H199,2)</f>
        <v>0</v>
      </c>
      <c r="K199" s="158" t="s">
        <v>1</v>
      </c>
      <c r="L199" s="30"/>
      <c r="M199" s="163" t="s">
        <v>1</v>
      </c>
      <c r="N199" s="164" t="s">
        <v>43</v>
      </c>
      <c r="O199" s="53"/>
      <c r="P199" s="165">
        <f>O199*H199</f>
        <v>0</v>
      </c>
      <c r="Q199" s="165">
        <v>0</v>
      </c>
      <c r="R199" s="165">
        <f>Q199*H199</f>
        <v>0</v>
      </c>
      <c r="S199" s="165">
        <v>0</v>
      </c>
      <c r="T199" s="166">
        <f>S199*H199</f>
        <v>0</v>
      </c>
      <c r="AR199" s="167" t="s">
        <v>141</v>
      </c>
      <c r="AT199" s="167" t="s">
        <v>136</v>
      </c>
      <c r="AU199" s="167" t="s">
        <v>85</v>
      </c>
      <c r="AY199" s="15" t="s">
        <v>134</v>
      </c>
      <c r="BE199" s="168">
        <f>IF(N199="základní",J199,0)</f>
        <v>0</v>
      </c>
      <c r="BF199" s="168">
        <f>IF(N199="snížená",J199,0)</f>
        <v>0</v>
      </c>
      <c r="BG199" s="168">
        <f>IF(N199="zákl. přenesená",J199,0)</f>
        <v>0</v>
      </c>
      <c r="BH199" s="168">
        <f>IF(N199="sníž. přenesená",J199,0)</f>
        <v>0</v>
      </c>
      <c r="BI199" s="168">
        <f>IF(N199="nulová",J199,0)</f>
        <v>0</v>
      </c>
      <c r="BJ199" s="15" t="s">
        <v>83</v>
      </c>
      <c r="BK199" s="168">
        <f>ROUND(I199*H199,2)</f>
        <v>0</v>
      </c>
      <c r="BL199" s="15" t="s">
        <v>141</v>
      </c>
      <c r="BM199" s="167" t="s">
        <v>393</v>
      </c>
    </row>
    <row r="200" spans="2:47" s="1" customFormat="1" ht="12">
      <c r="B200" s="30"/>
      <c r="D200" s="169" t="s">
        <v>143</v>
      </c>
      <c r="F200" s="170" t="s">
        <v>392</v>
      </c>
      <c r="I200" s="95"/>
      <c r="L200" s="30"/>
      <c r="M200" s="171"/>
      <c r="N200" s="53"/>
      <c r="O200" s="53"/>
      <c r="P200" s="53"/>
      <c r="Q200" s="53"/>
      <c r="R200" s="53"/>
      <c r="S200" s="53"/>
      <c r="T200" s="54"/>
      <c r="AT200" s="15" t="s">
        <v>143</v>
      </c>
      <c r="AU200" s="15" t="s">
        <v>85</v>
      </c>
    </row>
    <row r="201" spans="2:47" s="1" customFormat="1" ht="78">
      <c r="B201" s="30"/>
      <c r="D201" s="169" t="s">
        <v>203</v>
      </c>
      <c r="F201" s="172" t="s">
        <v>394</v>
      </c>
      <c r="I201" s="95"/>
      <c r="L201" s="30"/>
      <c r="M201" s="171"/>
      <c r="N201" s="53"/>
      <c r="O201" s="53"/>
      <c r="P201" s="53"/>
      <c r="Q201" s="53"/>
      <c r="R201" s="53"/>
      <c r="S201" s="53"/>
      <c r="T201" s="54"/>
      <c r="AT201" s="15" t="s">
        <v>203</v>
      </c>
      <c r="AU201" s="15" t="s">
        <v>85</v>
      </c>
    </row>
    <row r="202" spans="2:65" s="1" customFormat="1" ht="16.5" customHeight="1">
      <c r="B202" s="155"/>
      <c r="C202" s="156" t="s">
        <v>7</v>
      </c>
      <c r="D202" s="156" t="s">
        <v>136</v>
      </c>
      <c r="E202" s="157" t="s">
        <v>395</v>
      </c>
      <c r="F202" s="158" t="s">
        <v>396</v>
      </c>
      <c r="G202" s="159" t="s">
        <v>270</v>
      </c>
      <c r="H202" s="160">
        <v>1</v>
      </c>
      <c r="I202" s="161"/>
      <c r="J202" s="162">
        <f>ROUND(I202*H202,2)</f>
        <v>0</v>
      </c>
      <c r="K202" s="158" t="s">
        <v>1</v>
      </c>
      <c r="L202" s="30"/>
      <c r="M202" s="163" t="s">
        <v>1</v>
      </c>
      <c r="N202" s="164" t="s">
        <v>43</v>
      </c>
      <c r="O202" s="53"/>
      <c r="P202" s="165">
        <f>O202*H202</f>
        <v>0</v>
      </c>
      <c r="Q202" s="165">
        <v>0</v>
      </c>
      <c r="R202" s="165">
        <f>Q202*H202</f>
        <v>0</v>
      </c>
      <c r="S202" s="165">
        <v>0</v>
      </c>
      <c r="T202" s="166">
        <f>S202*H202</f>
        <v>0</v>
      </c>
      <c r="AR202" s="167" t="s">
        <v>141</v>
      </c>
      <c r="AT202" s="167" t="s">
        <v>136</v>
      </c>
      <c r="AU202" s="167" t="s">
        <v>85</v>
      </c>
      <c r="AY202" s="15" t="s">
        <v>134</v>
      </c>
      <c r="BE202" s="168">
        <f>IF(N202="základní",J202,0)</f>
        <v>0</v>
      </c>
      <c r="BF202" s="168">
        <f>IF(N202="snížená",J202,0)</f>
        <v>0</v>
      </c>
      <c r="BG202" s="168">
        <f>IF(N202="zákl. přenesená",J202,0)</f>
        <v>0</v>
      </c>
      <c r="BH202" s="168">
        <f>IF(N202="sníž. přenesená",J202,0)</f>
        <v>0</v>
      </c>
      <c r="BI202" s="168">
        <f>IF(N202="nulová",J202,0)</f>
        <v>0</v>
      </c>
      <c r="BJ202" s="15" t="s">
        <v>83</v>
      </c>
      <c r="BK202" s="168">
        <f>ROUND(I202*H202,2)</f>
        <v>0</v>
      </c>
      <c r="BL202" s="15" t="s">
        <v>141</v>
      </c>
      <c r="BM202" s="167" t="s">
        <v>397</v>
      </c>
    </row>
    <row r="203" spans="2:47" s="1" customFormat="1" ht="12">
      <c r="B203" s="30"/>
      <c r="D203" s="169" t="s">
        <v>143</v>
      </c>
      <c r="F203" s="170" t="s">
        <v>396</v>
      </c>
      <c r="I203" s="95"/>
      <c r="L203" s="30"/>
      <c r="M203" s="171"/>
      <c r="N203" s="53"/>
      <c r="O203" s="53"/>
      <c r="P203" s="53"/>
      <c r="Q203" s="53"/>
      <c r="R203" s="53"/>
      <c r="S203" s="53"/>
      <c r="T203" s="54"/>
      <c r="AT203" s="15" t="s">
        <v>143</v>
      </c>
      <c r="AU203" s="15" t="s">
        <v>85</v>
      </c>
    </row>
    <row r="204" spans="2:47" s="1" customFormat="1" ht="48.75">
      <c r="B204" s="30"/>
      <c r="D204" s="169" t="s">
        <v>203</v>
      </c>
      <c r="F204" s="172" t="s">
        <v>398</v>
      </c>
      <c r="I204" s="95"/>
      <c r="L204" s="30"/>
      <c r="M204" s="171"/>
      <c r="N204" s="53"/>
      <c r="O204" s="53"/>
      <c r="P204" s="53"/>
      <c r="Q204" s="53"/>
      <c r="R204" s="53"/>
      <c r="S204" s="53"/>
      <c r="T204" s="54"/>
      <c r="AT204" s="15" t="s">
        <v>203</v>
      </c>
      <c r="AU204" s="15" t="s">
        <v>85</v>
      </c>
    </row>
    <row r="205" spans="2:65" s="1" customFormat="1" ht="24" customHeight="1">
      <c r="B205" s="155"/>
      <c r="C205" s="156" t="s">
        <v>267</v>
      </c>
      <c r="D205" s="156" t="s">
        <v>136</v>
      </c>
      <c r="E205" s="157" t="s">
        <v>399</v>
      </c>
      <c r="F205" s="158" t="s">
        <v>400</v>
      </c>
      <c r="G205" s="159" t="s">
        <v>270</v>
      </c>
      <c r="H205" s="160">
        <v>1</v>
      </c>
      <c r="I205" s="161"/>
      <c r="J205" s="162">
        <f>ROUND(I205*H205,2)</f>
        <v>0</v>
      </c>
      <c r="K205" s="158" t="s">
        <v>1</v>
      </c>
      <c r="L205" s="30"/>
      <c r="M205" s="163" t="s">
        <v>1</v>
      </c>
      <c r="N205" s="164" t="s">
        <v>43</v>
      </c>
      <c r="O205" s="53"/>
      <c r="P205" s="165">
        <f>O205*H205</f>
        <v>0</v>
      </c>
      <c r="Q205" s="165">
        <v>0</v>
      </c>
      <c r="R205" s="165">
        <f>Q205*H205</f>
        <v>0</v>
      </c>
      <c r="S205" s="165">
        <v>0.2</v>
      </c>
      <c r="T205" s="166">
        <f>S205*H205</f>
        <v>0.2</v>
      </c>
      <c r="AR205" s="167" t="s">
        <v>141</v>
      </c>
      <c r="AT205" s="167" t="s">
        <v>136</v>
      </c>
      <c r="AU205" s="167" t="s">
        <v>85</v>
      </c>
      <c r="AY205" s="15" t="s">
        <v>134</v>
      </c>
      <c r="BE205" s="168">
        <f>IF(N205="základní",J205,0)</f>
        <v>0</v>
      </c>
      <c r="BF205" s="168">
        <f>IF(N205="snížená",J205,0)</f>
        <v>0</v>
      </c>
      <c r="BG205" s="168">
        <f>IF(N205="zákl. přenesená",J205,0)</f>
        <v>0</v>
      </c>
      <c r="BH205" s="168">
        <f>IF(N205="sníž. přenesená",J205,0)</f>
        <v>0</v>
      </c>
      <c r="BI205" s="168">
        <f>IF(N205="nulová",J205,0)</f>
        <v>0</v>
      </c>
      <c r="BJ205" s="15" t="s">
        <v>83</v>
      </c>
      <c r="BK205" s="168">
        <f>ROUND(I205*H205,2)</f>
        <v>0</v>
      </c>
      <c r="BL205" s="15" t="s">
        <v>141</v>
      </c>
      <c r="BM205" s="167" t="s">
        <v>401</v>
      </c>
    </row>
    <row r="206" spans="2:47" s="1" customFormat="1" ht="12">
      <c r="B206" s="30"/>
      <c r="D206" s="169" t="s">
        <v>143</v>
      </c>
      <c r="F206" s="170" t="s">
        <v>400</v>
      </c>
      <c r="I206" s="95"/>
      <c r="L206" s="30"/>
      <c r="M206" s="171"/>
      <c r="N206" s="53"/>
      <c r="O206" s="53"/>
      <c r="P206" s="53"/>
      <c r="Q206" s="53"/>
      <c r="R206" s="53"/>
      <c r="S206" s="53"/>
      <c r="T206" s="54"/>
      <c r="AT206" s="15" t="s">
        <v>143</v>
      </c>
      <c r="AU206" s="15" t="s">
        <v>85</v>
      </c>
    </row>
    <row r="207" spans="2:47" s="1" customFormat="1" ht="29.25">
      <c r="B207" s="30"/>
      <c r="D207" s="169" t="s">
        <v>203</v>
      </c>
      <c r="F207" s="172" t="s">
        <v>402</v>
      </c>
      <c r="I207" s="95"/>
      <c r="L207" s="30"/>
      <c r="M207" s="171"/>
      <c r="N207" s="53"/>
      <c r="O207" s="53"/>
      <c r="P207" s="53"/>
      <c r="Q207" s="53"/>
      <c r="R207" s="53"/>
      <c r="S207" s="53"/>
      <c r="T207" s="54"/>
      <c r="AT207" s="15" t="s">
        <v>203</v>
      </c>
      <c r="AU207" s="15" t="s">
        <v>85</v>
      </c>
    </row>
    <row r="208" spans="2:65" s="1" customFormat="1" ht="16.5" customHeight="1">
      <c r="B208" s="155"/>
      <c r="C208" s="156" t="s">
        <v>272</v>
      </c>
      <c r="D208" s="156" t="s">
        <v>136</v>
      </c>
      <c r="E208" s="157" t="s">
        <v>403</v>
      </c>
      <c r="F208" s="158" t="s">
        <v>404</v>
      </c>
      <c r="G208" s="159" t="s">
        <v>405</v>
      </c>
      <c r="H208" s="160">
        <v>20</v>
      </c>
      <c r="I208" s="161"/>
      <c r="J208" s="162">
        <f>ROUND(I208*H208,2)</f>
        <v>0</v>
      </c>
      <c r="K208" s="158" t="s">
        <v>1</v>
      </c>
      <c r="L208" s="30"/>
      <c r="M208" s="163" t="s">
        <v>1</v>
      </c>
      <c r="N208" s="164" t="s">
        <v>43</v>
      </c>
      <c r="O208" s="53"/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AR208" s="167" t="s">
        <v>141</v>
      </c>
      <c r="AT208" s="167" t="s">
        <v>136</v>
      </c>
      <c r="AU208" s="167" t="s">
        <v>85</v>
      </c>
      <c r="AY208" s="15" t="s">
        <v>134</v>
      </c>
      <c r="BE208" s="168">
        <f>IF(N208="základní",J208,0)</f>
        <v>0</v>
      </c>
      <c r="BF208" s="168">
        <f>IF(N208="snížená",J208,0)</f>
        <v>0</v>
      </c>
      <c r="BG208" s="168">
        <f>IF(N208="zákl. přenesená",J208,0)</f>
        <v>0</v>
      </c>
      <c r="BH208" s="168">
        <f>IF(N208="sníž. přenesená",J208,0)</f>
        <v>0</v>
      </c>
      <c r="BI208" s="168">
        <f>IF(N208="nulová",J208,0)</f>
        <v>0</v>
      </c>
      <c r="BJ208" s="15" t="s">
        <v>83</v>
      </c>
      <c r="BK208" s="168">
        <f>ROUND(I208*H208,2)</f>
        <v>0</v>
      </c>
      <c r="BL208" s="15" t="s">
        <v>141</v>
      </c>
      <c r="BM208" s="167" t="s">
        <v>406</v>
      </c>
    </row>
    <row r="209" spans="2:47" s="1" customFormat="1" ht="12">
      <c r="B209" s="30"/>
      <c r="D209" s="169" t="s">
        <v>143</v>
      </c>
      <c r="F209" s="170" t="s">
        <v>404</v>
      </c>
      <c r="I209" s="95"/>
      <c r="L209" s="30"/>
      <c r="M209" s="171"/>
      <c r="N209" s="53"/>
      <c r="O209" s="53"/>
      <c r="P209" s="53"/>
      <c r="Q209" s="53"/>
      <c r="R209" s="53"/>
      <c r="S209" s="53"/>
      <c r="T209" s="54"/>
      <c r="AT209" s="15" t="s">
        <v>143</v>
      </c>
      <c r="AU209" s="15" t="s">
        <v>85</v>
      </c>
    </row>
    <row r="210" spans="2:47" s="1" customFormat="1" ht="126.75">
      <c r="B210" s="30"/>
      <c r="D210" s="169" t="s">
        <v>203</v>
      </c>
      <c r="F210" s="172" t="s">
        <v>407</v>
      </c>
      <c r="I210" s="95"/>
      <c r="L210" s="30"/>
      <c r="M210" s="171"/>
      <c r="N210" s="53"/>
      <c r="O210" s="53"/>
      <c r="P210" s="53"/>
      <c r="Q210" s="53"/>
      <c r="R210" s="53"/>
      <c r="S210" s="53"/>
      <c r="T210" s="54"/>
      <c r="AT210" s="15" t="s">
        <v>203</v>
      </c>
      <c r="AU210" s="15" t="s">
        <v>85</v>
      </c>
    </row>
    <row r="211" spans="2:51" s="12" customFormat="1" ht="12">
      <c r="B211" s="173"/>
      <c r="D211" s="169" t="s">
        <v>146</v>
      </c>
      <c r="E211" s="174" t="s">
        <v>1</v>
      </c>
      <c r="F211" s="175" t="s">
        <v>257</v>
      </c>
      <c r="H211" s="176">
        <v>20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146</v>
      </c>
      <c r="AU211" s="174" t="s">
        <v>85</v>
      </c>
      <c r="AV211" s="12" t="s">
        <v>85</v>
      </c>
      <c r="AW211" s="12" t="s">
        <v>34</v>
      </c>
      <c r="AX211" s="12" t="s">
        <v>83</v>
      </c>
      <c r="AY211" s="174" t="s">
        <v>134</v>
      </c>
    </row>
    <row r="212" spans="2:65" s="1" customFormat="1" ht="24" customHeight="1">
      <c r="B212" s="155"/>
      <c r="C212" s="156" t="s">
        <v>278</v>
      </c>
      <c r="D212" s="156" t="s">
        <v>136</v>
      </c>
      <c r="E212" s="157" t="s">
        <v>408</v>
      </c>
      <c r="F212" s="158" t="s">
        <v>409</v>
      </c>
      <c r="G212" s="159" t="s">
        <v>405</v>
      </c>
      <c r="H212" s="160">
        <v>192</v>
      </c>
      <c r="I212" s="161"/>
      <c r="J212" s="162">
        <f>ROUND(I212*H212,2)</f>
        <v>0</v>
      </c>
      <c r="K212" s="158" t="s">
        <v>1</v>
      </c>
      <c r="L212" s="30"/>
      <c r="M212" s="163" t="s">
        <v>1</v>
      </c>
      <c r="N212" s="164" t="s">
        <v>43</v>
      </c>
      <c r="O212" s="53"/>
      <c r="P212" s="165">
        <f>O212*H212</f>
        <v>0</v>
      </c>
      <c r="Q212" s="165">
        <v>0</v>
      </c>
      <c r="R212" s="165">
        <f>Q212*H212</f>
        <v>0</v>
      </c>
      <c r="S212" s="165">
        <v>0</v>
      </c>
      <c r="T212" s="166">
        <f>S212*H212</f>
        <v>0</v>
      </c>
      <c r="AR212" s="167" t="s">
        <v>141</v>
      </c>
      <c r="AT212" s="167" t="s">
        <v>136</v>
      </c>
      <c r="AU212" s="167" t="s">
        <v>85</v>
      </c>
      <c r="AY212" s="15" t="s">
        <v>134</v>
      </c>
      <c r="BE212" s="168">
        <f>IF(N212="základní",J212,0)</f>
        <v>0</v>
      </c>
      <c r="BF212" s="168">
        <f>IF(N212="snížená",J212,0)</f>
        <v>0</v>
      </c>
      <c r="BG212" s="168">
        <f>IF(N212="zákl. přenesená",J212,0)</f>
        <v>0</v>
      </c>
      <c r="BH212" s="168">
        <f>IF(N212="sníž. přenesená",J212,0)</f>
        <v>0</v>
      </c>
      <c r="BI212" s="168">
        <f>IF(N212="nulová",J212,0)</f>
        <v>0</v>
      </c>
      <c r="BJ212" s="15" t="s">
        <v>83</v>
      </c>
      <c r="BK212" s="168">
        <f>ROUND(I212*H212,2)</f>
        <v>0</v>
      </c>
      <c r="BL212" s="15" t="s">
        <v>141</v>
      </c>
      <c r="BM212" s="167" t="s">
        <v>410</v>
      </c>
    </row>
    <row r="213" spans="2:47" s="1" customFormat="1" ht="12">
      <c r="B213" s="30"/>
      <c r="D213" s="169" t="s">
        <v>143</v>
      </c>
      <c r="F213" s="170" t="s">
        <v>409</v>
      </c>
      <c r="I213" s="95"/>
      <c r="L213" s="30"/>
      <c r="M213" s="171"/>
      <c r="N213" s="53"/>
      <c r="O213" s="53"/>
      <c r="P213" s="53"/>
      <c r="Q213" s="53"/>
      <c r="R213" s="53"/>
      <c r="S213" s="53"/>
      <c r="T213" s="54"/>
      <c r="AT213" s="15" t="s">
        <v>143</v>
      </c>
      <c r="AU213" s="15" t="s">
        <v>85</v>
      </c>
    </row>
    <row r="214" spans="2:47" s="1" customFormat="1" ht="175.5">
      <c r="B214" s="30"/>
      <c r="D214" s="169" t="s">
        <v>203</v>
      </c>
      <c r="F214" s="172" t="s">
        <v>411</v>
      </c>
      <c r="I214" s="95"/>
      <c r="L214" s="30"/>
      <c r="M214" s="171"/>
      <c r="N214" s="53"/>
      <c r="O214" s="53"/>
      <c r="P214" s="53"/>
      <c r="Q214" s="53"/>
      <c r="R214" s="53"/>
      <c r="S214" s="53"/>
      <c r="T214" s="54"/>
      <c r="AT214" s="15" t="s">
        <v>203</v>
      </c>
      <c r="AU214" s="15" t="s">
        <v>85</v>
      </c>
    </row>
    <row r="215" spans="2:51" s="12" customFormat="1" ht="12">
      <c r="B215" s="173"/>
      <c r="D215" s="169" t="s">
        <v>146</v>
      </c>
      <c r="E215" s="174" t="s">
        <v>1</v>
      </c>
      <c r="F215" s="175" t="s">
        <v>412</v>
      </c>
      <c r="H215" s="176">
        <v>192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146</v>
      </c>
      <c r="AU215" s="174" t="s">
        <v>85</v>
      </c>
      <c r="AV215" s="12" t="s">
        <v>85</v>
      </c>
      <c r="AW215" s="12" t="s">
        <v>34</v>
      </c>
      <c r="AX215" s="12" t="s">
        <v>83</v>
      </c>
      <c r="AY215" s="174" t="s">
        <v>134</v>
      </c>
    </row>
    <row r="216" spans="2:65" s="1" customFormat="1" ht="16.5" customHeight="1">
      <c r="B216" s="155"/>
      <c r="C216" s="156" t="s">
        <v>285</v>
      </c>
      <c r="D216" s="156" t="s">
        <v>136</v>
      </c>
      <c r="E216" s="157" t="s">
        <v>413</v>
      </c>
      <c r="F216" s="158" t="s">
        <v>414</v>
      </c>
      <c r="G216" s="159" t="s">
        <v>405</v>
      </c>
      <c r="H216" s="160">
        <v>20</v>
      </c>
      <c r="I216" s="161"/>
      <c r="J216" s="162">
        <f>ROUND(I216*H216,2)</f>
        <v>0</v>
      </c>
      <c r="K216" s="158" t="s">
        <v>1</v>
      </c>
      <c r="L216" s="30"/>
      <c r="M216" s="163" t="s">
        <v>1</v>
      </c>
      <c r="N216" s="164" t="s">
        <v>43</v>
      </c>
      <c r="O216" s="53"/>
      <c r="P216" s="165">
        <f>O216*H216</f>
        <v>0</v>
      </c>
      <c r="Q216" s="165">
        <v>0</v>
      </c>
      <c r="R216" s="165">
        <f>Q216*H216</f>
        <v>0</v>
      </c>
      <c r="S216" s="165">
        <v>0</v>
      </c>
      <c r="T216" s="166">
        <f>S216*H216</f>
        <v>0</v>
      </c>
      <c r="AR216" s="167" t="s">
        <v>141</v>
      </c>
      <c r="AT216" s="167" t="s">
        <v>136</v>
      </c>
      <c r="AU216" s="167" t="s">
        <v>85</v>
      </c>
      <c r="AY216" s="15" t="s">
        <v>134</v>
      </c>
      <c r="BE216" s="168">
        <f>IF(N216="základní",J216,0)</f>
        <v>0</v>
      </c>
      <c r="BF216" s="168">
        <f>IF(N216="snížená",J216,0)</f>
        <v>0</v>
      </c>
      <c r="BG216" s="168">
        <f>IF(N216="zákl. přenesená",J216,0)</f>
        <v>0</v>
      </c>
      <c r="BH216" s="168">
        <f>IF(N216="sníž. přenesená",J216,0)</f>
        <v>0</v>
      </c>
      <c r="BI216" s="168">
        <f>IF(N216="nulová",J216,0)</f>
        <v>0</v>
      </c>
      <c r="BJ216" s="15" t="s">
        <v>83</v>
      </c>
      <c r="BK216" s="168">
        <f>ROUND(I216*H216,2)</f>
        <v>0</v>
      </c>
      <c r="BL216" s="15" t="s">
        <v>141</v>
      </c>
      <c r="BM216" s="167" t="s">
        <v>415</v>
      </c>
    </row>
    <row r="217" spans="2:47" s="1" customFormat="1" ht="12">
      <c r="B217" s="30"/>
      <c r="D217" s="169" t="s">
        <v>143</v>
      </c>
      <c r="F217" s="170" t="s">
        <v>414</v>
      </c>
      <c r="I217" s="95"/>
      <c r="L217" s="30"/>
      <c r="M217" s="171"/>
      <c r="N217" s="53"/>
      <c r="O217" s="53"/>
      <c r="P217" s="53"/>
      <c r="Q217" s="53"/>
      <c r="R217" s="53"/>
      <c r="S217" s="53"/>
      <c r="T217" s="54"/>
      <c r="AT217" s="15" t="s">
        <v>143</v>
      </c>
      <c r="AU217" s="15" t="s">
        <v>85</v>
      </c>
    </row>
    <row r="218" spans="2:47" s="1" customFormat="1" ht="39">
      <c r="B218" s="30"/>
      <c r="D218" s="169" t="s">
        <v>203</v>
      </c>
      <c r="F218" s="172" t="s">
        <v>416</v>
      </c>
      <c r="I218" s="95"/>
      <c r="L218" s="30"/>
      <c r="M218" s="171"/>
      <c r="N218" s="53"/>
      <c r="O218" s="53"/>
      <c r="P218" s="53"/>
      <c r="Q218" s="53"/>
      <c r="R218" s="53"/>
      <c r="S218" s="53"/>
      <c r="T218" s="54"/>
      <c r="AT218" s="15" t="s">
        <v>203</v>
      </c>
      <c r="AU218" s="15" t="s">
        <v>85</v>
      </c>
    </row>
    <row r="219" spans="2:51" s="12" customFormat="1" ht="12">
      <c r="B219" s="173"/>
      <c r="D219" s="169" t="s">
        <v>146</v>
      </c>
      <c r="E219" s="174" t="s">
        <v>1</v>
      </c>
      <c r="F219" s="175" t="s">
        <v>257</v>
      </c>
      <c r="H219" s="176">
        <v>20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146</v>
      </c>
      <c r="AU219" s="174" t="s">
        <v>85</v>
      </c>
      <c r="AV219" s="12" t="s">
        <v>85</v>
      </c>
      <c r="AW219" s="12" t="s">
        <v>34</v>
      </c>
      <c r="AX219" s="12" t="s">
        <v>83</v>
      </c>
      <c r="AY219" s="174" t="s">
        <v>134</v>
      </c>
    </row>
    <row r="220" spans="2:65" s="1" customFormat="1" ht="16.5" customHeight="1">
      <c r="B220" s="155"/>
      <c r="C220" s="156" t="s">
        <v>417</v>
      </c>
      <c r="D220" s="156" t="s">
        <v>136</v>
      </c>
      <c r="E220" s="157" t="s">
        <v>418</v>
      </c>
      <c r="F220" s="158" t="s">
        <v>419</v>
      </c>
      <c r="G220" s="159" t="s">
        <v>405</v>
      </c>
      <c r="H220" s="160">
        <v>20</v>
      </c>
      <c r="I220" s="161"/>
      <c r="J220" s="162">
        <f>ROUND(I220*H220,2)</f>
        <v>0</v>
      </c>
      <c r="K220" s="158" t="s">
        <v>1</v>
      </c>
      <c r="L220" s="30"/>
      <c r="M220" s="163" t="s">
        <v>1</v>
      </c>
      <c r="N220" s="164" t="s">
        <v>43</v>
      </c>
      <c r="O220" s="53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AR220" s="167" t="s">
        <v>141</v>
      </c>
      <c r="AT220" s="167" t="s">
        <v>136</v>
      </c>
      <c r="AU220" s="167" t="s">
        <v>85</v>
      </c>
      <c r="AY220" s="15" t="s">
        <v>134</v>
      </c>
      <c r="BE220" s="168">
        <f>IF(N220="základní",J220,0)</f>
        <v>0</v>
      </c>
      <c r="BF220" s="168">
        <f>IF(N220="snížená",J220,0)</f>
        <v>0</v>
      </c>
      <c r="BG220" s="168">
        <f>IF(N220="zákl. přenesená",J220,0)</f>
        <v>0</v>
      </c>
      <c r="BH220" s="168">
        <f>IF(N220="sníž. přenesená",J220,0)</f>
        <v>0</v>
      </c>
      <c r="BI220" s="168">
        <f>IF(N220="nulová",J220,0)</f>
        <v>0</v>
      </c>
      <c r="BJ220" s="15" t="s">
        <v>83</v>
      </c>
      <c r="BK220" s="168">
        <f>ROUND(I220*H220,2)</f>
        <v>0</v>
      </c>
      <c r="BL220" s="15" t="s">
        <v>141</v>
      </c>
      <c r="BM220" s="167" t="s">
        <v>420</v>
      </c>
    </row>
    <row r="221" spans="2:47" s="1" customFormat="1" ht="12">
      <c r="B221" s="30"/>
      <c r="D221" s="169" t="s">
        <v>143</v>
      </c>
      <c r="F221" s="170" t="s">
        <v>419</v>
      </c>
      <c r="I221" s="95"/>
      <c r="L221" s="30"/>
      <c r="M221" s="171"/>
      <c r="N221" s="53"/>
      <c r="O221" s="53"/>
      <c r="P221" s="53"/>
      <c r="Q221" s="53"/>
      <c r="R221" s="53"/>
      <c r="S221" s="53"/>
      <c r="T221" s="54"/>
      <c r="AT221" s="15" t="s">
        <v>143</v>
      </c>
      <c r="AU221" s="15" t="s">
        <v>85</v>
      </c>
    </row>
    <row r="222" spans="2:47" s="1" customFormat="1" ht="126.75">
      <c r="B222" s="30"/>
      <c r="D222" s="169" t="s">
        <v>203</v>
      </c>
      <c r="F222" s="172" t="s">
        <v>421</v>
      </c>
      <c r="I222" s="95"/>
      <c r="L222" s="30"/>
      <c r="M222" s="171"/>
      <c r="N222" s="53"/>
      <c r="O222" s="53"/>
      <c r="P222" s="53"/>
      <c r="Q222" s="53"/>
      <c r="R222" s="53"/>
      <c r="S222" s="53"/>
      <c r="T222" s="54"/>
      <c r="AT222" s="15" t="s">
        <v>203</v>
      </c>
      <c r="AU222" s="15" t="s">
        <v>85</v>
      </c>
    </row>
    <row r="223" spans="2:51" s="12" customFormat="1" ht="12">
      <c r="B223" s="173"/>
      <c r="D223" s="169" t="s">
        <v>146</v>
      </c>
      <c r="E223" s="174" t="s">
        <v>1</v>
      </c>
      <c r="F223" s="175" t="s">
        <v>257</v>
      </c>
      <c r="H223" s="176">
        <v>20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146</v>
      </c>
      <c r="AU223" s="174" t="s">
        <v>85</v>
      </c>
      <c r="AV223" s="12" t="s">
        <v>85</v>
      </c>
      <c r="AW223" s="12" t="s">
        <v>34</v>
      </c>
      <c r="AX223" s="12" t="s">
        <v>83</v>
      </c>
      <c r="AY223" s="174" t="s">
        <v>134</v>
      </c>
    </row>
    <row r="224" spans="2:65" s="1" customFormat="1" ht="24" customHeight="1">
      <c r="B224" s="155"/>
      <c r="C224" s="156" t="s">
        <v>422</v>
      </c>
      <c r="D224" s="156" t="s">
        <v>136</v>
      </c>
      <c r="E224" s="157" t="s">
        <v>423</v>
      </c>
      <c r="F224" s="158" t="s">
        <v>424</v>
      </c>
      <c r="G224" s="159" t="s">
        <v>405</v>
      </c>
      <c r="H224" s="160">
        <v>20</v>
      </c>
      <c r="I224" s="161"/>
      <c r="J224" s="162">
        <f>ROUND(I224*H224,2)</f>
        <v>0</v>
      </c>
      <c r="K224" s="158" t="s">
        <v>1</v>
      </c>
      <c r="L224" s="30"/>
      <c r="M224" s="163" t="s">
        <v>1</v>
      </c>
      <c r="N224" s="164" t="s">
        <v>43</v>
      </c>
      <c r="O224" s="53"/>
      <c r="P224" s="165">
        <f>O224*H224</f>
        <v>0</v>
      </c>
      <c r="Q224" s="165">
        <v>0</v>
      </c>
      <c r="R224" s="165">
        <f>Q224*H224</f>
        <v>0</v>
      </c>
      <c r="S224" s="165">
        <v>0</v>
      </c>
      <c r="T224" s="166">
        <f>S224*H224</f>
        <v>0</v>
      </c>
      <c r="AR224" s="167" t="s">
        <v>141</v>
      </c>
      <c r="AT224" s="167" t="s">
        <v>136</v>
      </c>
      <c r="AU224" s="167" t="s">
        <v>85</v>
      </c>
      <c r="AY224" s="15" t="s">
        <v>134</v>
      </c>
      <c r="BE224" s="168">
        <f>IF(N224="základní",J224,0)</f>
        <v>0</v>
      </c>
      <c r="BF224" s="168">
        <f>IF(N224="snížená",J224,0)</f>
        <v>0</v>
      </c>
      <c r="BG224" s="168">
        <f>IF(N224="zákl. přenesená",J224,0)</f>
        <v>0</v>
      </c>
      <c r="BH224" s="168">
        <f>IF(N224="sníž. přenesená",J224,0)</f>
        <v>0</v>
      </c>
      <c r="BI224" s="168">
        <f>IF(N224="nulová",J224,0)</f>
        <v>0</v>
      </c>
      <c r="BJ224" s="15" t="s">
        <v>83</v>
      </c>
      <c r="BK224" s="168">
        <f>ROUND(I224*H224,2)</f>
        <v>0</v>
      </c>
      <c r="BL224" s="15" t="s">
        <v>141</v>
      </c>
      <c r="BM224" s="167" t="s">
        <v>425</v>
      </c>
    </row>
    <row r="225" spans="2:47" s="1" customFormat="1" ht="19.5">
      <c r="B225" s="30"/>
      <c r="D225" s="169" t="s">
        <v>143</v>
      </c>
      <c r="F225" s="170" t="s">
        <v>424</v>
      </c>
      <c r="I225" s="95"/>
      <c r="L225" s="30"/>
      <c r="M225" s="171"/>
      <c r="N225" s="53"/>
      <c r="O225" s="53"/>
      <c r="P225" s="53"/>
      <c r="Q225" s="53"/>
      <c r="R225" s="53"/>
      <c r="S225" s="53"/>
      <c r="T225" s="54"/>
      <c r="AT225" s="15" t="s">
        <v>143</v>
      </c>
      <c r="AU225" s="15" t="s">
        <v>85</v>
      </c>
    </row>
    <row r="226" spans="2:47" s="1" customFormat="1" ht="136.5">
      <c r="B226" s="30"/>
      <c r="D226" s="169" t="s">
        <v>203</v>
      </c>
      <c r="F226" s="172" t="s">
        <v>426</v>
      </c>
      <c r="I226" s="95"/>
      <c r="L226" s="30"/>
      <c r="M226" s="171"/>
      <c r="N226" s="53"/>
      <c r="O226" s="53"/>
      <c r="P226" s="53"/>
      <c r="Q226" s="53"/>
      <c r="R226" s="53"/>
      <c r="S226" s="53"/>
      <c r="T226" s="54"/>
      <c r="AT226" s="15" t="s">
        <v>203</v>
      </c>
      <c r="AU226" s="15" t="s">
        <v>85</v>
      </c>
    </row>
    <row r="227" spans="2:51" s="12" customFormat="1" ht="12">
      <c r="B227" s="173"/>
      <c r="D227" s="169" t="s">
        <v>146</v>
      </c>
      <c r="E227" s="174" t="s">
        <v>1</v>
      </c>
      <c r="F227" s="175" t="s">
        <v>257</v>
      </c>
      <c r="H227" s="176">
        <v>20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146</v>
      </c>
      <c r="AU227" s="174" t="s">
        <v>85</v>
      </c>
      <c r="AV227" s="12" t="s">
        <v>85</v>
      </c>
      <c r="AW227" s="12" t="s">
        <v>34</v>
      </c>
      <c r="AX227" s="12" t="s">
        <v>83</v>
      </c>
      <c r="AY227" s="174" t="s">
        <v>134</v>
      </c>
    </row>
    <row r="228" spans="2:65" s="1" customFormat="1" ht="16.5" customHeight="1">
      <c r="B228" s="155"/>
      <c r="C228" s="156" t="s">
        <v>427</v>
      </c>
      <c r="D228" s="156" t="s">
        <v>136</v>
      </c>
      <c r="E228" s="157" t="s">
        <v>428</v>
      </c>
      <c r="F228" s="158" t="s">
        <v>429</v>
      </c>
      <c r="G228" s="159" t="s">
        <v>139</v>
      </c>
      <c r="H228" s="160">
        <v>50</v>
      </c>
      <c r="I228" s="161"/>
      <c r="J228" s="162">
        <f>ROUND(I228*H228,2)</f>
        <v>0</v>
      </c>
      <c r="K228" s="158" t="s">
        <v>1</v>
      </c>
      <c r="L228" s="30"/>
      <c r="M228" s="163" t="s">
        <v>1</v>
      </c>
      <c r="N228" s="164" t="s">
        <v>43</v>
      </c>
      <c r="O228" s="53"/>
      <c r="P228" s="165">
        <f>O228*H228</f>
        <v>0</v>
      </c>
      <c r="Q228" s="165">
        <v>0</v>
      </c>
      <c r="R228" s="165">
        <f>Q228*H228</f>
        <v>0</v>
      </c>
      <c r="S228" s="165">
        <v>0</v>
      </c>
      <c r="T228" s="166">
        <f>S228*H228</f>
        <v>0</v>
      </c>
      <c r="AR228" s="167" t="s">
        <v>141</v>
      </c>
      <c r="AT228" s="167" t="s">
        <v>136</v>
      </c>
      <c r="AU228" s="167" t="s">
        <v>85</v>
      </c>
      <c r="AY228" s="15" t="s">
        <v>134</v>
      </c>
      <c r="BE228" s="168">
        <f>IF(N228="základní",J228,0)</f>
        <v>0</v>
      </c>
      <c r="BF228" s="168">
        <f>IF(N228="snížená",J228,0)</f>
        <v>0</v>
      </c>
      <c r="BG228" s="168">
        <f>IF(N228="zákl. přenesená",J228,0)</f>
        <v>0</v>
      </c>
      <c r="BH228" s="168">
        <f>IF(N228="sníž. přenesená",J228,0)</f>
        <v>0</v>
      </c>
      <c r="BI228" s="168">
        <f>IF(N228="nulová",J228,0)</f>
        <v>0</v>
      </c>
      <c r="BJ228" s="15" t="s">
        <v>83</v>
      </c>
      <c r="BK228" s="168">
        <f>ROUND(I228*H228,2)</f>
        <v>0</v>
      </c>
      <c r="BL228" s="15" t="s">
        <v>141</v>
      </c>
      <c r="BM228" s="167" t="s">
        <v>430</v>
      </c>
    </row>
    <row r="229" spans="2:47" s="1" customFormat="1" ht="12">
      <c r="B229" s="30"/>
      <c r="D229" s="169" t="s">
        <v>143</v>
      </c>
      <c r="F229" s="170" t="s">
        <v>429</v>
      </c>
      <c r="I229" s="95"/>
      <c r="L229" s="30"/>
      <c r="M229" s="171"/>
      <c r="N229" s="53"/>
      <c r="O229" s="53"/>
      <c r="P229" s="53"/>
      <c r="Q229" s="53"/>
      <c r="R229" s="53"/>
      <c r="S229" s="53"/>
      <c r="T229" s="54"/>
      <c r="AT229" s="15" t="s">
        <v>143</v>
      </c>
      <c r="AU229" s="15" t="s">
        <v>85</v>
      </c>
    </row>
    <row r="230" spans="2:47" s="1" customFormat="1" ht="87.75">
      <c r="B230" s="30"/>
      <c r="D230" s="169" t="s">
        <v>203</v>
      </c>
      <c r="F230" s="172" t="s">
        <v>431</v>
      </c>
      <c r="I230" s="95"/>
      <c r="L230" s="30"/>
      <c r="M230" s="171"/>
      <c r="N230" s="53"/>
      <c r="O230" s="53"/>
      <c r="P230" s="53"/>
      <c r="Q230" s="53"/>
      <c r="R230" s="53"/>
      <c r="S230" s="53"/>
      <c r="T230" s="54"/>
      <c r="AT230" s="15" t="s">
        <v>203</v>
      </c>
      <c r="AU230" s="15" t="s">
        <v>85</v>
      </c>
    </row>
    <row r="231" spans="2:51" s="12" customFormat="1" ht="12">
      <c r="B231" s="173"/>
      <c r="D231" s="169" t="s">
        <v>146</v>
      </c>
      <c r="E231" s="174" t="s">
        <v>1</v>
      </c>
      <c r="F231" s="175" t="s">
        <v>100</v>
      </c>
      <c r="H231" s="176">
        <v>50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146</v>
      </c>
      <c r="AU231" s="174" t="s">
        <v>85</v>
      </c>
      <c r="AV231" s="12" t="s">
        <v>85</v>
      </c>
      <c r="AW231" s="12" t="s">
        <v>34</v>
      </c>
      <c r="AX231" s="12" t="s">
        <v>83</v>
      </c>
      <c r="AY231" s="174" t="s">
        <v>134</v>
      </c>
    </row>
    <row r="232" spans="2:63" s="11" customFormat="1" ht="22.9" customHeight="1">
      <c r="B232" s="142"/>
      <c r="D232" s="143" t="s">
        <v>77</v>
      </c>
      <c r="E232" s="153" t="s">
        <v>167</v>
      </c>
      <c r="F232" s="153" t="s">
        <v>432</v>
      </c>
      <c r="I232" s="145"/>
      <c r="J232" s="154">
        <f>BK232</f>
        <v>0</v>
      </c>
      <c r="L232" s="142"/>
      <c r="M232" s="147"/>
      <c r="N232" s="148"/>
      <c r="O232" s="148"/>
      <c r="P232" s="149">
        <f>SUM(P233:P238)</f>
        <v>0</v>
      </c>
      <c r="Q232" s="148"/>
      <c r="R232" s="149">
        <f>SUM(R233:R238)</f>
        <v>8.3</v>
      </c>
      <c r="S232" s="148"/>
      <c r="T232" s="150">
        <f>SUM(T233:T238)</f>
        <v>0</v>
      </c>
      <c r="AR232" s="143" t="s">
        <v>83</v>
      </c>
      <c r="AT232" s="151" t="s">
        <v>77</v>
      </c>
      <c r="AU232" s="151" t="s">
        <v>83</v>
      </c>
      <c r="AY232" s="143" t="s">
        <v>134</v>
      </c>
      <c r="BK232" s="152">
        <f>SUM(BK233:BK238)</f>
        <v>0</v>
      </c>
    </row>
    <row r="233" spans="2:65" s="1" customFormat="1" ht="24" customHeight="1">
      <c r="B233" s="155"/>
      <c r="C233" s="156" t="s">
        <v>433</v>
      </c>
      <c r="D233" s="156" t="s">
        <v>136</v>
      </c>
      <c r="E233" s="157" t="s">
        <v>434</v>
      </c>
      <c r="F233" s="158" t="s">
        <v>435</v>
      </c>
      <c r="G233" s="159" t="s">
        <v>139</v>
      </c>
      <c r="H233" s="160">
        <v>100</v>
      </c>
      <c r="I233" s="161"/>
      <c r="J233" s="162">
        <f>ROUND(I233*H233,2)</f>
        <v>0</v>
      </c>
      <c r="K233" s="158" t="s">
        <v>140</v>
      </c>
      <c r="L233" s="30"/>
      <c r="M233" s="163" t="s">
        <v>1</v>
      </c>
      <c r="N233" s="164" t="s">
        <v>43</v>
      </c>
      <c r="O233" s="53"/>
      <c r="P233" s="165">
        <f>O233*H233</f>
        <v>0</v>
      </c>
      <c r="Q233" s="165">
        <v>0.083</v>
      </c>
      <c r="R233" s="165">
        <f>Q233*H233</f>
        <v>8.3</v>
      </c>
      <c r="S233" s="165">
        <v>0</v>
      </c>
      <c r="T233" s="166">
        <f>S233*H233</f>
        <v>0</v>
      </c>
      <c r="AR233" s="167" t="s">
        <v>141</v>
      </c>
      <c r="AT233" s="167" t="s">
        <v>136</v>
      </c>
      <c r="AU233" s="167" t="s">
        <v>85</v>
      </c>
      <c r="AY233" s="15" t="s">
        <v>134</v>
      </c>
      <c r="BE233" s="168">
        <f>IF(N233="základní",J233,0)</f>
        <v>0</v>
      </c>
      <c r="BF233" s="168">
        <f>IF(N233="snížená",J233,0)</f>
        <v>0</v>
      </c>
      <c r="BG233" s="168">
        <f>IF(N233="zákl. přenesená",J233,0)</f>
        <v>0</v>
      </c>
      <c r="BH233" s="168">
        <f>IF(N233="sníž. přenesená",J233,0)</f>
        <v>0</v>
      </c>
      <c r="BI233" s="168">
        <f>IF(N233="nulová",J233,0)</f>
        <v>0</v>
      </c>
      <c r="BJ233" s="15" t="s">
        <v>83</v>
      </c>
      <c r="BK233" s="168">
        <f>ROUND(I233*H233,2)</f>
        <v>0</v>
      </c>
      <c r="BL233" s="15" t="s">
        <v>141</v>
      </c>
      <c r="BM233" s="167" t="s">
        <v>436</v>
      </c>
    </row>
    <row r="234" spans="2:47" s="1" customFormat="1" ht="19.5">
      <c r="B234" s="30"/>
      <c r="D234" s="169" t="s">
        <v>143</v>
      </c>
      <c r="F234" s="170" t="s">
        <v>437</v>
      </c>
      <c r="I234" s="95"/>
      <c r="L234" s="30"/>
      <c r="M234" s="171"/>
      <c r="N234" s="53"/>
      <c r="O234" s="53"/>
      <c r="P234" s="53"/>
      <c r="Q234" s="53"/>
      <c r="R234" s="53"/>
      <c r="S234" s="53"/>
      <c r="T234" s="54"/>
      <c r="AT234" s="15" t="s">
        <v>143</v>
      </c>
      <c r="AU234" s="15" t="s">
        <v>85</v>
      </c>
    </row>
    <row r="235" spans="2:51" s="12" customFormat="1" ht="12">
      <c r="B235" s="173"/>
      <c r="D235" s="169" t="s">
        <v>146</v>
      </c>
      <c r="E235" s="174" t="s">
        <v>1</v>
      </c>
      <c r="F235" s="175" t="s">
        <v>438</v>
      </c>
      <c r="H235" s="176">
        <v>100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146</v>
      </c>
      <c r="AU235" s="174" t="s">
        <v>85</v>
      </c>
      <c r="AV235" s="12" t="s">
        <v>85</v>
      </c>
      <c r="AW235" s="12" t="s">
        <v>34</v>
      </c>
      <c r="AX235" s="12" t="s">
        <v>83</v>
      </c>
      <c r="AY235" s="174" t="s">
        <v>134</v>
      </c>
    </row>
    <row r="236" spans="2:65" s="1" customFormat="1" ht="16.5" customHeight="1">
      <c r="B236" s="155"/>
      <c r="C236" s="156" t="s">
        <v>439</v>
      </c>
      <c r="D236" s="156" t="s">
        <v>136</v>
      </c>
      <c r="E236" s="157" t="s">
        <v>440</v>
      </c>
      <c r="F236" s="158" t="s">
        <v>441</v>
      </c>
      <c r="G236" s="159" t="s">
        <v>270</v>
      </c>
      <c r="H236" s="160">
        <v>1</v>
      </c>
      <c r="I236" s="161"/>
      <c r="J236" s="162">
        <f>ROUND(I236*H236,2)</f>
        <v>0</v>
      </c>
      <c r="K236" s="158" t="s">
        <v>1</v>
      </c>
      <c r="L236" s="30"/>
      <c r="M236" s="163" t="s">
        <v>1</v>
      </c>
      <c r="N236" s="164" t="s">
        <v>43</v>
      </c>
      <c r="O236" s="53"/>
      <c r="P236" s="165">
        <f>O236*H236</f>
        <v>0</v>
      </c>
      <c r="Q236" s="165">
        <v>0</v>
      </c>
      <c r="R236" s="165">
        <f>Q236*H236</f>
        <v>0</v>
      </c>
      <c r="S236" s="165">
        <v>0</v>
      </c>
      <c r="T236" s="166">
        <f>S236*H236</f>
        <v>0</v>
      </c>
      <c r="AR236" s="167" t="s">
        <v>141</v>
      </c>
      <c r="AT236" s="167" t="s">
        <v>136</v>
      </c>
      <c r="AU236" s="167" t="s">
        <v>85</v>
      </c>
      <c r="AY236" s="15" t="s">
        <v>134</v>
      </c>
      <c r="BE236" s="168">
        <f>IF(N236="základní",J236,0)</f>
        <v>0</v>
      </c>
      <c r="BF236" s="168">
        <f>IF(N236="snížená",J236,0)</f>
        <v>0</v>
      </c>
      <c r="BG236" s="168">
        <f>IF(N236="zákl. přenesená",J236,0)</f>
        <v>0</v>
      </c>
      <c r="BH236" s="168">
        <f>IF(N236="sníž. přenesená",J236,0)</f>
        <v>0</v>
      </c>
      <c r="BI236" s="168">
        <f>IF(N236="nulová",J236,0)</f>
        <v>0</v>
      </c>
      <c r="BJ236" s="15" t="s">
        <v>83</v>
      </c>
      <c r="BK236" s="168">
        <f>ROUND(I236*H236,2)</f>
        <v>0</v>
      </c>
      <c r="BL236" s="15" t="s">
        <v>141</v>
      </c>
      <c r="BM236" s="167" t="s">
        <v>442</v>
      </c>
    </row>
    <row r="237" spans="2:47" s="1" customFormat="1" ht="12">
      <c r="B237" s="30"/>
      <c r="D237" s="169" t="s">
        <v>143</v>
      </c>
      <c r="F237" s="170" t="s">
        <v>441</v>
      </c>
      <c r="I237" s="95"/>
      <c r="L237" s="30"/>
      <c r="M237" s="171"/>
      <c r="N237" s="53"/>
      <c r="O237" s="53"/>
      <c r="P237" s="53"/>
      <c r="Q237" s="53"/>
      <c r="R237" s="53"/>
      <c r="S237" s="53"/>
      <c r="T237" s="54"/>
      <c r="AT237" s="15" t="s">
        <v>143</v>
      </c>
      <c r="AU237" s="15" t="s">
        <v>85</v>
      </c>
    </row>
    <row r="238" spans="2:47" s="1" customFormat="1" ht="19.5">
      <c r="B238" s="30"/>
      <c r="D238" s="169" t="s">
        <v>203</v>
      </c>
      <c r="F238" s="172" t="s">
        <v>443</v>
      </c>
      <c r="I238" s="95"/>
      <c r="L238" s="30"/>
      <c r="M238" s="171"/>
      <c r="N238" s="53"/>
      <c r="O238" s="53"/>
      <c r="P238" s="53"/>
      <c r="Q238" s="53"/>
      <c r="R238" s="53"/>
      <c r="S238" s="53"/>
      <c r="T238" s="54"/>
      <c r="AT238" s="15" t="s">
        <v>203</v>
      </c>
      <c r="AU238" s="15" t="s">
        <v>85</v>
      </c>
    </row>
    <row r="239" spans="2:63" s="11" customFormat="1" ht="22.9" customHeight="1">
      <c r="B239" s="142"/>
      <c r="D239" s="143" t="s">
        <v>77</v>
      </c>
      <c r="E239" s="153" t="s">
        <v>172</v>
      </c>
      <c r="F239" s="153" t="s">
        <v>444</v>
      </c>
      <c r="I239" s="145"/>
      <c r="J239" s="154">
        <f>BK239</f>
        <v>0</v>
      </c>
      <c r="L239" s="142"/>
      <c r="M239" s="147"/>
      <c r="N239" s="148"/>
      <c r="O239" s="148"/>
      <c r="P239" s="149">
        <f>SUM(P240:P248)</f>
        <v>0</v>
      </c>
      <c r="Q239" s="148"/>
      <c r="R239" s="149">
        <f>SUM(R240:R248)</f>
        <v>21.182000000000002</v>
      </c>
      <c r="S239" s="148"/>
      <c r="T239" s="150">
        <f>SUM(T240:T248)</f>
        <v>0</v>
      </c>
      <c r="AR239" s="143" t="s">
        <v>83</v>
      </c>
      <c r="AT239" s="151" t="s">
        <v>77</v>
      </c>
      <c r="AU239" s="151" t="s">
        <v>83</v>
      </c>
      <c r="AY239" s="143" t="s">
        <v>134</v>
      </c>
      <c r="BK239" s="152">
        <f>SUM(BK240:BK248)</f>
        <v>0</v>
      </c>
    </row>
    <row r="240" spans="2:65" s="1" customFormat="1" ht="16.5" customHeight="1">
      <c r="B240" s="155"/>
      <c r="C240" s="156" t="s">
        <v>445</v>
      </c>
      <c r="D240" s="156" t="s">
        <v>136</v>
      </c>
      <c r="E240" s="157" t="s">
        <v>273</v>
      </c>
      <c r="F240" s="158" t="s">
        <v>446</v>
      </c>
      <c r="G240" s="159" t="s">
        <v>270</v>
      </c>
      <c r="H240" s="160">
        <v>1</v>
      </c>
      <c r="I240" s="161"/>
      <c r="J240" s="162">
        <f>ROUND(I240*H240,2)</f>
        <v>0</v>
      </c>
      <c r="K240" s="158" t="s">
        <v>1</v>
      </c>
      <c r="L240" s="30"/>
      <c r="M240" s="163" t="s">
        <v>1</v>
      </c>
      <c r="N240" s="164" t="s">
        <v>43</v>
      </c>
      <c r="O240" s="53"/>
      <c r="P240" s="165">
        <f>O240*H240</f>
        <v>0</v>
      </c>
      <c r="Q240" s="165">
        <v>0</v>
      </c>
      <c r="R240" s="165">
        <f>Q240*H240</f>
        <v>0</v>
      </c>
      <c r="S240" s="165">
        <v>0</v>
      </c>
      <c r="T240" s="166">
        <f>S240*H240</f>
        <v>0</v>
      </c>
      <c r="AR240" s="167" t="s">
        <v>141</v>
      </c>
      <c r="AT240" s="167" t="s">
        <v>136</v>
      </c>
      <c r="AU240" s="167" t="s">
        <v>85</v>
      </c>
      <c r="AY240" s="15" t="s">
        <v>134</v>
      </c>
      <c r="BE240" s="168">
        <f>IF(N240="základní",J240,0)</f>
        <v>0</v>
      </c>
      <c r="BF240" s="168">
        <f>IF(N240="snížená",J240,0)</f>
        <v>0</v>
      </c>
      <c r="BG240" s="168">
        <f>IF(N240="zákl. přenesená",J240,0)</f>
        <v>0</v>
      </c>
      <c r="BH240" s="168">
        <f>IF(N240="sníž. přenesená",J240,0)</f>
        <v>0</v>
      </c>
      <c r="BI240" s="168">
        <f>IF(N240="nulová",J240,0)</f>
        <v>0</v>
      </c>
      <c r="BJ240" s="15" t="s">
        <v>83</v>
      </c>
      <c r="BK240" s="168">
        <f>ROUND(I240*H240,2)</f>
        <v>0</v>
      </c>
      <c r="BL240" s="15" t="s">
        <v>141</v>
      </c>
      <c r="BM240" s="167" t="s">
        <v>447</v>
      </c>
    </row>
    <row r="241" spans="2:47" s="1" customFormat="1" ht="12">
      <c r="B241" s="30"/>
      <c r="D241" s="169" t="s">
        <v>143</v>
      </c>
      <c r="F241" s="170" t="s">
        <v>446</v>
      </c>
      <c r="I241" s="95"/>
      <c r="L241" s="30"/>
      <c r="M241" s="171"/>
      <c r="N241" s="53"/>
      <c r="O241" s="53"/>
      <c r="P241" s="53"/>
      <c r="Q241" s="53"/>
      <c r="R241" s="53"/>
      <c r="S241" s="53"/>
      <c r="T241" s="54"/>
      <c r="AT241" s="15" t="s">
        <v>143</v>
      </c>
      <c r="AU241" s="15" t="s">
        <v>85</v>
      </c>
    </row>
    <row r="242" spans="2:65" s="1" customFormat="1" ht="16.5" customHeight="1">
      <c r="B242" s="155"/>
      <c r="C242" s="156" t="s">
        <v>448</v>
      </c>
      <c r="D242" s="156" t="s">
        <v>136</v>
      </c>
      <c r="E242" s="157" t="s">
        <v>449</v>
      </c>
      <c r="F242" s="158" t="s">
        <v>450</v>
      </c>
      <c r="G242" s="159" t="s">
        <v>151</v>
      </c>
      <c r="H242" s="160">
        <v>3560</v>
      </c>
      <c r="I242" s="161"/>
      <c r="J242" s="162">
        <f>ROUND(I242*H242,2)</f>
        <v>0</v>
      </c>
      <c r="K242" s="158" t="s">
        <v>1</v>
      </c>
      <c r="L242" s="30"/>
      <c r="M242" s="163" t="s">
        <v>1</v>
      </c>
      <c r="N242" s="164" t="s">
        <v>43</v>
      </c>
      <c r="O242" s="53"/>
      <c r="P242" s="165">
        <f>O242*H242</f>
        <v>0</v>
      </c>
      <c r="Q242" s="165">
        <v>0.00595</v>
      </c>
      <c r="R242" s="165">
        <f>Q242*H242</f>
        <v>21.182000000000002</v>
      </c>
      <c r="S242" s="165">
        <v>0</v>
      </c>
      <c r="T242" s="166">
        <f>S242*H242</f>
        <v>0</v>
      </c>
      <c r="AR242" s="167" t="s">
        <v>141</v>
      </c>
      <c r="AT242" s="167" t="s">
        <v>136</v>
      </c>
      <c r="AU242" s="167" t="s">
        <v>85</v>
      </c>
      <c r="AY242" s="15" t="s">
        <v>134</v>
      </c>
      <c r="BE242" s="168">
        <f>IF(N242="základní",J242,0)</f>
        <v>0</v>
      </c>
      <c r="BF242" s="168">
        <f>IF(N242="snížená",J242,0)</f>
        <v>0</v>
      </c>
      <c r="BG242" s="168">
        <f>IF(N242="zákl. přenesená",J242,0)</f>
        <v>0</v>
      </c>
      <c r="BH242" s="168">
        <f>IF(N242="sníž. přenesená",J242,0)</f>
        <v>0</v>
      </c>
      <c r="BI242" s="168">
        <f>IF(N242="nulová",J242,0)</f>
        <v>0</v>
      </c>
      <c r="BJ242" s="15" t="s">
        <v>83</v>
      </c>
      <c r="BK242" s="168">
        <f>ROUND(I242*H242,2)</f>
        <v>0</v>
      </c>
      <c r="BL242" s="15" t="s">
        <v>141</v>
      </c>
      <c r="BM242" s="167" t="s">
        <v>451</v>
      </c>
    </row>
    <row r="243" spans="2:47" s="1" customFormat="1" ht="12">
      <c r="B243" s="30"/>
      <c r="D243" s="169" t="s">
        <v>143</v>
      </c>
      <c r="F243" s="170" t="s">
        <v>450</v>
      </c>
      <c r="I243" s="95"/>
      <c r="L243" s="30"/>
      <c r="M243" s="171"/>
      <c r="N243" s="53"/>
      <c r="O243" s="53"/>
      <c r="P243" s="53"/>
      <c r="Q243" s="53"/>
      <c r="R243" s="53"/>
      <c r="S243" s="53"/>
      <c r="T243" s="54"/>
      <c r="AT243" s="15" t="s">
        <v>143</v>
      </c>
      <c r="AU243" s="15" t="s">
        <v>85</v>
      </c>
    </row>
    <row r="244" spans="2:47" s="1" customFormat="1" ht="48.75">
      <c r="B244" s="30"/>
      <c r="D244" s="169" t="s">
        <v>203</v>
      </c>
      <c r="F244" s="172" t="s">
        <v>452</v>
      </c>
      <c r="I244" s="95"/>
      <c r="L244" s="30"/>
      <c r="M244" s="171"/>
      <c r="N244" s="53"/>
      <c r="O244" s="53"/>
      <c r="P244" s="53"/>
      <c r="Q244" s="53"/>
      <c r="R244" s="53"/>
      <c r="S244" s="53"/>
      <c r="T244" s="54"/>
      <c r="AT244" s="15" t="s">
        <v>203</v>
      </c>
      <c r="AU244" s="15" t="s">
        <v>85</v>
      </c>
    </row>
    <row r="245" spans="2:51" s="12" customFormat="1" ht="22.5">
      <c r="B245" s="173"/>
      <c r="D245" s="169" t="s">
        <v>146</v>
      </c>
      <c r="E245" s="174" t="s">
        <v>1</v>
      </c>
      <c r="F245" s="175" t="s">
        <v>453</v>
      </c>
      <c r="H245" s="176">
        <v>500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146</v>
      </c>
      <c r="AU245" s="174" t="s">
        <v>85</v>
      </c>
      <c r="AV245" s="12" t="s">
        <v>85</v>
      </c>
      <c r="AW245" s="12" t="s">
        <v>34</v>
      </c>
      <c r="AX245" s="12" t="s">
        <v>78</v>
      </c>
      <c r="AY245" s="174" t="s">
        <v>134</v>
      </c>
    </row>
    <row r="246" spans="2:51" s="12" customFormat="1" ht="22.5">
      <c r="B246" s="173"/>
      <c r="D246" s="169" t="s">
        <v>146</v>
      </c>
      <c r="E246" s="174" t="s">
        <v>1</v>
      </c>
      <c r="F246" s="175" t="s">
        <v>454</v>
      </c>
      <c r="H246" s="176">
        <v>1890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146</v>
      </c>
      <c r="AU246" s="174" t="s">
        <v>85</v>
      </c>
      <c r="AV246" s="12" t="s">
        <v>85</v>
      </c>
      <c r="AW246" s="12" t="s">
        <v>34</v>
      </c>
      <c r="AX246" s="12" t="s">
        <v>78</v>
      </c>
      <c r="AY246" s="174" t="s">
        <v>134</v>
      </c>
    </row>
    <row r="247" spans="2:51" s="12" customFormat="1" ht="22.5">
      <c r="B247" s="173"/>
      <c r="D247" s="169" t="s">
        <v>146</v>
      </c>
      <c r="E247" s="174" t="s">
        <v>1</v>
      </c>
      <c r="F247" s="175" t="s">
        <v>455</v>
      </c>
      <c r="H247" s="176">
        <v>1170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146</v>
      </c>
      <c r="AU247" s="174" t="s">
        <v>85</v>
      </c>
      <c r="AV247" s="12" t="s">
        <v>85</v>
      </c>
      <c r="AW247" s="12" t="s">
        <v>34</v>
      </c>
      <c r="AX247" s="12" t="s">
        <v>78</v>
      </c>
      <c r="AY247" s="174" t="s">
        <v>134</v>
      </c>
    </row>
    <row r="248" spans="2:51" s="13" customFormat="1" ht="12">
      <c r="B248" s="181"/>
      <c r="D248" s="169" t="s">
        <v>146</v>
      </c>
      <c r="E248" s="182" t="s">
        <v>1</v>
      </c>
      <c r="F248" s="183" t="s">
        <v>148</v>
      </c>
      <c r="H248" s="184">
        <v>3560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146</v>
      </c>
      <c r="AU248" s="182" t="s">
        <v>85</v>
      </c>
      <c r="AV248" s="13" t="s">
        <v>141</v>
      </c>
      <c r="AW248" s="13" t="s">
        <v>34</v>
      </c>
      <c r="AX248" s="13" t="s">
        <v>83</v>
      </c>
      <c r="AY248" s="182" t="s">
        <v>134</v>
      </c>
    </row>
    <row r="249" spans="2:63" s="11" customFormat="1" ht="22.9" customHeight="1">
      <c r="B249" s="142"/>
      <c r="D249" s="143" t="s">
        <v>77</v>
      </c>
      <c r="E249" s="153" t="s">
        <v>189</v>
      </c>
      <c r="F249" s="153" t="s">
        <v>456</v>
      </c>
      <c r="I249" s="145"/>
      <c r="J249" s="154">
        <f>BK249</f>
        <v>0</v>
      </c>
      <c r="L249" s="142"/>
      <c r="M249" s="147"/>
      <c r="N249" s="148"/>
      <c r="O249" s="148"/>
      <c r="P249" s="149">
        <f>SUM(P250:P253)</f>
        <v>0</v>
      </c>
      <c r="Q249" s="148"/>
      <c r="R249" s="149">
        <f>SUM(R250:R253)</f>
        <v>1.381875</v>
      </c>
      <c r="S249" s="148"/>
      <c r="T249" s="150">
        <f>SUM(T250:T253)</f>
        <v>0</v>
      </c>
      <c r="AR249" s="143" t="s">
        <v>83</v>
      </c>
      <c r="AT249" s="151" t="s">
        <v>77</v>
      </c>
      <c r="AU249" s="151" t="s">
        <v>83</v>
      </c>
      <c r="AY249" s="143" t="s">
        <v>134</v>
      </c>
      <c r="BK249" s="152">
        <f>SUM(BK250:BK253)</f>
        <v>0</v>
      </c>
    </row>
    <row r="250" spans="2:65" s="1" customFormat="1" ht="24" customHeight="1">
      <c r="B250" s="155"/>
      <c r="C250" s="156" t="s">
        <v>457</v>
      </c>
      <c r="D250" s="156" t="s">
        <v>136</v>
      </c>
      <c r="E250" s="157" t="s">
        <v>458</v>
      </c>
      <c r="F250" s="158" t="s">
        <v>459</v>
      </c>
      <c r="G250" s="159" t="s">
        <v>139</v>
      </c>
      <c r="H250" s="160">
        <v>2010</v>
      </c>
      <c r="I250" s="161"/>
      <c r="J250" s="162">
        <f>ROUND(I250*H250,2)</f>
        <v>0</v>
      </c>
      <c r="K250" s="158" t="s">
        <v>140</v>
      </c>
      <c r="L250" s="30"/>
      <c r="M250" s="163" t="s">
        <v>1</v>
      </c>
      <c r="N250" s="164" t="s">
        <v>43</v>
      </c>
      <c r="O250" s="53"/>
      <c r="P250" s="165">
        <f>O250*H250</f>
        <v>0</v>
      </c>
      <c r="Q250" s="165">
        <v>0.0006875</v>
      </c>
      <c r="R250" s="165">
        <f>Q250*H250</f>
        <v>1.381875</v>
      </c>
      <c r="S250" s="165">
        <v>0</v>
      </c>
      <c r="T250" s="166">
        <f>S250*H250</f>
        <v>0</v>
      </c>
      <c r="AR250" s="167" t="s">
        <v>141</v>
      </c>
      <c r="AT250" s="167" t="s">
        <v>136</v>
      </c>
      <c r="AU250" s="167" t="s">
        <v>85</v>
      </c>
      <c r="AY250" s="15" t="s">
        <v>134</v>
      </c>
      <c r="BE250" s="168">
        <f>IF(N250="základní",J250,0)</f>
        <v>0</v>
      </c>
      <c r="BF250" s="168">
        <f>IF(N250="snížená",J250,0)</f>
        <v>0</v>
      </c>
      <c r="BG250" s="168">
        <f>IF(N250="zákl. přenesená",J250,0)</f>
        <v>0</v>
      </c>
      <c r="BH250" s="168">
        <f>IF(N250="sníž. přenesená",J250,0)</f>
        <v>0</v>
      </c>
      <c r="BI250" s="168">
        <f>IF(N250="nulová",J250,0)</f>
        <v>0</v>
      </c>
      <c r="BJ250" s="15" t="s">
        <v>83</v>
      </c>
      <c r="BK250" s="168">
        <f>ROUND(I250*H250,2)</f>
        <v>0</v>
      </c>
      <c r="BL250" s="15" t="s">
        <v>141</v>
      </c>
      <c r="BM250" s="167" t="s">
        <v>460</v>
      </c>
    </row>
    <row r="251" spans="2:47" s="1" customFormat="1" ht="19.5">
      <c r="B251" s="30"/>
      <c r="D251" s="169" t="s">
        <v>143</v>
      </c>
      <c r="F251" s="170" t="s">
        <v>461</v>
      </c>
      <c r="I251" s="95"/>
      <c r="L251" s="30"/>
      <c r="M251" s="171"/>
      <c r="N251" s="53"/>
      <c r="O251" s="53"/>
      <c r="P251" s="53"/>
      <c r="Q251" s="53"/>
      <c r="R251" s="53"/>
      <c r="S251" s="53"/>
      <c r="T251" s="54"/>
      <c r="AT251" s="15" t="s">
        <v>143</v>
      </c>
      <c r="AU251" s="15" t="s">
        <v>85</v>
      </c>
    </row>
    <row r="252" spans="2:47" s="1" customFormat="1" ht="29.25">
      <c r="B252" s="30"/>
      <c r="D252" s="169" t="s">
        <v>145</v>
      </c>
      <c r="F252" s="172" t="s">
        <v>462</v>
      </c>
      <c r="I252" s="95"/>
      <c r="L252" s="30"/>
      <c r="M252" s="171"/>
      <c r="N252" s="53"/>
      <c r="O252" s="53"/>
      <c r="P252" s="53"/>
      <c r="Q252" s="53"/>
      <c r="R252" s="53"/>
      <c r="S252" s="53"/>
      <c r="T252" s="54"/>
      <c r="AT252" s="15" t="s">
        <v>145</v>
      </c>
      <c r="AU252" s="15" t="s">
        <v>85</v>
      </c>
    </row>
    <row r="253" spans="2:51" s="12" customFormat="1" ht="12">
      <c r="B253" s="173"/>
      <c r="D253" s="169" t="s">
        <v>146</v>
      </c>
      <c r="E253" s="174" t="s">
        <v>1</v>
      </c>
      <c r="F253" s="175" t="s">
        <v>291</v>
      </c>
      <c r="H253" s="176">
        <v>2010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146</v>
      </c>
      <c r="AU253" s="174" t="s">
        <v>85</v>
      </c>
      <c r="AV253" s="12" t="s">
        <v>85</v>
      </c>
      <c r="AW253" s="12" t="s">
        <v>34</v>
      </c>
      <c r="AX253" s="12" t="s">
        <v>83</v>
      </c>
      <c r="AY253" s="174" t="s">
        <v>134</v>
      </c>
    </row>
    <row r="254" spans="2:63" s="11" customFormat="1" ht="22.9" customHeight="1">
      <c r="B254" s="142"/>
      <c r="D254" s="143" t="s">
        <v>77</v>
      </c>
      <c r="E254" s="153" t="s">
        <v>463</v>
      </c>
      <c r="F254" s="153" t="s">
        <v>464</v>
      </c>
      <c r="I254" s="145"/>
      <c r="J254" s="154">
        <f>BK254</f>
        <v>0</v>
      </c>
      <c r="L254" s="142"/>
      <c r="M254" s="147"/>
      <c r="N254" s="148"/>
      <c r="O254" s="148"/>
      <c r="P254" s="149">
        <f>SUM(P255:P257)</f>
        <v>0</v>
      </c>
      <c r="Q254" s="148"/>
      <c r="R254" s="149">
        <f>SUM(R255:R257)</f>
        <v>0</v>
      </c>
      <c r="S254" s="148"/>
      <c r="T254" s="150">
        <f>SUM(T255:T257)</f>
        <v>0</v>
      </c>
      <c r="AR254" s="143" t="s">
        <v>83</v>
      </c>
      <c r="AT254" s="151" t="s">
        <v>77</v>
      </c>
      <c r="AU254" s="151" t="s">
        <v>83</v>
      </c>
      <c r="AY254" s="143" t="s">
        <v>134</v>
      </c>
      <c r="BK254" s="152">
        <f>SUM(BK255:BK257)</f>
        <v>0</v>
      </c>
    </row>
    <row r="255" spans="2:65" s="1" customFormat="1" ht="24" customHeight="1">
      <c r="B255" s="155"/>
      <c r="C255" s="156" t="s">
        <v>465</v>
      </c>
      <c r="D255" s="156" t="s">
        <v>136</v>
      </c>
      <c r="E255" s="157" t="s">
        <v>466</v>
      </c>
      <c r="F255" s="158" t="s">
        <v>467</v>
      </c>
      <c r="G255" s="159" t="s">
        <v>270</v>
      </c>
      <c r="H255" s="160">
        <v>1</v>
      </c>
      <c r="I255" s="161"/>
      <c r="J255" s="162">
        <f>ROUND(I255*H255,2)</f>
        <v>0</v>
      </c>
      <c r="K255" s="158" t="s">
        <v>1</v>
      </c>
      <c r="L255" s="30"/>
      <c r="M255" s="163" t="s">
        <v>1</v>
      </c>
      <c r="N255" s="164" t="s">
        <v>43</v>
      </c>
      <c r="O255" s="53"/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AR255" s="167" t="s">
        <v>141</v>
      </c>
      <c r="AT255" s="167" t="s">
        <v>136</v>
      </c>
      <c r="AU255" s="167" t="s">
        <v>85</v>
      </c>
      <c r="AY255" s="15" t="s">
        <v>134</v>
      </c>
      <c r="BE255" s="168">
        <f>IF(N255="základní",J255,0)</f>
        <v>0</v>
      </c>
      <c r="BF255" s="168">
        <f>IF(N255="snížená",J255,0)</f>
        <v>0</v>
      </c>
      <c r="BG255" s="168">
        <f>IF(N255="zákl. přenesená",J255,0)</f>
        <v>0</v>
      </c>
      <c r="BH255" s="168">
        <f>IF(N255="sníž. přenesená",J255,0)</f>
        <v>0</v>
      </c>
      <c r="BI255" s="168">
        <f>IF(N255="nulová",J255,0)</f>
        <v>0</v>
      </c>
      <c r="BJ255" s="15" t="s">
        <v>83</v>
      </c>
      <c r="BK255" s="168">
        <f>ROUND(I255*H255,2)</f>
        <v>0</v>
      </c>
      <c r="BL255" s="15" t="s">
        <v>141</v>
      </c>
      <c r="BM255" s="167" t="s">
        <v>468</v>
      </c>
    </row>
    <row r="256" spans="2:47" s="1" customFormat="1" ht="19.5">
      <c r="B256" s="30"/>
      <c r="D256" s="169" t="s">
        <v>143</v>
      </c>
      <c r="F256" s="170" t="s">
        <v>469</v>
      </c>
      <c r="I256" s="95"/>
      <c r="L256" s="30"/>
      <c r="M256" s="171"/>
      <c r="N256" s="53"/>
      <c r="O256" s="53"/>
      <c r="P256" s="53"/>
      <c r="Q256" s="53"/>
      <c r="R256" s="53"/>
      <c r="S256" s="53"/>
      <c r="T256" s="54"/>
      <c r="AT256" s="15" t="s">
        <v>143</v>
      </c>
      <c r="AU256" s="15" t="s">
        <v>85</v>
      </c>
    </row>
    <row r="257" spans="2:47" s="1" customFormat="1" ht="87.75">
      <c r="B257" s="30"/>
      <c r="D257" s="169" t="s">
        <v>203</v>
      </c>
      <c r="F257" s="172" t="s">
        <v>470</v>
      </c>
      <c r="I257" s="95"/>
      <c r="L257" s="30"/>
      <c r="M257" s="171"/>
      <c r="N257" s="53"/>
      <c r="O257" s="53"/>
      <c r="P257" s="53"/>
      <c r="Q257" s="53"/>
      <c r="R257" s="53"/>
      <c r="S257" s="53"/>
      <c r="T257" s="54"/>
      <c r="AT257" s="15" t="s">
        <v>203</v>
      </c>
      <c r="AU257" s="15" t="s">
        <v>85</v>
      </c>
    </row>
    <row r="258" spans="2:63" s="11" customFormat="1" ht="25.9" customHeight="1">
      <c r="B258" s="142"/>
      <c r="D258" s="143" t="s">
        <v>77</v>
      </c>
      <c r="E258" s="144" t="s">
        <v>471</v>
      </c>
      <c r="F258" s="144" t="s">
        <v>471</v>
      </c>
      <c r="I258" s="145"/>
      <c r="J258" s="146">
        <f>BK258</f>
        <v>0</v>
      </c>
      <c r="L258" s="142"/>
      <c r="M258" s="147"/>
      <c r="N258" s="148"/>
      <c r="O258" s="148"/>
      <c r="P258" s="149">
        <f>P259+P277</f>
        <v>0</v>
      </c>
      <c r="Q258" s="148"/>
      <c r="R258" s="149">
        <f>R259+R277</f>
        <v>0</v>
      </c>
      <c r="S258" s="148"/>
      <c r="T258" s="150">
        <f>T259+T277</f>
        <v>0</v>
      </c>
      <c r="AR258" s="143" t="s">
        <v>141</v>
      </c>
      <c r="AT258" s="151" t="s">
        <v>77</v>
      </c>
      <c r="AU258" s="151" t="s">
        <v>78</v>
      </c>
      <c r="AY258" s="143" t="s">
        <v>134</v>
      </c>
      <c r="BK258" s="152">
        <f>BK259+BK277</f>
        <v>0</v>
      </c>
    </row>
    <row r="259" spans="2:63" s="11" customFormat="1" ht="22.9" customHeight="1">
      <c r="B259" s="142"/>
      <c r="D259" s="143" t="s">
        <v>77</v>
      </c>
      <c r="E259" s="153" t="s">
        <v>276</v>
      </c>
      <c r="F259" s="153" t="s">
        <v>277</v>
      </c>
      <c r="I259" s="145"/>
      <c r="J259" s="154">
        <f>BK259</f>
        <v>0</v>
      </c>
      <c r="L259" s="142"/>
      <c r="M259" s="147"/>
      <c r="N259" s="148"/>
      <c r="O259" s="148"/>
      <c r="P259" s="149">
        <f>SUM(P260:P276)</f>
        <v>0</v>
      </c>
      <c r="Q259" s="148"/>
      <c r="R259" s="149">
        <f>SUM(R260:R276)</f>
        <v>0</v>
      </c>
      <c r="S259" s="148"/>
      <c r="T259" s="150">
        <f>SUM(T260:T276)</f>
        <v>0</v>
      </c>
      <c r="AR259" s="143" t="s">
        <v>141</v>
      </c>
      <c r="AT259" s="151" t="s">
        <v>77</v>
      </c>
      <c r="AU259" s="151" t="s">
        <v>83</v>
      </c>
      <c r="AY259" s="143" t="s">
        <v>134</v>
      </c>
      <c r="BK259" s="152">
        <f>SUM(BK260:BK276)</f>
        <v>0</v>
      </c>
    </row>
    <row r="260" spans="2:65" s="1" customFormat="1" ht="16.5" customHeight="1">
      <c r="B260" s="155"/>
      <c r="C260" s="156" t="s">
        <v>472</v>
      </c>
      <c r="D260" s="156" t="s">
        <v>136</v>
      </c>
      <c r="E260" s="157" t="s">
        <v>279</v>
      </c>
      <c r="F260" s="158" t="s">
        <v>280</v>
      </c>
      <c r="G260" s="159" t="s">
        <v>281</v>
      </c>
      <c r="H260" s="160">
        <v>465.413</v>
      </c>
      <c r="I260" s="161"/>
      <c r="J260" s="162">
        <f>ROUND(I260*H260,2)</f>
        <v>0</v>
      </c>
      <c r="K260" s="158" t="s">
        <v>140</v>
      </c>
      <c r="L260" s="30"/>
      <c r="M260" s="163" t="s">
        <v>1</v>
      </c>
      <c r="N260" s="164" t="s">
        <v>43</v>
      </c>
      <c r="O260" s="53"/>
      <c r="P260" s="165">
        <f>O260*H260</f>
        <v>0</v>
      </c>
      <c r="Q260" s="165">
        <v>0</v>
      </c>
      <c r="R260" s="165">
        <f>Q260*H260</f>
        <v>0</v>
      </c>
      <c r="S260" s="165">
        <v>0</v>
      </c>
      <c r="T260" s="166">
        <f>S260*H260</f>
        <v>0</v>
      </c>
      <c r="AR260" s="167" t="s">
        <v>141</v>
      </c>
      <c r="AT260" s="167" t="s">
        <v>136</v>
      </c>
      <c r="AU260" s="167" t="s">
        <v>85</v>
      </c>
      <c r="AY260" s="15" t="s">
        <v>134</v>
      </c>
      <c r="BE260" s="168">
        <f>IF(N260="základní",J260,0)</f>
        <v>0</v>
      </c>
      <c r="BF260" s="168">
        <f>IF(N260="snížená",J260,0)</f>
        <v>0</v>
      </c>
      <c r="BG260" s="168">
        <f>IF(N260="zákl. přenesená",J260,0)</f>
        <v>0</v>
      </c>
      <c r="BH260" s="168">
        <f>IF(N260="sníž. přenesená",J260,0)</f>
        <v>0</v>
      </c>
      <c r="BI260" s="168">
        <f>IF(N260="nulová",J260,0)</f>
        <v>0</v>
      </c>
      <c r="BJ260" s="15" t="s">
        <v>83</v>
      </c>
      <c r="BK260" s="168">
        <f>ROUND(I260*H260,2)</f>
        <v>0</v>
      </c>
      <c r="BL260" s="15" t="s">
        <v>141</v>
      </c>
      <c r="BM260" s="167" t="s">
        <v>473</v>
      </c>
    </row>
    <row r="261" spans="2:47" s="1" customFormat="1" ht="19.5">
      <c r="B261" s="30"/>
      <c r="D261" s="169" t="s">
        <v>143</v>
      </c>
      <c r="F261" s="170" t="s">
        <v>283</v>
      </c>
      <c r="I261" s="95"/>
      <c r="L261" s="30"/>
      <c r="M261" s="171"/>
      <c r="N261" s="53"/>
      <c r="O261" s="53"/>
      <c r="P261" s="53"/>
      <c r="Q261" s="53"/>
      <c r="R261" s="53"/>
      <c r="S261" s="53"/>
      <c r="T261" s="54"/>
      <c r="AT261" s="15" t="s">
        <v>143</v>
      </c>
      <c r="AU261" s="15" t="s">
        <v>85</v>
      </c>
    </row>
    <row r="262" spans="2:47" s="1" customFormat="1" ht="29.25">
      <c r="B262" s="30"/>
      <c r="D262" s="169" t="s">
        <v>145</v>
      </c>
      <c r="F262" s="172" t="s">
        <v>284</v>
      </c>
      <c r="I262" s="95"/>
      <c r="L262" s="30"/>
      <c r="M262" s="171"/>
      <c r="N262" s="53"/>
      <c r="O262" s="53"/>
      <c r="P262" s="53"/>
      <c r="Q262" s="53"/>
      <c r="R262" s="53"/>
      <c r="S262" s="53"/>
      <c r="T262" s="54"/>
      <c r="AT262" s="15" t="s">
        <v>145</v>
      </c>
      <c r="AU262" s="15" t="s">
        <v>85</v>
      </c>
    </row>
    <row r="263" spans="2:65" s="1" customFormat="1" ht="24" customHeight="1">
      <c r="B263" s="155"/>
      <c r="C263" s="156" t="s">
        <v>474</v>
      </c>
      <c r="D263" s="156" t="s">
        <v>136</v>
      </c>
      <c r="E263" s="157" t="s">
        <v>286</v>
      </c>
      <c r="F263" s="158" t="s">
        <v>287</v>
      </c>
      <c r="G263" s="159" t="s">
        <v>281</v>
      </c>
      <c r="H263" s="160">
        <v>465.413</v>
      </c>
      <c r="I263" s="161"/>
      <c r="J263" s="162">
        <f>ROUND(I263*H263,2)</f>
        <v>0</v>
      </c>
      <c r="K263" s="158" t="s">
        <v>140</v>
      </c>
      <c r="L263" s="30"/>
      <c r="M263" s="163" t="s">
        <v>1</v>
      </c>
      <c r="N263" s="164" t="s">
        <v>43</v>
      </c>
      <c r="O263" s="53"/>
      <c r="P263" s="165">
        <f>O263*H263</f>
        <v>0</v>
      </c>
      <c r="Q263" s="165">
        <v>0</v>
      </c>
      <c r="R263" s="165">
        <f>Q263*H263</f>
        <v>0</v>
      </c>
      <c r="S263" s="165">
        <v>0</v>
      </c>
      <c r="T263" s="166">
        <f>S263*H263</f>
        <v>0</v>
      </c>
      <c r="AR263" s="167" t="s">
        <v>141</v>
      </c>
      <c r="AT263" s="167" t="s">
        <v>136</v>
      </c>
      <c r="AU263" s="167" t="s">
        <v>85</v>
      </c>
      <c r="AY263" s="15" t="s">
        <v>134</v>
      </c>
      <c r="BE263" s="168">
        <f>IF(N263="základní",J263,0)</f>
        <v>0</v>
      </c>
      <c r="BF263" s="168">
        <f>IF(N263="snížená",J263,0)</f>
        <v>0</v>
      </c>
      <c r="BG263" s="168">
        <f>IF(N263="zákl. přenesená",J263,0)</f>
        <v>0</v>
      </c>
      <c r="BH263" s="168">
        <f>IF(N263="sníž. přenesená",J263,0)</f>
        <v>0</v>
      </c>
      <c r="BI263" s="168">
        <f>IF(N263="nulová",J263,0)</f>
        <v>0</v>
      </c>
      <c r="BJ263" s="15" t="s">
        <v>83</v>
      </c>
      <c r="BK263" s="168">
        <f>ROUND(I263*H263,2)</f>
        <v>0</v>
      </c>
      <c r="BL263" s="15" t="s">
        <v>141</v>
      </c>
      <c r="BM263" s="167" t="s">
        <v>475</v>
      </c>
    </row>
    <row r="264" spans="2:47" s="1" customFormat="1" ht="29.25">
      <c r="B264" s="30"/>
      <c r="D264" s="169" t="s">
        <v>143</v>
      </c>
      <c r="F264" s="170" t="s">
        <v>289</v>
      </c>
      <c r="I264" s="95"/>
      <c r="L264" s="30"/>
      <c r="M264" s="171"/>
      <c r="N264" s="53"/>
      <c r="O264" s="53"/>
      <c r="P264" s="53"/>
      <c r="Q264" s="53"/>
      <c r="R264" s="53"/>
      <c r="S264" s="53"/>
      <c r="T264" s="54"/>
      <c r="AT264" s="15" t="s">
        <v>143</v>
      </c>
      <c r="AU264" s="15" t="s">
        <v>85</v>
      </c>
    </row>
    <row r="265" spans="2:47" s="1" customFormat="1" ht="29.25">
      <c r="B265" s="30"/>
      <c r="D265" s="169" t="s">
        <v>145</v>
      </c>
      <c r="F265" s="172" t="s">
        <v>284</v>
      </c>
      <c r="I265" s="95"/>
      <c r="L265" s="30"/>
      <c r="M265" s="171"/>
      <c r="N265" s="53"/>
      <c r="O265" s="53"/>
      <c r="P265" s="53"/>
      <c r="Q265" s="53"/>
      <c r="R265" s="53"/>
      <c r="S265" s="53"/>
      <c r="T265" s="54"/>
      <c r="AT265" s="15" t="s">
        <v>145</v>
      </c>
      <c r="AU265" s="15" t="s">
        <v>85</v>
      </c>
    </row>
    <row r="266" spans="2:65" s="1" customFormat="1" ht="36" customHeight="1">
      <c r="B266" s="155"/>
      <c r="C266" s="156" t="s">
        <v>476</v>
      </c>
      <c r="D266" s="156" t="s">
        <v>136</v>
      </c>
      <c r="E266" s="157" t="s">
        <v>477</v>
      </c>
      <c r="F266" s="158" t="s">
        <v>478</v>
      </c>
      <c r="G266" s="159" t="s">
        <v>270</v>
      </c>
      <c r="H266" s="160">
        <v>1</v>
      </c>
      <c r="I266" s="161"/>
      <c r="J266" s="162">
        <f>ROUND(I266*H266,2)</f>
        <v>0</v>
      </c>
      <c r="K266" s="158" t="s">
        <v>1</v>
      </c>
      <c r="L266" s="30"/>
      <c r="M266" s="163" t="s">
        <v>1</v>
      </c>
      <c r="N266" s="164" t="s">
        <v>43</v>
      </c>
      <c r="O266" s="53"/>
      <c r="P266" s="165">
        <f>O266*H266</f>
        <v>0</v>
      </c>
      <c r="Q266" s="165">
        <v>0</v>
      </c>
      <c r="R266" s="165">
        <f>Q266*H266</f>
        <v>0</v>
      </c>
      <c r="S266" s="165">
        <v>0</v>
      </c>
      <c r="T266" s="166">
        <f>S266*H266</f>
        <v>0</v>
      </c>
      <c r="AR266" s="167" t="s">
        <v>141</v>
      </c>
      <c r="AT266" s="167" t="s">
        <v>136</v>
      </c>
      <c r="AU266" s="167" t="s">
        <v>85</v>
      </c>
      <c r="AY266" s="15" t="s">
        <v>134</v>
      </c>
      <c r="BE266" s="168">
        <f>IF(N266="základní",J266,0)</f>
        <v>0</v>
      </c>
      <c r="BF266" s="168">
        <f>IF(N266="snížená",J266,0)</f>
        <v>0</v>
      </c>
      <c r="BG266" s="168">
        <f>IF(N266="zákl. přenesená",J266,0)</f>
        <v>0</v>
      </c>
      <c r="BH266" s="168">
        <f>IF(N266="sníž. přenesená",J266,0)</f>
        <v>0</v>
      </c>
      <c r="BI266" s="168">
        <f>IF(N266="nulová",J266,0)</f>
        <v>0</v>
      </c>
      <c r="BJ266" s="15" t="s">
        <v>83</v>
      </c>
      <c r="BK266" s="168">
        <f>ROUND(I266*H266,2)</f>
        <v>0</v>
      </c>
      <c r="BL266" s="15" t="s">
        <v>141</v>
      </c>
      <c r="BM266" s="167" t="s">
        <v>479</v>
      </c>
    </row>
    <row r="267" spans="2:47" s="1" customFormat="1" ht="29.25">
      <c r="B267" s="30"/>
      <c r="D267" s="169" t="s">
        <v>143</v>
      </c>
      <c r="F267" s="170" t="s">
        <v>478</v>
      </c>
      <c r="I267" s="95"/>
      <c r="L267" s="30"/>
      <c r="M267" s="171"/>
      <c r="N267" s="53"/>
      <c r="O267" s="53"/>
      <c r="P267" s="53"/>
      <c r="Q267" s="53"/>
      <c r="R267" s="53"/>
      <c r="S267" s="53"/>
      <c r="T267" s="54"/>
      <c r="AT267" s="15" t="s">
        <v>143</v>
      </c>
      <c r="AU267" s="15" t="s">
        <v>85</v>
      </c>
    </row>
    <row r="268" spans="2:65" s="1" customFormat="1" ht="36" customHeight="1">
      <c r="B268" s="155"/>
      <c r="C268" s="156" t="s">
        <v>480</v>
      </c>
      <c r="D268" s="156" t="s">
        <v>136</v>
      </c>
      <c r="E268" s="157" t="s">
        <v>481</v>
      </c>
      <c r="F268" s="158" t="s">
        <v>482</v>
      </c>
      <c r="G268" s="159" t="s">
        <v>270</v>
      </c>
      <c r="H268" s="160">
        <v>1</v>
      </c>
      <c r="I268" s="161"/>
      <c r="J268" s="162">
        <f>ROUND(I268*H268,2)</f>
        <v>0</v>
      </c>
      <c r="K268" s="158" t="s">
        <v>1</v>
      </c>
      <c r="L268" s="30"/>
      <c r="M268" s="163" t="s">
        <v>1</v>
      </c>
      <c r="N268" s="164" t="s">
        <v>43</v>
      </c>
      <c r="O268" s="53"/>
      <c r="P268" s="165">
        <f>O268*H268</f>
        <v>0</v>
      </c>
      <c r="Q268" s="165">
        <v>0</v>
      </c>
      <c r="R268" s="165">
        <f>Q268*H268</f>
        <v>0</v>
      </c>
      <c r="S268" s="165">
        <v>0</v>
      </c>
      <c r="T268" s="166">
        <f>S268*H268</f>
        <v>0</v>
      </c>
      <c r="AR268" s="167" t="s">
        <v>141</v>
      </c>
      <c r="AT268" s="167" t="s">
        <v>136</v>
      </c>
      <c r="AU268" s="167" t="s">
        <v>85</v>
      </c>
      <c r="AY268" s="15" t="s">
        <v>134</v>
      </c>
      <c r="BE268" s="168">
        <f>IF(N268="základní",J268,0)</f>
        <v>0</v>
      </c>
      <c r="BF268" s="168">
        <f>IF(N268="snížená",J268,0)</f>
        <v>0</v>
      </c>
      <c r="BG268" s="168">
        <f>IF(N268="zákl. přenesená",J268,0)</f>
        <v>0</v>
      </c>
      <c r="BH268" s="168">
        <f>IF(N268="sníž. přenesená",J268,0)</f>
        <v>0</v>
      </c>
      <c r="BI268" s="168">
        <f>IF(N268="nulová",J268,0)</f>
        <v>0</v>
      </c>
      <c r="BJ268" s="15" t="s">
        <v>83</v>
      </c>
      <c r="BK268" s="168">
        <f>ROUND(I268*H268,2)</f>
        <v>0</v>
      </c>
      <c r="BL268" s="15" t="s">
        <v>141</v>
      </c>
      <c r="BM268" s="167" t="s">
        <v>483</v>
      </c>
    </row>
    <row r="269" spans="2:47" s="1" customFormat="1" ht="19.5">
      <c r="B269" s="30"/>
      <c r="D269" s="169" t="s">
        <v>143</v>
      </c>
      <c r="F269" s="170" t="s">
        <v>484</v>
      </c>
      <c r="I269" s="95"/>
      <c r="L269" s="30"/>
      <c r="M269" s="171"/>
      <c r="N269" s="53"/>
      <c r="O269" s="53"/>
      <c r="P269" s="53"/>
      <c r="Q269" s="53"/>
      <c r="R269" s="53"/>
      <c r="S269" s="53"/>
      <c r="T269" s="54"/>
      <c r="AT269" s="15" t="s">
        <v>143</v>
      </c>
      <c r="AU269" s="15" t="s">
        <v>85</v>
      </c>
    </row>
    <row r="270" spans="2:65" s="1" customFormat="1" ht="24" customHeight="1">
      <c r="B270" s="155"/>
      <c r="C270" s="156" t="s">
        <v>485</v>
      </c>
      <c r="D270" s="156" t="s">
        <v>136</v>
      </c>
      <c r="E270" s="157" t="s">
        <v>486</v>
      </c>
      <c r="F270" s="158" t="s">
        <v>487</v>
      </c>
      <c r="G270" s="159" t="s">
        <v>270</v>
      </c>
      <c r="H270" s="160">
        <v>1</v>
      </c>
      <c r="I270" s="161"/>
      <c r="J270" s="162">
        <f>ROUND(I270*H270,2)</f>
        <v>0</v>
      </c>
      <c r="K270" s="158" t="s">
        <v>1</v>
      </c>
      <c r="L270" s="30"/>
      <c r="M270" s="163" t="s">
        <v>1</v>
      </c>
      <c r="N270" s="164" t="s">
        <v>43</v>
      </c>
      <c r="O270" s="53"/>
      <c r="P270" s="165">
        <f>O270*H270</f>
        <v>0</v>
      </c>
      <c r="Q270" s="165">
        <v>0</v>
      </c>
      <c r="R270" s="165">
        <f>Q270*H270</f>
        <v>0</v>
      </c>
      <c r="S270" s="165">
        <v>0</v>
      </c>
      <c r="T270" s="166">
        <f>S270*H270</f>
        <v>0</v>
      </c>
      <c r="AR270" s="167" t="s">
        <v>141</v>
      </c>
      <c r="AT270" s="167" t="s">
        <v>136</v>
      </c>
      <c r="AU270" s="167" t="s">
        <v>85</v>
      </c>
      <c r="AY270" s="15" t="s">
        <v>134</v>
      </c>
      <c r="BE270" s="168">
        <f>IF(N270="základní",J270,0)</f>
        <v>0</v>
      </c>
      <c r="BF270" s="168">
        <f>IF(N270="snížená",J270,0)</f>
        <v>0</v>
      </c>
      <c r="BG270" s="168">
        <f>IF(N270="zákl. přenesená",J270,0)</f>
        <v>0</v>
      </c>
      <c r="BH270" s="168">
        <f>IF(N270="sníž. přenesená",J270,0)</f>
        <v>0</v>
      </c>
      <c r="BI270" s="168">
        <f>IF(N270="nulová",J270,0)</f>
        <v>0</v>
      </c>
      <c r="BJ270" s="15" t="s">
        <v>83</v>
      </c>
      <c r="BK270" s="168">
        <f>ROUND(I270*H270,2)</f>
        <v>0</v>
      </c>
      <c r="BL270" s="15" t="s">
        <v>141</v>
      </c>
      <c r="BM270" s="167" t="s">
        <v>488</v>
      </c>
    </row>
    <row r="271" spans="2:47" s="1" customFormat="1" ht="19.5">
      <c r="B271" s="30"/>
      <c r="D271" s="169" t="s">
        <v>143</v>
      </c>
      <c r="F271" s="170" t="s">
        <v>487</v>
      </c>
      <c r="I271" s="95"/>
      <c r="L271" s="30"/>
      <c r="M271" s="171"/>
      <c r="N271" s="53"/>
      <c r="O271" s="53"/>
      <c r="P271" s="53"/>
      <c r="Q271" s="53"/>
      <c r="R271" s="53"/>
      <c r="S271" s="53"/>
      <c r="T271" s="54"/>
      <c r="AT271" s="15" t="s">
        <v>143</v>
      </c>
      <c r="AU271" s="15" t="s">
        <v>85</v>
      </c>
    </row>
    <row r="272" spans="2:65" s="1" customFormat="1" ht="36" customHeight="1">
      <c r="B272" s="155"/>
      <c r="C272" s="156" t="s">
        <v>489</v>
      </c>
      <c r="D272" s="156" t="s">
        <v>136</v>
      </c>
      <c r="E272" s="157" t="s">
        <v>490</v>
      </c>
      <c r="F272" s="158" t="s">
        <v>491</v>
      </c>
      <c r="G272" s="159" t="s">
        <v>270</v>
      </c>
      <c r="H272" s="160">
        <v>1</v>
      </c>
      <c r="I272" s="161"/>
      <c r="J272" s="162">
        <f>ROUND(I272*H272,2)</f>
        <v>0</v>
      </c>
      <c r="K272" s="158" t="s">
        <v>1</v>
      </c>
      <c r="L272" s="30"/>
      <c r="M272" s="163" t="s">
        <v>1</v>
      </c>
      <c r="N272" s="164" t="s">
        <v>43</v>
      </c>
      <c r="O272" s="53"/>
      <c r="P272" s="165">
        <f>O272*H272</f>
        <v>0</v>
      </c>
      <c r="Q272" s="165">
        <v>0</v>
      </c>
      <c r="R272" s="165">
        <f>Q272*H272</f>
        <v>0</v>
      </c>
      <c r="S272" s="165">
        <v>0</v>
      </c>
      <c r="T272" s="166">
        <f>S272*H272</f>
        <v>0</v>
      </c>
      <c r="AR272" s="167" t="s">
        <v>141</v>
      </c>
      <c r="AT272" s="167" t="s">
        <v>136</v>
      </c>
      <c r="AU272" s="167" t="s">
        <v>85</v>
      </c>
      <c r="AY272" s="15" t="s">
        <v>134</v>
      </c>
      <c r="BE272" s="168">
        <f>IF(N272="základní",J272,0)</f>
        <v>0</v>
      </c>
      <c r="BF272" s="168">
        <f>IF(N272="snížená",J272,0)</f>
        <v>0</v>
      </c>
      <c r="BG272" s="168">
        <f>IF(N272="zákl. přenesená",J272,0)</f>
        <v>0</v>
      </c>
      <c r="BH272" s="168">
        <f>IF(N272="sníž. přenesená",J272,0)</f>
        <v>0</v>
      </c>
      <c r="BI272" s="168">
        <f>IF(N272="nulová",J272,0)</f>
        <v>0</v>
      </c>
      <c r="BJ272" s="15" t="s">
        <v>83</v>
      </c>
      <c r="BK272" s="168">
        <f>ROUND(I272*H272,2)</f>
        <v>0</v>
      </c>
      <c r="BL272" s="15" t="s">
        <v>141</v>
      </c>
      <c r="BM272" s="167" t="s">
        <v>492</v>
      </c>
    </row>
    <row r="273" spans="2:47" s="1" customFormat="1" ht="19.5">
      <c r="B273" s="30"/>
      <c r="D273" s="169" t="s">
        <v>143</v>
      </c>
      <c r="F273" s="170" t="s">
        <v>493</v>
      </c>
      <c r="I273" s="95"/>
      <c r="L273" s="30"/>
      <c r="M273" s="171"/>
      <c r="N273" s="53"/>
      <c r="O273" s="53"/>
      <c r="P273" s="53"/>
      <c r="Q273" s="53"/>
      <c r="R273" s="53"/>
      <c r="S273" s="53"/>
      <c r="T273" s="54"/>
      <c r="AT273" s="15" t="s">
        <v>143</v>
      </c>
      <c r="AU273" s="15" t="s">
        <v>85</v>
      </c>
    </row>
    <row r="274" spans="2:65" s="1" customFormat="1" ht="16.5" customHeight="1">
      <c r="B274" s="155"/>
      <c r="C274" s="156" t="s">
        <v>494</v>
      </c>
      <c r="D274" s="156" t="s">
        <v>136</v>
      </c>
      <c r="E274" s="157" t="s">
        <v>495</v>
      </c>
      <c r="F274" s="158" t="s">
        <v>496</v>
      </c>
      <c r="G274" s="159" t="s">
        <v>270</v>
      </c>
      <c r="H274" s="160">
        <v>1</v>
      </c>
      <c r="I274" s="161"/>
      <c r="J274" s="162">
        <f>ROUND(I274*H274,2)</f>
        <v>0</v>
      </c>
      <c r="K274" s="158" t="s">
        <v>1</v>
      </c>
      <c r="L274" s="30"/>
      <c r="M274" s="163" t="s">
        <v>1</v>
      </c>
      <c r="N274" s="164" t="s">
        <v>43</v>
      </c>
      <c r="O274" s="53"/>
      <c r="P274" s="165">
        <f>O274*H274</f>
        <v>0</v>
      </c>
      <c r="Q274" s="165">
        <v>0</v>
      </c>
      <c r="R274" s="165">
        <f>Q274*H274</f>
        <v>0</v>
      </c>
      <c r="S274" s="165">
        <v>0</v>
      </c>
      <c r="T274" s="166">
        <f>S274*H274</f>
        <v>0</v>
      </c>
      <c r="AR274" s="167" t="s">
        <v>141</v>
      </c>
      <c r="AT274" s="167" t="s">
        <v>136</v>
      </c>
      <c r="AU274" s="167" t="s">
        <v>85</v>
      </c>
      <c r="AY274" s="15" t="s">
        <v>134</v>
      </c>
      <c r="BE274" s="168">
        <f>IF(N274="základní",J274,0)</f>
        <v>0</v>
      </c>
      <c r="BF274" s="168">
        <f>IF(N274="snížená",J274,0)</f>
        <v>0</v>
      </c>
      <c r="BG274" s="168">
        <f>IF(N274="zákl. přenesená",J274,0)</f>
        <v>0</v>
      </c>
      <c r="BH274" s="168">
        <f>IF(N274="sníž. přenesená",J274,0)</f>
        <v>0</v>
      </c>
      <c r="BI274" s="168">
        <f>IF(N274="nulová",J274,0)</f>
        <v>0</v>
      </c>
      <c r="BJ274" s="15" t="s">
        <v>83</v>
      </c>
      <c r="BK274" s="168">
        <f>ROUND(I274*H274,2)</f>
        <v>0</v>
      </c>
      <c r="BL274" s="15" t="s">
        <v>141</v>
      </c>
      <c r="BM274" s="167" t="s">
        <v>497</v>
      </c>
    </row>
    <row r="275" spans="2:47" s="1" customFormat="1" ht="12">
      <c r="B275" s="30"/>
      <c r="D275" s="169" t="s">
        <v>143</v>
      </c>
      <c r="F275" s="170" t="s">
        <v>496</v>
      </c>
      <c r="I275" s="95"/>
      <c r="L275" s="30"/>
      <c r="M275" s="171"/>
      <c r="N275" s="53"/>
      <c r="O275" s="53"/>
      <c r="P275" s="53"/>
      <c r="Q275" s="53"/>
      <c r="R275" s="53"/>
      <c r="S275" s="53"/>
      <c r="T275" s="54"/>
      <c r="AT275" s="15" t="s">
        <v>143</v>
      </c>
      <c r="AU275" s="15" t="s">
        <v>85</v>
      </c>
    </row>
    <row r="276" spans="2:47" s="1" customFormat="1" ht="68.25">
      <c r="B276" s="30"/>
      <c r="D276" s="169" t="s">
        <v>203</v>
      </c>
      <c r="F276" s="172" t="s">
        <v>498</v>
      </c>
      <c r="I276" s="95"/>
      <c r="L276" s="30"/>
      <c r="M276" s="171"/>
      <c r="N276" s="53"/>
      <c r="O276" s="53"/>
      <c r="P276" s="53"/>
      <c r="Q276" s="53"/>
      <c r="R276" s="53"/>
      <c r="S276" s="53"/>
      <c r="T276" s="54"/>
      <c r="AT276" s="15" t="s">
        <v>203</v>
      </c>
      <c r="AU276" s="15" t="s">
        <v>85</v>
      </c>
    </row>
    <row r="277" spans="2:63" s="11" customFormat="1" ht="22.9" customHeight="1">
      <c r="B277" s="142"/>
      <c r="D277" s="143" t="s">
        <v>77</v>
      </c>
      <c r="E277" s="153" t="s">
        <v>499</v>
      </c>
      <c r="F277" s="153" t="s">
        <v>500</v>
      </c>
      <c r="I277" s="145"/>
      <c r="J277" s="154">
        <f>BK277</f>
        <v>0</v>
      </c>
      <c r="L277" s="142"/>
      <c r="M277" s="147"/>
      <c r="N277" s="148"/>
      <c r="O277" s="148"/>
      <c r="P277" s="149">
        <f>SUM(P278:P298)</f>
        <v>0</v>
      </c>
      <c r="Q277" s="148"/>
      <c r="R277" s="149">
        <f>SUM(R278:R298)</f>
        <v>0</v>
      </c>
      <c r="S277" s="148"/>
      <c r="T277" s="150">
        <f>SUM(T278:T298)</f>
        <v>0</v>
      </c>
      <c r="AR277" s="143" t="s">
        <v>141</v>
      </c>
      <c r="AT277" s="151" t="s">
        <v>77</v>
      </c>
      <c r="AU277" s="151" t="s">
        <v>83</v>
      </c>
      <c r="AY277" s="143" t="s">
        <v>134</v>
      </c>
      <c r="BK277" s="152">
        <f>SUM(BK278:BK298)</f>
        <v>0</v>
      </c>
    </row>
    <row r="278" spans="2:65" s="1" customFormat="1" ht="24" customHeight="1">
      <c r="B278" s="155"/>
      <c r="C278" s="156" t="s">
        <v>501</v>
      </c>
      <c r="D278" s="156" t="s">
        <v>136</v>
      </c>
      <c r="E278" s="157" t="s">
        <v>502</v>
      </c>
      <c r="F278" s="158" t="s">
        <v>503</v>
      </c>
      <c r="G278" s="159" t="s">
        <v>270</v>
      </c>
      <c r="H278" s="160">
        <v>1</v>
      </c>
      <c r="I278" s="161"/>
      <c r="J278" s="162">
        <f>ROUND(I278*H278,2)</f>
        <v>0</v>
      </c>
      <c r="K278" s="158" t="s">
        <v>1</v>
      </c>
      <c r="L278" s="30"/>
      <c r="M278" s="163" t="s">
        <v>1</v>
      </c>
      <c r="N278" s="164" t="s">
        <v>43</v>
      </c>
      <c r="O278" s="53"/>
      <c r="P278" s="165">
        <f>O278*H278</f>
        <v>0</v>
      </c>
      <c r="Q278" s="165">
        <v>0</v>
      </c>
      <c r="R278" s="165">
        <f>Q278*H278</f>
        <v>0</v>
      </c>
      <c r="S278" s="165">
        <v>0</v>
      </c>
      <c r="T278" s="166">
        <f>S278*H278</f>
        <v>0</v>
      </c>
      <c r="AR278" s="167" t="s">
        <v>141</v>
      </c>
      <c r="AT278" s="167" t="s">
        <v>136</v>
      </c>
      <c r="AU278" s="167" t="s">
        <v>85</v>
      </c>
      <c r="AY278" s="15" t="s">
        <v>134</v>
      </c>
      <c r="BE278" s="168">
        <f>IF(N278="základní",J278,0)</f>
        <v>0</v>
      </c>
      <c r="BF278" s="168">
        <f>IF(N278="snížená",J278,0)</f>
        <v>0</v>
      </c>
      <c r="BG278" s="168">
        <f>IF(N278="zákl. přenesená",J278,0)</f>
        <v>0</v>
      </c>
      <c r="BH278" s="168">
        <f>IF(N278="sníž. přenesená",J278,0)</f>
        <v>0</v>
      </c>
      <c r="BI278" s="168">
        <f>IF(N278="nulová",J278,0)</f>
        <v>0</v>
      </c>
      <c r="BJ278" s="15" t="s">
        <v>83</v>
      </c>
      <c r="BK278" s="168">
        <f>ROUND(I278*H278,2)</f>
        <v>0</v>
      </c>
      <c r="BL278" s="15" t="s">
        <v>141</v>
      </c>
      <c r="BM278" s="167" t="s">
        <v>504</v>
      </c>
    </row>
    <row r="279" spans="2:47" s="1" customFormat="1" ht="19.5">
      <c r="B279" s="30"/>
      <c r="D279" s="169" t="s">
        <v>143</v>
      </c>
      <c r="F279" s="170" t="s">
        <v>505</v>
      </c>
      <c r="I279" s="95"/>
      <c r="L279" s="30"/>
      <c r="M279" s="171"/>
      <c r="N279" s="53"/>
      <c r="O279" s="53"/>
      <c r="P279" s="53"/>
      <c r="Q279" s="53"/>
      <c r="R279" s="53"/>
      <c r="S279" s="53"/>
      <c r="T279" s="54"/>
      <c r="AT279" s="15" t="s">
        <v>143</v>
      </c>
      <c r="AU279" s="15" t="s">
        <v>85</v>
      </c>
    </row>
    <row r="280" spans="2:65" s="1" customFormat="1" ht="36" customHeight="1">
      <c r="B280" s="155"/>
      <c r="C280" s="156" t="s">
        <v>506</v>
      </c>
      <c r="D280" s="156" t="s">
        <v>136</v>
      </c>
      <c r="E280" s="157" t="s">
        <v>507</v>
      </c>
      <c r="F280" s="158" t="s">
        <v>508</v>
      </c>
      <c r="G280" s="159" t="s">
        <v>270</v>
      </c>
      <c r="H280" s="160">
        <v>1</v>
      </c>
      <c r="I280" s="161"/>
      <c r="J280" s="162">
        <f>ROUND(I280*H280,2)</f>
        <v>0</v>
      </c>
      <c r="K280" s="158" t="s">
        <v>1</v>
      </c>
      <c r="L280" s="30"/>
      <c r="M280" s="163" t="s">
        <v>1</v>
      </c>
      <c r="N280" s="164" t="s">
        <v>43</v>
      </c>
      <c r="O280" s="53"/>
      <c r="P280" s="165">
        <f>O280*H280</f>
        <v>0</v>
      </c>
      <c r="Q280" s="165">
        <v>0</v>
      </c>
      <c r="R280" s="165">
        <f>Q280*H280</f>
        <v>0</v>
      </c>
      <c r="S280" s="165">
        <v>0</v>
      </c>
      <c r="T280" s="166">
        <f>S280*H280</f>
        <v>0</v>
      </c>
      <c r="AR280" s="167" t="s">
        <v>141</v>
      </c>
      <c r="AT280" s="167" t="s">
        <v>136</v>
      </c>
      <c r="AU280" s="167" t="s">
        <v>85</v>
      </c>
      <c r="AY280" s="15" t="s">
        <v>134</v>
      </c>
      <c r="BE280" s="168">
        <f>IF(N280="základní",J280,0)</f>
        <v>0</v>
      </c>
      <c r="BF280" s="168">
        <f>IF(N280="snížená",J280,0)</f>
        <v>0</v>
      </c>
      <c r="BG280" s="168">
        <f>IF(N280="zákl. přenesená",J280,0)</f>
        <v>0</v>
      </c>
      <c r="BH280" s="168">
        <f>IF(N280="sníž. přenesená",J280,0)</f>
        <v>0</v>
      </c>
      <c r="BI280" s="168">
        <f>IF(N280="nulová",J280,0)</f>
        <v>0</v>
      </c>
      <c r="BJ280" s="15" t="s">
        <v>83</v>
      </c>
      <c r="BK280" s="168">
        <f>ROUND(I280*H280,2)</f>
        <v>0</v>
      </c>
      <c r="BL280" s="15" t="s">
        <v>141</v>
      </c>
      <c r="BM280" s="167" t="s">
        <v>509</v>
      </c>
    </row>
    <row r="281" spans="2:47" s="1" customFormat="1" ht="19.5">
      <c r="B281" s="30"/>
      <c r="D281" s="169" t="s">
        <v>143</v>
      </c>
      <c r="F281" s="170" t="s">
        <v>508</v>
      </c>
      <c r="I281" s="95"/>
      <c r="L281" s="30"/>
      <c r="M281" s="171"/>
      <c r="N281" s="53"/>
      <c r="O281" s="53"/>
      <c r="P281" s="53"/>
      <c r="Q281" s="53"/>
      <c r="R281" s="53"/>
      <c r="S281" s="53"/>
      <c r="T281" s="54"/>
      <c r="AT281" s="15" t="s">
        <v>143</v>
      </c>
      <c r="AU281" s="15" t="s">
        <v>85</v>
      </c>
    </row>
    <row r="282" spans="2:65" s="1" customFormat="1" ht="16.5" customHeight="1">
      <c r="B282" s="155"/>
      <c r="C282" s="156" t="s">
        <v>510</v>
      </c>
      <c r="D282" s="156" t="s">
        <v>136</v>
      </c>
      <c r="E282" s="157" t="s">
        <v>511</v>
      </c>
      <c r="F282" s="158" t="s">
        <v>512</v>
      </c>
      <c r="G282" s="159" t="s">
        <v>270</v>
      </c>
      <c r="H282" s="160">
        <v>1</v>
      </c>
      <c r="I282" s="161"/>
      <c r="J282" s="162">
        <f>ROUND(I282*H282,2)</f>
        <v>0</v>
      </c>
      <c r="K282" s="158" t="s">
        <v>1</v>
      </c>
      <c r="L282" s="30"/>
      <c r="M282" s="163" t="s">
        <v>1</v>
      </c>
      <c r="N282" s="164" t="s">
        <v>43</v>
      </c>
      <c r="O282" s="53"/>
      <c r="P282" s="165">
        <f>O282*H282</f>
        <v>0</v>
      </c>
      <c r="Q282" s="165">
        <v>0</v>
      </c>
      <c r="R282" s="165">
        <f>Q282*H282</f>
        <v>0</v>
      </c>
      <c r="S282" s="165">
        <v>0</v>
      </c>
      <c r="T282" s="166">
        <f>S282*H282</f>
        <v>0</v>
      </c>
      <c r="AR282" s="167" t="s">
        <v>141</v>
      </c>
      <c r="AT282" s="167" t="s">
        <v>136</v>
      </c>
      <c r="AU282" s="167" t="s">
        <v>85</v>
      </c>
      <c r="AY282" s="15" t="s">
        <v>134</v>
      </c>
      <c r="BE282" s="168">
        <f>IF(N282="základní",J282,0)</f>
        <v>0</v>
      </c>
      <c r="BF282" s="168">
        <f>IF(N282="snížená",J282,0)</f>
        <v>0</v>
      </c>
      <c r="BG282" s="168">
        <f>IF(N282="zákl. přenesená",J282,0)</f>
        <v>0</v>
      </c>
      <c r="BH282" s="168">
        <f>IF(N282="sníž. přenesená",J282,0)</f>
        <v>0</v>
      </c>
      <c r="BI282" s="168">
        <f>IF(N282="nulová",J282,0)</f>
        <v>0</v>
      </c>
      <c r="BJ282" s="15" t="s">
        <v>83</v>
      </c>
      <c r="BK282" s="168">
        <f>ROUND(I282*H282,2)</f>
        <v>0</v>
      </c>
      <c r="BL282" s="15" t="s">
        <v>141</v>
      </c>
      <c r="BM282" s="167" t="s">
        <v>513</v>
      </c>
    </row>
    <row r="283" spans="2:47" s="1" customFormat="1" ht="12">
      <c r="B283" s="30"/>
      <c r="D283" s="169" t="s">
        <v>143</v>
      </c>
      <c r="F283" s="170" t="s">
        <v>512</v>
      </c>
      <c r="I283" s="95"/>
      <c r="L283" s="30"/>
      <c r="M283" s="171"/>
      <c r="N283" s="53"/>
      <c r="O283" s="53"/>
      <c r="P283" s="53"/>
      <c r="Q283" s="53"/>
      <c r="R283" s="53"/>
      <c r="S283" s="53"/>
      <c r="T283" s="54"/>
      <c r="AT283" s="15" t="s">
        <v>143</v>
      </c>
      <c r="AU283" s="15" t="s">
        <v>85</v>
      </c>
    </row>
    <row r="284" spans="2:47" s="1" customFormat="1" ht="29.25">
      <c r="B284" s="30"/>
      <c r="D284" s="169" t="s">
        <v>203</v>
      </c>
      <c r="F284" s="172" t="s">
        <v>514</v>
      </c>
      <c r="I284" s="95"/>
      <c r="L284" s="30"/>
      <c r="M284" s="171"/>
      <c r="N284" s="53"/>
      <c r="O284" s="53"/>
      <c r="P284" s="53"/>
      <c r="Q284" s="53"/>
      <c r="R284" s="53"/>
      <c r="S284" s="53"/>
      <c r="T284" s="54"/>
      <c r="AT284" s="15" t="s">
        <v>203</v>
      </c>
      <c r="AU284" s="15" t="s">
        <v>85</v>
      </c>
    </row>
    <row r="285" spans="2:65" s="1" customFormat="1" ht="16.5" customHeight="1">
      <c r="B285" s="155"/>
      <c r="C285" s="156" t="s">
        <v>515</v>
      </c>
      <c r="D285" s="156" t="s">
        <v>136</v>
      </c>
      <c r="E285" s="157" t="s">
        <v>516</v>
      </c>
      <c r="F285" s="158" t="s">
        <v>517</v>
      </c>
      <c r="G285" s="159" t="s">
        <v>270</v>
      </c>
      <c r="H285" s="160">
        <v>1</v>
      </c>
      <c r="I285" s="161"/>
      <c r="J285" s="162">
        <f>ROUND(I285*H285,2)</f>
        <v>0</v>
      </c>
      <c r="K285" s="158" t="s">
        <v>1</v>
      </c>
      <c r="L285" s="30"/>
      <c r="M285" s="163" t="s">
        <v>1</v>
      </c>
      <c r="N285" s="164" t="s">
        <v>43</v>
      </c>
      <c r="O285" s="53"/>
      <c r="P285" s="165">
        <f>O285*H285</f>
        <v>0</v>
      </c>
      <c r="Q285" s="165">
        <v>0</v>
      </c>
      <c r="R285" s="165">
        <f>Q285*H285</f>
        <v>0</v>
      </c>
      <c r="S285" s="165">
        <v>0</v>
      </c>
      <c r="T285" s="166">
        <f>S285*H285</f>
        <v>0</v>
      </c>
      <c r="AR285" s="167" t="s">
        <v>141</v>
      </c>
      <c r="AT285" s="167" t="s">
        <v>136</v>
      </c>
      <c r="AU285" s="167" t="s">
        <v>85</v>
      </c>
      <c r="AY285" s="15" t="s">
        <v>134</v>
      </c>
      <c r="BE285" s="168">
        <f>IF(N285="základní",J285,0)</f>
        <v>0</v>
      </c>
      <c r="BF285" s="168">
        <f>IF(N285="snížená",J285,0)</f>
        <v>0</v>
      </c>
      <c r="BG285" s="168">
        <f>IF(N285="zákl. přenesená",J285,0)</f>
        <v>0</v>
      </c>
      <c r="BH285" s="168">
        <f>IF(N285="sníž. přenesená",J285,0)</f>
        <v>0</v>
      </c>
      <c r="BI285" s="168">
        <f>IF(N285="nulová",J285,0)</f>
        <v>0</v>
      </c>
      <c r="BJ285" s="15" t="s">
        <v>83</v>
      </c>
      <c r="BK285" s="168">
        <f>ROUND(I285*H285,2)</f>
        <v>0</v>
      </c>
      <c r="BL285" s="15" t="s">
        <v>141</v>
      </c>
      <c r="BM285" s="167" t="s">
        <v>518</v>
      </c>
    </row>
    <row r="286" spans="2:47" s="1" customFormat="1" ht="12">
      <c r="B286" s="30"/>
      <c r="D286" s="169" t="s">
        <v>143</v>
      </c>
      <c r="F286" s="170" t="s">
        <v>517</v>
      </c>
      <c r="I286" s="95"/>
      <c r="L286" s="30"/>
      <c r="M286" s="171"/>
      <c r="N286" s="53"/>
      <c r="O286" s="53"/>
      <c r="P286" s="53"/>
      <c r="Q286" s="53"/>
      <c r="R286" s="53"/>
      <c r="S286" s="53"/>
      <c r="T286" s="54"/>
      <c r="AT286" s="15" t="s">
        <v>143</v>
      </c>
      <c r="AU286" s="15" t="s">
        <v>85</v>
      </c>
    </row>
    <row r="287" spans="2:65" s="1" customFormat="1" ht="24" customHeight="1">
      <c r="B287" s="155"/>
      <c r="C287" s="156" t="s">
        <v>519</v>
      </c>
      <c r="D287" s="156" t="s">
        <v>136</v>
      </c>
      <c r="E287" s="157" t="s">
        <v>520</v>
      </c>
      <c r="F287" s="158" t="s">
        <v>521</v>
      </c>
      <c r="G287" s="159" t="s">
        <v>270</v>
      </c>
      <c r="H287" s="160">
        <v>1</v>
      </c>
      <c r="I287" s="161"/>
      <c r="J287" s="162">
        <f>ROUND(I287*H287,2)</f>
        <v>0</v>
      </c>
      <c r="K287" s="158" t="s">
        <v>1</v>
      </c>
      <c r="L287" s="30"/>
      <c r="M287" s="163" t="s">
        <v>1</v>
      </c>
      <c r="N287" s="164" t="s">
        <v>43</v>
      </c>
      <c r="O287" s="53"/>
      <c r="P287" s="165">
        <f>O287*H287</f>
        <v>0</v>
      </c>
      <c r="Q287" s="165">
        <v>0</v>
      </c>
      <c r="R287" s="165">
        <f>Q287*H287</f>
        <v>0</v>
      </c>
      <c r="S287" s="165">
        <v>0</v>
      </c>
      <c r="T287" s="166">
        <f>S287*H287</f>
        <v>0</v>
      </c>
      <c r="AR287" s="167" t="s">
        <v>141</v>
      </c>
      <c r="AT287" s="167" t="s">
        <v>136</v>
      </c>
      <c r="AU287" s="167" t="s">
        <v>85</v>
      </c>
      <c r="AY287" s="15" t="s">
        <v>134</v>
      </c>
      <c r="BE287" s="168">
        <f>IF(N287="základní",J287,0)</f>
        <v>0</v>
      </c>
      <c r="BF287" s="168">
        <f>IF(N287="snížená",J287,0)</f>
        <v>0</v>
      </c>
      <c r="BG287" s="168">
        <f>IF(N287="zákl. přenesená",J287,0)</f>
        <v>0</v>
      </c>
      <c r="BH287" s="168">
        <f>IF(N287="sníž. přenesená",J287,0)</f>
        <v>0</v>
      </c>
      <c r="BI287" s="168">
        <f>IF(N287="nulová",J287,0)</f>
        <v>0</v>
      </c>
      <c r="BJ287" s="15" t="s">
        <v>83</v>
      </c>
      <c r="BK287" s="168">
        <f>ROUND(I287*H287,2)</f>
        <v>0</v>
      </c>
      <c r="BL287" s="15" t="s">
        <v>141</v>
      </c>
      <c r="BM287" s="167" t="s">
        <v>522</v>
      </c>
    </row>
    <row r="288" spans="2:47" s="1" customFormat="1" ht="12">
      <c r="B288" s="30"/>
      <c r="D288" s="169" t="s">
        <v>143</v>
      </c>
      <c r="F288" s="170" t="s">
        <v>523</v>
      </c>
      <c r="I288" s="95"/>
      <c r="L288" s="30"/>
      <c r="M288" s="171"/>
      <c r="N288" s="53"/>
      <c r="O288" s="53"/>
      <c r="P288" s="53"/>
      <c r="Q288" s="53"/>
      <c r="R288" s="53"/>
      <c r="S288" s="53"/>
      <c r="T288" s="54"/>
      <c r="AT288" s="15" t="s">
        <v>143</v>
      </c>
      <c r="AU288" s="15" t="s">
        <v>85</v>
      </c>
    </row>
    <row r="289" spans="2:65" s="1" customFormat="1" ht="36" customHeight="1">
      <c r="B289" s="155"/>
      <c r="C289" s="156" t="s">
        <v>524</v>
      </c>
      <c r="D289" s="156" t="s">
        <v>136</v>
      </c>
      <c r="E289" s="157" t="s">
        <v>525</v>
      </c>
      <c r="F289" s="158" t="s">
        <v>526</v>
      </c>
      <c r="G289" s="159" t="s">
        <v>270</v>
      </c>
      <c r="H289" s="160">
        <v>1</v>
      </c>
      <c r="I289" s="161"/>
      <c r="J289" s="162">
        <f>ROUND(I289*H289,2)</f>
        <v>0</v>
      </c>
      <c r="K289" s="158" t="s">
        <v>1</v>
      </c>
      <c r="L289" s="30"/>
      <c r="M289" s="163" t="s">
        <v>1</v>
      </c>
      <c r="N289" s="164" t="s">
        <v>43</v>
      </c>
      <c r="O289" s="53"/>
      <c r="P289" s="165">
        <f>O289*H289</f>
        <v>0</v>
      </c>
      <c r="Q289" s="165">
        <v>0</v>
      </c>
      <c r="R289" s="165">
        <f>Q289*H289</f>
        <v>0</v>
      </c>
      <c r="S289" s="165">
        <v>0</v>
      </c>
      <c r="T289" s="166">
        <f>S289*H289</f>
        <v>0</v>
      </c>
      <c r="AR289" s="167" t="s">
        <v>141</v>
      </c>
      <c r="AT289" s="167" t="s">
        <v>136</v>
      </c>
      <c r="AU289" s="167" t="s">
        <v>85</v>
      </c>
      <c r="AY289" s="15" t="s">
        <v>134</v>
      </c>
      <c r="BE289" s="168">
        <f>IF(N289="základní",J289,0)</f>
        <v>0</v>
      </c>
      <c r="BF289" s="168">
        <f>IF(N289="snížená",J289,0)</f>
        <v>0</v>
      </c>
      <c r="BG289" s="168">
        <f>IF(N289="zákl. přenesená",J289,0)</f>
        <v>0</v>
      </c>
      <c r="BH289" s="168">
        <f>IF(N289="sníž. přenesená",J289,0)</f>
        <v>0</v>
      </c>
      <c r="BI289" s="168">
        <f>IF(N289="nulová",J289,0)</f>
        <v>0</v>
      </c>
      <c r="BJ289" s="15" t="s">
        <v>83</v>
      </c>
      <c r="BK289" s="168">
        <f>ROUND(I289*H289,2)</f>
        <v>0</v>
      </c>
      <c r="BL289" s="15" t="s">
        <v>141</v>
      </c>
      <c r="BM289" s="167" t="s">
        <v>527</v>
      </c>
    </row>
    <row r="290" spans="2:47" s="1" customFormat="1" ht="19.5">
      <c r="B290" s="30"/>
      <c r="D290" s="169" t="s">
        <v>143</v>
      </c>
      <c r="F290" s="170" t="s">
        <v>528</v>
      </c>
      <c r="I290" s="95"/>
      <c r="L290" s="30"/>
      <c r="M290" s="171"/>
      <c r="N290" s="53"/>
      <c r="O290" s="53"/>
      <c r="P290" s="53"/>
      <c r="Q290" s="53"/>
      <c r="R290" s="53"/>
      <c r="S290" s="53"/>
      <c r="T290" s="54"/>
      <c r="AT290" s="15" t="s">
        <v>143</v>
      </c>
      <c r="AU290" s="15" t="s">
        <v>85</v>
      </c>
    </row>
    <row r="291" spans="2:65" s="1" customFormat="1" ht="24" customHeight="1">
      <c r="B291" s="155"/>
      <c r="C291" s="156" t="s">
        <v>529</v>
      </c>
      <c r="D291" s="156" t="s">
        <v>136</v>
      </c>
      <c r="E291" s="157" t="s">
        <v>530</v>
      </c>
      <c r="F291" s="158" t="s">
        <v>531</v>
      </c>
      <c r="G291" s="159" t="s">
        <v>270</v>
      </c>
      <c r="H291" s="160">
        <v>1</v>
      </c>
      <c r="I291" s="161"/>
      <c r="J291" s="162">
        <f>ROUND(I291*H291,2)</f>
        <v>0</v>
      </c>
      <c r="K291" s="158" t="s">
        <v>1</v>
      </c>
      <c r="L291" s="30"/>
      <c r="M291" s="163" t="s">
        <v>1</v>
      </c>
      <c r="N291" s="164" t="s">
        <v>43</v>
      </c>
      <c r="O291" s="53"/>
      <c r="P291" s="165">
        <f>O291*H291</f>
        <v>0</v>
      </c>
      <c r="Q291" s="165">
        <v>0</v>
      </c>
      <c r="R291" s="165">
        <f>Q291*H291</f>
        <v>0</v>
      </c>
      <c r="S291" s="165">
        <v>0</v>
      </c>
      <c r="T291" s="166">
        <f>S291*H291</f>
        <v>0</v>
      </c>
      <c r="AR291" s="167" t="s">
        <v>141</v>
      </c>
      <c r="AT291" s="167" t="s">
        <v>136</v>
      </c>
      <c r="AU291" s="167" t="s">
        <v>85</v>
      </c>
      <c r="AY291" s="15" t="s">
        <v>134</v>
      </c>
      <c r="BE291" s="168">
        <f>IF(N291="základní",J291,0)</f>
        <v>0</v>
      </c>
      <c r="BF291" s="168">
        <f>IF(N291="snížená",J291,0)</f>
        <v>0</v>
      </c>
      <c r="BG291" s="168">
        <f>IF(N291="zákl. přenesená",J291,0)</f>
        <v>0</v>
      </c>
      <c r="BH291" s="168">
        <f>IF(N291="sníž. přenesená",J291,0)</f>
        <v>0</v>
      </c>
      <c r="BI291" s="168">
        <f>IF(N291="nulová",J291,0)</f>
        <v>0</v>
      </c>
      <c r="BJ291" s="15" t="s">
        <v>83</v>
      </c>
      <c r="BK291" s="168">
        <f>ROUND(I291*H291,2)</f>
        <v>0</v>
      </c>
      <c r="BL291" s="15" t="s">
        <v>141</v>
      </c>
      <c r="BM291" s="167" t="s">
        <v>532</v>
      </c>
    </row>
    <row r="292" spans="2:47" s="1" customFormat="1" ht="19.5">
      <c r="B292" s="30"/>
      <c r="D292" s="169" t="s">
        <v>143</v>
      </c>
      <c r="F292" s="170" t="s">
        <v>531</v>
      </c>
      <c r="I292" s="95"/>
      <c r="L292" s="30"/>
      <c r="M292" s="171"/>
      <c r="N292" s="53"/>
      <c r="O292" s="53"/>
      <c r="P292" s="53"/>
      <c r="Q292" s="53"/>
      <c r="R292" s="53"/>
      <c r="S292" s="53"/>
      <c r="T292" s="54"/>
      <c r="AT292" s="15" t="s">
        <v>143</v>
      </c>
      <c r="AU292" s="15" t="s">
        <v>85</v>
      </c>
    </row>
    <row r="293" spans="2:65" s="1" customFormat="1" ht="24" customHeight="1">
      <c r="B293" s="155"/>
      <c r="C293" s="156" t="s">
        <v>533</v>
      </c>
      <c r="D293" s="156" t="s">
        <v>136</v>
      </c>
      <c r="E293" s="157" t="s">
        <v>534</v>
      </c>
      <c r="F293" s="158" t="s">
        <v>535</v>
      </c>
      <c r="G293" s="159" t="s">
        <v>270</v>
      </c>
      <c r="H293" s="160">
        <v>1</v>
      </c>
      <c r="I293" s="161"/>
      <c r="J293" s="162">
        <f>ROUND(I293*H293,2)</f>
        <v>0</v>
      </c>
      <c r="K293" s="158" t="s">
        <v>1</v>
      </c>
      <c r="L293" s="30"/>
      <c r="M293" s="163" t="s">
        <v>1</v>
      </c>
      <c r="N293" s="164" t="s">
        <v>43</v>
      </c>
      <c r="O293" s="53"/>
      <c r="P293" s="165">
        <f>O293*H293</f>
        <v>0</v>
      </c>
      <c r="Q293" s="165">
        <v>0</v>
      </c>
      <c r="R293" s="165">
        <f>Q293*H293</f>
        <v>0</v>
      </c>
      <c r="S293" s="165">
        <v>0</v>
      </c>
      <c r="T293" s="166">
        <f>S293*H293</f>
        <v>0</v>
      </c>
      <c r="AR293" s="167" t="s">
        <v>141</v>
      </c>
      <c r="AT293" s="167" t="s">
        <v>136</v>
      </c>
      <c r="AU293" s="167" t="s">
        <v>85</v>
      </c>
      <c r="AY293" s="15" t="s">
        <v>134</v>
      </c>
      <c r="BE293" s="168">
        <f>IF(N293="základní",J293,0)</f>
        <v>0</v>
      </c>
      <c r="BF293" s="168">
        <f>IF(N293="snížená",J293,0)</f>
        <v>0</v>
      </c>
      <c r="BG293" s="168">
        <f>IF(N293="zákl. přenesená",J293,0)</f>
        <v>0</v>
      </c>
      <c r="BH293" s="168">
        <f>IF(N293="sníž. přenesená",J293,0)</f>
        <v>0</v>
      </c>
      <c r="BI293" s="168">
        <f>IF(N293="nulová",J293,0)</f>
        <v>0</v>
      </c>
      <c r="BJ293" s="15" t="s">
        <v>83</v>
      </c>
      <c r="BK293" s="168">
        <f>ROUND(I293*H293,2)</f>
        <v>0</v>
      </c>
      <c r="BL293" s="15" t="s">
        <v>141</v>
      </c>
      <c r="BM293" s="167" t="s">
        <v>536</v>
      </c>
    </row>
    <row r="294" spans="2:47" s="1" customFormat="1" ht="19.5">
      <c r="B294" s="30"/>
      <c r="D294" s="169" t="s">
        <v>143</v>
      </c>
      <c r="F294" s="170" t="s">
        <v>535</v>
      </c>
      <c r="I294" s="95"/>
      <c r="L294" s="30"/>
      <c r="M294" s="171"/>
      <c r="N294" s="53"/>
      <c r="O294" s="53"/>
      <c r="P294" s="53"/>
      <c r="Q294" s="53"/>
      <c r="R294" s="53"/>
      <c r="S294" s="53"/>
      <c r="T294" s="54"/>
      <c r="AT294" s="15" t="s">
        <v>143</v>
      </c>
      <c r="AU294" s="15" t="s">
        <v>85</v>
      </c>
    </row>
    <row r="295" spans="2:65" s="1" customFormat="1" ht="36" customHeight="1">
      <c r="B295" s="155"/>
      <c r="C295" s="156" t="s">
        <v>100</v>
      </c>
      <c r="D295" s="156" t="s">
        <v>136</v>
      </c>
      <c r="E295" s="157" t="s">
        <v>537</v>
      </c>
      <c r="F295" s="158" t="s">
        <v>538</v>
      </c>
      <c r="G295" s="159" t="s">
        <v>270</v>
      </c>
      <c r="H295" s="160">
        <v>1</v>
      </c>
      <c r="I295" s="161"/>
      <c r="J295" s="162">
        <f>ROUND(I295*H295,2)</f>
        <v>0</v>
      </c>
      <c r="K295" s="158" t="s">
        <v>1</v>
      </c>
      <c r="L295" s="30"/>
      <c r="M295" s="163" t="s">
        <v>1</v>
      </c>
      <c r="N295" s="164" t="s">
        <v>43</v>
      </c>
      <c r="O295" s="53"/>
      <c r="P295" s="165">
        <f>O295*H295</f>
        <v>0</v>
      </c>
      <c r="Q295" s="165">
        <v>0</v>
      </c>
      <c r="R295" s="165">
        <f>Q295*H295</f>
        <v>0</v>
      </c>
      <c r="S295" s="165">
        <v>0</v>
      </c>
      <c r="T295" s="166">
        <f>S295*H295</f>
        <v>0</v>
      </c>
      <c r="AR295" s="167" t="s">
        <v>141</v>
      </c>
      <c r="AT295" s="167" t="s">
        <v>136</v>
      </c>
      <c r="AU295" s="167" t="s">
        <v>85</v>
      </c>
      <c r="AY295" s="15" t="s">
        <v>134</v>
      </c>
      <c r="BE295" s="168">
        <f>IF(N295="základní",J295,0)</f>
        <v>0</v>
      </c>
      <c r="BF295" s="168">
        <f>IF(N295="snížená",J295,0)</f>
        <v>0</v>
      </c>
      <c r="BG295" s="168">
        <f>IF(N295="zákl. přenesená",J295,0)</f>
        <v>0</v>
      </c>
      <c r="BH295" s="168">
        <f>IF(N295="sníž. přenesená",J295,0)</f>
        <v>0</v>
      </c>
      <c r="BI295" s="168">
        <f>IF(N295="nulová",J295,0)</f>
        <v>0</v>
      </c>
      <c r="BJ295" s="15" t="s">
        <v>83</v>
      </c>
      <c r="BK295" s="168">
        <f>ROUND(I295*H295,2)</f>
        <v>0</v>
      </c>
      <c r="BL295" s="15" t="s">
        <v>141</v>
      </c>
      <c r="BM295" s="167" t="s">
        <v>539</v>
      </c>
    </row>
    <row r="296" spans="2:47" s="1" customFormat="1" ht="19.5">
      <c r="B296" s="30"/>
      <c r="D296" s="169" t="s">
        <v>143</v>
      </c>
      <c r="F296" s="170" t="s">
        <v>538</v>
      </c>
      <c r="I296" s="95"/>
      <c r="L296" s="30"/>
      <c r="M296" s="171"/>
      <c r="N296" s="53"/>
      <c r="O296" s="53"/>
      <c r="P296" s="53"/>
      <c r="Q296" s="53"/>
      <c r="R296" s="53"/>
      <c r="S296" s="53"/>
      <c r="T296" s="54"/>
      <c r="AT296" s="15" t="s">
        <v>143</v>
      </c>
      <c r="AU296" s="15" t="s">
        <v>85</v>
      </c>
    </row>
    <row r="297" spans="2:65" s="1" customFormat="1" ht="24" customHeight="1">
      <c r="B297" s="155"/>
      <c r="C297" s="156" t="s">
        <v>540</v>
      </c>
      <c r="D297" s="156" t="s">
        <v>136</v>
      </c>
      <c r="E297" s="157" t="s">
        <v>541</v>
      </c>
      <c r="F297" s="158" t="s">
        <v>542</v>
      </c>
      <c r="G297" s="159" t="s">
        <v>270</v>
      </c>
      <c r="H297" s="160">
        <v>1</v>
      </c>
      <c r="I297" s="161"/>
      <c r="J297" s="162">
        <f>ROUND(I297*H297,2)</f>
        <v>0</v>
      </c>
      <c r="K297" s="158" t="s">
        <v>1</v>
      </c>
      <c r="L297" s="30"/>
      <c r="M297" s="163" t="s">
        <v>1</v>
      </c>
      <c r="N297" s="164" t="s">
        <v>43</v>
      </c>
      <c r="O297" s="53"/>
      <c r="P297" s="165">
        <f>O297*H297</f>
        <v>0</v>
      </c>
      <c r="Q297" s="165">
        <v>0</v>
      </c>
      <c r="R297" s="165">
        <f>Q297*H297</f>
        <v>0</v>
      </c>
      <c r="S297" s="165">
        <v>0</v>
      </c>
      <c r="T297" s="166">
        <f>S297*H297</f>
        <v>0</v>
      </c>
      <c r="AR297" s="167" t="s">
        <v>141</v>
      </c>
      <c r="AT297" s="167" t="s">
        <v>136</v>
      </c>
      <c r="AU297" s="167" t="s">
        <v>85</v>
      </c>
      <c r="AY297" s="15" t="s">
        <v>134</v>
      </c>
      <c r="BE297" s="168">
        <f>IF(N297="základní",J297,0)</f>
        <v>0</v>
      </c>
      <c r="BF297" s="168">
        <f>IF(N297="snížená",J297,0)</f>
        <v>0</v>
      </c>
      <c r="BG297" s="168">
        <f>IF(N297="zákl. přenesená",J297,0)</f>
        <v>0</v>
      </c>
      <c r="BH297" s="168">
        <f>IF(N297="sníž. přenesená",J297,0)</f>
        <v>0</v>
      </c>
      <c r="BI297" s="168">
        <f>IF(N297="nulová",J297,0)</f>
        <v>0</v>
      </c>
      <c r="BJ297" s="15" t="s">
        <v>83</v>
      </c>
      <c r="BK297" s="168">
        <f>ROUND(I297*H297,2)</f>
        <v>0</v>
      </c>
      <c r="BL297" s="15" t="s">
        <v>141</v>
      </c>
      <c r="BM297" s="167" t="s">
        <v>543</v>
      </c>
    </row>
    <row r="298" spans="2:47" s="1" customFormat="1" ht="19.5">
      <c r="B298" s="30"/>
      <c r="D298" s="169" t="s">
        <v>143</v>
      </c>
      <c r="F298" s="170" t="s">
        <v>542</v>
      </c>
      <c r="I298" s="95"/>
      <c r="L298" s="30"/>
      <c r="M298" s="199"/>
      <c r="N298" s="200"/>
      <c r="O298" s="200"/>
      <c r="P298" s="200"/>
      <c r="Q298" s="200"/>
      <c r="R298" s="200"/>
      <c r="S298" s="200"/>
      <c r="T298" s="201"/>
      <c r="AT298" s="15" t="s">
        <v>143</v>
      </c>
      <c r="AU298" s="15" t="s">
        <v>85</v>
      </c>
    </row>
    <row r="299" spans="2:12" s="1" customFormat="1" ht="6.95" customHeight="1">
      <c r="B299" s="42"/>
      <c r="C299" s="43"/>
      <c r="D299" s="43"/>
      <c r="E299" s="43"/>
      <c r="F299" s="43"/>
      <c r="G299" s="43"/>
      <c r="H299" s="43"/>
      <c r="I299" s="116"/>
      <c r="J299" s="43"/>
      <c r="K299" s="43"/>
      <c r="L299" s="30"/>
    </row>
  </sheetData>
  <autoFilter ref="C130:K298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REGIO11-KROS1\kros1</dc:creator>
  <cp:keywords/>
  <dc:description/>
  <cp:lastModifiedBy>Řídká Helena</cp:lastModifiedBy>
  <dcterms:created xsi:type="dcterms:W3CDTF">2019-03-13T07:23:49Z</dcterms:created>
  <dcterms:modified xsi:type="dcterms:W3CDTF">2019-04-23T11:22:16Z</dcterms:modified>
  <cp:category/>
  <cp:version/>
  <cp:contentType/>
  <cp:contentStatus/>
</cp:coreProperties>
</file>