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1456" windowHeight="12216"/>
  </bookViews>
  <sheets>
    <sheet name="Rekapitulace stavby" sheetId="1" r:id="rId1"/>
    <sheet name="1. - SO 01 Úprava koryta" sheetId="2" r:id="rId2"/>
    <sheet name="VON - Vedlejší a ostatní ..." sheetId="3" r:id="rId3"/>
  </sheets>
  <definedNames>
    <definedName name="_xlnm._FilterDatabase" localSheetId="1" hidden="1">'1. - SO 01 Úprava koryta'!$C$86:$K$265</definedName>
    <definedName name="_xlnm._FilterDatabase" localSheetId="2" hidden="1">'VON - Vedlejší a ostatní ...'!$C$80:$K$120</definedName>
    <definedName name="_xlnm.Print_Titles" localSheetId="1">'1. - SO 01 Úprava koryta'!$86:$86</definedName>
    <definedName name="_xlnm.Print_Titles" localSheetId="0">'Rekapitulace stavby'!$49:$49</definedName>
    <definedName name="_xlnm.Print_Titles" localSheetId="2">'VON - Vedlejší a ostatní ...'!$80:$80</definedName>
    <definedName name="_xlnm.Print_Area" localSheetId="1">'1. - SO 01 Úprava koryta'!$C$4:$J$36,'1. - SO 01 Úprava koryta'!$C$42:$J$68,'1. - SO 01 Úprava koryta'!$C$74:$K$265</definedName>
    <definedName name="_xlnm.Print_Area" localSheetId="0">'Rekapitulace stavby'!$D$4:$AO$33,'Rekapitulace stavby'!$C$39:$AQ$54</definedName>
    <definedName name="_xlnm.Print_Area" localSheetId="2">'VON - Vedlejší a ostatní ...'!$C$4:$J$36,'VON - Vedlejší a ostatní ...'!$C$42:$J$62,'VON - Vedlejší a ostatní ...'!$C$68:$K$120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19" i="3"/>
  <c r="BH119" i="3"/>
  <c r="BF119" i="3"/>
  <c r="BE119" i="3"/>
  <c r="T119" i="3"/>
  <c r="R119" i="3"/>
  <c r="P119" i="3"/>
  <c r="BK119" i="3"/>
  <c r="J119" i="3"/>
  <c r="BG119" i="3"/>
  <c r="BI118" i="3"/>
  <c r="BH118" i="3"/>
  <c r="BF118" i="3"/>
  <c r="BE118" i="3"/>
  <c r="T118" i="3"/>
  <c r="R118" i="3"/>
  <c r="P118" i="3"/>
  <c r="BK118" i="3"/>
  <c r="J118" i="3"/>
  <c r="BG118" i="3"/>
  <c r="BI117" i="3"/>
  <c r="BH117" i="3"/>
  <c r="BF117" i="3"/>
  <c r="BE117" i="3"/>
  <c r="T117" i="3"/>
  <c r="R117" i="3"/>
  <c r="P117" i="3"/>
  <c r="BK117" i="3"/>
  <c r="J117" i="3"/>
  <c r="BG117" i="3"/>
  <c r="BI116" i="3"/>
  <c r="BH116" i="3"/>
  <c r="BF116" i="3"/>
  <c r="BE116" i="3"/>
  <c r="T116" i="3"/>
  <c r="R116" i="3"/>
  <c r="P116" i="3"/>
  <c r="BK116" i="3"/>
  <c r="J116" i="3"/>
  <c r="BG116" i="3"/>
  <c r="BI115" i="3"/>
  <c r="BH115" i="3"/>
  <c r="BF115" i="3"/>
  <c r="BE115" i="3"/>
  <c r="T115" i="3"/>
  <c r="R115" i="3"/>
  <c r="P115" i="3"/>
  <c r="BK115" i="3"/>
  <c r="J115" i="3"/>
  <c r="BG115" i="3"/>
  <c r="BI114" i="3"/>
  <c r="BH114" i="3"/>
  <c r="BF114" i="3"/>
  <c r="BE114" i="3"/>
  <c r="T114" i="3"/>
  <c r="R114" i="3"/>
  <c r="P114" i="3"/>
  <c r="BK114" i="3"/>
  <c r="J114" i="3"/>
  <c r="BG114" i="3"/>
  <c r="BI111" i="3"/>
  <c r="BH111" i="3"/>
  <c r="BF111" i="3"/>
  <c r="BE111" i="3"/>
  <c r="T111" i="3"/>
  <c r="R111" i="3"/>
  <c r="P111" i="3"/>
  <c r="BK111" i="3"/>
  <c r="J111" i="3"/>
  <c r="BG111" i="3"/>
  <c r="BI110" i="3"/>
  <c r="BH110" i="3"/>
  <c r="BF110" i="3"/>
  <c r="BE110" i="3"/>
  <c r="T110" i="3"/>
  <c r="R110" i="3"/>
  <c r="P110" i="3"/>
  <c r="BK110" i="3"/>
  <c r="J110" i="3"/>
  <c r="BG110" i="3"/>
  <c r="BI109" i="3"/>
  <c r="BH109" i="3"/>
  <c r="BF109" i="3"/>
  <c r="BE109" i="3"/>
  <c r="T109" i="3"/>
  <c r="R109" i="3"/>
  <c r="P109" i="3"/>
  <c r="BK109" i="3"/>
  <c r="J109" i="3"/>
  <c r="BG109" i="3"/>
  <c r="BI108" i="3"/>
  <c r="BH108" i="3"/>
  <c r="BF108" i="3"/>
  <c r="BE108" i="3"/>
  <c r="T108" i="3"/>
  <c r="R108" i="3"/>
  <c r="P108" i="3"/>
  <c r="P105" i="3" s="1"/>
  <c r="BK108" i="3"/>
  <c r="BK105" i="3" s="1"/>
  <c r="J105" i="3" s="1"/>
  <c r="J61" i="3" s="1"/>
  <c r="J108" i="3"/>
  <c r="BG108" i="3"/>
  <c r="BI107" i="3"/>
  <c r="BH107" i="3"/>
  <c r="BF107" i="3"/>
  <c r="BE107" i="3"/>
  <c r="T107" i="3"/>
  <c r="T105" i="3" s="1"/>
  <c r="R107" i="3"/>
  <c r="R105" i="3" s="1"/>
  <c r="P107" i="3"/>
  <c r="BK107" i="3"/>
  <c r="J107" i="3"/>
  <c r="BG107" i="3"/>
  <c r="BI106" i="3"/>
  <c r="BH106" i="3"/>
  <c r="BF106" i="3"/>
  <c r="BE106" i="3"/>
  <c r="T106" i="3"/>
  <c r="R106" i="3"/>
  <c r="P106" i="3"/>
  <c r="BK106" i="3"/>
  <c r="J106" i="3"/>
  <c r="BG106" i="3"/>
  <c r="BI104" i="3"/>
  <c r="BH104" i="3"/>
  <c r="BF104" i="3"/>
  <c r="BE104" i="3"/>
  <c r="T104" i="3"/>
  <c r="R104" i="3"/>
  <c r="P104" i="3"/>
  <c r="BK104" i="3"/>
  <c r="BK102" i="3" s="1"/>
  <c r="J102" i="3" s="1"/>
  <c r="J60" i="3" s="1"/>
  <c r="J104" i="3"/>
  <c r="BG104" i="3"/>
  <c r="BI103" i="3"/>
  <c r="BH103" i="3"/>
  <c r="BF103" i="3"/>
  <c r="BE103" i="3"/>
  <c r="T103" i="3"/>
  <c r="T102" i="3"/>
  <c r="R103" i="3"/>
  <c r="R102" i="3"/>
  <c r="P103" i="3"/>
  <c r="P102" i="3"/>
  <c r="BK103" i="3"/>
  <c r="J103" i="3"/>
  <c r="BG103" i="3" s="1"/>
  <c r="BI101" i="3"/>
  <c r="BH101" i="3"/>
  <c r="BF101" i="3"/>
  <c r="BE101" i="3"/>
  <c r="T101" i="3"/>
  <c r="R101" i="3"/>
  <c r="R98" i="3" s="1"/>
  <c r="P101" i="3"/>
  <c r="BK101" i="3"/>
  <c r="J101" i="3"/>
  <c r="BG101" i="3"/>
  <c r="BI100" i="3"/>
  <c r="BH100" i="3"/>
  <c r="BF100" i="3"/>
  <c r="BE100" i="3"/>
  <c r="T100" i="3"/>
  <c r="R100" i="3"/>
  <c r="P100" i="3"/>
  <c r="BK100" i="3"/>
  <c r="BK98" i="3" s="1"/>
  <c r="J98" i="3" s="1"/>
  <c r="J59" i="3" s="1"/>
  <c r="J100" i="3"/>
  <c r="BG100" i="3"/>
  <c r="BI99" i="3"/>
  <c r="BH99" i="3"/>
  <c r="BF99" i="3"/>
  <c r="BE99" i="3"/>
  <c r="T99" i="3"/>
  <c r="T98" i="3"/>
  <c r="R99" i="3"/>
  <c r="P99" i="3"/>
  <c r="P98" i="3"/>
  <c r="BK99" i="3"/>
  <c r="J99" i="3"/>
  <c r="BG99" i="3" s="1"/>
  <c r="BI94" i="3"/>
  <c r="BH94" i="3"/>
  <c r="F33" i="3" s="1"/>
  <c r="BC53" i="1" s="1"/>
  <c r="BF94" i="3"/>
  <c r="BE94" i="3"/>
  <c r="T94" i="3"/>
  <c r="R94" i="3"/>
  <c r="P94" i="3"/>
  <c r="BK94" i="3"/>
  <c r="J94" i="3"/>
  <c r="BG94" i="3"/>
  <c r="BI90" i="3"/>
  <c r="BH90" i="3"/>
  <c r="BF90" i="3"/>
  <c r="J31" i="3" s="1"/>
  <c r="AW53" i="1" s="1"/>
  <c r="BE90" i="3"/>
  <c r="T90" i="3"/>
  <c r="R90" i="3"/>
  <c r="P90" i="3"/>
  <c r="BK90" i="3"/>
  <c r="J90" i="3"/>
  <c r="BG90" i="3"/>
  <c r="BI84" i="3"/>
  <c r="F34" i="3"/>
  <c r="BD53" i="1" s="1"/>
  <c r="BH84" i="3"/>
  <c r="BF84" i="3"/>
  <c r="BE84" i="3"/>
  <c r="J30" i="3"/>
  <c r="AV53" i="1" s="1"/>
  <c r="T84" i="3"/>
  <c r="T83" i="3"/>
  <c r="T82" i="3" s="1"/>
  <c r="T81" i="3" s="1"/>
  <c r="R84" i="3"/>
  <c r="R83" i="3" s="1"/>
  <c r="R82" i="3" s="1"/>
  <c r="R81" i="3" s="1"/>
  <c r="P84" i="3"/>
  <c r="P83" i="3"/>
  <c r="BK84" i="3"/>
  <c r="J84" i="3"/>
  <c r="BG84" i="3"/>
  <c r="F32" i="3"/>
  <c r="BB53" i="1" s="1"/>
  <c r="J77" i="3"/>
  <c r="F77" i="3"/>
  <c r="F75" i="3"/>
  <c r="E73" i="3"/>
  <c r="J51" i="3"/>
  <c r="F51" i="3"/>
  <c r="F49" i="3"/>
  <c r="E47" i="3"/>
  <c r="J18" i="3"/>
  <c r="E18" i="3"/>
  <c r="F78" i="3"/>
  <c r="F52" i="3"/>
  <c r="J17" i="3"/>
  <c r="J12" i="3"/>
  <c r="J75" i="3"/>
  <c r="J49" i="3"/>
  <c r="E7" i="3"/>
  <c r="E71" i="3"/>
  <c r="E45" i="3"/>
  <c r="AY52" i="1"/>
  <c r="AX52" i="1"/>
  <c r="BI263" i="2"/>
  <c r="BH263" i="2"/>
  <c r="BF263" i="2"/>
  <c r="BE263" i="2"/>
  <c r="T263" i="2"/>
  <c r="T262" i="2"/>
  <c r="T261" i="2" s="1"/>
  <c r="R263" i="2"/>
  <c r="R262" i="2"/>
  <c r="R261" i="2"/>
  <c r="P263" i="2"/>
  <c r="P262" i="2" s="1"/>
  <c r="P261" i="2" s="1"/>
  <c r="BK263" i="2"/>
  <c r="BK262" i="2"/>
  <c r="J263" i="2"/>
  <c r="BG263" i="2" s="1"/>
  <c r="BI260" i="2"/>
  <c r="BH260" i="2"/>
  <c r="BF260" i="2"/>
  <c r="BE260" i="2"/>
  <c r="T260" i="2"/>
  <c r="T259" i="2" s="1"/>
  <c r="R260" i="2"/>
  <c r="R259" i="2"/>
  <c r="P260" i="2"/>
  <c r="P259" i="2" s="1"/>
  <c r="BK260" i="2"/>
  <c r="BK259" i="2"/>
  <c r="J259" i="2" s="1"/>
  <c r="J65" i="2" s="1"/>
  <c r="J260" i="2"/>
  <c r="BG260" i="2"/>
  <c r="BI256" i="2"/>
  <c r="BH256" i="2"/>
  <c r="BF256" i="2"/>
  <c r="BE256" i="2"/>
  <c r="T256" i="2"/>
  <c r="R256" i="2"/>
  <c r="P256" i="2"/>
  <c r="BK256" i="2"/>
  <c r="J256" i="2"/>
  <c r="BG256" i="2" s="1"/>
  <c r="BI253" i="2"/>
  <c r="BH253" i="2"/>
  <c r="BF253" i="2"/>
  <c r="BE253" i="2"/>
  <c r="T253" i="2"/>
  <c r="R253" i="2"/>
  <c r="P253" i="2"/>
  <c r="BK253" i="2"/>
  <c r="J253" i="2"/>
  <c r="BG253" i="2"/>
  <c r="BI249" i="2"/>
  <c r="BH249" i="2"/>
  <c r="BF249" i="2"/>
  <c r="BE249" i="2"/>
  <c r="T249" i="2"/>
  <c r="R249" i="2"/>
  <c r="P249" i="2"/>
  <c r="BK249" i="2"/>
  <c r="J249" i="2"/>
  <c r="BG249" i="2" s="1"/>
  <c r="BI246" i="2"/>
  <c r="BH246" i="2"/>
  <c r="BF246" i="2"/>
  <c r="BE246" i="2"/>
  <c r="T246" i="2"/>
  <c r="R246" i="2"/>
  <c r="P246" i="2"/>
  <c r="P231" i="2" s="1"/>
  <c r="BK246" i="2"/>
  <c r="J246" i="2"/>
  <c r="BG246" i="2"/>
  <c r="BI243" i="2"/>
  <c r="BH243" i="2"/>
  <c r="BF243" i="2"/>
  <c r="BE243" i="2"/>
  <c r="T243" i="2"/>
  <c r="T231" i="2" s="1"/>
  <c r="R243" i="2"/>
  <c r="P243" i="2"/>
  <c r="BK243" i="2"/>
  <c r="J243" i="2"/>
  <c r="BG243" i="2" s="1"/>
  <c r="BI232" i="2"/>
  <c r="BH232" i="2"/>
  <c r="BF232" i="2"/>
  <c r="BE232" i="2"/>
  <c r="T232" i="2"/>
  <c r="R232" i="2"/>
  <c r="P232" i="2"/>
  <c r="BK232" i="2"/>
  <c r="J232" i="2"/>
  <c r="BG232" i="2"/>
  <c r="BI220" i="2"/>
  <c r="BH220" i="2"/>
  <c r="BF220" i="2"/>
  <c r="BE220" i="2"/>
  <c r="T220" i="2"/>
  <c r="R220" i="2"/>
  <c r="P220" i="2"/>
  <c r="BK220" i="2"/>
  <c r="J220" i="2"/>
  <c r="BG220" i="2"/>
  <c r="BI217" i="2"/>
  <c r="BH217" i="2"/>
  <c r="BF217" i="2"/>
  <c r="BE217" i="2"/>
  <c r="T217" i="2"/>
  <c r="T213" i="2" s="1"/>
  <c r="R217" i="2"/>
  <c r="P217" i="2"/>
  <c r="BK217" i="2"/>
  <c r="J217" i="2"/>
  <c r="BG217" i="2" s="1"/>
  <c r="BI214" i="2"/>
  <c r="BH214" i="2"/>
  <c r="BF214" i="2"/>
  <c r="BE214" i="2"/>
  <c r="T214" i="2"/>
  <c r="R214" i="2"/>
  <c r="R213" i="2" s="1"/>
  <c r="P214" i="2"/>
  <c r="P213" i="2"/>
  <c r="BK214" i="2"/>
  <c r="J214" i="2"/>
  <c r="BG214" i="2"/>
  <c r="BI210" i="2"/>
  <c r="BH210" i="2"/>
  <c r="BF210" i="2"/>
  <c r="BE210" i="2"/>
  <c r="T210" i="2"/>
  <c r="T209" i="2"/>
  <c r="R210" i="2"/>
  <c r="R209" i="2" s="1"/>
  <c r="P210" i="2"/>
  <c r="P209" i="2"/>
  <c r="BK210" i="2"/>
  <c r="BK209" i="2" s="1"/>
  <c r="J209" i="2" s="1"/>
  <c r="J62" i="2" s="1"/>
  <c r="J210" i="2"/>
  <c r="BG210" i="2"/>
  <c r="BI206" i="2"/>
  <c r="BH206" i="2"/>
  <c r="BF206" i="2"/>
  <c r="BE206" i="2"/>
  <c r="T206" i="2"/>
  <c r="R206" i="2"/>
  <c r="P206" i="2"/>
  <c r="BK206" i="2"/>
  <c r="J206" i="2"/>
  <c r="BG206" i="2"/>
  <c r="BI203" i="2"/>
  <c r="BH203" i="2"/>
  <c r="BF203" i="2"/>
  <c r="BE203" i="2"/>
  <c r="T203" i="2"/>
  <c r="R203" i="2"/>
  <c r="P203" i="2"/>
  <c r="BK203" i="2"/>
  <c r="J203" i="2"/>
  <c r="BG203" i="2" s="1"/>
  <c r="BI200" i="2"/>
  <c r="BH200" i="2"/>
  <c r="BF200" i="2"/>
  <c r="BE200" i="2"/>
  <c r="T200" i="2"/>
  <c r="R200" i="2"/>
  <c r="R196" i="2" s="1"/>
  <c r="P200" i="2"/>
  <c r="BK200" i="2"/>
  <c r="J200" i="2"/>
  <c r="BG200" i="2"/>
  <c r="BI197" i="2"/>
  <c r="BH197" i="2"/>
  <c r="BF197" i="2"/>
  <c r="BE197" i="2"/>
  <c r="T197" i="2"/>
  <c r="R197" i="2"/>
  <c r="P197" i="2"/>
  <c r="P196" i="2" s="1"/>
  <c r="BK197" i="2"/>
  <c r="BK196" i="2"/>
  <c r="J196" i="2"/>
  <c r="J61" i="2" s="1"/>
  <c r="J197" i="2"/>
  <c r="BG197" i="2"/>
  <c r="BI195" i="2"/>
  <c r="BH195" i="2"/>
  <c r="BF195" i="2"/>
  <c r="BE195" i="2"/>
  <c r="T195" i="2"/>
  <c r="R195" i="2"/>
  <c r="P195" i="2"/>
  <c r="BK195" i="2"/>
  <c r="J195" i="2"/>
  <c r="BG195" i="2" s="1"/>
  <c r="BI188" i="2"/>
  <c r="BH188" i="2"/>
  <c r="BF188" i="2"/>
  <c r="BE188" i="2"/>
  <c r="T188" i="2"/>
  <c r="R188" i="2"/>
  <c r="P188" i="2"/>
  <c r="BK188" i="2"/>
  <c r="J188" i="2"/>
  <c r="BG188" i="2"/>
  <c r="BI185" i="2"/>
  <c r="BH185" i="2"/>
  <c r="BF185" i="2"/>
  <c r="BE185" i="2"/>
  <c r="T185" i="2"/>
  <c r="R185" i="2"/>
  <c r="P185" i="2"/>
  <c r="BK185" i="2"/>
  <c r="J185" i="2"/>
  <c r="BG185" i="2" s="1"/>
  <c r="BI180" i="2"/>
  <c r="BH180" i="2"/>
  <c r="BF180" i="2"/>
  <c r="BE180" i="2"/>
  <c r="T180" i="2"/>
  <c r="R180" i="2"/>
  <c r="R176" i="2" s="1"/>
  <c r="P180" i="2"/>
  <c r="BK180" i="2"/>
  <c r="J180" i="2"/>
  <c r="BG180" i="2"/>
  <c r="BI177" i="2"/>
  <c r="BH177" i="2"/>
  <c r="BF177" i="2"/>
  <c r="BE177" i="2"/>
  <c r="T177" i="2"/>
  <c r="R177" i="2"/>
  <c r="P177" i="2"/>
  <c r="P176" i="2" s="1"/>
  <c r="BK177" i="2"/>
  <c r="BK176" i="2"/>
  <c r="J176" i="2"/>
  <c r="J60" i="2" s="1"/>
  <c r="J177" i="2"/>
  <c r="BG177" i="2"/>
  <c r="BI173" i="2"/>
  <c r="BH173" i="2"/>
  <c r="BF173" i="2"/>
  <c r="BE173" i="2"/>
  <c r="T173" i="2"/>
  <c r="T166" i="2" s="1"/>
  <c r="R173" i="2"/>
  <c r="P173" i="2"/>
  <c r="BK173" i="2"/>
  <c r="J173" i="2"/>
  <c r="BG173" i="2" s="1"/>
  <c r="BI167" i="2"/>
  <c r="BH167" i="2"/>
  <c r="BF167" i="2"/>
  <c r="BE167" i="2"/>
  <c r="T167" i="2"/>
  <c r="R167" i="2"/>
  <c r="R166" i="2" s="1"/>
  <c r="P167" i="2"/>
  <c r="P166" i="2"/>
  <c r="BK167" i="2"/>
  <c r="J167" i="2"/>
  <c r="BG167" i="2"/>
  <c r="BI163" i="2"/>
  <c r="BH163" i="2"/>
  <c r="BF163" i="2"/>
  <c r="BE163" i="2"/>
  <c r="T163" i="2"/>
  <c r="R163" i="2"/>
  <c r="P163" i="2"/>
  <c r="BK163" i="2"/>
  <c r="J163" i="2"/>
  <c r="BG163" i="2"/>
  <c r="BI160" i="2"/>
  <c r="BH160" i="2"/>
  <c r="BF160" i="2"/>
  <c r="BE160" i="2"/>
  <c r="T160" i="2"/>
  <c r="R160" i="2"/>
  <c r="P160" i="2"/>
  <c r="BK160" i="2"/>
  <c r="J160" i="2"/>
  <c r="BG160" i="2" s="1"/>
  <c r="BI156" i="2"/>
  <c r="BH156" i="2"/>
  <c r="BF156" i="2"/>
  <c r="BE156" i="2"/>
  <c r="T156" i="2"/>
  <c r="R156" i="2"/>
  <c r="P156" i="2"/>
  <c r="BK156" i="2"/>
  <c r="J156" i="2"/>
  <c r="BG156" i="2"/>
  <c r="BI149" i="2"/>
  <c r="BH149" i="2"/>
  <c r="BF149" i="2"/>
  <c r="BE149" i="2"/>
  <c r="T149" i="2"/>
  <c r="R149" i="2"/>
  <c r="P149" i="2"/>
  <c r="BK149" i="2"/>
  <c r="J149" i="2"/>
  <c r="BG149" i="2" s="1"/>
  <c r="BI145" i="2"/>
  <c r="BH145" i="2"/>
  <c r="BF145" i="2"/>
  <c r="BE145" i="2"/>
  <c r="T145" i="2"/>
  <c r="R145" i="2"/>
  <c r="P145" i="2"/>
  <c r="BK145" i="2"/>
  <c r="J145" i="2"/>
  <c r="BG145" i="2"/>
  <c r="BI138" i="2"/>
  <c r="BH138" i="2"/>
  <c r="BF138" i="2"/>
  <c r="BE138" i="2"/>
  <c r="T138" i="2"/>
  <c r="R138" i="2"/>
  <c r="P138" i="2"/>
  <c r="BK138" i="2"/>
  <c r="J138" i="2"/>
  <c r="BG138" i="2" s="1"/>
  <c r="BI134" i="2"/>
  <c r="BH134" i="2"/>
  <c r="BF134" i="2"/>
  <c r="BE134" i="2"/>
  <c r="T134" i="2"/>
  <c r="R134" i="2"/>
  <c r="P134" i="2"/>
  <c r="BK134" i="2"/>
  <c r="J134" i="2"/>
  <c r="BG134" i="2"/>
  <c r="BI130" i="2"/>
  <c r="BH130" i="2"/>
  <c r="BF130" i="2"/>
  <c r="BE130" i="2"/>
  <c r="T130" i="2"/>
  <c r="R130" i="2"/>
  <c r="P130" i="2"/>
  <c r="BK130" i="2"/>
  <c r="J130" i="2"/>
  <c r="BG130" i="2" s="1"/>
  <c r="BI128" i="2"/>
  <c r="BH128" i="2"/>
  <c r="BF128" i="2"/>
  <c r="BE128" i="2"/>
  <c r="T128" i="2"/>
  <c r="R128" i="2"/>
  <c r="P128" i="2"/>
  <c r="BK128" i="2"/>
  <c r="J128" i="2"/>
  <c r="BG128" i="2"/>
  <c r="BI125" i="2"/>
  <c r="BH125" i="2"/>
  <c r="BF125" i="2"/>
  <c r="BE125" i="2"/>
  <c r="T125" i="2"/>
  <c r="R125" i="2"/>
  <c r="P125" i="2"/>
  <c r="BK125" i="2"/>
  <c r="J125" i="2"/>
  <c r="BG125" i="2" s="1"/>
  <c r="BI123" i="2"/>
  <c r="BH123" i="2"/>
  <c r="BF123" i="2"/>
  <c r="BE123" i="2"/>
  <c r="T123" i="2"/>
  <c r="R123" i="2"/>
  <c r="P123" i="2"/>
  <c r="BK123" i="2"/>
  <c r="J123" i="2"/>
  <c r="BG123" i="2"/>
  <c r="BI120" i="2"/>
  <c r="BH120" i="2"/>
  <c r="BF120" i="2"/>
  <c r="BE120" i="2"/>
  <c r="T120" i="2"/>
  <c r="R120" i="2"/>
  <c r="P120" i="2"/>
  <c r="BK120" i="2"/>
  <c r="J120" i="2"/>
  <c r="BG120" i="2" s="1"/>
  <c r="BI118" i="2"/>
  <c r="BH118" i="2"/>
  <c r="BF118" i="2"/>
  <c r="BE118" i="2"/>
  <c r="T118" i="2"/>
  <c r="R118" i="2"/>
  <c r="P118" i="2"/>
  <c r="BK118" i="2"/>
  <c r="J118" i="2"/>
  <c r="BG118" i="2"/>
  <c r="BI115" i="2"/>
  <c r="BH115" i="2"/>
  <c r="BF115" i="2"/>
  <c r="BE115" i="2"/>
  <c r="T115" i="2"/>
  <c r="R115" i="2"/>
  <c r="P115" i="2"/>
  <c r="BK115" i="2"/>
  <c r="J115" i="2"/>
  <c r="BG115" i="2" s="1"/>
  <c r="BI113" i="2"/>
  <c r="BH113" i="2"/>
  <c r="BF113" i="2"/>
  <c r="BE113" i="2"/>
  <c r="T113" i="2"/>
  <c r="R113" i="2"/>
  <c r="P113" i="2"/>
  <c r="BK113" i="2"/>
  <c r="J113" i="2"/>
  <c r="BG113" i="2"/>
  <c r="BI110" i="2"/>
  <c r="BH110" i="2"/>
  <c r="BF110" i="2"/>
  <c r="BE110" i="2"/>
  <c r="T110" i="2"/>
  <c r="R110" i="2"/>
  <c r="P110" i="2"/>
  <c r="BK110" i="2"/>
  <c r="J110" i="2"/>
  <c r="BG110" i="2" s="1"/>
  <c r="BI109" i="2"/>
  <c r="BH109" i="2"/>
  <c r="BF109" i="2"/>
  <c r="BE109" i="2"/>
  <c r="T109" i="2"/>
  <c r="R109" i="2"/>
  <c r="P109" i="2"/>
  <c r="BK109" i="2"/>
  <c r="J109" i="2"/>
  <c r="BG109" i="2"/>
  <c r="BI106" i="2"/>
  <c r="BH106" i="2"/>
  <c r="BF106" i="2"/>
  <c r="BE106" i="2"/>
  <c r="T106" i="2"/>
  <c r="R106" i="2"/>
  <c r="P106" i="2"/>
  <c r="BK106" i="2"/>
  <c r="J106" i="2"/>
  <c r="BG106" i="2" s="1"/>
  <c r="BI103" i="2"/>
  <c r="BH103" i="2"/>
  <c r="BF103" i="2"/>
  <c r="BE103" i="2"/>
  <c r="T103" i="2"/>
  <c r="R103" i="2"/>
  <c r="P103" i="2"/>
  <c r="BK103" i="2"/>
  <c r="J103" i="2"/>
  <c r="BG103" i="2"/>
  <c r="BI100" i="2"/>
  <c r="BH100" i="2"/>
  <c r="BF100" i="2"/>
  <c r="BE100" i="2"/>
  <c r="J30" i="2" s="1"/>
  <c r="AV52" i="1" s="1"/>
  <c r="AT52" i="1" s="1"/>
  <c r="T100" i="2"/>
  <c r="R100" i="2"/>
  <c r="P100" i="2"/>
  <c r="BK100" i="2"/>
  <c r="J100" i="2"/>
  <c r="BG100" i="2" s="1"/>
  <c r="BI97" i="2"/>
  <c r="BH97" i="2"/>
  <c r="F33" i="2" s="1"/>
  <c r="BC52" i="1" s="1"/>
  <c r="BC51" i="1" s="1"/>
  <c r="BF97" i="2"/>
  <c r="BE97" i="2"/>
  <c r="T97" i="2"/>
  <c r="R97" i="2"/>
  <c r="P97" i="2"/>
  <c r="BK97" i="2"/>
  <c r="J97" i="2"/>
  <c r="BG97" i="2"/>
  <c r="BI90" i="2"/>
  <c r="F34" i="2" s="1"/>
  <c r="BD52" i="1" s="1"/>
  <c r="BD51" i="1" s="1"/>
  <c r="W30" i="1" s="1"/>
  <c r="BH90" i="2"/>
  <c r="BF90" i="2"/>
  <c r="J31" i="2"/>
  <c r="AW52" i="1" s="1"/>
  <c r="BE90" i="2"/>
  <c r="T90" i="2"/>
  <c r="R90" i="2"/>
  <c r="P90" i="2"/>
  <c r="BK90" i="2"/>
  <c r="J90" i="2"/>
  <c r="BG90" i="2"/>
  <c r="J83" i="2"/>
  <c r="F83" i="2"/>
  <c r="F81" i="2"/>
  <c r="E79" i="2"/>
  <c r="J51" i="2"/>
  <c r="F51" i="2"/>
  <c r="F49" i="2"/>
  <c r="E47" i="2"/>
  <c r="J18" i="2"/>
  <c r="E18" i="2"/>
  <c r="F52" i="2" s="1"/>
  <c r="F84" i="2"/>
  <c r="J17" i="2"/>
  <c r="J12" i="2"/>
  <c r="J49" i="2" s="1"/>
  <c r="J81" i="2"/>
  <c r="E7" i="2"/>
  <c r="E77" i="2"/>
  <c r="E45" i="2"/>
  <c r="AS51" i="1"/>
  <c r="L47" i="1"/>
  <c r="AM46" i="1"/>
  <c r="L46" i="1"/>
  <c r="AM44" i="1"/>
  <c r="L44" i="1"/>
  <c r="L42" i="1"/>
  <c r="L41" i="1"/>
  <c r="AY51" i="1" l="1"/>
  <c r="W29" i="1"/>
  <c r="AT53" i="1"/>
  <c r="BK89" i="2"/>
  <c r="J262" i="2"/>
  <c r="J67" i="2" s="1"/>
  <c r="BK261" i="2"/>
  <c r="J261" i="2" s="1"/>
  <c r="J66" i="2" s="1"/>
  <c r="P82" i="3"/>
  <c r="P81" i="3" s="1"/>
  <c r="AU53" i="1" s="1"/>
  <c r="F30" i="3"/>
  <c r="AZ53" i="1" s="1"/>
  <c r="F30" i="2"/>
  <c r="AZ52" i="1" s="1"/>
  <c r="BK231" i="2"/>
  <c r="J231" i="2" s="1"/>
  <c r="J64" i="2" s="1"/>
  <c r="F31" i="3"/>
  <c r="BA53" i="1" s="1"/>
  <c r="R89" i="2"/>
  <c r="R88" i="2" s="1"/>
  <c r="R87" i="2" s="1"/>
  <c r="F31" i="2"/>
  <c r="BA52" i="1" s="1"/>
  <c r="R231" i="2"/>
  <c r="F32" i="2"/>
  <c r="BB52" i="1" s="1"/>
  <c r="BB51" i="1" s="1"/>
  <c r="P89" i="2"/>
  <c r="P88" i="2" s="1"/>
  <c r="P87" i="2" s="1"/>
  <c r="AU52" i="1" s="1"/>
  <c r="AU51" i="1" s="1"/>
  <c r="T89" i="2"/>
  <c r="BK166" i="2"/>
  <c r="J166" i="2" s="1"/>
  <c r="J59" i="2" s="1"/>
  <c r="T176" i="2"/>
  <c r="T196" i="2"/>
  <c r="BK213" i="2"/>
  <c r="J213" i="2" s="1"/>
  <c r="J63" i="2" s="1"/>
  <c r="BK83" i="3"/>
  <c r="W28" i="1" l="1"/>
  <c r="AX51" i="1"/>
  <c r="J83" i="3"/>
  <c r="J58" i="3" s="1"/>
  <c r="BK82" i="3"/>
  <c r="J89" i="2"/>
  <c r="J58" i="2" s="1"/>
  <c r="BK88" i="2"/>
  <c r="T88" i="2"/>
  <c r="T87" i="2" s="1"/>
  <c r="BA51" i="1"/>
  <c r="AZ51" i="1"/>
  <c r="AW51" i="1" l="1"/>
  <c r="AK27" i="1" s="1"/>
  <c r="W27" i="1"/>
  <c r="BK81" i="3"/>
  <c r="J81" i="3" s="1"/>
  <c r="J82" i="3"/>
  <c r="J57" i="3" s="1"/>
  <c r="J88" i="2"/>
  <c r="J57" i="2" s="1"/>
  <c r="BK87" i="2"/>
  <c r="J87" i="2" s="1"/>
  <c r="W26" i="1"/>
  <c r="AV51" i="1"/>
  <c r="AT51" i="1" l="1"/>
  <c r="AK26" i="1"/>
  <c r="J27" i="3"/>
  <c r="J56" i="3"/>
  <c r="J27" i="2"/>
  <c r="J56" i="2"/>
  <c r="AG53" i="1" l="1"/>
  <c r="AN53" i="1" s="1"/>
  <c r="J36" i="3"/>
  <c r="J36" i="2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<sst xmlns="http://schemas.openxmlformats.org/spreadsheetml/2006/main" count="2713" uniqueCount="518">
  <si>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</si>
  <si>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</si>
  <si>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</si>
  <si>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</si>
  <si>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</si>
  <si>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</si>
  <si>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</si>
  <si>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{a22ddbb3-4b37-415d-b2cd-1998c0e5259b}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</si>
  <si>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</si>
  <si>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</si>
  <si>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</si>
  <si>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</si>
  <si>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</si>
  <si>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</si>
  <si>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</si>
  <si>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</si>
  <si>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3546vv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</si>
  <si>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</si>
  <si>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</si>
  <si>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Skořenický potok, Koldín, rekonstrukce opevnění, ř. km 5,060 - 5,180</t>
  </si>
  <si>
    <t>0,1</t>
  </si>
  <si>
    <t>KSO:</t>
  </si>
  <si>
    <t>833 2</t>
  </si>
  <si>
    <t>CC-CZ:</t>
  </si>
  <si>
    <t>215</t>
  </si>
  <si>
    <t>1</t>
  </si>
  <si>
    <t>Místo:</t>
  </si>
  <si>
    <t>Koldín</t>
  </si>
  <si>
    <t>Datum:</t>
  </si>
  <si>
    <t>06.11.2017</t>
  </si>
  <si>
    <t>10</t>
  </si>
  <si>
    <t>100</t>
  </si>
  <si>
    <t>Zadavatel:</t>
  </si>
  <si>
    <t>IČ:</t>
  </si>
  <si>
    <t/>
  </si>
  <si>
    <t>Povodí Labe, státní podnik, Hradec Králové</t>
  </si>
  <si>
    <t>DIČ:</t>
  </si>
  <si>
    <t>Uchazeč:</t>
  </si>
  <si>
    <t>Vyplň údaj</t>
  </si>
  <si>
    <t>Projektant:</t>
  </si>
  <si>
    <t xml:space="preserve">Povodí Labe, státní podnik, OIČ, Hradec Králové </t>
  </si>
  <si>
    <t>True</t>
  </si>
  <si>
    <t>Poznámka:</t>
  </si>
  <si>
    <t>Rozpočtováno v CÚ 2017/II_x000D_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</si>
  <si>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</si>
  <si>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</si>
  <si>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</si>
  <si>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</si>
  <si>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</si>
  <si>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</si>
  <si>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</si>
  <si>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</si>
  <si>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</si>
  <si>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</si>
  <si>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</si>
  <si>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</si>
  <si>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</si>
  <si>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</si>
  <si>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</si>
  <si>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</si>
  <si>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</si>
  <si>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</si>
  <si>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</si>
  <si>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</si>
  <si>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</si>
  <si>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</si>
  <si>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</si>
  <si>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</si>
  <si>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</si>
  <si>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</si>
  <si>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</si>
  <si>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</si>
  <si>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</si>
  <si>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</si>
  <si>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</si>
  <si>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</si>
  <si>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</si>
  <si>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</si>
  <si>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</si>
  <si>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</si>
  <si>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</si>
  <si>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</si>
  <si>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</si>
  <si>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</si>
  <si>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Úprava koryta</t>
  </si>
  <si>
    <t>STA</t>
  </si>
  <si>
    <t>{095509a9-0fb2-4b67-a09a-3894a00f87c9}</t>
  </si>
  <si>
    <t>2</t>
  </si>
  <si>
    <t>VON</t>
  </si>
  <si>
    <t>Vedlejší a ostatní náklady</t>
  </si>
  <si>
    <t>{8a38f75d-e593-430f-b164-267a225595d6}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</si>
  <si>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</si>
  <si>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</si>
  <si>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</si>
  <si>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</si>
  <si>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</si>
  <si>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</si>
  <si>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</si>
  <si>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1. - SO 01 Úprava koryta</t>
  </si>
  <si>
    <t>Rozpočtováno v CÚ 2017/II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</si>
  <si>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</si>
  <si>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</si>
  <si>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</si>
  <si>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</si>
  <si>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</si>
  <si>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</si>
  <si>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</si>
  <si>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</si>
  <si>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</si>
  <si>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</si>
  <si>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</si>
  <si>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</si>
  <si>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</si>
  <si>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</si>
  <si>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</si>
  <si>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</si>
  <si>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</si>
  <si>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</si>
  <si>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</si>
  <si>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</si>
  <si>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</si>
  <si>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</si>
  <si>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</si>
  <si>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</si>
  <si>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</si>
  <si>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</si>
  <si>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</si>
  <si>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</si>
  <si>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</si>
  <si>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</si>
  <si>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</si>
  <si>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</si>
  <si>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</si>
  <si>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</si>
  <si>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</si>
  <si>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113151111</t>
  </si>
  <si>
    <t>Rozebírání zpevněných ploch s přemístěním na skládku na vzdálenost do 20 m nebo s naložením na dopravní prostředek ze silničních panelů</t>
  </si>
  <si>
    <t>m2</t>
  </si>
  <si>
    <t>CS ÚRS 2017 02</t>
  </si>
  <si>
    <t>4</t>
  </si>
  <si>
    <t>1394193483</t>
  </si>
  <si>
    <t>VV</t>
  </si>
  <si>
    <t>"opevnění koryta z panelů o rozměrech 1,5 x 1,0 x 0,075, viz příloha D.1.a, D.1.b.1"</t>
  </si>
  <si>
    <t>"svahové opevnění, 146 ks"</t>
  </si>
  <si>
    <t>146*1,5</t>
  </si>
  <si>
    <t>"dnové opevnění, 73 ks"</t>
  </si>
  <si>
    <t>73*1,5</t>
  </si>
  <si>
    <t>Součet</t>
  </si>
  <si>
    <t>114203104</t>
  </si>
  <si>
    <t>Rozebrání dlažeb nebo záhozů s naložením na dopravní prostředek záhozů, rovnanin a soustřeďovacích staveb provedených na sucho</t>
  </si>
  <si>
    <t>m3</t>
  </si>
  <si>
    <t>1579384004</t>
  </si>
  <si>
    <t>"stávající břehové opevnění, viz příloha D.1.a, D.1.b.1"</t>
  </si>
  <si>
    <t>60,0</t>
  </si>
  <si>
    <t>3</t>
  </si>
  <si>
    <t>115001105</t>
  </si>
  <si>
    <t>Převedení vody potrubím průměru DN přes 300 do 600</t>
  </si>
  <si>
    <t>m</t>
  </si>
  <si>
    <t>-471774971</t>
  </si>
  <si>
    <t>"během stavby, 5 úseků, viz příloha D.1.a"</t>
  </si>
  <si>
    <t>5*25,0</t>
  </si>
  <si>
    <t>120001101</t>
  </si>
  <si>
    <t>Příplatek k cenám vykopávek za ztížení vykopávky v blízkosti podzemního vedení nebo výbušnin v horninách jakékoliv třídy</t>
  </si>
  <si>
    <t>-1764791481</t>
  </si>
  <si>
    <t>"ztížené vykopávky v blízkosti mostu a sítí, výkaz"</t>
  </si>
  <si>
    <t>42,0</t>
  </si>
  <si>
    <t>5</t>
  </si>
  <si>
    <t>115101201</t>
  </si>
  <si>
    <t>Čerpání vody na dopravní výšku do 10 m s uvažovaným průměrným přítokem do 500 l/min</t>
  </si>
  <si>
    <t>hod</t>
  </si>
  <si>
    <t>1639060560</t>
  </si>
  <si>
    <t>"během stavby"</t>
  </si>
  <si>
    <t>5*5*8</t>
  </si>
  <si>
    <t>6</t>
  </si>
  <si>
    <t>115101301</t>
  </si>
  <si>
    <t>Pohotovost záložní čerpací soupravy pro dopravní výšku do 10 m s uvažovaným průměrným přítokem do 500 l/min</t>
  </si>
  <si>
    <t>den</t>
  </si>
  <si>
    <t>-1413572490</t>
  </si>
  <si>
    <t>7</t>
  </si>
  <si>
    <t>124203102</t>
  </si>
  <si>
    <t>Vykopávky pro koryta vodotečí s přehozením výkopku na vzdálenost do 3 m nebo s naložením na dopravní prostředek v hornině tř. 3 přes 1 000 do 5 000 m3</t>
  </si>
  <si>
    <t>701045070</t>
  </si>
  <si>
    <t>"výkop pro rovnaninu a nové prahy, výkaz, viz příloha D.1.a, D.1.b.1"</t>
  </si>
  <si>
    <t>303,71</t>
  </si>
  <si>
    <t>8</t>
  </si>
  <si>
    <t>124203109</t>
  </si>
  <si>
    <t>Vykopávky pro koryta vodotečí s přehozením výkopku na vzdálenost do 3 m nebo s naložením na dopravní prostředek v hornině tř. 3 Příplatek k cenám za lepivost horniny tř. 3</t>
  </si>
  <si>
    <t>549269384</t>
  </si>
  <si>
    <t>283,71*0,3 'Přepočtené koeficientem množství</t>
  </si>
  <si>
    <t>9</t>
  </si>
  <si>
    <t>129203101</t>
  </si>
  <si>
    <t>Čištění otevřených koryt vodotečí s přehozením rozpojeného nánosu do 3 m nebo s naložením na dopravní prostředek při šířce původního dna do 5m a hloubce koryta do 2,5 m v hornině tř. 3</t>
  </si>
  <si>
    <t>-1600157834</t>
  </si>
  <si>
    <t>"očištění panelů od zemního materiálu, viz příloha D.1.a"</t>
  </si>
  <si>
    <t>5,0</t>
  </si>
  <si>
    <t>129203109</t>
  </si>
  <si>
    <t>Čištění otevřených koryt vodotečí Příplatek k cenám za lepivost horniny v hornině tř. 3</t>
  </si>
  <si>
    <t>-28573057</t>
  </si>
  <si>
    <t>5*0,3 'Přepočtené koeficientem množství</t>
  </si>
  <si>
    <t>11</t>
  </si>
  <si>
    <t>132201101</t>
  </si>
  <si>
    <t>Hloubení zapažených i nezapažených rýh šířky do 600 mm s urovnáním dna do předepsaného profilu a spádu v hornině tř. 3 do 100 m3</t>
  </si>
  <si>
    <t>527828950</t>
  </si>
  <si>
    <t>"pro prahy, viz příloha D.1.a, D.1.b.1"</t>
  </si>
  <si>
    <t>2,67</t>
  </si>
  <si>
    <t>12</t>
  </si>
  <si>
    <t>132201109</t>
  </si>
  <si>
    <t>Hloubení zapažených i nezapažených rýh šířky do 600 mm s urovnáním dna do předepsaného profilu a spádu v hornině tř. 3 Příplatek k cenám za lepivost horniny tř. 3</t>
  </si>
  <si>
    <t>-52551461</t>
  </si>
  <si>
    <t>2,67*0,3 'Přepočtené koeficientem množství</t>
  </si>
  <si>
    <t>13</t>
  </si>
  <si>
    <t>133201101</t>
  </si>
  <si>
    <t>Hloubení zapažených i nezapažených šachet s případným nutným přemístěním výkopku ve výkopišti v hornině tř. 3 do 100 m3</t>
  </si>
  <si>
    <t>-1171920677</t>
  </si>
  <si>
    <t>"šachty pro čerpání, viz příloha D.1.a"</t>
  </si>
  <si>
    <t>5*0,5*0,5*0,5</t>
  </si>
  <si>
    <t>14</t>
  </si>
  <si>
    <t>133201109</t>
  </si>
  <si>
    <t>Hloubení zapažených i nezapažených šachet s případným nutným přemístěním výkopku ve výkopišti v hornině tř. 3 Příplatek k cenám za lepivost horniny tř. 3</t>
  </si>
  <si>
    <t>-1129114050</t>
  </si>
  <si>
    <t>0,625*0,3 'Přepočtené koeficientem množství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</si>
  <si>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</si>
  <si>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</si>
  <si>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-546616605</t>
  </si>
  <si>
    <t>"viz příloha D.1.a"</t>
  </si>
  <si>
    <t>"část materiálu z výkopu na meziskládku a zpět do násypu"</t>
  </si>
  <si>
    <t>2*20,0</t>
  </si>
  <si>
    <t>16</t>
  </si>
  <si>
    <t>162201152</t>
  </si>
  <si>
    <t>Vodorovné přemístění výkopku nebo sypaniny po suchu na obvyklém dopravním prostředku, bez naložení výkopku, avšak se složením bez rozhrnutí z horniny tř. 5 až 7 na vzdálenost přes 20 do 50 m</t>
  </si>
  <si>
    <t>-1349761610</t>
  </si>
  <si>
    <t>"část materiálu z výkopu na meziskládku a zpět záhozu"</t>
  </si>
  <si>
    <t>2*29,79</t>
  </si>
  <si>
    <t>17</t>
  </si>
  <si>
    <t>171201201</t>
  </si>
  <si>
    <t>Uložení sypaniny na skládky</t>
  </si>
  <si>
    <t>-1129764891</t>
  </si>
  <si>
    <t>"kamenný materiál z rozebraného záhozu na meziskládku"</t>
  </si>
  <si>
    <t>29,79</t>
  </si>
  <si>
    <t>"zemní materiál z výkopu na meziskládku"</t>
  </si>
  <si>
    <t>20,0</t>
  </si>
  <si>
    <t>18</t>
  </si>
  <si>
    <t>17120120R</t>
  </si>
  <si>
    <t>Složení a uložení panelů</t>
  </si>
  <si>
    <t>-1793723236</t>
  </si>
  <si>
    <t>"panely obci Koldín"</t>
  </si>
  <si>
    <t>150*1,5*1,0*0,075</t>
  </si>
  <si>
    <t>19</t>
  </si>
  <si>
    <t>171101131</t>
  </si>
  <si>
    <t>Uložení sypaniny do násypů s rozprostřením sypaniny ve vrstvách a s hrubým urovnáním zhutněných s uzavřením povrchu násypu z hornin nesoudržných a soudržných střídavě ukládaných</t>
  </si>
  <si>
    <t>447062353</t>
  </si>
  <si>
    <t>"násyp za břehovou hranou, výkaz"</t>
  </si>
  <si>
    <t>"šachty pro čerpání"</t>
  </si>
  <si>
    <t>20</t>
  </si>
  <si>
    <t>171201211R0</t>
  </si>
  <si>
    <t>Likvidace odpadu ze sypaniny včetně dopravy, uložení a poplatku za uložení</t>
  </si>
  <si>
    <t>t</t>
  </si>
  <si>
    <t>242117245</t>
  </si>
  <si>
    <t>"přebytečný materiál z výkopů (odpočet materiálu pro násyp)"</t>
  </si>
  <si>
    <t>(303,71+5,0+2,67-20,0)*1,8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</si>
  <si>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</si>
  <si>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</si>
  <si>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-1440602295</t>
  </si>
  <si>
    <t>"staveniště, viz příloha D.1.a"</t>
  </si>
  <si>
    <t>525,0</t>
  </si>
  <si>
    <t>22</t>
  </si>
  <si>
    <t>181951102</t>
  </si>
  <si>
    <t>Úprava pláně vyrovnáním výškových rozdílů v hornině tř. 1 až 4 se zhutněním</t>
  </si>
  <si>
    <t>-1282921659</t>
  </si>
  <si>
    <t>"násyp za BH, výkaz, viz příloha D.1.a"</t>
  </si>
  <si>
    <t>66,35</t>
  </si>
  <si>
    <t>Zemní práce - povrchové úpravy terénu</t>
  </si>
  <si>
    <t>23</t>
  </si>
  <si>
    <t>181411121</t>
  </si>
  <si>
    <t>Založení trávníku na půdě předem připravené plochy do 1000 m2 výsevem včetně utažení lučního v rovině nebo na svahu do 1:5</t>
  </si>
  <si>
    <t>-2004255384</t>
  </si>
  <si>
    <t>"násyp"</t>
  </si>
  <si>
    <t>24</t>
  </si>
  <si>
    <t>M</t>
  </si>
  <si>
    <t>005724700</t>
  </si>
  <si>
    <t>osivo směs travní univerzál</t>
  </si>
  <si>
    <t>kg</t>
  </si>
  <si>
    <t>-2031690311</t>
  </si>
  <si>
    <t>"viz pol. založení trávníku"</t>
  </si>
  <si>
    <t>(525,0+66,35)*0,03*1,03</t>
  </si>
  <si>
    <t>Zakládání</t>
  </si>
  <si>
    <t>25</t>
  </si>
  <si>
    <t>213311142</t>
  </si>
  <si>
    <t>Polštáře zhutněné pod základy ze štěrkopísku netříděného</t>
  </si>
  <si>
    <t>286214759</t>
  </si>
  <si>
    <t>"podsyp pod betonovými prahy, výkaz, viz příloha D.1.a"</t>
  </si>
  <si>
    <t>1,54</t>
  </si>
  <si>
    <t>26</t>
  </si>
  <si>
    <t>230000055</t>
  </si>
  <si>
    <t>Jímka z pytlů</t>
  </si>
  <si>
    <t>2026221660</t>
  </si>
  <si>
    <t>"zřízení a odstraň.jímky z pytlů (pětinásobná obratovost), cena za 1,0 m3 jímky s fólií, bez čerpání"</t>
  </si>
  <si>
    <t>"5 úseků po 2 příčných jímkách"</t>
  </si>
  <si>
    <t>5*2*2,0*0,8*0,6</t>
  </si>
  <si>
    <t>27</t>
  </si>
  <si>
    <t>274315412</t>
  </si>
  <si>
    <t>Základové konstrukce z betonu pasy prostého se zvýšenými nároky na prostředí tř. C 25/30</t>
  </si>
  <si>
    <t>-123595633</t>
  </si>
  <si>
    <t>"betonové prahy z betonu C 25/30, 4 ks, výkaz (včetně bednění), viz příloha D.1.a, D.1.b.1"</t>
  </si>
  <si>
    <t>10,53</t>
  </si>
  <si>
    <t>28</t>
  </si>
  <si>
    <t>274354111</t>
  </si>
  <si>
    <t>Bednění základových konstrukcí pasů, prahů, věnců a ostruh zřízení</t>
  </si>
  <si>
    <t>-1192069605</t>
  </si>
  <si>
    <t>"vrch prahů"</t>
  </si>
  <si>
    <t>14,09</t>
  </si>
  <si>
    <t>"boky prahů"</t>
  </si>
  <si>
    <t>35,10</t>
  </si>
  <si>
    <t>29</t>
  </si>
  <si>
    <t>274354211</t>
  </si>
  <si>
    <t>Bednění základových konstrukcí pasů, prahů, věnců a ostruh odstranění bednění</t>
  </si>
  <si>
    <t>1559712942</t>
  </si>
  <si>
    <t>Vodorovné konstrukce</t>
  </si>
  <si>
    <t>30</t>
  </si>
  <si>
    <t>462511270R</t>
  </si>
  <si>
    <t>Zához z lomového kamene neupraveného záhozového bez proštěrkování z terénu, hmotnosti jednotlivých kamenů do 200 kg</t>
  </si>
  <si>
    <t>-2093015709</t>
  </si>
  <si>
    <t>"zához u plotu (cena snížena o cenu kamene), výkaz, viz příloha D.1.a, D.1.b.1, D.1.b.3"</t>
  </si>
  <si>
    <t>31</t>
  </si>
  <si>
    <t>462519002</t>
  </si>
  <si>
    <t>Zához z lomového kamene neupraveného záhozového Příplatek k cenám za urovnání viditelných ploch záhozu z kamene, hmotnosti jednotlivých kamenů do 200 kg</t>
  </si>
  <si>
    <t>-2102652679</t>
  </si>
  <si>
    <t>"zához, viz příloha D.1.a"</t>
  </si>
  <si>
    <t>65,87</t>
  </si>
  <si>
    <t>32</t>
  </si>
  <si>
    <t>463212111</t>
  </si>
  <si>
    <t>Rovnanina z lomového kamene upraveného, tříděného jakékoliv tloušťky rovnaniny s vyklínováním spár a dutin úlomky kamene</t>
  </si>
  <si>
    <t>-1602792531</t>
  </si>
  <si>
    <t>"rovnanina - svahy, výkaz, viz příloha D.1.a, D.1.b.1, D.1.b.3"</t>
  </si>
  <si>
    <t>360,16</t>
  </si>
  <si>
    <t>33</t>
  </si>
  <si>
    <t>463212191</t>
  </si>
  <si>
    <t>Rovnanina z lomového kamene upraveného, tříděného Příplatek k cenám za vypracování líce</t>
  </si>
  <si>
    <t>1539595747</t>
  </si>
  <si>
    <t>"rovnanina - svahy, výkaz, viz příloha D.1.a"</t>
  </si>
  <si>
    <t>493,52</t>
  </si>
  <si>
    <t>Úpravy povrchů, podlahy a osazování výplní</t>
  </si>
  <si>
    <t>34</t>
  </si>
  <si>
    <t>63139111R</t>
  </si>
  <si>
    <t>Úprava povrchu betonu ocelovým hladítkem</t>
  </si>
  <si>
    <t>314250577</t>
  </si>
  <si>
    <t>"vrch betonových prahů, výkaz"</t>
  </si>
  <si>
    <t>Ostatní konstrukce a práce-bourání</t>
  </si>
  <si>
    <t>35</t>
  </si>
  <si>
    <t>919735124</t>
  </si>
  <si>
    <t>Řezání stávajícího betonového krytu nebo podkladu hloubky přes 150 do 200 mm</t>
  </si>
  <si>
    <t>358865326</t>
  </si>
  <si>
    <t>"odříznutí přibetonávky od podezdívky výšky 0,40 m, viz příloha D.1.b.1"</t>
  </si>
  <si>
    <t>2*87,30</t>
  </si>
  <si>
    <t>36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</si>
  <si>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</si>
  <si>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</si>
  <si>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2071085966</t>
  </si>
  <si>
    <t>"příjezdová komunikace, viz příloha D.1.a"</t>
  </si>
  <si>
    <t>5*170,0*3,0</t>
  </si>
  <si>
    <t>37</t>
  </si>
  <si>
    <t>981511116</t>
  </si>
  <si>
    <t>Demolice konstrukcí objektů postupným rozebíráním konstrukcí z betonu prostého</t>
  </si>
  <si>
    <t>1062632900</t>
  </si>
  <si>
    <t>"viz příloha D.1.a, D.1.b.1"</t>
  </si>
  <si>
    <t>"přibetonávka u plotu"</t>
  </si>
  <si>
    <t>15,0</t>
  </si>
  <si>
    <t>"přibetonávka v oblouku"</t>
  </si>
  <si>
    <t>10,0</t>
  </si>
  <si>
    <t>"betonové opevnění na konci úseku"</t>
  </si>
  <si>
    <t>3,0</t>
  </si>
  <si>
    <t>"betonový podklad"</t>
  </si>
  <si>
    <t>997</t>
  </si>
  <si>
    <t>Přesun sutě</t>
  </si>
  <si>
    <t>38</t>
  </si>
  <si>
    <t>997013801R0</t>
  </si>
  <si>
    <t>Likvidace stavebního betonového odpadu včetně dopravy, uložení a poplatku za uložení</t>
  </si>
  <si>
    <t>2089630654</t>
  </si>
  <si>
    <t>"vybouraný beton, viz příloha D.1.a"</t>
  </si>
  <si>
    <t>15,0*2,2</t>
  </si>
  <si>
    <t>10,0*2,2</t>
  </si>
  <si>
    <t>3,0*2,2</t>
  </si>
  <si>
    <t>39</t>
  </si>
  <si>
    <t>997013801R1</t>
  </si>
  <si>
    <t>Likvidace oceli včetně dopravy, uložení a poplatku za uložení</t>
  </si>
  <si>
    <t>-1854885742</t>
  </si>
  <si>
    <t>"demontované U profily, viz příloha D.1.a"</t>
  </si>
  <si>
    <t>195,0*10,6/1000</t>
  </si>
  <si>
    <t>40</t>
  </si>
  <si>
    <t>997013802R0</t>
  </si>
  <si>
    <t>Likvidace stavebního železobetonového odpadu včetně dopravy, uložení a poplatku za uložení</t>
  </si>
  <si>
    <t>485806526</t>
  </si>
  <si>
    <t>"porušené panely"</t>
  </si>
  <si>
    <t>69*1,5*1,0*0,075*2,4</t>
  </si>
  <si>
    <t>41</t>
  </si>
  <si>
    <t>997221855R0</t>
  </si>
  <si>
    <t>Likvidace odpadu z kameniva včetně dopravy, uložení a poplatku za uložení</t>
  </si>
  <si>
    <t>1533158223</t>
  </si>
  <si>
    <t>"přebytečný materiál z rozebraného záhozu (odpočet materiálu pro zához)"</t>
  </si>
  <si>
    <t>(60,0-29,79)*2,4</t>
  </si>
  <si>
    <t>42</t>
  </si>
  <si>
    <t>997321511</t>
  </si>
  <si>
    <t>Vodorovná doprava suti a vybouraných hmot bez naložení, s vyložením a hrubým urovnáním po suchu, na vzdálenost do 1 km</t>
  </si>
  <si>
    <t>972851932</t>
  </si>
  <si>
    <t>"rozebrané opevnění z panelů obci Koldín do 2,0 km "</t>
  </si>
  <si>
    <t>150*1,5*1,0*0,075*2,4</t>
  </si>
  <si>
    <t>43</t>
  </si>
  <si>
    <t>997321519</t>
  </si>
  <si>
    <t>Vodorovná doprava suti a vybouraných hmot bez naložení, s vyložením a hrubým urovnáním po suchu, na vzdálenost Příplatek k cenám za každý další i započatý 1 km přes 1 km</t>
  </si>
  <si>
    <t>785523719</t>
  </si>
  <si>
    <t>"rozebrané opevnění z panelů obci Koldín, 1 příplatek"</t>
  </si>
  <si>
    <t>1*150*1,5*1,0*0,075*2,4</t>
  </si>
  <si>
    <t>998</t>
  </si>
  <si>
    <t>Přesun hmot</t>
  </si>
  <si>
    <t>44</t>
  </si>
  <si>
    <t>998332011</t>
  </si>
  <si>
    <t>Přesun hmot pro úpravy vodních toků a kanály, hráze rybníků apod. dopravní vzdálenost do 500 m</t>
  </si>
  <si>
    <t>627835241</t>
  </si>
  <si>
    <t>PSV</t>
  </si>
  <si>
    <t>Práce a dodávky PSV</t>
  </si>
  <si>
    <t>767</t>
  </si>
  <si>
    <t>Konstrukce zámečnické</t>
  </si>
  <si>
    <t>45</t>
  </si>
  <si>
    <t>767996701</t>
  </si>
  <si>
    <t>Demontáž ostatních zámečnických konstrukcí o hmotnosti jednotlivých dílů řezáním do 50 kg</t>
  </si>
  <si>
    <t>-1326952556</t>
  </si>
  <si>
    <t>"odstranění U 100 ukončující svahové opevnění, viz příloha D.1.a, D.1.b.1"</t>
  </si>
  <si>
    <t>195,0*10,6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</si>
  <si>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</si>
  <si>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</si>
  <si>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</si>
  <si>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</si>
  <si>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</si>
  <si>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</si>
  <si>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</si>
  <si>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</si>
  <si>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</si>
  <si>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</si>
  <si>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</si>
  <si>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</si>
  <si>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</si>
  <si>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</si>
  <si>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-1159432103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</si>
  <si>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</si>
  <si>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</si>
  <si>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</si>
  <si>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</si>
  <si>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0112</t>
  </si>
  <si>
    <t>Zajištění obnovy stávající příjezdové asfaltové komunikace</t>
  </si>
  <si>
    <t>-154690474</t>
  </si>
  <si>
    <t>"obnova stávající příjezdové komunikace při případném porušení, viz příloha D.1.a"</t>
  </si>
  <si>
    <t>"předpokládaná plocha využívané zpevněné asfaltové komunikace (220,0 x 3,0 +400,0 x 3,0) m"</t>
  </si>
  <si>
    <t>01131</t>
  </si>
  <si>
    <t>Zajištění obnovy stávající nezpevněné komunikace</t>
  </si>
  <si>
    <t>-1567754048</t>
  </si>
  <si>
    <t>"obnova stávající nezpevněné komunikace při jejím případném porušení, viz příloha D.1.a"</t>
  </si>
  <si>
    <t>"předpokládaná plocha využívané nezpevněné komunikace 110,0 x 4,0 m"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</si>
  <si>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</si>
  <si>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</si>
  <si>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</si>
  <si>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</si>
  <si>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</si>
  <si>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8192</t>
  </si>
  <si>
    <t>-847500142</t>
  </si>
  <si>
    <t>0221</t>
  </si>
  <si>
    <t>Zpracování povodňového plánu stavby dle §71 zákona č. 254/2001 Sb. včetně zajištění schválení příslušnými orgány správy a Povodím Labe, státní podnik</t>
  </si>
  <si>
    <t>-1971796092</t>
  </si>
  <si>
    <t>023</t>
  </si>
  <si>
    <t>Vypracování projektu skutečného provedení díla</t>
  </si>
  <si>
    <t>942908148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</si>
  <si>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</si>
  <si>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</si>
  <si>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</si>
  <si>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</si>
  <si>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</si>
  <si>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661482606</t>
  </si>
  <si>
    <t>035</t>
  </si>
  <si>
    <t>Zajištění veškerých geodetických prací souvisejících s realizací díla</t>
  </si>
  <si>
    <t>1341686108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</si>
  <si>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</si>
  <si>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</si>
  <si>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</si>
  <si>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</si>
  <si>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1042211757</t>
  </si>
  <si>
    <t>0931</t>
  </si>
  <si>
    <t>Provedení pasportizace stávajících nemovitostí (vč. pozemků) a jejich příslušenství, zajištění fotodokumentace stávajícího stavu přístupových komunikací</t>
  </si>
  <si>
    <t>1677950642</t>
  </si>
  <si>
    <t>094</t>
  </si>
  <si>
    <t>Zajištění vytýčení veškerých podzemních zařízení</t>
  </si>
  <si>
    <t>-1558573547</t>
  </si>
  <si>
    <t>095</t>
  </si>
  <si>
    <t>Zajištění šetření o podzemních sítích vč. zajištění nových vyjádření v případě, že před realizací pozbyly platnosti</t>
  </si>
  <si>
    <t>-1866729499</t>
  </si>
  <si>
    <t>09920</t>
  </si>
  <si>
    <t>Odborné odlovení rybí obsádky z prostoru staveniště</t>
  </si>
  <si>
    <t>1102459592</t>
  </si>
  <si>
    <t>0993</t>
  </si>
  <si>
    <t>Zajištění dopravně inženýrských opatření</t>
  </si>
  <si>
    <t>1596561475</t>
  </si>
  <si>
    <t>- jednání s vlastníkem komunikace (Obec Koldín) a příslušným dopravním odborem</t>
  </si>
  <si>
    <t>099300</t>
  </si>
  <si>
    <t>Aktualizace plánu bezpečnosti a ochrany zdraví při práci</t>
  </si>
  <si>
    <t>265139927</t>
  </si>
  <si>
    <t>099301</t>
  </si>
  <si>
    <t>Výkon koordinátora BOZP na stavbě</t>
  </si>
  <si>
    <t>609025395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</si>
  <si>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</si>
  <si>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</si>
  <si>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832729206</t>
  </si>
  <si>
    <t>0997</t>
  </si>
  <si>
    <t>Zajištění kontrolního a zkušebního plánu stavby</t>
  </si>
  <si>
    <t>-2049869947</t>
  </si>
  <si>
    <t>09991</t>
  </si>
  <si>
    <t>Zajištění fotodokumentace veškerých konstrukcí, které budou v průběhu výstavby skryty nebo zakryty</t>
  </si>
  <si>
    <t>-1834792541</t>
  </si>
  <si>
    <t>099911</t>
  </si>
  <si>
    <t>Zajištění vedení průběžné evidence odpadů</t>
  </si>
  <si>
    <t>-2004430929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</si>
</sst>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36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center" vertical="center" wrapText="1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7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9" fillId="0" borderId="17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2" xfId="0" applyNumberFormat="1" applyFont="1" applyBorder="1" applyAlignment="1" applyProtection="1">
      <alignment vertical="center"/>
    </xf>
    <xf numFmtId="4" fontId="29" fillId="0" borderId="23" xfId="0" applyNumberFormat="1" applyFont="1" applyBorder="1" applyAlignment="1" applyProtection="1">
      <alignment vertical="center"/>
    </xf>
    <xf numFmtId="166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5" xfId="0" applyNumberFormat="1" applyFont="1" applyBorder="1" applyAlignment="1" applyProtection="1"/>
    <xf numFmtId="166" fontId="32" fillId="0" borderId="16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7" xfId="0" applyFont="1" applyBorder="1" applyAlignment="1" applyProtection="1">
      <alignment horizontal="center" vertical="center"/>
    </xf>
    <xf numFmtId="49" fontId="35" fillId="0" borderId="27" xfId="0" applyNumberFormat="1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center" vertical="center" wrapText="1"/>
    </xf>
    <xf numFmtId="167" fontId="35" fillId="0" borderId="27" xfId="0" applyNumberFormat="1" applyFont="1" applyBorder="1" applyAlignment="1" applyProtection="1">
      <alignment vertical="center"/>
    </xf>
    <xf numFmtId="4" fontId="35" fillId="3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5" fillId="3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17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22" t="s">
        <v>8</v>
      </c>
      <c r="BT2" s="22" t="s">
        <v>9</v>
      </c>
    </row>
    <row r="3" spans="1:74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277" t="s">
        <v>16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7"/>
      <c r="AQ5" s="29"/>
      <c r="BE5" s="275" t="s">
        <v>17</v>
      </c>
      <c r="BS5" s="22" t="s">
        <v>8</v>
      </c>
    </row>
    <row r="6" spans="1:74" ht="36.9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279" t="s">
        <v>19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7"/>
      <c r="AQ6" s="29"/>
      <c r="BE6" s="276"/>
      <c r="BS6" s="22" t="s">
        <v>20</v>
      </c>
    </row>
    <row r="7" spans="1:74" ht="14.4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24</v>
      </c>
      <c r="AO7" s="27"/>
      <c r="AP7" s="27"/>
      <c r="AQ7" s="29"/>
      <c r="BE7" s="276"/>
      <c r="BS7" s="22" t="s">
        <v>25</v>
      </c>
    </row>
    <row r="8" spans="1:74" ht="14.4" customHeight="1">
      <c r="B8" s="26"/>
      <c r="C8" s="27"/>
      <c r="D8" s="35" t="s">
        <v>26</v>
      </c>
      <c r="E8" s="27"/>
      <c r="F8" s="27"/>
      <c r="G8" s="27"/>
      <c r="H8" s="27"/>
      <c r="I8" s="27"/>
      <c r="J8" s="27"/>
      <c r="K8" s="33" t="s">
        <v>27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28</v>
      </c>
      <c r="AL8" s="27"/>
      <c r="AM8" s="27"/>
      <c r="AN8" s="36" t="s">
        <v>29</v>
      </c>
      <c r="AO8" s="27"/>
      <c r="AP8" s="27"/>
      <c r="AQ8" s="29"/>
      <c r="BE8" s="276"/>
      <c r="BS8" s="22" t="s">
        <v>30</v>
      </c>
    </row>
    <row r="9" spans="1:74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76"/>
      <c r="BS9" s="22" t="s">
        <v>31</v>
      </c>
    </row>
    <row r="10" spans="1:74" ht="14.4" customHeight="1">
      <c r="B10" s="26"/>
      <c r="C10" s="27"/>
      <c r="D10" s="35" t="s">
        <v>32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33</v>
      </c>
      <c r="AL10" s="27"/>
      <c r="AM10" s="27"/>
      <c r="AN10" s="33" t="s">
        <v>34</v>
      </c>
      <c r="AO10" s="27"/>
      <c r="AP10" s="27"/>
      <c r="AQ10" s="29"/>
      <c r="BE10" s="276"/>
      <c r="BS10" s="22" t="s">
        <v>20</v>
      </c>
    </row>
    <row r="11" spans="1:74" ht="18.45" customHeight="1">
      <c r="B11" s="26"/>
      <c r="C11" s="27"/>
      <c r="D11" s="27"/>
      <c r="E11" s="33" t="s">
        <v>35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36</v>
      </c>
      <c r="AL11" s="27"/>
      <c r="AM11" s="27"/>
      <c r="AN11" s="33" t="s">
        <v>34</v>
      </c>
      <c r="AO11" s="27"/>
      <c r="AP11" s="27"/>
      <c r="AQ11" s="29"/>
      <c r="BE11" s="276"/>
      <c r="BS11" s="22" t="s">
        <v>20</v>
      </c>
    </row>
    <row r="12" spans="1:74" ht="6.9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76"/>
      <c r="BS12" s="22" t="s">
        <v>20</v>
      </c>
    </row>
    <row r="13" spans="1:74" ht="14.4" customHeight="1">
      <c r="B13" s="26"/>
      <c r="C13" s="27"/>
      <c r="D13" s="35" t="s">
        <v>37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33</v>
      </c>
      <c r="AL13" s="27"/>
      <c r="AM13" s="27"/>
      <c r="AN13" s="37" t="s">
        <v>38</v>
      </c>
      <c r="AO13" s="27"/>
      <c r="AP13" s="27"/>
      <c r="AQ13" s="29"/>
      <c r="BE13" s="276"/>
      <c r="BS13" s="22" t="s">
        <v>20</v>
      </c>
    </row>
    <row r="14" spans="1:74" ht="13.2">
      <c r="B14" s="26"/>
      <c r="C14" s="27"/>
      <c r="D14" s="27"/>
      <c r="E14" s="280" t="s">
        <v>38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35" t="s">
        <v>36</v>
      </c>
      <c r="AL14" s="27"/>
      <c r="AM14" s="27"/>
      <c r="AN14" s="37" t="s">
        <v>38</v>
      </c>
      <c r="AO14" s="27"/>
      <c r="AP14" s="27"/>
      <c r="AQ14" s="29"/>
      <c r="BE14" s="276"/>
      <c r="BS14" s="22" t="s">
        <v>20</v>
      </c>
    </row>
    <row r="15" spans="1:74" ht="6.9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76"/>
      <c r="BS15" s="22" t="s">
        <v>6</v>
      </c>
    </row>
    <row r="16" spans="1:74" ht="14.4" customHeight="1">
      <c r="B16" s="26"/>
      <c r="C16" s="27"/>
      <c r="D16" s="35" t="s">
        <v>39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33</v>
      </c>
      <c r="AL16" s="27"/>
      <c r="AM16" s="27"/>
      <c r="AN16" s="33" t="s">
        <v>34</v>
      </c>
      <c r="AO16" s="27"/>
      <c r="AP16" s="27"/>
      <c r="AQ16" s="29"/>
      <c r="BE16" s="276"/>
      <c r="BS16" s="22" t="s">
        <v>6</v>
      </c>
    </row>
    <row r="17" spans="2:71" ht="18.45" customHeight="1">
      <c r="B17" s="26"/>
      <c r="C17" s="27"/>
      <c r="D17" s="27"/>
      <c r="E17" s="33" t="s">
        <v>40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36</v>
      </c>
      <c r="AL17" s="27"/>
      <c r="AM17" s="27"/>
      <c r="AN17" s="33" t="s">
        <v>34</v>
      </c>
      <c r="AO17" s="27"/>
      <c r="AP17" s="27"/>
      <c r="AQ17" s="29"/>
      <c r="BE17" s="276"/>
      <c r="BS17" s="22" t="s">
        <v>41</v>
      </c>
    </row>
    <row r="18" spans="2:71" ht="6.9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76"/>
      <c r="BS18" s="22" t="s">
        <v>8</v>
      </c>
    </row>
    <row r="19" spans="2:71" ht="14.4" customHeight="1">
      <c r="B19" s="26"/>
      <c r="C19" s="27"/>
      <c r="D19" s="35" t="s">
        <v>42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76"/>
      <c r="BS19" s="22" t="s">
        <v>20</v>
      </c>
    </row>
    <row r="20" spans="2:71" ht="42.75" customHeight="1">
      <c r="B20" s="26"/>
      <c r="C20" s="27"/>
      <c r="D20" s="27"/>
      <c r="E20" s="282" t="s">
        <v>43</v>
      </c>
      <c r="F20" s="282"/>
      <c r="G20" s="282"/>
      <c r="H20" s="282"/>
      <c r="I20" s="282"/>
      <c r="J20" s="282"/>
      <c r="K20" s="282"/>
      <c r="L20" s="282"/>
      <c r="M20" s="282"/>
      <c r="N20" s="282"/>
      <c r="O20" s="282"/>
      <c r="P20" s="282"/>
      <c r="Q20" s="282"/>
      <c r="R20" s="282"/>
      <c r="S20" s="282"/>
      <c r="T20" s="282"/>
      <c r="U20" s="282"/>
      <c r="V20" s="282"/>
      <c r="W20" s="282"/>
      <c r="X20" s="282"/>
      <c r="Y20" s="282"/>
      <c r="Z20" s="282"/>
      <c r="AA20" s="282"/>
      <c r="AB20" s="282"/>
      <c r="AC20" s="282"/>
      <c r="AD20" s="282"/>
      <c r="AE20" s="282"/>
      <c r="AF20" s="282"/>
      <c r="AG20" s="282"/>
      <c r="AH20" s="282"/>
      <c r="AI20" s="282"/>
      <c r="AJ20" s="282"/>
      <c r="AK20" s="282"/>
      <c r="AL20" s="282"/>
      <c r="AM20" s="282"/>
      <c r="AN20" s="282"/>
      <c r="AO20" s="27"/>
      <c r="AP20" s="27"/>
      <c r="AQ20" s="29"/>
      <c r="BE20" s="276"/>
      <c r="BS20" s="22" t="s">
        <v>6</v>
      </c>
    </row>
    <row r="21" spans="2:71" ht="6.9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76"/>
    </row>
    <row r="22" spans="2:71" ht="6.9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76"/>
    </row>
    <row r="23" spans="2:71" s="1" customFormat="1" ht="25.95" customHeight="1">
      <c r="B23" s="39"/>
      <c r="C23" s="40"/>
      <c r="D23" s="41" t="s">
        <v>44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83">
        <f>ROUNDUP(AG51,2)</f>
        <v>0</v>
      </c>
      <c r="AL23" s="284"/>
      <c r="AM23" s="284"/>
      <c r="AN23" s="284"/>
      <c r="AO23" s="284"/>
      <c r="AP23" s="40"/>
      <c r="AQ23" s="43"/>
      <c r="BE23" s="276"/>
    </row>
    <row r="24" spans="2:71" s="1" customFormat="1" ht="6.9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76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285" t="s">
        <v>45</v>
      </c>
      <c r="M25" s="285"/>
      <c r="N25" s="285"/>
      <c r="O25" s="285"/>
      <c r="P25" s="40"/>
      <c r="Q25" s="40"/>
      <c r="R25" s="40"/>
      <c r="S25" s="40"/>
      <c r="T25" s="40"/>
      <c r="U25" s="40"/>
      <c r="V25" s="40"/>
      <c r="W25" s="285" t="s">
        <v>46</v>
      </c>
      <c r="X25" s="285"/>
      <c r="Y25" s="285"/>
      <c r="Z25" s="285"/>
      <c r="AA25" s="285"/>
      <c r="AB25" s="285"/>
      <c r="AC25" s="285"/>
      <c r="AD25" s="285"/>
      <c r="AE25" s="285"/>
      <c r="AF25" s="40"/>
      <c r="AG25" s="40"/>
      <c r="AH25" s="40"/>
      <c r="AI25" s="40"/>
      <c r="AJ25" s="40"/>
      <c r="AK25" s="285" t="s">
        <v>47</v>
      </c>
      <c r="AL25" s="285"/>
      <c r="AM25" s="285"/>
      <c r="AN25" s="285"/>
      <c r="AO25" s="285"/>
      <c r="AP25" s="40"/>
      <c r="AQ25" s="43"/>
      <c r="BE25" s="276"/>
    </row>
    <row r="26" spans="2:71" s="2" customFormat="1" ht="14.4" hidden="1" customHeight="1">
      <c r="B26" s="45"/>
      <c r="C26" s="46"/>
      <c r="D26" s="47" t="s">
        <v>48</v>
      </c>
      <c r="E26" s="46"/>
      <c r="F26" s="47" t="s">
        <v>49</v>
      </c>
      <c r="G26" s="46"/>
      <c r="H26" s="46"/>
      <c r="I26" s="46"/>
      <c r="J26" s="46"/>
      <c r="K26" s="46"/>
      <c r="L26" s="268">
        <v>0.21</v>
      </c>
      <c r="M26" s="269"/>
      <c r="N26" s="269"/>
      <c r="O26" s="269"/>
      <c r="P26" s="46"/>
      <c r="Q26" s="46"/>
      <c r="R26" s="46"/>
      <c r="S26" s="46"/>
      <c r="T26" s="46"/>
      <c r="U26" s="46"/>
      <c r="V26" s="46"/>
      <c r="W26" s="270">
        <f>ROUNDUP(AZ51,2)</f>
        <v>0</v>
      </c>
      <c r="X26" s="269"/>
      <c r="Y26" s="269"/>
      <c r="Z26" s="269"/>
      <c r="AA26" s="269"/>
      <c r="AB26" s="269"/>
      <c r="AC26" s="269"/>
      <c r="AD26" s="269"/>
      <c r="AE26" s="269"/>
      <c r="AF26" s="46"/>
      <c r="AG26" s="46"/>
      <c r="AH26" s="46"/>
      <c r="AI26" s="46"/>
      <c r="AJ26" s="46"/>
      <c r="AK26" s="270">
        <f>ROUNDUP(AV51,1)</f>
        <v>0</v>
      </c>
      <c r="AL26" s="269"/>
      <c r="AM26" s="269"/>
      <c r="AN26" s="269"/>
      <c r="AO26" s="269"/>
      <c r="AP26" s="46"/>
      <c r="AQ26" s="48"/>
      <c r="BE26" s="276"/>
    </row>
    <row r="27" spans="2:71" s="2" customFormat="1" ht="14.4" hidden="1" customHeight="1">
      <c r="B27" s="45"/>
      <c r="C27" s="46"/>
      <c r="D27" s="46"/>
      <c r="E27" s="46"/>
      <c r="F27" s="47" t="s">
        <v>50</v>
      </c>
      <c r="G27" s="46"/>
      <c r="H27" s="46"/>
      <c r="I27" s="46"/>
      <c r="J27" s="46"/>
      <c r="K27" s="46"/>
      <c r="L27" s="268">
        <v>0.15</v>
      </c>
      <c r="M27" s="269"/>
      <c r="N27" s="269"/>
      <c r="O27" s="269"/>
      <c r="P27" s="46"/>
      <c r="Q27" s="46"/>
      <c r="R27" s="46"/>
      <c r="S27" s="46"/>
      <c r="T27" s="46"/>
      <c r="U27" s="46"/>
      <c r="V27" s="46"/>
      <c r="W27" s="270">
        <f>ROUNDUP(BA51,2)</f>
        <v>0</v>
      </c>
      <c r="X27" s="269"/>
      <c r="Y27" s="269"/>
      <c r="Z27" s="269"/>
      <c r="AA27" s="269"/>
      <c r="AB27" s="269"/>
      <c r="AC27" s="269"/>
      <c r="AD27" s="269"/>
      <c r="AE27" s="269"/>
      <c r="AF27" s="46"/>
      <c r="AG27" s="46"/>
      <c r="AH27" s="46"/>
      <c r="AI27" s="46"/>
      <c r="AJ27" s="46"/>
      <c r="AK27" s="270">
        <f>ROUNDUP(AW51,1)</f>
        <v>0</v>
      </c>
      <c r="AL27" s="269"/>
      <c r="AM27" s="269"/>
      <c r="AN27" s="269"/>
      <c r="AO27" s="269"/>
      <c r="AP27" s="46"/>
      <c r="AQ27" s="48"/>
      <c r="BE27" s="276"/>
    </row>
    <row r="28" spans="2:71" s="2" customFormat="1" ht="14.4" customHeight="1">
      <c r="B28" s="45"/>
      <c r="C28" s="46"/>
      <c r="D28" s="47" t="s">
        <v>48</v>
      </c>
      <c r="E28" s="46"/>
      <c r="F28" s="47" t="s">
        <v>51</v>
      </c>
      <c r="G28" s="46"/>
      <c r="H28" s="46"/>
      <c r="I28" s="46"/>
      <c r="J28" s="46"/>
      <c r="K28" s="46"/>
      <c r="L28" s="268">
        <v>0.21</v>
      </c>
      <c r="M28" s="269"/>
      <c r="N28" s="269"/>
      <c r="O28" s="269"/>
      <c r="P28" s="46"/>
      <c r="Q28" s="46"/>
      <c r="R28" s="46"/>
      <c r="S28" s="46"/>
      <c r="T28" s="46"/>
      <c r="U28" s="46"/>
      <c r="V28" s="46"/>
      <c r="W28" s="270">
        <f>ROUNDUP(BB51,2)</f>
        <v>0</v>
      </c>
      <c r="X28" s="269"/>
      <c r="Y28" s="269"/>
      <c r="Z28" s="269"/>
      <c r="AA28" s="269"/>
      <c r="AB28" s="269"/>
      <c r="AC28" s="269"/>
      <c r="AD28" s="269"/>
      <c r="AE28" s="269"/>
      <c r="AF28" s="46"/>
      <c r="AG28" s="46"/>
      <c r="AH28" s="46"/>
      <c r="AI28" s="46"/>
      <c r="AJ28" s="46"/>
      <c r="AK28" s="270">
        <v>0</v>
      </c>
      <c r="AL28" s="269"/>
      <c r="AM28" s="269"/>
      <c r="AN28" s="269"/>
      <c r="AO28" s="269"/>
      <c r="AP28" s="46"/>
      <c r="AQ28" s="48"/>
      <c r="BE28" s="276"/>
    </row>
    <row r="29" spans="2:71" s="2" customFormat="1" ht="14.4" customHeight="1">
      <c r="B29" s="45"/>
      <c r="C29" s="46"/>
      <c r="D29" s="46"/>
      <c r="E29" s="46"/>
      <c r="F29" s="47" t="s">
        <v>52</v>
      </c>
      <c r="G29" s="46"/>
      <c r="H29" s="46"/>
      <c r="I29" s="46"/>
      <c r="J29" s="46"/>
      <c r="K29" s="46"/>
      <c r="L29" s="268">
        <v>0.15</v>
      </c>
      <c r="M29" s="269"/>
      <c r="N29" s="269"/>
      <c r="O29" s="269"/>
      <c r="P29" s="46"/>
      <c r="Q29" s="46"/>
      <c r="R29" s="46"/>
      <c r="S29" s="46"/>
      <c r="T29" s="46"/>
      <c r="U29" s="46"/>
      <c r="V29" s="46"/>
      <c r="W29" s="270">
        <f>ROUNDUP(BC51,2)</f>
        <v>0</v>
      </c>
      <c r="X29" s="269"/>
      <c r="Y29" s="269"/>
      <c r="Z29" s="269"/>
      <c r="AA29" s="269"/>
      <c r="AB29" s="269"/>
      <c r="AC29" s="269"/>
      <c r="AD29" s="269"/>
      <c r="AE29" s="269"/>
      <c r="AF29" s="46"/>
      <c r="AG29" s="46"/>
      <c r="AH29" s="46"/>
      <c r="AI29" s="46"/>
      <c r="AJ29" s="46"/>
      <c r="AK29" s="270">
        <v>0</v>
      </c>
      <c r="AL29" s="269"/>
      <c r="AM29" s="269"/>
      <c r="AN29" s="269"/>
      <c r="AO29" s="269"/>
      <c r="AP29" s="46"/>
      <c r="AQ29" s="48"/>
      <c r="BE29" s="276"/>
    </row>
    <row r="30" spans="2:71" s="2" customFormat="1" ht="14.4" hidden="1" customHeight="1">
      <c r="B30" s="45"/>
      <c r="C30" s="46"/>
      <c r="D30" s="46"/>
      <c r="E30" s="46"/>
      <c r="F30" s="47" t="s">
        <v>53</v>
      </c>
      <c r="G30" s="46"/>
      <c r="H30" s="46"/>
      <c r="I30" s="46"/>
      <c r="J30" s="46"/>
      <c r="K30" s="46"/>
      <c r="L30" s="268">
        <v>0</v>
      </c>
      <c r="M30" s="269"/>
      <c r="N30" s="269"/>
      <c r="O30" s="269"/>
      <c r="P30" s="46"/>
      <c r="Q30" s="46"/>
      <c r="R30" s="46"/>
      <c r="S30" s="46"/>
      <c r="T30" s="46"/>
      <c r="U30" s="46"/>
      <c r="V30" s="46"/>
      <c r="W30" s="270">
        <f>ROUNDUP(BD51,2)</f>
        <v>0</v>
      </c>
      <c r="X30" s="269"/>
      <c r="Y30" s="269"/>
      <c r="Z30" s="269"/>
      <c r="AA30" s="269"/>
      <c r="AB30" s="269"/>
      <c r="AC30" s="269"/>
      <c r="AD30" s="269"/>
      <c r="AE30" s="269"/>
      <c r="AF30" s="46"/>
      <c r="AG30" s="46"/>
      <c r="AH30" s="46"/>
      <c r="AI30" s="46"/>
      <c r="AJ30" s="46"/>
      <c r="AK30" s="270">
        <v>0</v>
      </c>
      <c r="AL30" s="269"/>
      <c r="AM30" s="269"/>
      <c r="AN30" s="269"/>
      <c r="AO30" s="269"/>
      <c r="AP30" s="46"/>
      <c r="AQ30" s="48"/>
      <c r="BE30" s="276"/>
    </row>
    <row r="31" spans="2:71" s="1" customFormat="1" ht="6.9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76"/>
    </row>
    <row r="32" spans="2:71" s="1" customFormat="1" ht="25.95" customHeight="1">
      <c r="B32" s="39"/>
      <c r="C32" s="49"/>
      <c r="D32" s="50" t="s">
        <v>54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55</v>
      </c>
      <c r="U32" s="51"/>
      <c r="V32" s="51"/>
      <c r="W32" s="51"/>
      <c r="X32" s="271" t="s">
        <v>56</v>
      </c>
      <c r="Y32" s="272"/>
      <c r="Z32" s="272"/>
      <c r="AA32" s="272"/>
      <c r="AB32" s="272"/>
      <c r="AC32" s="51"/>
      <c r="AD32" s="51"/>
      <c r="AE32" s="51"/>
      <c r="AF32" s="51"/>
      <c r="AG32" s="51"/>
      <c r="AH32" s="51"/>
      <c r="AI32" s="51"/>
      <c r="AJ32" s="51"/>
      <c r="AK32" s="273">
        <f>SUM(AK23:AK30)</f>
        <v>0</v>
      </c>
      <c r="AL32" s="272"/>
      <c r="AM32" s="272"/>
      <c r="AN32" s="272"/>
      <c r="AO32" s="274"/>
      <c r="AP32" s="49"/>
      <c r="AQ32" s="53"/>
      <c r="BE32" s="276"/>
    </row>
    <row r="33" spans="2:56" s="1" customFormat="1" ht="6.9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" customHeight="1">
      <c r="B39" s="39"/>
      <c r="C39" s="60" t="s">
        <v>57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3546vv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254" t="str">
        <f>K6</f>
        <v>Skořenický potok, Koldín, rekonstrukce opevnění, ř. km 5,060 - 5,180</v>
      </c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O42" s="255"/>
      <c r="AP42" s="68"/>
      <c r="AQ42" s="68"/>
      <c r="AR42" s="69"/>
    </row>
    <row r="43" spans="2:56" s="1" customFormat="1" ht="6.9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3.2">
      <c r="B44" s="39"/>
      <c r="C44" s="63" t="s">
        <v>26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Koldín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28</v>
      </c>
      <c r="AJ44" s="61"/>
      <c r="AK44" s="61"/>
      <c r="AL44" s="61"/>
      <c r="AM44" s="256" t="str">
        <f>IF(AN8= "","",AN8)</f>
        <v>06.11.2017</v>
      </c>
      <c r="AN44" s="256"/>
      <c r="AO44" s="61"/>
      <c r="AP44" s="61"/>
      <c r="AQ44" s="61"/>
      <c r="AR44" s="59"/>
    </row>
    <row r="45" spans="2:56" s="1" customFormat="1" ht="6.9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.6" customHeight="1">
      <c r="B46" s="39"/>
      <c r="C46" s="63" t="s">
        <v>32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Povodí Labe, státní podnik, Hradec Králové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39</v>
      </c>
      <c r="AJ46" s="61"/>
      <c r="AK46" s="61"/>
      <c r="AL46" s="61"/>
      <c r="AM46" s="257" t="str">
        <f>IF(E17="","",E17)</f>
        <v xml:space="preserve">Povodí Labe, státní podnik, OIČ, Hradec Králové </v>
      </c>
      <c r="AN46" s="257"/>
      <c r="AO46" s="257"/>
      <c r="AP46" s="257"/>
      <c r="AQ46" s="61"/>
      <c r="AR46" s="59"/>
      <c r="AS46" s="258" t="s">
        <v>58</v>
      </c>
      <c r="AT46" s="259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3.2">
      <c r="B47" s="39"/>
      <c r="C47" s="63" t="s">
        <v>37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260"/>
      <c r="AT47" s="261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8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262"/>
      <c r="AT48" s="263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264" t="s">
        <v>59</v>
      </c>
      <c r="D49" s="265"/>
      <c r="E49" s="265"/>
      <c r="F49" s="265"/>
      <c r="G49" s="265"/>
      <c r="H49" s="77"/>
      <c r="I49" s="266" t="s">
        <v>60</v>
      </c>
      <c r="J49" s="265"/>
      <c r="K49" s="265"/>
      <c r="L49" s="265"/>
      <c r="M49" s="265"/>
      <c r="N49" s="265"/>
      <c r="O49" s="265"/>
      <c r="P49" s="265"/>
      <c r="Q49" s="265"/>
      <c r="R49" s="265"/>
      <c r="S49" s="265"/>
      <c r="T49" s="265"/>
      <c r="U49" s="265"/>
      <c r="V49" s="265"/>
      <c r="W49" s="265"/>
      <c r="X49" s="265"/>
      <c r="Y49" s="265"/>
      <c r="Z49" s="265"/>
      <c r="AA49" s="265"/>
      <c r="AB49" s="265"/>
      <c r="AC49" s="265"/>
      <c r="AD49" s="265"/>
      <c r="AE49" s="265"/>
      <c r="AF49" s="265"/>
      <c r="AG49" s="267" t="s">
        <v>61</v>
      </c>
      <c r="AH49" s="265"/>
      <c r="AI49" s="265"/>
      <c r="AJ49" s="265"/>
      <c r="AK49" s="265"/>
      <c r="AL49" s="265"/>
      <c r="AM49" s="265"/>
      <c r="AN49" s="266" t="s">
        <v>62</v>
      </c>
      <c r="AO49" s="265"/>
      <c r="AP49" s="265"/>
      <c r="AQ49" s="78" t="s">
        <v>63</v>
      </c>
      <c r="AR49" s="59"/>
      <c r="AS49" s="79" t="s">
        <v>64</v>
      </c>
      <c r="AT49" s="80" t="s">
        <v>65</v>
      </c>
      <c r="AU49" s="80" t="s">
        <v>66</v>
      </c>
      <c r="AV49" s="80" t="s">
        <v>67</v>
      </c>
      <c r="AW49" s="80" t="s">
        <v>68</v>
      </c>
      <c r="AX49" s="80" t="s">
        <v>69</v>
      </c>
      <c r="AY49" s="80" t="s">
        <v>70</v>
      </c>
      <c r="AZ49" s="80" t="s">
        <v>71</v>
      </c>
      <c r="BA49" s="80" t="s">
        <v>72</v>
      </c>
      <c r="BB49" s="80" t="s">
        <v>73</v>
      </c>
      <c r="BC49" s="80" t="s">
        <v>74</v>
      </c>
      <c r="BD49" s="81" t="s">
        <v>75</v>
      </c>
    </row>
    <row r="50" spans="1:91" s="1" customFormat="1" ht="10.8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" customHeight="1">
      <c r="B51" s="66"/>
      <c r="C51" s="85" t="s">
        <v>76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248">
        <f>ROUNDUP(SUM(AG52:AG53),2)</f>
        <v>0</v>
      </c>
      <c r="AH51" s="248"/>
      <c r="AI51" s="248"/>
      <c r="AJ51" s="248"/>
      <c r="AK51" s="248"/>
      <c r="AL51" s="248"/>
      <c r="AM51" s="248"/>
      <c r="AN51" s="249">
        <f>SUM(AG51,AT51)</f>
        <v>0</v>
      </c>
      <c r="AO51" s="249"/>
      <c r="AP51" s="249"/>
      <c r="AQ51" s="87" t="s">
        <v>34</v>
      </c>
      <c r="AR51" s="69"/>
      <c r="AS51" s="88">
        <f>ROUNDUP(SUM(AS52:AS53),2)</f>
        <v>0</v>
      </c>
      <c r="AT51" s="89">
        <f>ROUNDUP(SUM(AV51:AW51),1)</f>
        <v>0</v>
      </c>
      <c r="AU51" s="90">
        <f>ROUNDUP(SUM(AU52:AU53),5)</f>
        <v>0</v>
      </c>
      <c r="AV51" s="89">
        <f>ROUNDUP(AZ51*L26,1)</f>
        <v>0</v>
      </c>
      <c r="AW51" s="89">
        <f>ROUNDUP(BA51*L27,1)</f>
        <v>0</v>
      </c>
      <c r="AX51" s="89">
        <f>ROUNDUP(BB51*L26,1)</f>
        <v>0</v>
      </c>
      <c r="AY51" s="89">
        <f>ROUNDUP(BC51*L27,1)</f>
        <v>0</v>
      </c>
      <c r="AZ51" s="89">
        <f>ROUNDUP(SUM(AZ52:AZ53),2)</f>
        <v>0</v>
      </c>
      <c r="BA51" s="89">
        <f>ROUNDUP(SUM(BA52:BA53),2)</f>
        <v>0</v>
      </c>
      <c r="BB51" s="89">
        <f>ROUNDUP(SUM(BB52:BB53),2)</f>
        <v>0</v>
      </c>
      <c r="BC51" s="89">
        <f>ROUNDUP(SUM(BC52:BC53),2)</f>
        <v>0</v>
      </c>
      <c r="BD51" s="91">
        <f>ROUNDUP(SUM(BD52:BD53),2)</f>
        <v>0</v>
      </c>
      <c r="BS51" s="92" t="s">
        <v>77</v>
      </c>
      <c r="BT51" s="92" t="s">
        <v>78</v>
      </c>
      <c r="BU51" s="93" t="s">
        <v>79</v>
      </c>
      <c r="BV51" s="92" t="s">
        <v>80</v>
      </c>
      <c r="BW51" s="92" t="s">
        <v>7</v>
      </c>
      <c r="BX51" s="92" t="s">
        <v>81</v>
      </c>
      <c r="CL51" s="92" t="s">
        <v>22</v>
      </c>
    </row>
    <row r="52" spans="1:91" s="5" customFormat="1" ht="16.5" customHeight="1">
      <c r="A52" s="94" t="s">
        <v>82</v>
      </c>
      <c r="B52" s="95"/>
      <c r="C52" s="96"/>
      <c r="D52" s="253" t="s">
        <v>83</v>
      </c>
      <c r="E52" s="253"/>
      <c r="F52" s="253"/>
      <c r="G52" s="253"/>
      <c r="H52" s="253"/>
      <c r="I52" s="97"/>
      <c r="J52" s="253" t="s">
        <v>84</v>
      </c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1">
        <f>'1. - SO 01 Úprava koryta'!J27</f>
        <v>0</v>
      </c>
      <c r="AH52" s="252"/>
      <c r="AI52" s="252"/>
      <c r="AJ52" s="252"/>
      <c r="AK52" s="252"/>
      <c r="AL52" s="252"/>
      <c r="AM52" s="252"/>
      <c r="AN52" s="251">
        <f>SUM(AG52,AT52)</f>
        <v>0</v>
      </c>
      <c r="AO52" s="252"/>
      <c r="AP52" s="252"/>
      <c r="AQ52" s="98" t="s">
        <v>85</v>
      </c>
      <c r="AR52" s="99"/>
      <c r="AS52" s="100">
        <v>0</v>
      </c>
      <c r="AT52" s="101">
        <f>ROUNDUP(SUM(AV52:AW52),1)</f>
        <v>0</v>
      </c>
      <c r="AU52" s="102">
        <f>'1. - SO 01 Úprava koryta'!P87</f>
        <v>0</v>
      </c>
      <c r="AV52" s="101">
        <f>'1. - SO 01 Úprava koryta'!J30</f>
        <v>0</v>
      </c>
      <c r="AW52" s="101">
        <f>'1. - SO 01 Úprava koryta'!J31</f>
        <v>0</v>
      </c>
      <c r="AX52" s="101">
        <f>'1. - SO 01 Úprava koryta'!J32</f>
        <v>0</v>
      </c>
      <c r="AY52" s="101">
        <f>'1. - SO 01 Úprava koryta'!J33</f>
        <v>0</v>
      </c>
      <c r="AZ52" s="101">
        <f>'1. - SO 01 Úprava koryta'!F30</f>
        <v>0</v>
      </c>
      <c r="BA52" s="101">
        <f>'1. - SO 01 Úprava koryta'!F31</f>
        <v>0</v>
      </c>
      <c r="BB52" s="101">
        <f>'1. - SO 01 Úprava koryta'!F32</f>
        <v>0</v>
      </c>
      <c r="BC52" s="101">
        <f>'1. - SO 01 Úprava koryta'!F33</f>
        <v>0</v>
      </c>
      <c r="BD52" s="103">
        <f>'1. - SO 01 Úprava koryta'!F34</f>
        <v>0</v>
      </c>
      <c r="BT52" s="104" t="s">
        <v>25</v>
      </c>
      <c r="BV52" s="104" t="s">
        <v>80</v>
      </c>
      <c r="BW52" s="104" t="s">
        <v>86</v>
      </c>
      <c r="BX52" s="104" t="s">
        <v>7</v>
      </c>
      <c r="CL52" s="104" t="s">
        <v>22</v>
      </c>
      <c r="CM52" s="104" t="s">
        <v>87</v>
      </c>
    </row>
    <row r="53" spans="1:91" s="5" customFormat="1" ht="16.5" customHeight="1">
      <c r="A53" s="94" t="s">
        <v>82</v>
      </c>
      <c r="B53" s="95"/>
      <c r="C53" s="96"/>
      <c r="D53" s="253" t="s">
        <v>88</v>
      </c>
      <c r="E53" s="253"/>
      <c r="F53" s="253"/>
      <c r="G53" s="253"/>
      <c r="H53" s="253"/>
      <c r="I53" s="97"/>
      <c r="J53" s="253" t="s">
        <v>89</v>
      </c>
      <c r="K53" s="253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D53" s="253"/>
      <c r="AE53" s="253"/>
      <c r="AF53" s="253"/>
      <c r="AG53" s="251">
        <f>'VON - Vedlejší a ostatní ...'!J27</f>
        <v>0</v>
      </c>
      <c r="AH53" s="252"/>
      <c r="AI53" s="252"/>
      <c r="AJ53" s="252"/>
      <c r="AK53" s="252"/>
      <c r="AL53" s="252"/>
      <c r="AM53" s="252"/>
      <c r="AN53" s="251">
        <f>SUM(AG53,AT53)</f>
        <v>0</v>
      </c>
      <c r="AO53" s="252"/>
      <c r="AP53" s="252"/>
      <c r="AQ53" s="98" t="s">
        <v>88</v>
      </c>
      <c r="AR53" s="99"/>
      <c r="AS53" s="105">
        <v>0</v>
      </c>
      <c r="AT53" s="106">
        <f>ROUNDUP(SUM(AV53:AW53),1)</f>
        <v>0</v>
      </c>
      <c r="AU53" s="107">
        <f>'VON - Vedlejší a ostatní ...'!P81</f>
        <v>0</v>
      </c>
      <c r="AV53" s="106">
        <f>'VON - Vedlejší a ostatní ...'!J30</f>
        <v>0</v>
      </c>
      <c r="AW53" s="106">
        <f>'VON - Vedlejší a ostatní ...'!J31</f>
        <v>0</v>
      </c>
      <c r="AX53" s="106">
        <f>'VON - Vedlejší a ostatní ...'!J32</f>
        <v>0</v>
      </c>
      <c r="AY53" s="106">
        <f>'VON - Vedlejší a ostatní ...'!J33</f>
        <v>0</v>
      </c>
      <c r="AZ53" s="106">
        <f>'VON - Vedlejší a ostatní ...'!F30</f>
        <v>0</v>
      </c>
      <c r="BA53" s="106">
        <f>'VON - Vedlejší a ostatní ...'!F31</f>
        <v>0</v>
      </c>
      <c r="BB53" s="106">
        <f>'VON - Vedlejší a ostatní ...'!F32</f>
        <v>0</v>
      </c>
      <c r="BC53" s="106">
        <f>'VON - Vedlejší a ostatní ...'!F33</f>
        <v>0</v>
      </c>
      <c r="BD53" s="108">
        <f>'VON - Vedlejší a ostatní ...'!F34</f>
        <v>0</v>
      </c>
      <c r="BT53" s="104" t="s">
        <v>25</v>
      </c>
      <c r="BV53" s="104" t="s">
        <v>80</v>
      </c>
      <c r="BW53" s="104" t="s">
        <v>90</v>
      </c>
      <c r="BX53" s="104" t="s">
        <v>7</v>
      </c>
      <c r="CL53" s="104" t="s">
        <v>22</v>
      </c>
      <c r="CM53" s="104" t="s">
        <v>87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HwbuKFwTKXH0qSzz9e3eBKtX1pITG/prG2dV1FgbP4WqbMU1WocA6HkB12nE+SN0tFwh3x6d0xfahiHv/bUysA==" saltValue="NkYfCMEWY6LakXPMoaiAa9DJNxGaGBa5QvCm7FIrORJDnwza9FZeFkqFvq93NmN4Gd4rb9OMwcBG7vR6yDkmdg==" spinCount="100000" sheet="1" objects="1" scenarios="1" formatColumns="0" formatRows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1. - SO 01 Úprava koryta'!C2" display="/"/>
    <hyperlink ref="A53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6"/>
  <sheetViews>
    <sheetView showGridLines="0" workbookViewId="0">
      <pane ySplit="1" topLeftCell="A3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91</v>
      </c>
      <c r="G1" s="290" t="s">
        <v>92</v>
      </c>
      <c r="H1" s="290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22" t="s">
        <v>86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87</v>
      </c>
    </row>
    <row r="4" spans="1:70" ht="36.9" customHeight="1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41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3.2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291" t="str">
        <f>'Rekapitulace stavby'!K6</f>
        <v>Skořenický potok, Koldín, rekonstrukce opevnění, ř. km 5,060 - 5,180</v>
      </c>
      <c r="F7" s="292"/>
      <c r="G7" s="292"/>
      <c r="H7" s="292"/>
      <c r="I7" s="115"/>
      <c r="J7" s="27"/>
      <c r="K7" s="29"/>
    </row>
    <row r="8" spans="1:70" s="1" customFormat="1" ht="13.2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" customHeight="1">
      <c r="B9" s="39"/>
      <c r="C9" s="40"/>
      <c r="D9" s="40"/>
      <c r="E9" s="293" t="s">
        <v>98</v>
      </c>
      <c r="F9" s="294"/>
      <c r="G9" s="294"/>
      <c r="H9" s="294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24</v>
      </c>
      <c r="K11" s="43"/>
    </row>
    <row r="12" spans="1:70" s="1" customFormat="1" ht="14.4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06.11.2017</v>
      </c>
      <c r="K12" s="43"/>
    </row>
    <row r="13" spans="1:70" s="1" customFormat="1" ht="10.8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">
        <v>34</v>
      </c>
      <c r="K20" s="43"/>
    </row>
    <row r="21" spans="2:11" s="1" customFormat="1" ht="18" customHeight="1">
      <c r="B21" s="39"/>
      <c r="C21" s="40"/>
      <c r="D21" s="40"/>
      <c r="E21" s="33" t="s">
        <v>40</v>
      </c>
      <c r="F21" s="40"/>
      <c r="G21" s="40"/>
      <c r="H21" s="40"/>
      <c r="I21" s="117" t="s">
        <v>36</v>
      </c>
      <c r="J21" s="33" t="s">
        <v>34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42</v>
      </c>
      <c r="E23" s="40"/>
      <c r="F23" s="40"/>
      <c r="G23" s="40"/>
      <c r="H23" s="40"/>
      <c r="I23" s="116"/>
      <c r="J23" s="40"/>
      <c r="K23" s="43"/>
    </row>
    <row r="24" spans="2:11" s="6" customFormat="1" ht="28.5" customHeight="1">
      <c r="B24" s="119"/>
      <c r="C24" s="120"/>
      <c r="D24" s="120"/>
      <c r="E24" s="282" t="s">
        <v>99</v>
      </c>
      <c r="F24" s="282"/>
      <c r="G24" s="282"/>
      <c r="H24" s="282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44</v>
      </c>
      <c r="E27" s="40"/>
      <c r="F27" s="40"/>
      <c r="G27" s="40"/>
      <c r="H27" s="40"/>
      <c r="I27" s="116"/>
      <c r="J27" s="126">
        <f>ROUNDUP(J87,2)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46</v>
      </c>
      <c r="G29" s="40"/>
      <c r="H29" s="40"/>
      <c r="I29" s="127" t="s">
        <v>45</v>
      </c>
      <c r="J29" s="44" t="s">
        <v>47</v>
      </c>
      <c r="K29" s="43"/>
    </row>
    <row r="30" spans="2:11" s="1" customFormat="1" ht="14.4" hidden="1" customHeight="1">
      <c r="B30" s="39"/>
      <c r="C30" s="40"/>
      <c r="D30" s="47" t="s">
        <v>48</v>
      </c>
      <c r="E30" s="47" t="s">
        <v>49</v>
      </c>
      <c r="F30" s="128">
        <f>ROUNDUP(SUM(BE87:BE265), 2)</f>
        <v>0</v>
      </c>
      <c r="G30" s="40"/>
      <c r="H30" s="40"/>
      <c r="I30" s="129">
        <v>0.21</v>
      </c>
      <c r="J30" s="128">
        <f>ROUNDUP(ROUNDUP((SUM(BE87:BE265)), 2)*I30, 1)</f>
        <v>0</v>
      </c>
      <c r="K30" s="43"/>
    </row>
    <row r="31" spans="2:11" s="1" customFormat="1" ht="14.4" hidden="1" customHeight="1">
      <c r="B31" s="39"/>
      <c r="C31" s="40"/>
      <c r="D31" s="40"/>
      <c r="E31" s="47" t="s">
        <v>50</v>
      </c>
      <c r="F31" s="128">
        <f>ROUNDUP(SUM(BF87:BF265), 2)</f>
        <v>0</v>
      </c>
      <c r="G31" s="40"/>
      <c r="H31" s="40"/>
      <c r="I31" s="129">
        <v>0.15</v>
      </c>
      <c r="J31" s="128">
        <f>ROUNDUP(ROUNDUP((SUM(BF87:BF265)), 2)*I31, 1)</f>
        <v>0</v>
      </c>
      <c r="K31" s="43"/>
    </row>
    <row r="32" spans="2:11" s="1" customFormat="1" ht="14.4" customHeight="1">
      <c r="B32" s="39"/>
      <c r="C32" s="40"/>
      <c r="D32" s="47" t="s">
        <v>48</v>
      </c>
      <c r="E32" s="47" t="s">
        <v>51</v>
      </c>
      <c r="F32" s="128">
        <f>ROUNDUP(SUM(BG87:BG265),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customHeight="1">
      <c r="B33" s="39"/>
      <c r="C33" s="40"/>
      <c r="D33" s="40"/>
      <c r="E33" s="47" t="s">
        <v>52</v>
      </c>
      <c r="F33" s="128">
        <f>ROUNDUP(SUM(BH87:BH265),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53</v>
      </c>
      <c r="F34" s="128">
        <f>ROUNDUP(SUM(BI87:BI265),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54</v>
      </c>
      <c r="E36" s="77"/>
      <c r="F36" s="77"/>
      <c r="G36" s="132" t="s">
        <v>55</v>
      </c>
      <c r="H36" s="133" t="s">
        <v>56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9"/>
      <c r="C42" s="28" t="s">
        <v>100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291" t="str">
        <f>E7</f>
        <v>Skořenický potok, Koldín, rekonstrukce opevnění, ř. km 5,060 - 5,180</v>
      </c>
      <c r="F45" s="292"/>
      <c r="G45" s="292"/>
      <c r="H45" s="292"/>
      <c r="I45" s="116"/>
      <c r="J45" s="40"/>
      <c r="K45" s="43"/>
    </row>
    <row r="46" spans="2:11" s="1" customFormat="1" ht="14.4" customHeight="1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293" t="str">
        <f>E9</f>
        <v>1. - SO 01 Úprava koryta</v>
      </c>
      <c r="F47" s="294"/>
      <c r="G47" s="294"/>
      <c r="H47" s="294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Koldín</v>
      </c>
      <c r="G49" s="40"/>
      <c r="H49" s="40"/>
      <c r="I49" s="117" t="s">
        <v>28</v>
      </c>
      <c r="J49" s="118" t="str">
        <f>IF(J12="","",J12)</f>
        <v>06.11.2017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3.2">
      <c r="B51" s="39"/>
      <c r="C51" s="35" t="s">
        <v>32</v>
      </c>
      <c r="D51" s="40"/>
      <c r="E51" s="40"/>
      <c r="F51" s="33" t="str">
        <f>E15</f>
        <v>Povodí Labe, státní podnik, Hradec Králové</v>
      </c>
      <c r="G51" s="40"/>
      <c r="H51" s="40"/>
      <c r="I51" s="117" t="s">
        <v>39</v>
      </c>
      <c r="J51" s="282" t="str">
        <f>E21</f>
        <v xml:space="preserve">Povodí Labe, státní podnik, OIČ, Hradec Králové </v>
      </c>
      <c r="K51" s="43"/>
    </row>
    <row r="52" spans="2:47" s="1" customFormat="1" ht="21.6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286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101</v>
      </c>
      <c r="D54" s="130"/>
      <c r="E54" s="130"/>
      <c r="F54" s="130"/>
      <c r="G54" s="130"/>
      <c r="H54" s="130"/>
      <c r="I54" s="143"/>
      <c r="J54" s="144" t="s">
        <v>102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103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104</v>
      </c>
    </row>
    <row r="57" spans="2:47" s="7" customFormat="1" ht="24.9" customHeight="1">
      <c r="B57" s="147"/>
      <c r="C57" s="148"/>
      <c r="D57" s="149" t="s">
        <v>105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95" customHeight="1">
      <c r="B58" s="154"/>
      <c r="C58" s="155"/>
      <c r="D58" s="156" t="s">
        <v>106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4.85" customHeight="1">
      <c r="B59" s="154"/>
      <c r="C59" s="155"/>
      <c r="D59" s="156" t="s">
        <v>107</v>
      </c>
      <c r="E59" s="157"/>
      <c r="F59" s="157"/>
      <c r="G59" s="157"/>
      <c r="H59" s="157"/>
      <c r="I59" s="158"/>
      <c r="J59" s="159">
        <f>J166</f>
        <v>0</v>
      </c>
      <c r="K59" s="160"/>
    </row>
    <row r="60" spans="2:47" s="8" customFormat="1" ht="19.95" customHeight="1">
      <c r="B60" s="154"/>
      <c r="C60" s="155"/>
      <c r="D60" s="156" t="s">
        <v>108</v>
      </c>
      <c r="E60" s="157"/>
      <c r="F60" s="157"/>
      <c r="G60" s="157"/>
      <c r="H60" s="157"/>
      <c r="I60" s="158"/>
      <c r="J60" s="159">
        <f>J176</f>
        <v>0</v>
      </c>
      <c r="K60" s="160"/>
    </row>
    <row r="61" spans="2:47" s="8" customFormat="1" ht="19.95" customHeight="1">
      <c r="B61" s="154"/>
      <c r="C61" s="155"/>
      <c r="D61" s="156" t="s">
        <v>109</v>
      </c>
      <c r="E61" s="157"/>
      <c r="F61" s="157"/>
      <c r="G61" s="157"/>
      <c r="H61" s="157"/>
      <c r="I61" s="158"/>
      <c r="J61" s="159">
        <f>J196</f>
        <v>0</v>
      </c>
      <c r="K61" s="160"/>
    </row>
    <row r="62" spans="2:47" s="8" customFormat="1" ht="19.95" customHeight="1">
      <c r="B62" s="154"/>
      <c r="C62" s="155"/>
      <c r="D62" s="156" t="s">
        <v>110</v>
      </c>
      <c r="E62" s="157"/>
      <c r="F62" s="157"/>
      <c r="G62" s="157"/>
      <c r="H62" s="157"/>
      <c r="I62" s="158"/>
      <c r="J62" s="159">
        <f>J209</f>
        <v>0</v>
      </c>
      <c r="K62" s="160"/>
    </row>
    <row r="63" spans="2:47" s="8" customFormat="1" ht="19.95" customHeight="1">
      <c r="B63" s="154"/>
      <c r="C63" s="155"/>
      <c r="D63" s="156" t="s">
        <v>111</v>
      </c>
      <c r="E63" s="157"/>
      <c r="F63" s="157"/>
      <c r="G63" s="157"/>
      <c r="H63" s="157"/>
      <c r="I63" s="158"/>
      <c r="J63" s="159">
        <f>J213</f>
        <v>0</v>
      </c>
      <c r="K63" s="160"/>
    </row>
    <row r="64" spans="2:47" s="8" customFormat="1" ht="19.95" customHeight="1">
      <c r="B64" s="154"/>
      <c r="C64" s="155"/>
      <c r="D64" s="156" t="s">
        <v>112</v>
      </c>
      <c r="E64" s="157"/>
      <c r="F64" s="157"/>
      <c r="G64" s="157"/>
      <c r="H64" s="157"/>
      <c r="I64" s="158"/>
      <c r="J64" s="159">
        <f>J231</f>
        <v>0</v>
      </c>
      <c r="K64" s="160"/>
    </row>
    <row r="65" spans="2:12" s="8" customFormat="1" ht="19.95" customHeight="1">
      <c r="B65" s="154"/>
      <c r="C65" s="155"/>
      <c r="D65" s="156" t="s">
        <v>113</v>
      </c>
      <c r="E65" s="157"/>
      <c r="F65" s="157"/>
      <c r="G65" s="157"/>
      <c r="H65" s="157"/>
      <c r="I65" s="158"/>
      <c r="J65" s="159">
        <f>J259</f>
        <v>0</v>
      </c>
      <c r="K65" s="160"/>
    </row>
    <row r="66" spans="2:12" s="7" customFormat="1" ht="24.9" customHeight="1">
      <c r="B66" s="147"/>
      <c r="C66" s="148"/>
      <c r="D66" s="149" t="s">
        <v>114</v>
      </c>
      <c r="E66" s="150"/>
      <c r="F66" s="150"/>
      <c r="G66" s="150"/>
      <c r="H66" s="150"/>
      <c r="I66" s="151"/>
      <c r="J66" s="152">
        <f>J261</f>
        <v>0</v>
      </c>
      <c r="K66" s="153"/>
    </row>
    <row r="67" spans="2:12" s="8" customFormat="1" ht="19.95" customHeight="1">
      <c r="B67" s="154"/>
      <c r="C67" s="155"/>
      <c r="D67" s="156" t="s">
        <v>115</v>
      </c>
      <c r="E67" s="157"/>
      <c r="F67" s="157"/>
      <c r="G67" s="157"/>
      <c r="H67" s="157"/>
      <c r="I67" s="158"/>
      <c r="J67" s="159">
        <f>J262</f>
        <v>0</v>
      </c>
      <c r="K67" s="160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" customHeight="1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" customHeight="1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" customHeight="1">
      <c r="B74" s="39"/>
      <c r="C74" s="60" t="s">
        <v>116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" customHeight="1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6.5" customHeight="1">
      <c r="B77" s="39"/>
      <c r="C77" s="61"/>
      <c r="D77" s="61"/>
      <c r="E77" s="287" t="str">
        <f>E7</f>
        <v>Skořenický potok, Koldín, rekonstrukce opevnění, ř. km 5,060 - 5,180</v>
      </c>
      <c r="F77" s="288"/>
      <c r="G77" s="288"/>
      <c r="H77" s="288"/>
      <c r="I77" s="161"/>
      <c r="J77" s="61"/>
      <c r="K77" s="61"/>
      <c r="L77" s="59"/>
    </row>
    <row r="78" spans="2:12" s="1" customFormat="1" ht="14.4" customHeight="1">
      <c r="B78" s="39"/>
      <c r="C78" s="63" t="s">
        <v>97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7.25" customHeight="1">
      <c r="B79" s="39"/>
      <c r="C79" s="61"/>
      <c r="D79" s="61"/>
      <c r="E79" s="254" t="str">
        <f>E9</f>
        <v>1. - SO 01 Úprava koryta</v>
      </c>
      <c r="F79" s="289"/>
      <c r="G79" s="289"/>
      <c r="H79" s="289"/>
      <c r="I79" s="161"/>
      <c r="J79" s="61"/>
      <c r="K79" s="61"/>
      <c r="L79" s="59"/>
    </row>
    <row r="80" spans="2:12" s="1" customFormat="1" ht="6.9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>
      <c r="B81" s="39"/>
      <c r="C81" s="63" t="s">
        <v>26</v>
      </c>
      <c r="D81" s="61"/>
      <c r="E81" s="61"/>
      <c r="F81" s="162" t="str">
        <f>F12</f>
        <v>Koldín</v>
      </c>
      <c r="G81" s="61"/>
      <c r="H81" s="61"/>
      <c r="I81" s="163" t="s">
        <v>28</v>
      </c>
      <c r="J81" s="71" t="str">
        <f>IF(J12="","",J12)</f>
        <v>06.11.2017</v>
      </c>
      <c r="K81" s="61"/>
      <c r="L81" s="59"/>
    </row>
    <row r="82" spans="2:65" s="1" customFormat="1" ht="6.9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 ht="13.2">
      <c r="B83" s="39"/>
      <c r="C83" s="63" t="s">
        <v>32</v>
      </c>
      <c r="D83" s="61"/>
      <c r="E83" s="61"/>
      <c r="F83" s="162" t="str">
        <f>E15</f>
        <v>Povodí Labe, státní podnik, Hradec Králové</v>
      </c>
      <c r="G83" s="61"/>
      <c r="H83" s="61"/>
      <c r="I83" s="163" t="s">
        <v>39</v>
      </c>
      <c r="J83" s="162" t="str">
        <f>E21</f>
        <v xml:space="preserve">Povodí Labe, státní podnik, OIČ, Hradec Králové </v>
      </c>
      <c r="K83" s="61"/>
      <c r="L83" s="59"/>
    </row>
    <row r="84" spans="2:65" s="1" customFormat="1" ht="14.4" customHeight="1">
      <c r="B84" s="39"/>
      <c r="C84" s="63" t="s">
        <v>37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>
      <c r="B86" s="164"/>
      <c r="C86" s="165" t="s">
        <v>117</v>
      </c>
      <c r="D86" s="166" t="s">
        <v>63</v>
      </c>
      <c r="E86" s="166" t="s">
        <v>59</v>
      </c>
      <c r="F86" s="166" t="s">
        <v>118</v>
      </c>
      <c r="G86" s="166" t="s">
        <v>119</v>
      </c>
      <c r="H86" s="166" t="s">
        <v>120</v>
      </c>
      <c r="I86" s="167" t="s">
        <v>121</v>
      </c>
      <c r="J86" s="166" t="s">
        <v>102</v>
      </c>
      <c r="K86" s="168" t="s">
        <v>122</v>
      </c>
      <c r="L86" s="169"/>
      <c r="M86" s="79" t="s">
        <v>123</v>
      </c>
      <c r="N86" s="80" t="s">
        <v>48</v>
      </c>
      <c r="O86" s="80" t="s">
        <v>124</v>
      </c>
      <c r="P86" s="80" t="s">
        <v>125</v>
      </c>
      <c r="Q86" s="80" t="s">
        <v>126</v>
      </c>
      <c r="R86" s="80" t="s">
        <v>127</v>
      </c>
      <c r="S86" s="80" t="s">
        <v>128</v>
      </c>
      <c r="T86" s="81" t="s">
        <v>129</v>
      </c>
    </row>
    <row r="87" spans="2:65" s="1" customFormat="1" ht="29.25" customHeight="1">
      <c r="B87" s="39"/>
      <c r="C87" s="85" t="s">
        <v>103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P88+P261</f>
        <v>0</v>
      </c>
      <c r="Q87" s="83"/>
      <c r="R87" s="171">
        <f>R88+R261</f>
        <v>788.53087530000005</v>
      </c>
      <c r="S87" s="83"/>
      <c r="T87" s="172">
        <f>T88+T261</f>
        <v>237.8845</v>
      </c>
      <c r="AT87" s="22" t="s">
        <v>77</v>
      </c>
      <c r="AU87" s="22" t="s">
        <v>104</v>
      </c>
      <c r="BK87" s="173">
        <f>BK88+BK261</f>
        <v>0</v>
      </c>
    </row>
    <row r="88" spans="2:65" s="10" customFormat="1" ht="37.35" customHeight="1">
      <c r="B88" s="174"/>
      <c r="C88" s="175"/>
      <c r="D88" s="176" t="s">
        <v>77</v>
      </c>
      <c r="E88" s="177" t="s">
        <v>130</v>
      </c>
      <c r="F88" s="177" t="s">
        <v>131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P89+P176+P196+P209+P213+P231+P259</f>
        <v>0</v>
      </c>
      <c r="Q88" s="182"/>
      <c r="R88" s="183">
        <f>R89+R176+R196+R209+R213+R231+R259</f>
        <v>788.53087530000005</v>
      </c>
      <c r="S88" s="182"/>
      <c r="T88" s="184">
        <f>T89+T176+T196+T209+T213+T231+T259</f>
        <v>235.8175</v>
      </c>
      <c r="AR88" s="185" t="s">
        <v>25</v>
      </c>
      <c r="AT88" s="186" t="s">
        <v>77</v>
      </c>
      <c r="AU88" s="186" t="s">
        <v>78</v>
      </c>
      <c r="AY88" s="185" t="s">
        <v>132</v>
      </c>
      <c r="BK88" s="187">
        <f>BK89+BK176+BK196+BK209+BK213+BK231+BK259</f>
        <v>0</v>
      </c>
    </row>
    <row r="89" spans="2:65" s="10" customFormat="1" ht="19.95" customHeight="1">
      <c r="B89" s="174"/>
      <c r="C89" s="175"/>
      <c r="D89" s="176" t="s">
        <v>77</v>
      </c>
      <c r="E89" s="188" t="s">
        <v>25</v>
      </c>
      <c r="F89" s="188" t="s">
        <v>133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P90+SUM(P91:P166)</f>
        <v>0</v>
      </c>
      <c r="Q89" s="182"/>
      <c r="R89" s="183">
        <f>R90+SUM(R91:R166)</f>
        <v>2.2645230000000001</v>
      </c>
      <c r="S89" s="182"/>
      <c r="T89" s="184">
        <f>T90+SUM(T91:T166)</f>
        <v>116.61749999999999</v>
      </c>
      <c r="AR89" s="185" t="s">
        <v>25</v>
      </c>
      <c r="AT89" s="186" t="s">
        <v>77</v>
      </c>
      <c r="AU89" s="186" t="s">
        <v>25</v>
      </c>
      <c r="AY89" s="185" t="s">
        <v>132</v>
      </c>
      <c r="BK89" s="187">
        <f>BK90+SUM(BK91:BK166)</f>
        <v>0</v>
      </c>
    </row>
    <row r="90" spans="2:65" s="1" customFormat="1" ht="25.5" customHeight="1">
      <c r="B90" s="39"/>
      <c r="C90" s="190" t="s">
        <v>25</v>
      </c>
      <c r="D90" s="190" t="s">
        <v>134</v>
      </c>
      <c r="E90" s="191" t="s">
        <v>135</v>
      </c>
      <c r="F90" s="192" t="s">
        <v>136</v>
      </c>
      <c r="G90" s="193" t="s">
        <v>137</v>
      </c>
      <c r="H90" s="194">
        <v>328.5</v>
      </c>
      <c r="I90" s="195"/>
      <c r="J90" s="196">
        <f>ROUND(I90*H90,2)</f>
        <v>0</v>
      </c>
      <c r="K90" s="192" t="s">
        <v>138</v>
      </c>
      <c r="L90" s="59"/>
      <c r="M90" s="197" t="s">
        <v>34</v>
      </c>
      <c r="N90" s="198" t="s">
        <v>51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0.35499999999999998</v>
      </c>
      <c r="T90" s="200">
        <f>S90*H90</f>
        <v>116.61749999999999</v>
      </c>
      <c r="AR90" s="22" t="s">
        <v>139</v>
      </c>
      <c r="AT90" s="22" t="s">
        <v>134</v>
      </c>
      <c r="AU90" s="22" t="s">
        <v>87</v>
      </c>
      <c r="AY90" s="22" t="s">
        <v>132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139</v>
      </c>
      <c r="BK90" s="201">
        <f>ROUND(I90*H90,2)</f>
        <v>0</v>
      </c>
      <c r="BL90" s="22" t="s">
        <v>139</v>
      </c>
      <c r="BM90" s="22" t="s">
        <v>140</v>
      </c>
    </row>
    <row r="91" spans="2:65" s="11" customFormat="1">
      <c r="B91" s="202"/>
      <c r="C91" s="203"/>
      <c r="D91" s="204" t="s">
        <v>141</v>
      </c>
      <c r="E91" s="205" t="s">
        <v>34</v>
      </c>
      <c r="F91" s="206" t="s">
        <v>142</v>
      </c>
      <c r="G91" s="203"/>
      <c r="H91" s="205" t="s">
        <v>34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141</v>
      </c>
      <c r="AU91" s="212" t="s">
        <v>87</v>
      </c>
      <c r="AV91" s="11" t="s">
        <v>25</v>
      </c>
      <c r="AW91" s="11" t="s">
        <v>41</v>
      </c>
      <c r="AX91" s="11" t="s">
        <v>78</v>
      </c>
      <c r="AY91" s="212" t="s">
        <v>132</v>
      </c>
    </row>
    <row r="92" spans="2:65" s="11" customFormat="1">
      <c r="B92" s="202"/>
      <c r="C92" s="203"/>
      <c r="D92" s="204" t="s">
        <v>141</v>
      </c>
      <c r="E92" s="205" t="s">
        <v>34</v>
      </c>
      <c r="F92" s="206" t="s">
        <v>143</v>
      </c>
      <c r="G92" s="203"/>
      <c r="H92" s="205" t="s">
        <v>34</v>
      </c>
      <c r="I92" s="207"/>
      <c r="J92" s="203"/>
      <c r="K92" s="203"/>
      <c r="L92" s="208"/>
      <c r="M92" s="209"/>
      <c r="N92" s="210"/>
      <c r="O92" s="210"/>
      <c r="P92" s="210"/>
      <c r="Q92" s="210"/>
      <c r="R92" s="210"/>
      <c r="S92" s="210"/>
      <c r="T92" s="211"/>
      <c r="AT92" s="212" t="s">
        <v>141</v>
      </c>
      <c r="AU92" s="212" t="s">
        <v>87</v>
      </c>
      <c r="AV92" s="11" t="s">
        <v>25</v>
      </c>
      <c r="AW92" s="11" t="s">
        <v>41</v>
      </c>
      <c r="AX92" s="11" t="s">
        <v>78</v>
      </c>
      <c r="AY92" s="212" t="s">
        <v>132</v>
      </c>
    </row>
    <row r="93" spans="2:65" s="12" customFormat="1">
      <c r="B93" s="213"/>
      <c r="C93" s="214"/>
      <c r="D93" s="204" t="s">
        <v>141</v>
      </c>
      <c r="E93" s="215" t="s">
        <v>34</v>
      </c>
      <c r="F93" s="216" t="s">
        <v>144</v>
      </c>
      <c r="G93" s="214"/>
      <c r="H93" s="217">
        <v>219</v>
      </c>
      <c r="I93" s="218"/>
      <c r="J93" s="214"/>
      <c r="K93" s="214"/>
      <c r="L93" s="219"/>
      <c r="M93" s="220"/>
      <c r="N93" s="221"/>
      <c r="O93" s="221"/>
      <c r="P93" s="221"/>
      <c r="Q93" s="221"/>
      <c r="R93" s="221"/>
      <c r="S93" s="221"/>
      <c r="T93" s="222"/>
      <c r="AT93" s="223" t="s">
        <v>141</v>
      </c>
      <c r="AU93" s="223" t="s">
        <v>87</v>
      </c>
      <c r="AV93" s="12" t="s">
        <v>87</v>
      </c>
      <c r="AW93" s="12" t="s">
        <v>41</v>
      </c>
      <c r="AX93" s="12" t="s">
        <v>78</v>
      </c>
      <c r="AY93" s="223" t="s">
        <v>132</v>
      </c>
    </row>
    <row r="94" spans="2:65" s="11" customFormat="1">
      <c r="B94" s="202"/>
      <c r="C94" s="203"/>
      <c r="D94" s="204" t="s">
        <v>141</v>
      </c>
      <c r="E94" s="205" t="s">
        <v>34</v>
      </c>
      <c r="F94" s="206" t="s">
        <v>145</v>
      </c>
      <c r="G94" s="203"/>
      <c r="H94" s="205" t="s">
        <v>34</v>
      </c>
      <c r="I94" s="207"/>
      <c r="J94" s="203"/>
      <c r="K94" s="203"/>
      <c r="L94" s="208"/>
      <c r="M94" s="209"/>
      <c r="N94" s="210"/>
      <c r="O94" s="210"/>
      <c r="P94" s="210"/>
      <c r="Q94" s="210"/>
      <c r="R94" s="210"/>
      <c r="S94" s="210"/>
      <c r="T94" s="211"/>
      <c r="AT94" s="212" t="s">
        <v>141</v>
      </c>
      <c r="AU94" s="212" t="s">
        <v>87</v>
      </c>
      <c r="AV94" s="11" t="s">
        <v>25</v>
      </c>
      <c r="AW94" s="11" t="s">
        <v>41</v>
      </c>
      <c r="AX94" s="11" t="s">
        <v>78</v>
      </c>
      <c r="AY94" s="212" t="s">
        <v>132</v>
      </c>
    </row>
    <row r="95" spans="2:65" s="12" customFormat="1">
      <c r="B95" s="213"/>
      <c r="C95" s="214"/>
      <c r="D95" s="204" t="s">
        <v>141</v>
      </c>
      <c r="E95" s="215" t="s">
        <v>34</v>
      </c>
      <c r="F95" s="216" t="s">
        <v>146</v>
      </c>
      <c r="G95" s="214"/>
      <c r="H95" s="217">
        <v>109.5</v>
      </c>
      <c r="I95" s="218"/>
      <c r="J95" s="214"/>
      <c r="K95" s="214"/>
      <c r="L95" s="219"/>
      <c r="M95" s="220"/>
      <c r="N95" s="221"/>
      <c r="O95" s="221"/>
      <c r="P95" s="221"/>
      <c r="Q95" s="221"/>
      <c r="R95" s="221"/>
      <c r="S95" s="221"/>
      <c r="T95" s="222"/>
      <c r="AT95" s="223" t="s">
        <v>141</v>
      </c>
      <c r="AU95" s="223" t="s">
        <v>87</v>
      </c>
      <c r="AV95" s="12" t="s">
        <v>87</v>
      </c>
      <c r="AW95" s="12" t="s">
        <v>41</v>
      </c>
      <c r="AX95" s="12" t="s">
        <v>78</v>
      </c>
      <c r="AY95" s="223" t="s">
        <v>132</v>
      </c>
    </row>
    <row r="96" spans="2:65" s="13" customFormat="1">
      <c r="B96" s="224"/>
      <c r="C96" s="225"/>
      <c r="D96" s="204" t="s">
        <v>141</v>
      </c>
      <c r="E96" s="226" t="s">
        <v>34</v>
      </c>
      <c r="F96" s="227" t="s">
        <v>147</v>
      </c>
      <c r="G96" s="225"/>
      <c r="H96" s="228">
        <v>328.5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AT96" s="234" t="s">
        <v>141</v>
      </c>
      <c r="AU96" s="234" t="s">
        <v>87</v>
      </c>
      <c r="AV96" s="13" t="s">
        <v>139</v>
      </c>
      <c r="AW96" s="13" t="s">
        <v>41</v>
      </c>
      <c r="AX96" s="13" t="s">
        <v>25</v>
      </c>
      <c r="AY96" s="234" t="s">
        <v>132</v>
      </c>
    </row>
    <row r="97" spans="2:65" s="1" customFormat="1" ht="25.5" customHeight="1">
      <c r="B97" s="39"/>
      <c r="C97" s="190" t="s">
        <v>87</v>
      </c>
      <c r="D97" s="190" t="s">
        <v>134</v>
      </c>
      <c r="E97" s="191" t="s">
        <v>148</v>
      </c>
      <c r="F97" s="192" t="s">
        <v>149</v>
      </c>
      <c r="G97" s="193" t="s">
        <v>150</v>
      </c>
      <c r="H97" s="194">
        <v>60</v>
      </c>
      <c r="I97" s="195"/>
      <c r="J97" s="196">
        <f>ROUND(I97*H97,2)</f>
        <v>0</v>
      </c>
      <c r="K97" s="192" t="s">
        <v>138</v>
      </c>
      <c r="L97" s="59"/>
      <c r="M97" s="197" t="s">
        <v>34</v>
      </c>
      <c r="N97" s="198" t="s">
        <v>51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139</v>
      </c>
      <c r="AT97" s="22" t="s">
        <v>134</v>
      </c>
      <c r="AU97" s="22" t="s">
        <v>87</v>
      </c>
      <c r="AY97" s="22" t="s">
        <v>132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139</v>
      </c>
      <c r="BK97" s="201">
        <f>ROUND(I97*H97,2)</f>
        <v>0</v>
      </c>
      <c r="BL97" s="22" t="s">
        <v>139</v>
      </c>
      <c r="BM97" s="22" t="s">
        <v>151</v>
      </c>
    </row>
    <row r="98" spans="2:65" s="11" customFormat="1">
      <c r="B98" s="202"/>
      <c r="C98" s="203"/>
      <c r="D98" s="204" t="s">
        <v>141</v>
      </c>
      <c r="E98" s="205" t="s">
        <v>34</v>
      </c>
      <c r="F98" s="206" t="s">
        <v>152</v>
      </c>
      <c r="G98" s="203"/>
      <c r="H98" s="205" t="s">
        <v>34</v>
      </c>
      <c r="I98" s="207"/>
      <c r="J98" s="203"/>
      <c r="K98" s="203"/>
      <c r="L98" s="208"/>
      <c r="M98" s="209"/>
      <c r="N98" s="210"/>
      <c r="O98" s="210"/>
      <c r="P98" s="210"/>
      <c r="Q98" s="210"/>
      <c r="R98" s="210"/>
      <c r="S98" s="210"/>
      <c r="T98" s="211"/>
      <c r="AT98" s="212" t="s">
        <v>141</v>
      </c>
      <c r="AU98" s="212" t="s">
        <v>87</v>
      </c>
      <c r="AV98" s="11" t="s">
        <v>25</v>
      </c>
      <c r="AW98" s="11" t="s">
        <v>41</v>
      </c>
      <c r="AX98" s="11" t="s">
        <v>78</v>
      </c>
      <c r="AY98" s="212" t="s">
        <v>132</v>
      </c>
    </row>
    <row r="99" spans="2:65" s="12" customFormat="1">
      <c r="B99" s="213"/>
      <c r="C99" s="214"/>
      <c r="D99" s="204" t="s">
        <v>141</v>
      </c>
      <c r="E99" s="215" t="s">
        <v>34</v>
      </c>
      <c r="F99" s="216" t="s">
        <v>153</v>
      </c>
      <c r="G99" s="214"/>
      <c r="H99" s="217">
        <v>60</v>
      </c>
      <c r="I99" s="218"/>
      <c r="J99" s="214"/>
      <c r="K99" s="214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141</v>
      </c>
      <c r="AU99" s="223" t="s">
        <v>87</v>
      </c>
      <c r="AV99" s="12" t="s">
        <v>87</v>
      </c>
      <c r="AW99" s="12" t="s">
        <v>41</v>
      </c>
      <c r="AX99" s="12" t="s">
        <v>25</v>
      </c>
      <c r="AY99" s="223" t="s">
        <v>132</v>
      </c>
    </row>
    <row r="100" spans="2:65" s="1" customFormat="1" ht="16.5" customHeight="1">
      <c r="B100" s="39"/>
      <c r="C100" s="190" t="s">
        <v>154</v>
      </c>
      <c r="D100" s="190" t="s">
        <v>134</v>
      </c>
      <c r="E100" s="191" t="s">
        <v>155</v>
      </c>
      <c r="F100" s="192" t="s">
        <v>156</v>
      </c>
      <c r="G100" s="193" t="s">
        <v>157</v>
      </c>
      <c r="H100" s="194">
        <v>125</v>
      </c>
      <c r="I100" s="195"/>
      <c r="J100" s="196">
        <f>ROUND(I100*H100,2)</f>
        <v>0</v>
      </c>
      <c r="K100" s="192" t="s">
        <v>138</v>
      </c>
      <c r="L100" s="59"/>
      <c r="M100" s="197" t="s">
        <v>34</v>
      </c>
      <c r="N100" s="198" t="s">
        <v>51</v>
      </c>
      <c r="O100" s="40"/>
      <c r="P100" s="199">
        <f>O100*H100</f>
        <v>0</v>
      </c>
      <c r="Q100" s="199">
        <v>1.797E-2</v>
      </c>
      <c r="R100" s="199">
        <f>Q100*H100</f>
        <v>2.2462499999999999</v>
      </c>
      <c r="S100" s="199">
        <v>0</v>
      </c>
      <c r="T100" s="200">
        <f>S100*H100</f>
        <v>0</v>
      </c>
      <c r="AR100" s="22" t="s">
        <v>139</v>
      </c>
      <c r="AT100" s="22" t="s">
        <v>134</v>
      </c>
      <c r="AU100" s="22" t="s">
        <v>87</v>
      </c>
      <c r="AY100" s="22" t="s">
        <v>132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139</v>
      </c>
      <c r="BK100" s="201">
        <f>ROUND(I100*H100,2)</f>
        <v>0</v>
      </c>
      <c r="BL100" s="22" t="s">
        <v>139</v>
      </c>
      <c r="BM100" s="22" t="s">
        <v>158</v>
      </c>
    </row>
    <row r="101" spans="2:65" s="11" customFormat="1">
      <c r="B101" s="202"/>
      <c r="C101" s="203"/>
      <c r="D101" s="204" t="s">
        <v>141</v>
      </c>
      <c r="E101" s="205" t="s">
        <v>34</v>
      </c>
      <c r="F101" s="206" t="s">
        <v>159</v>
      </c>
      <c r="G101" s="203"/>
      <c r="H101" s="205" t="s">
        <v>34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141</v>
      </c>
      <c r="AU101" s="212" t="s">
        <v>87</v>
      </c>
      <c r="AV101" s="11" t="s">
        <v>25</v>
      </c>
      <c r="AW101" s="11" t="s">
        <v>41</v>
      </c>
      <c r="AX101" s="11" t="s">
        <v>78</v>
      </c>
      <c r="AY101" s="212" t="s">
        <v>132</v>
      </c>
    </row>
    <row r="102" spans="2:65" s="12" customFormat="1">
      <c r="B102" s="213"/>
      <c r="C102" s="214"/>
      <c r="D102" s="204" t="s">
        <v>141</v>
      </c>
      <c r="E102" s="215" t="s">
        <v>34</v>
      </c>
      <c r="F102" s="216" t="s">
        <v>160</v>
      </c>
      <c r="G102" s="214"/>
      <c r="H102" s="217">
        <v>125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141</v>
      </c>
      <c r="AU102" s="223" t="s">
        <v>87</v>
      </c>
      <c r="AV102" s="12" t="s">
        <v>87</v>
      </c>
      <c r="AW102" s="12" t="s">
        <v>41</v>
      </c>
      <c r="AX102" s="12" t="s">
        <v>25</v>
      </c>
      <c r="AY102" s="223" t="s">
        <v>132</v>
      </c>
    </row>
    <row r="103" spans="2:65" s="1" customFormat="1" ht="25.5" customHeight="1">
      <c r="B103" s="39"/>
      <c r="C103" s="190" t="s">
        <v>139</v>
      </c>
      <c r="D103" s="190" t="s">
        <v>134</v>
      </c>
      <c r="E103" s="191" t="s">
        <v>161</v>
      </c>
      <c r="F103" s="192" t="s">
        <v>162</v>
      </c>
      <c r="G103" s="193" t="s">
        <v>150</v>
      </c>
      <c r="H103" s="194">
        <v>42</v>
      </c>
      <c r="I103" s="195"/>
      <c r="J103" s="196">
        <f>ROUND(I103*H103,2)</f>
        <v>0</v>
      </c>
      <c r="K103" s="192" t="s">
        <v>138</v>
      </c>
      <c r="L103" s="59"/>
      <c r="M103" s="197" t="s">
        <v>34</v>
      </c>
      <c r="N103" s="198" t="s">
        <v>51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139</v>
      </c>
      <c r="AT103" s="22" t="s">
        <v>134</v>
      </c>
      <c r="AU103" s="22" t="s">
        <v>87</v>
      </c>
      <c r="AY103" s="22" t="s">
        <v>132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139</v>
      </c>
      <c r="BK103" s="201">
        <f>ROUND(I103*H103,2)</f>
        <v>0</v>
      </c>
      <c r="BL103" s="22" t="s">
        <v>139</v>
      </c>
      <c r="BM103" s="22" t="s">
        <v>163</v>
      </c>
    </row>
    <row r="104" spans="2:65" s="11" customFormat="1">
      <c r="B104" s="202"/>
      <c r="C104" s="203"/>
      <c r="D104" s="204" t="s">
        <v>141</v>
      </c>
      <c r="E104" s="205" t="s">
        <v>34</v>
      </c>
      <c r="F104" s="206" t="s">
        <v>164</v>
      </c>
      <c r="G104" s="203"/>
      <c r="H104" s="205" t="s">
        <v>34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141</v>
      </c>
      <c r="AU104" s="212" t="s">
        <v>87</v>
      </c>
      <c r="AV104" s="11" t="s">
        <v>25</v>
      </c>
      <c r="AW104" s="11" t="s">
        <v>41</v>
      </c>
      <c r="AX104" s="11" t="s">
        <v>78</v>
      </c>
      <c r="AY104" s="212" t="s">
        <v>132</v>
      </c>
    </row>
    <row r="105" spans="2:65" s="12" customFormat="1">
      <c r="B105" s="213"/>
      <c r="C105" s="214"/>
      <c r="D105" s="204" t="s">
        <v>141</v>
      </c>
      <c r="E105" s="215" t="s">
        <v>34</v>
      </c>
      <c r="F105" s="216" t="s">
        <v>165</v>
      </c>
      <c r="G105" s="214"/>
      <c r="H105" s="217">
        <v>42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141</v>
      </c>
      <c r="AU105" s="223" t="s">
        <v>87</v>
      </c>
      <c r="AV105" s="12" t="s">
        <v>87</v>
      </c>
      <c r="AW105" s="12" t="s">
        <v>41</v>
      </c>
      <c r="AX105" s="12" t="s">
        <v>25</v>
      </c>
      <c r="AY105" s="223" t="s">
        <v>132</v>
      </c>
    </row>
    <row r="106" spans="2:65" s="1" customFormat="1" ht="25.5" customHeight="1">
      <c r="B106" s="39"/>
      <c r="C106" s="190" t="s">
        <v>166</v>
      </c>
      <c r="D106" s="190" t="s">
        <v>134</v>
      </c>
      <c r="E106" s="191" t="s">
        <v>167</v>
      </c>
      <c r="F106" s="192" t="s">
        <v>168</v>
      </c>
      <c r="G106" s="193" t="s">
        <v>169</v>
      </c>
      <c r="H106" s="194">
        <v>200</v>
      </c>
      <c r="I106" s="195"/>
      <c r="J106" s="196">
        <f>ROUND(I106*H106,2)</f>
        <v>0</v>
      </c>
      <c r="K106" s="192" t="s">
        <v>138</v>
      </c>
      <c r="L106" s="59"/>
      <c r="M106" s="197" t="s">
        <v>34</v>
      </c>
      <c r="N106" s="198" t="s">
        <v>51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139</v>
      </c>
      <c r="AT106" s="22" t="s">
        <v>134</v>
      </c>
      <c r="AU106" s="22" t="s">
        <v>87</v>
      </c>
      <c r="AY106" s="22" t="s">
        <v>132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139</v>
      </c>
      <c r="BK106" s="201">
        <f>ROUND(I106*H106,2)</f>
        <v>0</v>
      </c>
      <c r="BL106" s="22" t="s">
        <v>139</v>
      </c>
      <c r="BM106" s="22" t="s">
        <v>170</v>
      </c>
    </row>
    <row r="107" spans="2:65" s="11" customFormat="1">
      <c r="B107" s="202"/>
      <c r="C107" s="203"/>
      <c r="D107" s="204" t="s">
        <v>141</v>
      </c>
      <c r="E107" s="205" t="s">
        <v>34</v>
      </c>
      <c r="F107" s="206" t="s">
        <v>171</v>
      </c>
      <c r="G107" s="203"/>
      <c r="H107" s="205" t="s">
        <v>34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141</v>
      </c>
      <c r="AU107" s="212" t="s">
        <v>87</v>
      </c>
      <c r="AV107" s="11" t="s">
        <v>25</v>
      </c>
      <c r="AW107" s="11" t="s">
        <v>41</v>
      </c>
      <c r="AX107" s="11" t="s">
        <v>78</v>
      </c>
      <c r="AY107" s="212" t="s">
        <v>132</v>
      </c>
    </row>
    <row r="108" spans="2:65" s="12" customFormat="1">
      <c r="B108" s="213"/>
      <c r="C108" s="214"/>
      <c r="D108" s="204" t="s">
        <v>141</v>
      </c>
      <c r="E108" s="215" t="s">
        <v>34</v>
      </c>
      <c r="F108" s="216" t="s">
        <v>172</v>
      </c>
      <c r="G108" s="214"/>
      <c r="H108" s="217">
        <v>200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141</v>
      </c>
      <c r="AU108" s="223" t="s">
        <v>87</v>
      </c>
      <c r="AV108" s="12" t="s">
        <v>87</v>
      </c>
      <c r="AW108" s="12" t="s">
        <v>41</v>
      </c>
      <c r="AX108" s="12" t="s">
        <v>25</v>
      </c>
      <c r="AY108" s="223" t="s">
        <v>132</v>
      </c>
    </row>
    <row r="109" spans="2:65" s="1" customFormat="1" ht="25.5" customHeight="1">
      <c r="B109" s="39"/>
      <c r="C109" s="190" t="s">
        <v>173</v>
      </c>
      <c r="D109" s="190" t="s">
        <v>134</v>
      </c>
      <c r="E109" s="191" t="s">
        <v>174</v>
      </c>
      <c r="F109" s="192" t="s">
        <v>175</v>
      </c>
      <c r="G109" s="193" t="s">
        <v>176</v>
      </c>
      <c r="H109" s="194">
        <v>25</v>
      </c>
      <c r="I109" s="195"/>
      <c r="J109" s="196">
        <f>ROUND(I109*H109,2)</f>
        <v>0</v>
      </c>
      <c r="K109" s="192" t="s">
        <v>138</v>
      </c>
      <c r="L109" s="59"/>
      <c r="M109" s="197" t="s">
        <v>34</v>
      </c>
      <c r="N109" s="198" t="s">
        <v>51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139</v>
      </c>
      <c r="AT109" s="22" t="s">
        <v>134</v>
      </c>
      <c r="AU109" s="22" t="s">
        <v>87</v>
      </c>
      <c r="AY109" s="22" t="s">
        <v>132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139</v>
      </c>
      <c r="BK109" s="201">
        <f>ROUND(I109*H109,2)</f>
        <v>0</v>
      </c>
      <c r="BL109" s="22" t="s">
        <v>139</v>
      </c>
      <c r="BM109" s="22" t="s">
        <v>177</v>
      </c>
    </row>
    <row r="110" spans="2:65" s="1" customFormat="1" ht="38.25" customHeight="1">
      <c r="B110" s="39"/>
      <c r="C110" s="190" t="s">
        <v>178</v>
      </c>
      <c r="D110" s="190" t="s">
        <v>134</v>
      </c>
      <c r="E110" s="191" t="s">
        <v>179</v>
      </c>
      <c r="F110" s="192" t="s">
        <v>180</v>
      </c>
      <c r="G110" s="193" t="s">
        <v>150</v>
      </c>
      <c r="H110" s="194">
        <v>303.70999999999998</v>
      </c>
      <c r="I110" s="195"/>
      <c r="J110" s="196">
        <f>ROUND(I110*H110,2)</f>
        <v>0</v>
      </c>
      <c r="K110" s="192" t="s">
        <v>138</v>
      </c>
      <c r="L110" s="59"/>
      <c r="M110" s="197" t="s">
        <v>34</v>
      </c>
      <c r="N110" s="198" t="s">
        <v>51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139</v>
      </c>
      <c r="AT110" s="22" t="s">
        <v>134</v>
      </c>
      <c r="AU110" s="22" t="s">
        <v>87</v>
      </c>
      <c r="AY110" s="22" t="s">
        <v>132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139</v>
      </c>
      <c r="BK110" s="201">
        <f>ROUND(I110*H110,2)</f>
        <v>0</v>
      </c>
      <c r="BL110" s="22" t="s">
        <v>139</v>
      </c>
      <c r="BM110" s="22" t="s">
        <v>181</v>
      </c>
    </row>
    <row r="111" spans="2:65" s="11" customFormat="1">
      <c r="B111" s="202"/>
      <c r="C111" s="203"/>
      <c r="D111" s="204" t="s">
        <v>141</v>
      </c>
      <c r="E111" s="205" t="s">
        <v>34</v>
      </c>
      <c r="F111" s="206" t="s">
        <v>182</v>
      </c>
      <c r="G111" s="203"/>
      <c r="H111" s="205" t="s">
        <v>34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141</v>
      </c>
      <c r="AU111" s="212" t="s">
        <v>87</v>
      </c>
      <c r="AV111" s="11" t="s">
        <v>25</v>
      </c>
      <c r="AW111" s="11" t="s">
        <v>41</v>
      </c>
      <c r="AX111" s="11" t="s">
        <v>78</v>
      </c>
      <c r="AY111" s="212" t="s">
        <v>132</v>
      </c>
    </row>
    <row r="112" spans="2:65" s="12" customFormat="1">
      <c r="B112" s="213"/>
      <c r="C112" s="214"/>
      <c r="D112" s="204" t="s">
        <v>141</v>
      </c>
      <c r="E112" s="215" t="s">
        <v>34</v>
      </c>
      <c r="F112" s="216" t="s">
        <v>183</v>
      </c>
      <c r="G112" s="214"/>
      <c r="H112" s="217">
        <v>303.70999999999998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141</v>
      </c>
      <c r="AU112" s="223" t="s">
        <v>87</v>
      </c>
      <c r="AV112" s="12" t="s">
        <v>87</v>
      </c>
      <c r="AW112" s="12" t="s">
        <v>41</v>
      </c>
      <c r="AX112" s="12" t="s">
        <v>25</v>
      </c>
      <c r="AY112" s="223" t="s">
        <v>132</v>
      </c>
    </row>
    <row r="113" spans="2:65" s="1" customFormat="1" ht="38.25" customHeight="1">
      <c r="B113" s="39"/>
      <c r="C113" s="190" t="s">
        <v>184</v>
      </c>
      <c r="D113" s="190" t="s">
        <v>134</v>
      </c>
      <c r="E113" s="191" t="s">
        <v>185</v>
      </c>
      <c r="F113" s="192" t="s">
        <v>186</v>
      </c>
      <c r="G113" s="193" t="s">
        <v>150</v>
      </c>
      <c r="H113" s="194">
        <v>85.113</v>
      </c>
      <c r="I113" s="195"/>
      <c r="J113" s="196">
        <f>ROUND(I113*H113,2)</f>
        <v>0</v>
      </c>
      <c r="K113" s="192" t="s">
        <v>138</v>
      </c>
      <c r="L113" s="59"/>
      <c r="M113" s="197" t="s">
        <v>34</v>
      </c>
      <c r="N113" s="198" t="s">
        <v>51</v>
      </c>
      <c r="O113" s="40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22" t="s">
        <v>139</v>
      </c>
      <c r="AT113" s="22" t="s">
        <v>134</v>
      </c>
      <c r="AU113" s="22" t="s">
        <v>87</v>
      </c>
      <c r="AY113" s="22" t="s">
        <v>132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139</v>
      </c>
      <c r="BK113" s="201">
        <f>ROUND(I113*H113,2)</f>
        <v>0</v>
      </c>
      <c r="BL113" s="22" t="s">
        <v>139</v>
      </c>
      <c r="BM113" s="22" t="s">
        <v>187</v>
      </c>
    </row>
    <row r="114" spans="2:65" s="12" customFormat="1">
      <c r="B114" s="213"/>
      <c r="C114" s="214"/>
      <c r="D114" s="204" t="s">
        <v>141</v>
      </c>
      <c r="E114" s="214"/>
      <c r="F114" s="216" t="s">
        <v>188</v>
      </c>
      <c r="G114" s="214"/>
      <c r="H114" s="217">
        <v>85.113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141</v>
      </c>
      <c r="AU114" s="223" t="s">
        <v>87</v>
      </c>
      <c r="AV114" s="12" t="s">
        <v>87</v>
      </c>
      <c r="AW114" s="12" t="s">
        <v>6</v>
      </c>
      <c r="AX114" s="12" t="s">
        <v>25</v>
      </c>
      <c r="AY114" s="223" t="s">
        <v>132</v>
      </c>
    </row>
    <row r="115" spans="2:65" s="1" customFormat="1" ht="38.25" customHeight="1">
      <c r="B115" s="39"/>
      <c r="C115" s="190" t="s">
        <v>189</v>
      </c>
      <c r="D115" s="190" t="s">
        <v>134</v>
      </c>
      <c r="E115" s="191" t="s">
        <v>190</v>
      </c>
      <c r="F115" s="192" t="s">
        <v>191</v>
      </c>
      <c r="G115" s="193" t="s">
        <v>150</v>
      </c>
      <c r="H115" s="194">
        <v>5</v>
      </c>
      <c r="I115" s="195"/>
      <c r="J115" s="196">
        <f>ROUND(I115*H115,2)</f>
        <v>0</v>
      </c>
      <c r="K115" s="192" t="s">
        <v>138</v>
      </c>
      <c r="L115" s="59"/>
      <c r="M115" s="197" t="s">
        <v>34</v>
      </c>
      <c r="N115" s="198" t="s">
        <v>51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139</v>
      </c>
      <c r="AT115" s="22" t="s">
        <v>134</v>
      </c>
      <c r="AU115" s="22" t="s">
        <v>87</v>
      </c>
      <c r="AY115" s="22" t="s">
        <v>132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139</v>
      </c>
      <c r="BK115" s="201">
        <f>ROUND(I115*H115,2)</f>
        <v>0</v>
      </c>
      <c r="BL115" s="22" t="s">
        <v>139</v>
      </c>
      <c r="BM115" s="22" t="s">
        <v>192</v>
      </c>
    </row>
    <row r="116" spans="2:65" s="11" customFormat="1">
      <c r="B116" s="202"/>
      <c r="C116" s="203"/>
      <c r="D116" s="204" t="s">
        <v>141</v>
      </c>
      <c r="E116" s="205" t="s">
        <v>34</v>
      </c>
      <c r="F116" s="206" t="s">
        <v>193</v>
      </c>
      <c r="G116" s="203"/>
      <c r="H116" s="205" t="s">
        <v>34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141</v>
      </c>
      <c r="AU116" s="212" t="s">
        <v>87</v>
      </c>
      <c r="AV116" s="11" t="s">
        <v>25</v>
      </c>
      <c r="AW116" s="11" t="s">
        <v>41</v>
      </c>
      <c r="AX116" s="11" t="s">
        <v>78</v>
      </c>
      <c r="AY116" s="212" t="s">
        <v>132</v>
      </c>
    </row>
    <row r="117" spans="2:65" s="12" customFormat="1">
      <c r="B117" s="213"/>
      <c r="C117" s="214"/>
      <c r="D117" s="204" t="s">
        <v>141</v>
      </c>
      <c r="E117" s="215" t="s">
        <v>34</v>
      </c>
      <c r="F117" s="216" t="s">
        <v>194</v>
      </c>
      <c r="G117" s="214"/>
      <c r="H117" s="217">
        <v>5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141</v>
      </c>
      <c r="AU117" s="223" t="s">
        <v>87</v>
      </c>
      <c r="AV117" s="12" t="s">
        <v>87</v>
      </c>
      <c r="AW117" s="12" t="s">
        <v>41</v>
      </c>
      <c r="AX117" s="12" t="s">
        <v>25</v>
      </c>
      <c r="AY117" s="223" t="s">
        <v>132</v>
      </c>
    </row>
    <row r="118" spans="2:65" s="1" customFormat="1" ht="25.5" customHeight="1">
      <c r="B118" s="39"/>
      <c r="C118" s="190" t="s">
        <v>30</v>
      </c>
      <c r="D118" s="190" t="s">
        <v>134</v>
      </c>
      <c r="E118" s="191" t="s">
        <v>195</v>
      </c>
      <c r="F118" s="192" t="s">
        <v>196</v>
      </c>
      <c r="G118" s="193" t="s">
        <v>150</v>
      </c>
      <c r="H118" s="194">
        <v>1.5</v>
      </c>
      <c r="I118" s="195"/>
      <c r="J118" s="196">
        <f>ROUND(I118*H118,2)</f>
        <v>0</v>
      </c>
      <c r="K118" s="192" t="s">
        <v>138</v>
      </c>
      <c r="L118" s="59"/>
      <c r="M118" s="197" t="s">
        <v>34</v>
      </c>
      <c r="N118" s="198" t="s">
        <v>51</v>
      </c>
      <c r="O118" s="40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2" t="s">
        <v>139</v>
      </c>
      <c r="AT118" s="22" t="s">
        <v>134</v>
      </c>
      <c r="AU118" s="22" t="s">
        <v>87</v>
      </c>
      <c r="AY118" s="22" t="s">
        <v>132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139</v>
      </c>
      <c r="BK118" s="201">
        <f>ROUND(I118*H118,2)</f>
        <v>0</v>
      </c>
      <c r="BL118" s="22" t="s">
        <v>139</v>
      </c>
      <c r="BM118" s="22" t="s">
        <v>197</v>
      </c>
    </row>
    <row r="119" spans="2:65" s="12" customFormat="1">
      <c r="B119" s="213"/>
      <c r="C119" s="214"/>
      <c r="D119" s="204" t="s">
        <v>141</v>
      </c>
      <c r="E119" s="214"/>
      <c r="F119" s="216" t="s">
        <v>198</v>
      </c>
      <c r="G119" s="214"/>
      <c r="H119" s="217">
        <v>1.5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141</v>
      </c>
      <c r="AU119" s="223" t="s">
        <v>87</v>
      </c>
      <c r="AV119" s="12" t="s">
        <v>87</v>
      </c>
      <c r="AW119" s="12" t="s">
        <v>6</v>
      </c>
      <c r="AX119" s="12" t="s">
        <v>25</v>
      </c>
      <c r="AY119" s="223" t="s">
        <v>132</v>
      </c>
    </row>
    <row r="120" spans="2:65" s="1" customFormat="1" ht="25.5" customHeight="1">
      <c r="B120" s="39"/>
      <c r="C120" s="190" t="s">
        <v>199</v>
      </c>
      <c r="D120" s="190" t="s">
        <v>134</v>
      </c>
      <c r="E120" s="191" t="s">
        <v>200</v>
      </c>
      <c r="F120" s="192" t="s">
        <v>201</v>
      </c>
      <c r="G120" s="193" t="s">
        <v>150</v>
      </c>
      <c r="H120" s="194">
        <v>2.67</v>
      </c>
      <c r="I120" s="195"/>
      <c r="J120" s="196">
        <f>ROUND(I120*H120,2)</f>
        <v>0</v>
      </c>
      <c r="K120" s="192" t="s">
        <v>138</v>
      </c>
      <c r="L120" s="59"/>
      <c r="M120" s="197" t="s">
        <v>34</v>
      </c>
      <c r="N120" s="198" t="s">
        <v>51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139</v>
      </c>
      <c r="AT120" s="22" t="s">
        <v>134</v>
      </c>
      <c r="AU120" s="22" t="s">
        <v>87</v>
      </c>
      <c r="AY120" s="22" t="s">
        <v>132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139</v>
      </c>
      <c r="BK120" s="201">
        <f>ROUND(I120*H120,2)</f>
        <v>0</v>
      </c>
      <c r="BL120" s="22" t="s">
        <v>139</v>
      </c>
      <c r="BM120" s="22" t="s">
        <v>202</v>
      </c>
    </row>
    <row r="121" spans="2:65" s="11" customFormat="1">
      <c r="B121" s="202"/>
      <c r="C121" s="203"/>
      <c r="D121" s="204" t="s">
        <v>141</v>
      </c>
      <c r="E121" s="205" t="s">
        <v>34</v>
      </c>
      <c r="F121" s="206" t="s">
        <v>203</v>
      </c>
      <c r="G121" s="203"/>
      <c r="H121" s="205" t="s">
        <v>34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141</v>
      </c>
      <c r="AU121" s="212" t="s">
        <v>87</v>
      </c>
      <c r="AV121" s="11" t="s">
        <v>25</v>
      </c>
      <c r="AW121" s="11" t="s">
        <v>41</v>
      </c>
      <c r="AX121" s="11" t="s">
        <v>78</v>
      </c>
      <c r="AY121" s="212" t="s">
        <v>132</v>
      </c>
    </row>
    <row r="122" spans="2:65" s="12" customFormat="1">
      <c r="B122" s="213"/>
      <c r="C122" s="214"/>
      <c r="D122" s="204" t="s">
        <v>141</v>
      </c>
      <c r="E122" s="215" t="s">
        <v>34</v>
      </c>
      <c r="F122" s="216" t="s">
        <v>204</v>
      </c>
      <c r="G122" s="214"/>
      <c r="H122" s="217">
        <v>2.67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141</v>
      </c>
      <c r="AU122" s="223" t="s">
        <v>87</v>
      </c>
      <c r="AV122" s="12" t="s">
        <v>87</v>
      </c>
      <c r="AW122" s="12" t="s">
        <v>41</v>
      </c>
      <c r="AX122" s="12" t="s">
        <v>25</v>
      </c>
      <c r="AY122" s="223" t="s">
        <v>132</v>
      </c>
    </row>
    <row r="123" spans="2:65" s="1" customFormat="1" ht="38.25" customHeight="1">
      <c r="B123" s="39"/>
      <c r="C123" s="190" t="s">
        <v>205</v>
      </c>
      <c r="D123" s="190" t="s">
        <v>134</v>
      </c>
      <c r="E123" s="191" t="s">
        <v>206</v>
      </c>
      <c r="F123" s="192" t="s">
        <v>207</v>
      </c>
      <c r="G123" s="193" t="s">
        <v>150</v>
      </c>
      <c r="H123" s="194">
        <v>0.80100000000000005</v>
      </c>
      <c r="I123" s="195"/>
      <c r="J123" s="196">
        <f>ROUND(I123*H123,2)</f>
        <v>0</v>
      </c>
      <c r="K123" s="192" t="s">
        <v>138</v>
      </c>
      <c r="L123" s="59"/>
      <c r="M123" s="197" t="s">
        <v>34</v>
      </c>
      <c r="N123" s="198" t="s">
        <v>51</v>
      </c>
      <c r="O123" s="4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2" t="s">
        <v>139</v>
      </c>
      <c r="AT123" s="22" t="s">
        <v>134</v>
      </c>
      <c r="AU123" s="22" t="s">
        <v>87</v>
      </c>
      <c r="AY123" s="22" t="s">
        <v>132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139</v>
      </c>
      <c r="BK123" s="201">
        <f>ROUND(I123*H123,2)</f>
        <v>0</v>
      </c>
      <c r="BL123" s="22" t="s">
        <v>139</v>
      </c>
      <c r="BM123" s="22" t="s">
        <v>208</v>
      </c>
    </row>
    <row r="124" spans="2:65" s="12" customFormat="1">
      <c r="B124" s="213"/>
      <c r="C124" s="214"/>
      <c r="D124" s="204" t="s">
        <v>141</v>
      </c>
      <c r="E124" s="214"/>
      <c r="F124" s="216" t="s">
        <v>209</v>
      </c>
      <c r="G124" s="214"/>
      <c r="H124" s="217">
        <v>0.80100000000000005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141</v>
      </c>
      <c r="AU124" s="223" t="s">
        <v>87</v>
      </c>
      <c r="AV124" s="12" t="s">
        <v>87</v>
      </c>
      <c r="AW124" s="12" t="s">
        <v>6</v>
      </c>
      <c r="AX124" s="12" t="s">
        <v>25</v>
      </c>
      <c r="AY124" s="223" t="s">
        <v>132</v>
      </c>
    </row>
    <row r="125" spans="2:65" s="1" customFormat="1" ht="25.5" customHeight="1">
      <c r="B125" s="39"/>
      <c r="C125" s="190" t="s">
        <v>210</v>
      </c>
      <c r="D125" s="190" t="s">
        <v>134</v>
      </c>
      <c r="E125" s="191" t="s">
        <v>211</v>
      </c>
      <c r="F125" s="192" t="s">
        <v>212</v>
      </c>
      <c r="G125" s="193" t="s">
        <v>150</v>
      </c>
      <c r="H125" s="194">
        <v>0.625</v>
      </c>
      <c r="I125" s="195"/>
      <c r="J125" s="196">
        <f>ROUND(I125*H125,2)</f>
        <v>0</v>
      </c>
      <c r="K125" s="192" t="s">
        <v>138</v>
      </c>
      <c r="L125" s="59"/>
      <c r="M125" s="197" t="s">
        <v>34</v>
      </c>
      <c r="N125" s="198" t="s">
        <v>51</v>
      </c>
      <c r="O125" s="4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2" t="s">
        <v>139</v>
      </c>
      <c r="AT125" s="22" t="s">
        <v>134</v>
      </c>
      <c r="AU125" s="22" t="s">
        <v>87</v>
      </c>
      <c r="AY125" s="22" t="s">
        <v>132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139</v>
      </c>
      <c r="BK125" s="201">
        <f>ROUND(I125*H125,2)</f>
        <v>0</v>
      </c>
      <c r="BL125" s="22" t="s">
        <v>139</v>
      </c>
      <c r="BM125" s="22" t="s">
        <v>213</v>
      </c>
    </row>
    <row r="126" spans="2:65" s="11" customFormat="1">
      <c r="B126" s="202"/>
      <c r="C126" s="203"/>
      <c r="D126" s="204" t="s">
        <v>141</v>
      </c>
      <c r="E126" s="205" t="s">
        <v>34</v>
      </c>
      <c r="F126" s="206" t="s">
        <v>214</v>
      </c>
      <c r="G126" s="203"/>
      <c r="H126" s="205" t="s">
        <v>34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141</v>
      </c>
      <c r="AU126" s="212" t="s">
        <v>87</v>
      </c>
      <c r="AV126" s="11" t="s">
        <v>25</v>
      </c>
      <c r="AW126" s="11" t="s">
        <v>41</v>
      </c>
      <c r="AX126" s="11" t="s">
        <v>78</v>
      </c>
      <c r="AY126" s="212" t="s">
        <v>132</v>
      </c>
    </row>
    <row r="127" spans="2:65" s="12" customFormat="1">
      <c r="B127" s="213"/>
      <c r="C127" s="214"/>
      <c r="D127" s="204" t="s">
        <v>141</v>
      </c>
      <c r="E127" s="215" t="s">
        <v>34</v>
      </c>
      <c r="F127" s="216" t="s">
        <v>215</v>
      </c>
      <c r="G127" s="214"/>
      <c r="H127" s="217">
        <v>0.625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141</v>
      </c>
      <c r="AU127" s="223" t="s">
        <v>87</v>
      </c>
      <c r="AV127" s="12" t="s">
        <v>87</v>
      </c>
      <c r="AW127" s="12" t="s">
        <v>41</v>
      </c>
      <c r="AX127" s="12" t="s">
        <v>25</v>
      </c>
      <c r="AY127" s="223" t="s">
        <v>132</v>
      </c>
    </row>
    <row r="128" spans="2:65" s="1" customFormat="1" ht="38.25" customHeight="1">
      <c r="B128" s="39"/>
      <c r="C128" s="190" t="s">
        <v>216</v>
      </c>
      <c r="D128" s="190" t="s">
        <v>134</v>
      </c>
      <c r="E128" s="191" t="s">
        <v>217</v>
      </c>
      <c r="F128" s="192" t="s">
        <v>218</v>
      </c>
      <c r="G128" s="193" t="s">
        <v>150</v>
      </c>
      <c r="H128" s="194">
        <v>0.188</v>
      </c>
      <c r="I128" s="195"/>
      <c r="J128" s="196">
        <f>ROUND(I128*H128,2)</f>
        <v>0</v>
      </c>
      <c r="K128" s="192" t="s">
        <v>138</v>
      </c>
      <c r="L128" s="59"/>
      <c r="M128" s="197" t="s">
        <v>34</v>
      </c>
      <c r="N128" s="198" t="s">
        <v>51</v>
      </c>
      <c r="O128" s="4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AR128" s="22" t="s">
        <v>139</v>
      </c>
      <c r="AT128" s="22" t="s">
        <v>134</v>
      </c>
      <c r="AU128" s="22" t="s">
        <v>87</v>
      </c>
      <c r="AY128" s="22" t="s">
        <v>132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139</v>
      </c>
      <c r="BK128" s="201">
        <f>ROUND(I128*H128,2)</f>
        <v>0</v>
      </c>
      <c r="BL128" s="22" t="s">
        <v>139</v>
      </c>
      <c r="BM128" s="22" t="s">
        <v>219</v>
      </c>
    </row>
    <row r="129" spans="2:65" s="12" customFormat="1">
      <c r="B129" s="213"/>
      <c r="C129" s="214"/>
      <c r="D129" s="204" t="s">
        <v>141</v>
      </c>
      <c r="E129" s="214"/>
      <c r="F129" s="216" t="s">
        <v>220</v>
      </c>
      <c r="G129" s="214"/>
      <c r="H129" s="217">
        <v>0.188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141</v>
      </c>
      <c r="AU129" s="223" t="s">
        <v>87</v>
      </c>
      <c r="AV129" s="12" t="s">
        <v>87</v>
      </c>
      <c r="AW129" s="12" t="s">
        <v>6</v>
      </c>
      <c r="AX129" s="12" t="s">
        <v>25</v>
      </c>
      <c r="AY129" s="223" t="s">
        <v>132</v>
      </c>
    </row>
    <row r="130" spans="2:65" s="1" customFormat="1" ht="38.25" customHeight="1">
      <c r="B130" s="39"/>
      <c r="C130" s="190" t="s">
        <v>10</v>
      </c>
      <c r="D130" s="190" t="s">
        <v>134</v>
      </c>
      <c r="E130" s="191" t="s">
        <v>221</v>
      </c>
      <c r="F130" s="192" t="s">
        <v>222</v>
      </c>
      <c r="G130" s="193" t="s">
        <v>150</v>
      </c>
      <c r="H130" s="194">
        <v>40</v>
      </c>
      <c r="I130" s="195"/>
      <c r="J130" s="196">
        <f>ROUND(I130*H130,2)</f>
        <v>0</v>
      </c>
      <c r="K130" s="192" t="s">
        <v>138</v>
      </c>
      <c r="L130" s="59"/>
      <c r="M130" s="197" t="s">
        <v>34</v>
      </c>
      <c r="N130" s="198" t="s">
        <v>51</v>
      </c>
      <c r="O130" s="4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22" t="s">
        <v>139</v>
      </c>
      <c r="AT130" s="22" t="s">
        <v>134</v>
      </c>
      <c r="AU130" s="22" t="s">
        <v>87</v>
      </c>
      <c r="AY130" s="22" t="s">
        <v>132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139</v>
      </c>
      <c r="BK130" s="201">
        <f>ROUND(I130*H130,2)</f>
        <v>0</v>
      </c>
      <c r="BL130" s="22" t="s">
        <v>139</v>
      </c>
      <c r="BM130" s="22" t="s">
        <v>223</v>
      </c>
    </row>
    <row r="131" spans="2:65" s="11" customFormat="1">
      <c r="B131" s="202"/>
      <c r="C131" s="203"/>
      <c r="D131" s="204" t="s">
        <v>141</v>
      </c>
      <c r="E131" s="205" t="s">
        <v>34</v>
      </c>
      <c r="F131" s="206" t="s">
        <v>224</v>
      </c>
      <c r="G131" s="203"/>
      <c r="H131" s="205" t="s">
        <v>34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141</v>
      </c>
      <c r="AU131" s="212" t="s">
        <v>87</v>
      </c>
      <c r="AV131" s="11" t="s">
        <v>25</v>
      </c>
      <c r="AW131" s="11" t="s">
        <v>41</v>
      </c>
      <c r="AX131" s="11" t="s">
        <v>78</v>
      </c>
      <c r="AY131" s="212" t="s">
        <v>132</v>
      </c>
    </row>
    <row r="132" spans="2:65" s="11" customFormat="1">
      <c r="B132" s="202"/>
      <c r="C132" s="203"/>
      <c r="D132" s="204" t="s">
        <v>141</v>
      </c>
      <c r="E132" s="205" t="s">
        <v>34</v>
      </c>
      <c r="F132" s="206" t="s">
        <v>225</v>
      </c>
      <c r="G132" s="203"/>
      <c r="H132" s="205" t="s">
        <v>34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141</v>
      </c>
      <c r="AU132" s="212" t="s">
        <v>87</v>
      </c>
      <c r="AV132" s="11" t="s">
        <v>25</v>
      </c>
      <c r="AW132" s="11" t="s">
        <v>41</v>
      </c>
      <c r="AX132" s="11" t="s">
        <v>78</v>
      </c>
      <c r="AY132" s="212" t="s">
        <v>132</v>
      </c>
    </row>
    <row r="133" spans="2:65" s="12" customFormat="1">
      <c r="B133" s="213"/>
      <c r="C133" s="214"/>
      <c r="D133" s="204" t="s">
        <v>141</v>
      </c>
      <c r="E133" s="215" t="s">
        <v>34</v>
      </c>
      <c r="F133" s="216" t="s">
        <v>226</v>
      </c>
      <c r="G133" s="214"/>
      <c r="H133" s="217">
        <v>40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141</v>
      </c>
      <c r="AU133" s="223" t="s">
        <v>87</v>
      </c>
      <c r="AV133" s="12" t="s">
        <v>87</v>
      </c>
      <c r="AW133" s="12" t="s">
        <v>41</v>
      </c>
      <c r="AX133" s="12" t="s">
        <v>25</v>
      </c>
      <c r="AY133" s="223" t="s">
        <v>132</v>
      </c>
    </row>
    <row r="134" spans="2:65" s="1" customFormat="1" ht="38.25" customHeight="1">
      <c r="B134" s="39"/>
      <c r="C134" s="190" t="s">
        <v>227</v>
      </c>
      <c r="D134" s="190" t="s">
        <v>134</v>
      </c>
      <c r="E134" s="191" t="s">
        <v>228</v>
      </c>
      <c r="F134" s="192" t="s">
        <v>229</v>
      </c>
      <c r="G134" s="193" t="s">
        <v>150</v>
      </c>
      <c r="H134" s="194">
        <v>59.58</v>
      </c>
      <c r="I134" s="195"/>
      <c r="J134" s="196">
        <f>ROUND(I134*H134,2)</f>
        <v>0</v>
      </c>
      <c r="K134" s="192" t="s">
        <v>138</v>
      </c>
      <c r="L134" s="59"/>
      <c r="M134" s="197" t="s">
        <v>34</v>
      </c>
      <c r="N134" s="198" t="s">
        <v>51</v>
      </c>
      <c r="O134" s="4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2" t="s">
        <v>139</v>
      </c>
      <c r="AT134" s="22" t="s">
        <v>134</v>
      </c>
      <c r="AU134" s="22" t="s">
        <v>87</v>
      </c>
      <c r="AY134" s="22" t="s">
        <v>132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139</v>
      </c>
      <c r="BK134" s="201">
        <f>ROUND(I134*H134,2)</f>
        <v>0</v>
      </c>
      <c r="BL134" s="22" t="s">
        <v>139</v>
      </c>
      <c r="BM134" s="22" t="s">
        <v>230</v>
      </c>
    </row>
    <row r="135" spans="2:65" s="11" customFormat="1">
      <c r="B135" s="202"/>
      <c r="C135" s="203"/>
      <c r="D135" s="204" t="s">
        <v>141</v>
      </c>
      <c r="E135" s="205" t="s">
        <v>34</v>
      </c>
      <c r="F135" s="206" t="s">
        <v>224</v>
      </c>
      <c r="G135" s="203"/>
      <c r="H135" s="205" t="s">
        <v>34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141</v>
      </c>
      <c r="AU135" s="212" t="s">
        <v>87</v>
      </c>
      <c r="AV135" s="11" t="s">
        <v>25</v>
      </c>
      <c r="AW135" s="11" t="s">
        <v>41</v>
      </c>
      <c r="AX135" s="11" t="s">
        <v>78</v>
      </c>
      <c r="AY135" s="212" t="s">
        <v>132</v>
      </c>
    </row>
    <row r="136" spans="2:65" s="11" customFormat="1">
      <c r="B136" s="202"/>
      <c r="C136" s="203"/>
      <c r="D136" s="204" t="s">
        <v>141</v>
      </c>
      <c r="E136" s="205" t="s">
        <v>34</v>
      </c>
      <c r="F136" s="206" t="s">
        <v>231</v>
      </c>
      <c r="G136" s="203"/>
      <c r="H136" s="205" t="s">
        <v>34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141</v>
      </c>
      <c r="AU136" s="212" t="s">
        <v>87</v>
      </c>
      <c r="AV136" s="11" t="s">
        <v>25</v>
      </c>
      <c r="AW136" s="11" t="s">
        <v>41</v>
      </c>
      <c r="AX136" s="11" t="s">
        <v>78</v>
      </c>
      <c r="AY136" s="212" t="s">
        <v>132</v>
      </c>
    </row>
    <row r="137" spans="2:65" s="12" customFormat="1">
      <c r="B137" s="213"/>
      <c r="C137" s="214"/>
      <c r="D137" s="204" t="s">
        <v>141</v>
      </c>
      <c r="E137" s="215" t="s">
        <v>34</v>
      </c>
      <c r="F137" s="216" t="s">
        <v>232</v>
      </c>
      <c r="G137" s="214"/>
      <c r="H137" s="217">
        <v>59.58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141</v>
      </c>
      <c r="AU137" s="223" t="s">
        <v>87</v>
      </c>
      <c r="AV137" s="12" t="s">
        <v>87</v>
      </c>
      <c r="AW137" s="12" t="s">
        <v>41</v>
      </c>
      <c r="AX137" s="12" t="s">
        <v>25</v>
      </c>
      <c r="AY137" s="223" t="s">
        <v>132</v>
      </c>
    </row>
    <row r="138" spans="2:65" s="1" customFormat="1" ht="16.5" customHeight="1">
      <c r="B138" s="39"/>
      <c r="C138" s="190" t="s">
        <v>233</v>
      </c>
      <c r="D138" s="190" t="s">
        <v>134</v>
      </c>
      <c r="E138" s="191" t="s">
        <v>234</v>
      </c>
      <c r="F138" s="192" t="s">
        <v>235</v>
      </c>
      <c r="G138" s="193" t="s">
        <v>150</v>
      </c>
      <c r="H138" s="194">
        <v>49.79</v>
      </c>
      <c r="I138" s="195"/>
      <c r="J138" s="196">
        <f>ROUND(I138*H138,2)</f>
        <v>0</v>
      </c>
      <c r="K138" s="192" t="s">
        <v>138</v>
      </c>
      <c r="L138" s="59"/>
      <c r="M138" s="197" t="s">
        <v>34</v>
      </c>
      <c r="N138" s="198" t="s">
        <v>51</v>
      </c>
      <c r="O138" s="4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2" t="s">
        <v>139</v>
      </c>
      <c r="AT138" s="22" t="s">
        <v>134</v>
      </c>
      <c r="AU138" s="22" t="s">
        <v>87</v>
      </c>
      <c r="AY138" s="22" t="s">
        <v>132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139</v>
      </c>
      <c r="BK138" s="201">
        <f>ROUND(I138*H138,2)</f>
        <v>0</v>
      </c>
      <c r="BL138" s="22" t="s">
        <v>139</v>
      </c>
      <c r="BM138" s="22" t="s">
        <v>236</v>
      </c>
    </row>
    <row r="139" spans="2:65" s="11" customFormat="1">
      <c r="B139" s="202"/>
      <c r="C139" s="203"/>
      <c r="D139" s="204" t="s">
        <v>141</v>
      </c>
      <c r="E139" s="205" t="s">
        <v>34</v>
      </c>
      <c r="F139" s="206" t="s">
        <v>224</v>
      </c>
      <c r="G139" s="203"/>
      <c r="H139" s="205" t="s">
        <v>34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141</v>
      </c>
      <c r="AU139" s="212" t="s">
        <v>87</v>
      </c>
      <c r="AV139" s="11" t="s">
        <v>25</v>
      </c>
      <c r="AW139" s="11" t="s">
        <v>41</v>
      </c>
      <c r="AX139" s="11" t="s">
        <v>78</v>
      </c>
      <c r="AY139" s="212" t="s">
        <v>132</v>
      </c>
    </row>
    <row r="140" spans="2:65" s="11" customFormat="1">
      <c r="B140" s="202"/>
      <c r="C140" s="203"/>
      <c r="D140" s="204" t="s">
        <v>141</v>
      </c>
      <c r="E140" s="205" t="s">
        <v>34</v>
      </c>
      <c r="F140" s="206" t="s">
        <v>237</v>
      </c>
      <c r="G140" s="203"/>
      <c r="H140" s="205" t="s">
        <v>34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141</v>
      </c>
      <c r="AU140" s="212" t="s">
        <v>87</v>
      </c>
      <c r="AV140" s="11" t="s">
        <v>25</v>
      </c>
      <c r="AW140" s="11" t="s">
        <v>41</v>
      </c>
      <c r="AX140" s="11" t="s">
        <v>78</v>
      </c>
      <c r="AY140" s="212" t="s">
        <v>132</v>
      </c>
    </row>
    <row r="141" spans="2:65" s="12" customFormat="1">
      <c r="B141" s="213"/>
      <c r="C141" s="214"/>
      <c r="D141" s="204" t="s">
        <v>141</v>
      </c>
      <c r="E141" s="215" t="s">
        <v>34</v>
      </c>
      <c r="F141" s="216" t="s">
        <v>238</v>
      </c>
      <c r="G141" s="214"/>
      <c r="H141" s="217">
        <v>29.79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141</v>
      </c>
      <c r="AU141" s="223" t="s">
        <v>87</v>
      </c>
      <c r="AV141" s="12" t="s">
        <v>87</v>
      </c>
      <c r="AW141" s="12" t="s">
        <v>41</v>
      </c>
      <c r="AX141" s="12" t="s">
        <v>78</v>
      </c>
      <c r="AY141" s="223" t="s">
        <v>132</v>
      </c>
    </row>
    <row r="142" spans="2:65" s="11" customFormat="1">
      <c r="B142" s="202"/>
      <c r="C142" s="203"/>
      <c r="D142" s="204" t="s">
        <v>141</v>
      </c>
      <c r="E142" s="205" t="s">
        <v>34</v>
      </c>
      <c r="F142" s="206" t="s">
        <v>239</v>
      </c>
      <c r="G142" s="203"/>
      <c r="H142" s="205" t="s">
        <v>34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141</v>
      </c>
      <c r="AU142" s="212" t="s">
        <v>87</v>
      </c>
      <c r="AV142" s="11" t="s">
        <v>25</v>
      </c>
      <c r="AW142" s="11" t="s">
        <v>41</v>
      </c>
      <c r="AX142" s="11" t="s">
        <v>78</v>
      </c>
      <c r="AY142" s="212" t="s">
        <v>132</v>
      </c>
    </row>
    <row r="143" spans="2:65" s="12" customFormat="1">
      <c r="B143" s="213"/>
      <c r="C143" s="214"/>
      <c r="D143" s="204" t="s">
        <v>141</v>
      </c>
      <c r="E143" s="215" t="s">
        <v>34</v>
      </c>
      <c r="F143" s="216" t="s">
        <v>240</v>
      </c>
      <c r="G143" s="214"/>
      <c r="H143" s="217">
        <v>20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141</v>
      </c>
      <c r="AU143" s="223" t="s">
        <v>87</v>
      </c>
      <c r="AV143" s="12" t="s">
        <v>87</v>
      </c>
      <c r="AW143" s="12" t="s">
        <v>41</v>
      </c>
      <c r="AX143" s="12" t="s">
        <v>78</v>
      </c>
      <c r="AY143" s="223" t="s">
        <v>132</v>
      </c>
    </row>
    <row r="144" spans="2:65" s="13" customFormat="1">
      <c r="B144" s="224"/>
      <c r="C144" s="225"/>
      <c r="D144" s="204" t="s">
        <v>141</v>
      </c>
      <c r="E144" s="226" t="s">
        <v>34</v>
      </c>
      <c r="F144" s="227" t="s">
        <v>147</v>
      </c>
      <c r="G144" s="225"/>
      <c r="H144" s="228">
        <v>49.79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AT144" s="234" t="s">
        <v>141</v>
      </c>
      <c r="AU144" s="234" t="s">
        <v>87</v>
      </c>
      <c r="AV144" s="13" t="s">
        <v>139</v>
      </c>
      <c r="AW144" s="13" t="s">
        <v>41</v>
      </c>
      <c r="AX144" s="13" t="s">
        <v>25</v>
      </c>
      <c r="AY144" s="234" t="s">
        <v>132</v>
      </c>
    </row>
    <row r="145" spans="2:65" s="1" customFormat="1" ht="16.5" customHeight="1">
      <c r="B145" s="39"/>
      <c r="C145" s="190" t="s">
        <v>241</v>
      </c>
      <c r="D145" s="190" t="s">
        <v>134</v>
      </c>
      <c r="E145" s="191" t="s">
        <v>242</v>
      </c>
      <c r="F145" s="192" t="s">
        <v>243</v>
      </c>
      <c r="G145" s="193" t="s">
        <v>150</v>
      </c>
      <c r="H145" s="194">
        <v>16.875</v>
      </c>
      <c r="I145" s="195"/>
      <c r="J145" s="196">
        <f>ROUND(I145*H145,2)</f>
        <v>0</v>
      </c>
      <c r="K145" s="192" t="s">
        <v>34</v>
      </c>
      <c r="L145" s="59"/>
      <c r="M145" s="197" t="s">
        <v>34</v>
      </c>
      <c r="N145" s="198" t="s">
        <v>51</v>
      </c>
      <c r="O145" s="4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22" t="s">
        <v>139</v>
      </c>
      <c r="AT145" s="22" t="s">
        <v>134</v>
      </c>
      <c r="AU145" s="22" t="s">
        <v>87</v>
      </c>
      <c r="AY145" s="22" t="s">
        <v>132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139</v>
      </c>
      <c r="BK145" s="201">
        <f>ROUND(I145*H145,2)</f>
        <v>0</v>
      </c>
      <c r="BL145" s="22" t="s">
        <v>139</v>
      </c>
      <c r="BM145" s="22" t="s">
        <v>244</v>
      </c>
    </row>
    <row r="146" spans="2:65" s="11" customFormat="1">
      <c r="B146" s="202"/>
      <c r="C146" s="203"/>
      <c r="D146" s="204" t="s">
        <v>141</v>
      </c>
      <c r="E146" s="205" t="s">
        <v>34</v>
      </c>
      <c r="F146" s="206" t="s">
        <v>224</v>
      </c>
      <c r="G146" s="203"/>
      <c r="H146" s="205" t="s">
        <v>34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141</v>
      </c>
      <c r="AU146" s="212" t="s">
        <v>87</v>
      </c>
      <c r="AV146" s="11" t="s">
        <v>25</v>
      </c>
      <c r="AW146" s="11" t="s">
        <v>41</v>
      </c>
      <c r="AX146" s="11" t="s">
        <v>78</v>
      </c>
      <c r="AY146" s="212" t="s">
        <v>132</v>
      </c>
    </row>
    <row r="147" spans="2:65" s="11" customFormat="1">
      <c r="B147" s="202"/>
      <c r="C147" s="203"/>
      <c r="D147" s="204" t="s">
        <v>141</v>
      </c>
      <c r="E147" s="205" t="s">
        <v>34</v>
      </c>
      <c r="F147" s="206" t="s">
        <v>245</v>
      </c>
      <c r="G147" s="203"/>
      <c r="H147" s="205" t="s">
        <v>34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141</v>
      </c>
      <c r="AU147" s="212" t="s">
        <v>87</v>
      </c>
      <c r="AV147" s="11" t="s">
        <v>25</v>
      </c>
      <c r="AW147" s="11" t="s">
        <v>41</v>
      </c>
      <c r="AX147" s="11" t="s">
        <v>78</v>
      </c>
      <c r="AY147" s="212" t="s">
        <v>132</v>
      </c>
    </row>
    <row r="148" spans="2:65" s="12" customFormat="1">
      <c r="B148" s="213"/>
      <c r="C148" s="214"/>
      <c r="D148" s="204" t="s">
        <v>141</v>
      </c>
      <c r="E148" s="215" t="s">
        <v>34</v>
      </c>
      <c r="F148" s="216" t="s">
        <v>246</v>
      </c>
      <c r="G148" s="214"/>
      <c r="H148" s="217">
        <v>16.875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141</v>
      </c>
      <c r="AU148" s="223" t="s">
        <v>87</v>
      </c>
      <c r="AV148" s="12" t="s">
        <v>87</v>
      </c>
      <c r="AW148" s="12" t="s">
        <v>41</v>
      </c>
      <c r="AX148" s="12" t="s">
        <v>25</v>
      </c>
      <c r="AY148" s="223" t="s">
        <v>132</v>
      </c>
    </row>
    <row r="149" spans="2:65" s="1" customFormat="1" ht="38.25" customHeight="1">
      <c r="B149" s="39"/>
      <c r="C149" s="190" t="s">
        <v>247</v>
      </c>
      <c r="D149" s="190" t="s">
        <v>134</v>
      </c>
      <c r="E149" s="191" t="s">
        <v>248</v>
      </c>
      <c r="F149" s="192" t="s">
        <v>249</v>
      </c>
      <c r="G149" s="193" t="s">
        <v>150</v>
      </c>
      <c r="H149" s="194">
        <v>20.625</v>
      </c>
      <c r="I149" s="195"/>
      <c r="J149" s="196">
        <f>ROUND(I149*H149,2)</f>
        <v>0</v>
      </c>
      <c r="K149" s="192" t="s">
        <v>138</v>
      </c>
      <c r="L149" s="59"/>
      <c r="M149" s="197" t="s">
        <v>34</v>
      </c>
      <c r="N149" s="198" t="s">
        <v>51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139</v>
      </c>
      <c r="AT149" s="22" t="s">
        <v>134</v>
      </c>
      <c r="AU149" s="22" t="s">
        <v>87</v>
      </c>
      <c r="AY149" s="22" t="s">
        <v>132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139</v>
      </c>
      <c r="BK149" s="201">
        <f>ROUND(I149*H149,2)</f>
        <v>0</v>
      </c>
      <c r="BL149" s="22" t="s">
        <v>139</v>
      </c>
      <c r="BM149" s="22" t="s">
        <v>250</v>
      </c>
    </row>
    <row r="150" spans="2:65" s="11" customFormat="1">
      <c r="B150" s="202"/>
      <c r="C150" s="203"/>
      <c r="D150" s="204" t="s">
        <v>141</v>
      </c>
      <c r="E150" s="205" t="s">
        <v>34</v>
      </c>
      <c r="F150" s="206" t="s">
        <v>224</v>
      </c>
      <c r="G150" s="203"/>
      <c r="H150" s="205" t="s">
        <v>34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141</v>
      </c>
      <c r="AU150" s="212" t="s">
        <v>87</v>
      </c>
      <c r="AV150" s="11" t="s">
        <v>25</v>
      </c>
      <c r="AW150" s="11" t="s">
        <v>41</v>
      </c>
      <c r="AX150" s="11" t="s">
        <v>78</v>
      </c>
      <c r="AY150" s="212" t="s">
        <v>132</v>
      </c>
    </row>
    <row r="151" spans="2:65" s="11" customFormat="1">
      <c r="B151" s="202"/>
      <c r="C151" s="203"/>
      <c r="D151" s="204" t="s">
        <v>141</v>
      </c>
      <c r="E151" s="205" t="s">
        <v>34</v>
      </c>
      <c r="F151" s="206" t="s">
        <v>251</v>
      </c>
      <c r="G151" s="203"/>
      <c r="H151" s="205" t="s">
        <v>34</v>
      </c>
      <c r="I151" s="207"/>
      <c r="J151" s="203"/>
      <c r="K151" s="203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141</v>
      </c>
      <c r="AU151" s="212" t="s">
        <v>87</v>
      </c>
      <c r="AV151" s="11" t="s">
        <v>25</v>
      </c>
      <c r="AW151" s="11" t="s">
        <v>41</v>
      </c>
      <c r="AX151" s="11" t="s">
        <v>78</v>
      </c>
      <c r="AY151" s="212" t="s">
        <v>132</v>
      </c>
    </row>
    <row r="152" spans="2:65" s="12" customFormat="1">
      <c r="B152" s="213"/>
      <c r="C152" s="214"/>
      <c r="D152" s="204" t="s">
        <v>141</v>
      </c>
      <c r="E152" s="215" t="s">
        <v>34</v>
      </c>
      <c r="F152" s="216" t="s">
        <v>240</v>
      </c>
      <c r="G152" s="214"/>
      <c r="H152" s="217">
        <v>20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141</v>
      </c>
      <c r="AU152" s="223" t="s">
        <v>87</v>
      </c>
      <c r="AV152" s="12" t="s">
        <v>87</v>
      </c>
      <c r="AW152" s="12" t="s">
        <v>41</v>
      </c>
      <c r="AX152" s="12" t="s">
        <v>78</v>
      </c>
      <c r="AY152" s="223" t="s">
        <v>132</v>
      </c>
    </row>
    <row r="153" spans="2:65" s="11" customFormat="1">
      <c r="B153" s="202"/>
      <c r="C153" s="203"/>
      <c r="D153" s="204" t="s">
        <v>141</v>
      </c>
      <c r="E153" s="205" t="s">
        <v>34</v>
      </c>
      <c r="F153" s="206" t="s">
        <v>252</v>
      </c>
      <c r="G153" s="203"/>
      <c r="H153" s="205" t="s">
        <v>34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141</v>
      </c>
      <c r="AU153" s="212" t="s">
        <v>87</v>
      </c>
      <c r="AV153" s="11" t="s">
        <v>25</v>
      </c>
      <c r="AW153" s="11" t="s">
        <v>41</v>
      </c>
      <c r="AX153" s="11" t="s">
        <v>78</v>
      </c>
      <c r="AY153" s="212" t="s">
        <v>132</v>
      </c>
    </row>
    <row r="154" spans="2:65" s="12" customFormat="1">
      <c r="B154" s="213"/>
      <c r="C154" s="214"/>
      <c r="D154" s="204" t="s">
        <v>141</v>
      </c>
      <c r="E154" s="215" t="s">
        <v>34</v>
      </c>
      <c r="F154" s="216" t="s">
        <v>215</v>
      </c>
      <c r="G154" s="214"/>
      <c r="H154" s="217">
        <v>0.625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141</v>
      </c>
      <c r="AU154" s="223" t="s">
        <v>87</v>
      </c>
      <c r="AV154" s="12" t="s">
        <v>87</v>
      </c>
      <c r="AW154" s="12" t="s">
        <v>41</v>
      </c>
      <c r="AX154" s="12" t="s">
        <v>78</v>
      </c>
      <c r="AY154" s="223" t="s">
        <v>132</v>
      </c>
    </row>
    <row r="155" spans="2:65" s="13" customFormat="1">
      <c r="B155" s="224"/>
      <c r="C155" s="225"/>
      <c r="D155" s="204" t="s">
        <v>141</v>
      </c>
      <c r="E155" s="226" t="s">
        <v>34</v>
      </c>
      <c r="F155" s="227" t="s">
        <v>147</v>
      </c>
      <c r="G155" s="225"/>
      <c r="H155" s="228">
        <v>20.625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AT155" s="234" t="s">
        <v>141</v>
      </c>
      <c r="AU155" s="234" t="s">
        <v>87</v>
      </c>
      <c r="AV155" s="13" t="s">
        <v>139</v>
      </c>
      <c r="AW155" s="13" t="s">
        <v>41</v>
      </c>
      <c r="AX155" s="13" t="s">
        <v>25</v>
      </c>
      <c r="AY155" s="234" t="s">
        <v>132</v>
      </c>
    </row>
    <row r="156" spans="2:65" s="1" customFormat="1" ht="16.5" customHeight="1">
      <c r="B156" s="39"/>
      <c r="C156" s="190" t="s">
        <v>253</v>
      </c>
      <c r="D156" s="190" t="s">
        <v>134</v>
      </c>
      <c r="E156" s="191" t="s">
        <v>254</v>
      </c>
      <c r="F156" s="192" t="s">
        <v>255</v>
      </c>
      <c r="G156" s="193" t="s">
        <v>256</v>
      </c>
      <c r="H156" s="194">
        <v>524.48400000000004</v>
      </c>
      <c r="I156" s="195"/>
      <c r="J156" s="196">
        <f>ROUND(I156*H156,2)</f>
        <v>0</v>
      </c>
      <c r="K156" s="192" t="s">
        <v>34</v>
      </c>
      <c r="L156" s="59"/>
      <c r="M156" s="197" t="s">
        <v>34</v>
      </c>
      <c r="N156" s="198" t="s">
        <v>51</v>
      </c>
      <c r="O156" s="4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AR156" s="22" t="s">
        <v>139</v>
      </c>
      <c r="AT156" s="22" t="s">
        <v>134</v>
      </c>
      <c r="AU156" s="22" t="s">
        <v>87</v>
      </c>
      <c r="AY156" s="22" t="s">
        <v>132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139</v>
      </c>
      <c r="BK156" s="201">
        <f>ROUND(I156*H156,2)</f>
        <v>0</v>
      </c>
      <c r="BL156" s="22" t="s">
        <v>139</v>
      </c>
      <c r="BM156" s="22" t="s">
        <v>257</v>
      </c>
    </row>
    <row r="157" spans="2:65" s="11" customFormat="1">
      <c r="B157" s="202"/>
      <c r="C157" s="203"/>
      <c r="D157" s="204" t="s">
        <v>141</v>
      </c>
      <c r="E157" s="205" t="s">
        <v>34</v>
      </c>
      <c r="F157" s="206" t="s">
        <v>224</v>
      </c>
      <c r="G157" s="203"/>
      <c r="H157" s="205" t="s">
        <v>34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141</v>
      </c>
      <c r="AU157" s="212" t="s">
        <v>87</v>
      </c>
      <c r="AV157" s="11" t="s">
        <v>25</v>
      </c>
      <c r="AW157" s="11" t="s">
        <v>41</v>
      </c>
      <c r="AX157" s="11" t="s">
        <v>78</v>
      </c>
      <c r="AY157" s="212" t="s">
        <v>132</v>
      </c>
    </row>
    <row r="158" spans="2:65" s="11" customFormat="1">
      <c r="B158" s="202"/>
      <c r="C158" s="203"/>
      <c r="D158" s="204" t="s">
        <v>141</v>
      </c>
      <c r="E158" s="205" t="s">
        <v>34</v>
      </c>
      <c r="F158" s="206" t="s">
        <v>258</v>
      </c>
      <c r="G158" s="203"/>
      <c r="H158" s="205" t="s">
        <v>34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141</v>
      </c>
      <c r="AU158" s="212" t="s">
        <v>87</v>
      </c>
      <c r="AV158" s="11" t="s">
        <v>25</v>
      </c>
      <c r="AW158" s="11" t="s">
        <v>41</v>
      </c>
      <c r="AX158" s="11" t="s">
        <v>78</v>
      </c>
      <c r="AY158" s="212" t="s">
        <v>132</v>
      </c>
    </row>
    <row r="159" spans="2:65" s="12" customFormat="1">
      <c r="B159" s="213"/>
      <c r="C159" s="214"/>
      <c r="D159" s="204" t="s">
        <v>141</v>
      </c>
      <c r="E159" s="215" t="s">
        <v>34</v>
      </c>
      <c r="F159" s="216" t="s">
        <v>259</v>
      </c>
      <c r="G159" s="214"/>
      <c r="H159" s="217">
        <v>524.48400000000004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141</v>
      </c>
      <c r="AU159" s="223" t="s">
        <v>87</v>
      </c>
      <c r="AV159" s="12" t="s">
        <v>87</v>
      </c>
      <c r="AW159" s="12" t="s">
        <v>41</v>
      </c>
      <c r="AX159" s="12" t="s">
        <v>25</v>
      </c>
      <c r="AY159" s="223" t="s">
        <v>132</v>
      </c>
    </row>
    <row r="160" spans="2:65" s="1" customFormat="1" ht="38.25" customHeight="1">
      <c r="B160" s="39"/>
      <c r="C160" s="190" t="s">
        <v>9</v>
      </c>
      <c r="D160" s="190" t="s">
        <v>134</v>
      </c>
      <c r="E160" s="191" t="s">
        <v>260</v>
      </c>
      <c r="F160" s="192" t="s">
        <v>261</v>
      </c>
      <c r="G160" s="193" t="s">
        <v>137</v>
      </c>
      <c r="H160" s="194">
        <v>525</v>
      </c>
      <c r="I160" s="195"/>
      <c r="J160" s="196">
        <f>ROUND(I160*H160,2)</f>
        <v>0</v>
      </c>
      <c r="K160" s="192" t="s">
        <v>138</v>
      </c>
      <c r="L160" s="59"/>
      <c r="M160" s="197" t="s">
        <v>34</v>
      </c>
      <c r="N160" s="198" t="s">
        <v>51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139</v>
      </c>
      <c r="AT160" s="22" t="s">
        <v>134</v>
      </c>
      <c r="AU160" s="22" t="s">
        <v>87</v>
      </c>
      <c r="AY160" s="22" t="s">
        <v>132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139</v>
      </c>
      <c r="BK160" s="201">
        <f>ROUND(I160*H160,2)</f>
        <v>0</v>
      </c>
      <c r="BL160" s="22" t="s">
        <v>139</v>
      </c>
      <c r="BM160" s="22" t="s">
        <v>262</v>
      </c>
    </row>
    <row r="161" spans="2:65" s="11" customFormat="1">
      <c r="B161" s="202"/>
      <c r="C161" s="203"/>
      <c r="D161" s="204" t="s">
        <v>141</v>
      </c>
      <c r="E161" s="205" t="s">
        <v>34</v>
      </c>
      <c r="F161" s="206" t="s">
        <v>263</v>
      </c>
      <c r="G161" s="203"/>
      <c r="H161" s="205" t="s">
        <v>34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141</v>
      </c>
      <c r="AU161" s="212" t="s">
        <v>87</v>
      </c>
      <c r="AV161" s="11" t="s">
        <v>25</v>
      </c>
      <c r="AW161" s="11" t="s">
        <v>41</v>
      </c>
      <c r="AX161" s="11" t="s">
        <v>78</v>
      </c>
      <c r="AY161" s="212" t="s">
        <v>132</v>
      </c>
    </row>
    <row r="162" spans="2:65" s="12" customFormat="1">
      <c r="B162" s="213"/>
      <c r="C162" s="214"/>
      <c r="D162" s="204" t="s">
        <v>141</v>
      </c>
      <c r="E162" s="215" t="s">
        <v>34</v>
      </c>
      <c r="F162" s="216" t="s">
        <v>264</v>
      </c>
      <c r="G162" s="214"/>
      <c r="H162" s="217">
        <v>525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141</v>
      </c>
      <c r="AU162" s="223" t="s">
        <v>87</v>
      </c>
      <c r="AV162" s="12" t="s">
        <v>87</v>
      </c>
      <c r="AW162" s="12" t="s">
        <v>41</v>
      </c>
      <c r="AX162" s="12" t="s">
        <v>25</v>
      </c>
      <c r="AY162" s="223" t="s">
        <v>132</v>
      </c>
    </row>
    <row r="163" spans="2:65" s="1" customFormat="1" ht="25.5" customHeight="1">
      <c r="B163" s="39"/>
      <c r="C163" s="190" t="s">
        <v>265</v>
      </c>
      <c r="D163" s="190" t="s">
        <v>134</v>
      </c>
      <c r="E163" s="191" t="s">
        <v>266</v>
      </c>
      <c r="F163" s="192" t="s">
        <v>267</v>
      </c>
      <c r="G163" s="193" t="s">
        <v>137</v>
      </c>
      <c r="H163" s="194">
        <v>66.349999999999994</v>
      </c>
      <c r="I163" s="195"/>
      <c r="J163" s="196">
        <f>ROUND(I163*H163,2)</f>
        <v>0</v>
      </c>
      <c r="K163" s="192" t="s">
        <v>138</v>
      </c>
      <c r="L163" s="59"/>
      <c r="M163" s="197" t="s">
        <v>34</v>
      </c>
      <c r="N163" s="198" t="s">
        <v>51</v>
      </c>
      <c r="O163" s="4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22" t="s">
        <v>139</v>
      </c>
      <c r="AT163" s="22" t="s">
        <v>134</v>
      </c>
      <c r="AU163" s="22" t="s">
        <v>87</v>
      </c>
      <c r="AY163" s="22" t="s">
        <v>132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2" t="s">
        <v>139</v>
      </c>
      <c r="BK163" s="201">
        <f>ROUND(I163*H163,2)</f>
        <v>0</v>
      </c>
      <c r="BL163" s="22" t="s">
        <v>139</v>
      </c>
      <c r="BM163" s="22" t="s">
        <v>268</v>
      </c>
    </row>
    <row r="164" spans="2:65" s="11" customFormat="1">
      <c r="B164" s="202"/>
      <c r="C164" s="203"/>
      <c r="D164" s="204" t="s">
        <v>141</v>
      </c>
      <c r="E164" s="205" t="s">
        <v>34</v>
      </c>
      <c r="F164" s="206" t="s">
        <v>269</v>
      </c>
      <c r="G164" s="203"/>
      <c r="H164" s="205" t="s">
        <v>34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141</v>
      </c>
      <c r="AU164" s="212" t="s">
        <v>87</v>
      </c>
      <c r="AV164" s="11" t="s">
        <v>25</v>
      </c>
      <c r="AW164" s="11" t="s">
        <v>41</v>
      </c>
      <c r="AX164" s="11" t="s">
        <v>78</v>
      </c>
      <c r="AY164" s="212" t="s">
        <v>132</v>
      </c>
    </row>
    <row r="165" spans="2:65" s="12" customFormat="1">
      <c r="B165" s="213"/>
      <c r="C165" s="214"/>
      <c r="D165" s="204" t="s">
        <v>141</v>
      </c>
      <c r="E165" s="215" t="s">
        <v>34</v>
      </c>
      <c r="F165" s="216" t="s">
        <v>270</v>
      </c>
      <c r="G165" s="214"/>
      <c r="H165" s="217">
        <v>66.349999999999994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141</v>
      </c>
      <c r="AU165" s="223" t="s">
        <v>87</v>
      </c>
      <c r="AV165" s="12" t="s">
        <v>87</v>
      </c>
      <c r="AW165" s="12" t="s">
        <v>41</v>
      </c>
      <c r="AX165" s="12" t="s">
        <v>25</v>
      </c>
      <c r="AY165" s="223" t="s">
        <v>132</v>
      </c>
    </row>
    <row r="166" spans="2:65" s="10" customFormat="1" ht="22.35" customHeight="1">
      <c r="B166" s="174"/>
      <c r="C166" s="175"/>
      <c r="D166" s="176" t="s">
        <v>77</v>
      </c>
      <c r="E166" s="188" t="s">
        <v>241</v>
      </c>
      <c r="F166" s="188" t="s">
        <v>271</v>
      </c>
      <c r="G166" s="175"/>
      <c r="H166" s="175"/>
      <c r="I166" s="178"/>
      <c r="J166" s="189">
        <f>BK166</f>
        <v>0</v>
      </c>
      <c r="K166" s="175"/>
      <c r="L166" s="180"/>
      <c r="M166" s="181"/>
      <c r="N166" s="182"/>
      <c r="O166" s="182"/>
      <c r="P166" s="183">
        <f>SUM(P167:P175)</f>
        <v>0</v>
      </c>
      <c r="Q166" s="182"/>
      <c r="R166" s="183">
        <f>SUM(R167:R175)</f>
        <v>1.8273000000000001E-2</v>
      </c>
      <c r="S166" s="182"/>
      <c r="T166" s="184">
        <f>SUM(T167:T175)</f>
        <v>0</v>
      </c>
      <c r="AR166" s="185" t="s">
        <v>25</v>
      </c>
      <c r="AT166" s="186" t="s">
        <v>77</v>
      </c>
      <c r="AU166" s="186" t="s">
        <v>87</v>
      </c>
      <c r="AY166" s="185" t="s">
        <v>132</v>
      </c>
      <c r="BK166" s="187">
        <f>SUM(BK167:BK175)</f>
        <v>0</v>
      </c>
    </row>
    <row r="167" spans="2:65" s="1" customFormat="1" ht="25.5" customHeight="1">
      <c r="B167" s="39"/>
      <c r="C167" s="190" t="s">
        <v>272</v>
      </c>
      <c r="D167" s="190" t="s">
        <v>134</v>
      </c>
      <c r="E167" s="191" t="s">
        <v>273</v>
      </c>
      <c r="F167" s="192" t="s">
        <v>274</v>
      </c>
      <c r="G167" s="193" t="s">
        <v>137</v>
      </c>
      <c r="H167" s="194">
        <v>591.35</v>
      </c>
      <c r="I167" s="195"/>
      <c r="J167" s="196">
        <f>ROUND(I167*H167,2)</f>
        <v>0</v>
      </c>
      <c r="K167" s="192" t="s">
        <v>138</v>
      </c>
      <c r="L167" s="59"/>
      <c r="M167" s="197" t="s">
        <v>34</v>
      </c>
      <c r="N167" s="198" t="s">
        <v>51</v>
      </c>
      <c r="O167" s="4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22" t="s">
        <v>139</v>
      </c>
      <c r="AT167" s="22" t="s">
        <v>134</v>
      </c>
      <c r="AU167" s="22" t="s">
        <v>154</v>
      </c>
      <c r="AY167" s="22" t="s">
        <v>132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139</v>
      </c>
      <c r="BK167" s="201">
        <f>ROUND(I167*H167,2)</f>
        <v>0</v>
      </c>
      <c r="BL167" s="22" t="s">
        <v>139</v>
      </c>
      <c r="BM167" s="22" t="s">
        <v>275</v>
      </c>
    </row>
    <row r="168" spans="2:65" s="11" customFormat="1">
      <c r="B168" s="202"/>
      <c r="C168" s="203"/>
      <c r="D168" s="204" t="s">
        <v>141</v>
      </c>
      <c r="E168" s="205" t="s">
        <v>34</v>
      </c>
      <c r="F168" s="206" t="s">
        <v>263</v>
      </c>
      <c r="G168" s="203"/>
      <c r="H168" s="205" t="s">
        <v>34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141</v>
      </c>
      <c r="AU168" s="212" t="s">
        <v>154</v>
      </c>
      <c r="AV168" s="11" t="s">
        <v>25</v>
      </c>
      <c r="AW168" s="11" t="s">
        <v>41</v>
      </c>
      <c r="AX168" s="11" t="s">
        <v>78</v>
      </c>
      <c r="AY168" s="212" t="s">
        <v>132</v>
      </c>
    </row>
    <row r="169" spans="2:65" s="12" customFormat="1">
      <c r="B169" s="213"/>
      <c r="C169" s="214"/>
      <c r="D169" s="204" t="s">
        <v>141</v>
      </c>
      <c r="E169" s="215" t="s">
        <v>34</v>
      </c>
      <c r="F169" s="216" t="s">
        <v>264</v>
      </c>
      <c r="G169" s="214"/>
      <c r="H169" s="217">
        <v>525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141</v>
      </c>
      <c r="AU169" s="223" t="s">
        <v>154</v>
      </c>
      <c r="AV169" s="12" t="s">
        <v>87</v>
      </c>
      <c r="AW169" s="12" t="s">
        <v>41</v>
      </c>
      <c r="AX169" s="12" t="s">
        <v>78</v>
      </c>
      <c r="AY169" s="223" t="s">
        <v>132</v>
      </c>
    </row>
    <row r="170" spans="2:65" s="11" customFormat="1">
      <c r="B170" s="202"/>
      <c r="C170" s="203"/>
      <c r="D170" s="204" t="s">
        <v>141</v>
      </c>
      <c r="E170" s="205" t="s">
        <v>34</v>
      </c>
      <c r="F170" s="206" t="s">
        <v>276</v>
      </c>
      <c r="G170" s="203"/>
      <c r="H170" s="205" t="s">
        <v>34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141</v>
      </c>
      <c r="AU170" s="212" t="s">
        <v>154</v>
      </c>
      <c r="AV170" s="11" t="s">
        <v>25</v>
      </c>
      <c r="AW170" s="11" t="s">
        <v>41</v>
      </c>
      <c r="AX170" s="11" t="s">
        <v>78</v>
      </c>
      <c r="AY170" s="212" t="s">
        <v>132</v>
      </c>
    </row>
    <row r="171" spans="2:65" s="12" customFormat="1">
      <c r="B171" s="213"/>
      <c r="C171" s="214"/>
      <c r="D171" s="204" t="s">
        <v>141</v>
      </c>
      <c r="E171" s="215" t="s">
        <v>34</v>
      </c>
      <c r="F171" s="216" t="s">
        <v>270</v>
      </c>
      <c r="G171" s="214"/>
      <c r="H171" s="217">
        <v>66.349999999999994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141</v>
      </c>
      <c r="AU171" s="223" t="s">
        <v>154</v>
      </c>
      <c r="AV171" s="12" t="s">
        <v>87</v>
      </c>
      <c r="AW171" s="12" t="s">
        <v>41</v>
      </c>
      <c r="AX171" s="12" t="s">
        <v>78</v>
      </c>
      <c r="AY171" s="223" t="s">
        <v>132</v>
      </c>
    </row>
    <row r="172" spans="2:65" s="13" customFormat="1">
      <c r="B172" s="224"/>
      <c r="C172" s="225"/>
      <c r="D172" s="204" t="s">
        <v>141</v>
      </c>
      <c r="E172" s="226" t="s">
        <v>34</v>
      </c>
      <c r="F172" s="227" t="s">
        <v>147</v>
      </c>
      <c r="G172" s="225"/>
      <c r="H172" s="228">
        <v>591.35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141</v>
      </c>
      <c r="AU172" s="234" t="s">
        <v>154</v>
      </c>
      <c r="AV172" s="13" t="s">
        <v>139</v>
      </c>
      <c r="AW172" s="13" t="s">
        <v>41</v>
      </c>
      <c r="AX172" s="13" t="s">
        <v>25</v>
      </c>
      <c r="AY172" s="234" t="s">
        <v>132</v>
      </c>
    </row>
    <row r="173" spans="2:65" s="1" customFormat="1" ht="16.5" customHeight="1">
      <c r="B173" s="39"/>
      <c r="C173" s="235" t="s">
        <v>277</v>
      </c>
      <c r="D173" s="235" t="s">
        <v>278</v>
      </c>
      <c r="E173" s="236" t="s">
        <v>279</v>
      </c>
      <c r="F173" s="237" t="s">
        <v>280</v>
      </c>
      <c r="G173" s="238" t="s">
        <v>281</v>
      </c>
      <c r="H173" s="239">
        <v>18.273</v>
      </c>
      <c r="I173" s="240"/>
      <c r="J173" s="241">
        <f>ROUND(I173*H173,2)</f>
        <v>0</v>
      </c>
      <c r="K173" s="237" t="s">
        <v>138</v>
      </c>
      <c r="L173" s="242"/>
      <c r="M173" s="243" t="s">
        <v>34</v>
      </c>
      <c r="N173" s="244" t="s">
        <v>51</v>
      </c>
      <c r="O173" s="40"/>
      <c r="P173" s="199">
        <f>O173*H173</f>
        <v>0</v>
      </c>
      <c r="Q173" s="199">
        <v>1E-3</v>
      </c>
      <c r="R173" s="199">
        <f>Q173*H173</f>
        <v>1.8273000000000001E-2</v>
      </c>
      <c r="S173" s="199">
        <v>0</v>
      </c>
      <c r="T173" s="200">
        <f>S173*H173</f>
        <v>0</v>
      </c>
      <c r="AR173" s="22" t="s">
        <v>184</v>
      </c>
      <c r="AT173" s="22" t="s">
        <v>278</v>
      </c>
      <c r="AU173" s="22" t="s">
        <v>154</v>
      </c>
      <c r="AY173" s="22" t="s">
        <v>132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2" t="s">
        <v>139</v>
      </c>
      <c r="BK173" s="201">
        <f>ROUND(I173*H173,2)</f>
        <v>0</v>
      </c>
      <c r="BL173" s="22" t="s">
        <v>139</v>
      </c>
      <c r="BM173" s="22" t="s">
        <v>282</v>
      </c>
    </row>
    <row r="174" spans="2:65" s="11" customFormat="1">
      <c r="B174" s="202"/>
      <c r="C174" s="203"/>
      <c r="D174" s="204" t="s">
        <v>141</v>
      </c>
      <c r="E174" s="205" t="s">
        <v>34</v>
      </c>
      <c r="F174" s="206" t="s">
        <v>283</v>
      </c>
      <c r="G174" s="203"/>
      <c r="H174" s="205" t="s">
        <v>34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141</v>
      </c>
      <c r="AU174" s="212" t="s">
        <v>154</v>
      </c>
      <c r="AV174" s="11" t="s">
        <v>25</v>
      </c>
      <c r="AW174" s="11" t="s">
        <v>41</v>
      </c>
      <c r="AX174" s="11" t="s">
        <v>78</v>
      </c>
      <c r="AY174" s="212" t="s">
        <v>132</v>
      </c>
    </row>
    <row r="175" spans="2:65" s="12" customFormat="1">
      <c r="B175" s="213"/>
      <c r="C175" s="214"/>
      <c r="D175" s="204" t="s">
        <v>141</v>
      </c>
      <c r="E175" s="215" t="s">
        <v>34</v>
      </c>
      <c r="F175" s="216" t="s">
        <v>284</v>
      </c>
      <c r="G175" s="214"/>
      <c r="H175" s="217">
        <v>18.273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141</v>
      </c>
      <c r="AU175" s="223" t="s">
        <v>154</v>
      </c>
      <c r="AV175" s="12" t="s">
        <v>87</v>
      </c>
      <c r="AW175" s="12" t="s">
        <v>41</v>
      </c>
      <c r="AX175" s="12" t="s">
        <v>25</v>
      </c>
      <c r="AY175" s="223" t="s">
        <v>132</v>
      </c>
    </row>
    <row r="176" spans="2:65" s="10" customFormat="1" ht="29.85" customHeight="1">
      <c r="B176" s="174"/>
      <c r="C176" s="175"/>
      <c r="D176" s="176" t="s">
        <v>77</v>
      </c>
      <c r="E176" s="188" t="s">
        <v>87</v>
      </c>
      <c r="F176" s="188" t="s">
        <v>285</v>
      </c>
      <c r="G176" s="175"/>
      <c r="H176" s="175"/>
      <c r="I176" s="178"/>
      <c r="J176" s="189">
        <f>BK176</f>
        <v>0</v>
      </c>
      <c r="K176" s="175"/>
      <c r="L176" s="180"/>
      <c r="M176" s="181"/>
      <c r="N176" s="182"/>
      <c r="O176" s="182"/>
      <c r="P176" s="183">
        <f>SUM(P177:P195)</f>
        <v>0</v>
      </c>
      <c r="Q176" s="182"/>
      <c r="R176" s="183">
        <f>SUM(R177:R195)</f>
        <v>3.3992012000000003</v>
      </c>
      <c r="S176" s="182"/>
      <c r="T176" s="184">
        <f>SUM(T177:T195)</f>
        <v>0</v>
      </c>
      <c r="AR176" s="185" t="s">
        <v>25</v>
      </c>
      <c r="AT176" s="186" t="s">
        <v>77</v>
      </c>
      <c r="AU176" s="186" t="s">
        <v>25</v>
      </c>
      <c r="AY176" s="185" t="s">
        <v>132</v>
      </c>
      <c r="BK176" s="187">
        <f>SUM(BK177:BK195)</f>
        <v>0</v>
      </c>
    </row>
    <row r="177" spans="2:65" s="1" customFormat="1" ht="16.5" customHeight="1">
      <c r="B177" s="39"/>
      <c r="C177" s="190" t="s">
        <v>286</v>
      </c>
      <c r="D177" s="190" t="s">
        <v>134</v>
      </c>
      <c r="E177" s="191" t="s">
        <v>287</v>
      </c>
      <c r="F177" s="192" t="s">
        <v>288</v>
      </c>
      <c r="G177" s="193" t="s">
        <v>150</v>
      </c>
      <c r="H177" s="194">
        <v>1.54</v>
      </c>
      <c r="I177" s="195"/>
      <c r="J177" s="196">
        <f>ROUND(I177*H177,2)</f>
        <v>0</v>
      </c>
      <c r="K177" s="192" t="s">
        <v>138</v>
      </c>
      <c r="L177" s="59"/>
      <c r="M177" s="197" t="s">
        <v>34</v>
      </c>
      <c r="N177" s="198" t="s">
        <v>51</v>
      </c>
      <c r="O177" s="40"/>
      <c r="P177" s="199">
        <f>O177*H177</f>
        <v>0</v>
      </c>
      <c r="Q177" s="199">
        <v>2.16</v>
      </c>
      <c r="R177" s="199">
        <f>Q177*H177</f>
        <v>3.3264000000000005</v>
      </c>
      <c r="S177" s="199">
        <v>0</v>
      </c>
      <c r="T177" s="200">
        <f>S177*H177</f>
        <v>0</v>
      </c>
      <c r="AR177" s="22" t="s">
        <v>139</v>
      </c>
      <c r="AT177" s="22" t="s">
        <v>134</v>
      </c>
      <c r="AU177" s="22" t="s">
        <v>87</v>
      </c>
      <c r="AY177" s="22" t="s">
        <v>132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139</v>
      </c>
      <c r="BK177" s="201">
        <f>ROUND(I177*H177,2)</f>
        <v>0</v>
      </c>
      <c r="BL177" s="22" t="s">
        <v>139</v>
      </c>
      <c r="BM177" s="22" t="s">
        <v>289</v>
      </c>
    </row>
    <row r="178" spans="2:65" s="11" customFormat="1">
      <c r="B178" s="202"/>
      <c r="C178" s="203"/>
      <c r="D178" s="204" t="s">
        <v>141</v>
      </c>
      <c r="E178" s="205" t="s">
        <v>34</v>
      </c>
      <c r="F178" s="206" t="s">
        <v>290</v>
      </c>
      <c r="G178" s="203"/>
      <c r="H178" s="205" t="s">
        <v>34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141</v>
      </c>
      <c r="AU178" s="212" t="s">
        <v>87</v>
      </c>
      <c r="AV178" s="11" t="s">
        <v>25</v>
      </c>
      <c r="AW178" s="11" t="s">
        <v>41</v>
      </c>
      <c r="AX178" s="11" t="s">
        <v>78</v>
      </c>
      <c r="AY178" s="212" t="s">
        <v>132</v>
      </c>
    </row>
    <row r="179" spans="2:65" s="12" customFormat="1">
      <c r="B179" s="213"/>
      <c r="C179" s="214"/>
      <c r="D179" s="204" t="s">
        <v>141</v>
      </c>
      <c r="E179" s="215" t="s">
        <v>34</v>
      </c>
      <c r="F179" s="216" t="s">
        <v>291</v>
      </c>
      <c r="G179" s="214"/>
      <c r="H179" s="217">
        <v>1.54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141</v>
      </c>
      <c r="AU179" s="223" t="s">
        <v>87</v>
      </c>
      <c r="AV179" s="12" t="s">
        <v>87</v>
      </c>
      <c r="AW179" s="12" t="s">
        <v>41</v>
      </c>
      <c r="AX179" s="12" t="s">
        <v>25</v>
      </c>
      <c r="AY179" s="223" t="s">
        <v>132</v>
      </c>
    </row>
    <row r="180" spans="2:65" s="1" customFormat="1" ht="16.5" customHeight="1">
      <c r="B180" s="39"/>
      <c r="C180" s="190" t="s">
        <v>292</v>
      </c>
      <c r="D180" s="190" t="s">
        <v>134</v>
      </c>
      <c r="E180" s="191" t="s">
        <v>293</v>
      </c>
      <c r="F180" s="192" t="s">
        <v>294</v>
      </c>
      <c r="G180" s="193" t="s">
        <v>150</v>
      </c>
      <c r="H180" s="194">
        <v>9.6</v>
      </c>
      <c r="I180" s="195"/>
      <c r="J180" s="196">
        <f>ROUND(I180*H180,2)</f>
        <v>0</v>
      </c>
      <c r="K180" s="192" t="s">
        <v>34</v>
      </c>
      <c r="L180" s="59"/>
      <c r="M180" s="197" t="s">
        <v>34</v>
      </c>
      <c r="N180" s="198" t="s">
        <v>51</v>
      </c>
      <c r="O180" s="40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AR180" s="22" t="s">
        <v>139</v>
      </c>
      <c r="AT180" s="22" t="s">
        <v>134</v>
      </c>
      <c r="AU180" s="22" t="s">
        <v>87</v>
      </c>
      <c r="AY180" s="22" t="s">
        <v>132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139</v>
      </c>
      <c r="BK180" s="201">
        <f>ROUND(I180*H180,2)</f>
        <v>0</v>
      </c>
      <c r="BL180" s="22" t="s">
        <v>139</v>
      </c>
      <c r="BM180" s="22" t="s">
        <v>295</v>
      </c>
    </row>
    <row r="181" spans="2:65" s="11" customFormat="1">
      <c r="B181" s="202"/>
      <c r="C181" s="203"/>
      <c r="D181" s="204" t="s">
        <v>141</v>
      </c>
      <c r="E181" s="205" t="s">
        <v>34</v>
      </c>
      <c r="F181" s="206" t="s">
        <v>224</v>
      </c>
      <c r="G181" s="203"/>
      <c r="H181" s="205" t="s">
        <v>34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141</v>
      </c>
      <c r="AU181" s="212" t="s">
        <v>87</v>
      </c>
      <c r="AV181" s="11" t="s">
        <v>25</v>
      </c>
      <c r="AW181" s="11" t="s">
        <v>41</v>
      </c>
      <c r="AX181" s="11" t="s">
        <v>78</v>
      </c>
      <c r="AY181" s="212" t="s">
        <v>132</v>
      </c>
    </row>
    <row r="182" spans="2:65" s="11" customFormat="1" ht="24">
      <c r="B182" s="202"/>
      <c r="C182" s="203"/>
      <c r="D182" s="204" t="s">
        <v>141</v>
      </c>
      <c r="E182" s="205" t="s">
        <v>34</v>
      </c>
      <c r="F182" s="206" t="s">
        <v>296</v>
      </c>
      <c r="G182" s="203"/>
      <c r="H182" s="205" t="s">
        <v>34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141</v>
      </c>
      <c r="AU182" s="212" t="s">
        <v>87</v>
      </c>
      <c r="AV182" s="11" t="s">
        <v>25</v>
      </c>
      <c r="AW182" s="11" t="s">
        <v>41</v>
      </c>
      <c r="AX182" s="11" t="s">
        <v>78</v>
      </c>
      <c r="AY182" s="212" t="s">
        <v>132</v>
      </c>
    </row>
    <row r="183" spans="2:65" s="11" customFormat="1">
      <c r="B183" s="202"/>
      <c r="C183" s="203"/>
      <c r="D183" s="204" t="s">
        <v>141</v>
      </c>
      <c r="E183" s="205" t="s">
        <v>34</v>
      </c>
      <c r="F183" s="206" t="s">
        <v>297</v>
      </c>
      <c r="G183" s="203"/>
      <c r="H183" s="205" t="s">
        <v>34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141</v>
      </c>
      <c r="AU183" s="212" t="s">
        <v>87</v>
      </c>
      <c r="AV183" s="11" t="s">
        <v>25</v>
      </c>
      <c r="AW183" s="11" t="s">
        <v>41</v>
      </c>
      <c r="AX183" s="11" t="s">
        <v>78</v>
      </c>
      <c r="AY183" s="212" t="s">
        <v>132</v>
      </c>
    </row>
    <row r="184" spans="2:65" s="12" customFormat="1">
      <c r="B184" s="213"/>
      <c r="C184" s="214"/>
      <c r="D184" s="204" t="s">
        <v>141</v>
      </c>
      <c r="E184" s="215" t="s">
        <v>34</v>
      </c>
      <c r="F184" s="216" t="s">
        <v>298</v>
      </c>
      <c r="G184" s="214"/>
      <c r="H184" s="217">
        <v>9.6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141</v>
      </c>
      <c r="AU184" s="223" t="s">
        <v>87</v>
      </c>
      <c r="AV184" s="12" t="s">
        <v>87</v>
      </c>
      <c r="AW184" s="12" t="s">
        <v>41</v>
      </c>
      <c r="AX184" s="12" t="s">
        <v>25</v>
      </c>
      <c r="AY184" s="223" t="s">
        <v>132</v>
      </c>
    </row>
    <row r="185" spans="2:65" s="1" customFormat="1" ht="25.5" customHeight="1">
      <c r="B185" s="39"/>
      <c r="C185" s="190" t="s">
        <v>299</v>
      </c>
      <c r="D185" s="190" t="s">
        <v>134</v>
      </c>
      <c r="E185" s="191" t="s">
        <v>300</v>
      </c>
      <c r="F185" s="192" t="s">
        <v>301</v>
      </c>
      <c r="G185" s="193" t="s">
        <v>150</v>
      </c>
      <c r="H185" s="194">
        <v>10.53</v>
      </c>
      <c r="I185" s="195"/>
      <c r="J185" s="196">
        <f>ROUND(I185*H185,2)</f>
        <v>0</v>
      </c>
      <c r="K185" s="192" t="s">
        <v>138</v>
      </c>
      <c r="L185" s="59"/>
      <c r="M185" s="197" t="s">
        <v>34</v>
      </c>
      <c r="N185" s="198" t="s">
        <v>51</v>
      </c>
      <c r="O185" s="4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AR185" s="22" t="s">
        <v>139</v>
      </c>
      <c r="AT185" s="22" t="s">
        <v>134</v>
      </c>
      <c r="AU185" s="22" t="s">
        <v>87</v>
      </c>
      <c r="AY185" s="22" t="s">
        <v>132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22" t="s">
        <v>139</v>
      </c>
      <c r="BK185" s="201">
        <f>ROUND(I185*H185,2)</f>
        <v>0</v>
      </c>
      <c r="BL185" s="22" t="s">
        <v>139</v>
      </c>
      <c r="BM185" s="22" t="s">
        <v>302</v>
      </c>
    </row>
    <row r="186" spans="2:65" s="11" customFormat="1" ht="24">
      <c r="B186" s="202"/>
      <c r="C186" s="203"/>
      <c r="D186" s="204" t="s">
        <v>141</v>
      </c>
      <c r="E186" s="205" t="s">
        <v>34</v>
      </c>
      <c r="F186" s="206" t="s">
        <v>303</v>
      </c>
      <c r="G186" s="203"/>
      <c r="H186" s="205" t="s">
        <v>34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141</v>
      </c>
      <c r="AU186" s="212" t="s">
        <v>87</v>
      </c>
      <c r="AV186" s="11" t="s">
        <v>25</v>
      </c>
      <c r="AW186" s="11" t="s">
        <v>41</v>
      </c>
      <c r="AX186" s="11" t="s">
        <v>78</v>
      </c>
      <c r="AY186" s="212" t="s">
        <v>132</v>
      </c>
    </row>
    <row r="187" spans="2:65" s="12" customFormat="1">
      <c r="B187" s="213"/>
      <c r="C187" s="214"/>
      <c r="D187" s="204" t="s">
        <v>141</v>
      </c>
      <c r="E187" s="215" t="s">
        <v>34</v>
      </c>
      <c r="F187" s="216" t="s">
        <v>304</v>
      </c>
      <c r="G187" s="214"/>
      <c r="H187" s="217">
        <v>10.53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141</v>
      </c>
      <c r="AU187" s="223" t="s">
        <v>87</v>
      </c>
      <c r="AV187" s="12" t="s">
        <v>87</v>
      </c>
      <c r="AW187" s="12" t="s">
        <v>41</v>
      </c>
      <c r="AX187" s="12" t="s">
        <v>25</v>
      </c>
      <c r="AY187" s="223" t="s">
        <v>132</v>
      </c>
    </row>
    <row r="188" spans="2:65" s="1" customFormat="1" ht="16.5" customHeight="1">
      <c r="B188" s="39"/>
      <c r="C188" s="190" t="s">
        <v>305</v>
      </c>
      <c r="D188" s="190" t="s">
        <v>134</v>
      </c>
      <c r="E188" s="191" t="s">
        <v>306</v>
      </c>
      <c r="F188" s="192" t="s">
        <v>307</v>
      </c>
      <c r="G188" s="193" t="s">
        <v>137</v>
      </c>
      <c r="H188" s="194">
        <v>49.19</v>
      </c>
      <c r="I188" s="195"/>
      <c r="J188" s="196">
        <f>ROUND(I188*H188,2)</f>
        <v>0</v>
      </c>
      <c r="K188" s="192" t="s">
        <v>138</v>
      </c>
      <c r="L188" s="59"/>
      <c r="M188" s="197" t="s">
        <v>34</v>
      </c>
      <c r="N188" s="198" t="s">
        <v>51</v>
      </c>
      <c r="O188" s="40"/>
      <c r="P188" s="199">
        <f>O188*H188</f>
        <v>0</v>
      </c>
      <c r="Q188" s="199">
        <v>1.4400000000000001E-3</v>
      </c>
      <c r="R188" s="199">
        <f>Q188*H188</f>
        <v>7.0833599999999997E-2</v>
      </c>
      <c r="S188" s="199">
        <v>0</v>
      </c>
      <c r="T188" s="200">
        <f>S188*H188</f>
        <v>0</v>
      </c>
      <c r="AR188" s="22" t="s">
        <v>139</v>
      </c>
      <c r="AT188" s="22" t="s">
        <v>134</v>
      </c>
      <c r="AU188" s="22" t="s">
        <v>87</v>
      </c>
      <c r="AY188" s="22" t="s">
        <v>132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2" t="s">
        <v>139</v>
      </c>
      <c r="BK188" s="201">
        <f>ROUND(I188*H188,2)</f>
        <v>0</v>
      </c>
      <c r="BL188" s="22" t="s">
        <v>139</v>
      </c>
      <c r="BM188" s="22" t="s">
        <v>308</v>
      </c>
    </row>
    <row r="189" spans="2:65" s="11" customFormat="1" ht="24">
      <c r="B189" s="202"/>
      <c r="C189" s="203"/>
      <c r="D189" s="204" t="s">
        <v>141</v>
      </c>
      <c r="E189" s="205" t="s">
        <v>34</v>
      </c>
      <c r="F189" s="206" t="s">
        <v>303</v>
      </c>
      <c r="G189" s="203"/>
      <c r="H189" s="205" t="s">
        <v>34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141</v>
      </c>
      <c r="AU189" s="212" t="s">
        <v>87</v>
      </c>
      <c r="AV189" s="11" t="s">
        <v>25</v>
      </c>
      <c r="AW189" s="11" t="s">
        <v>41</v>
      </c>
      <c r="AX189" s="11" t="s">
        <v>78</v>
      </c>
      <c r="AY189" s="212" t="s">
        <v>132</v>
      </c>
    </row>
    <row r="190" spans="2:65" s="11" customFormat="1">
      <c r="B190" s="202"/>
      <c r="C190" s="203"/>
      <c r="D190" s="204" t="s">
        <v>141</v>
      </c>
      <c r="E190" s="205" t="s">
        <v>34</v>
      </c>
      <c r="F190" s="206" t="s">
        <v>309</v>
      </c>
      <c r="G190" s="203"/>
      <c r="H190" s="205" t="s">
        <v>34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141</v>
      </c>
      <c r="AU190" s="212" t="s">
        <v>87</v>
      </c>
      <c r="AV190" s="11" t="s">
        <v>25</v>
      </c>
      <c r="AW190" s="11" t="s">
        <v>41</v>
      </c>
      <c r="AX190" s="11" t="s">
        <v>78</v>
      </c>
      <c r="AY190" s="212" t="s">
        <v>132</v>
      </c>
    </row>
    <row r="191" spans="2:65" s="12" customFormat="1">
      <c r="B191" s="213"/>
      <c r="C191" s="214"/>
      <c r="D191" s="204" t="s">
        <v>141</v>
      </c>
      <c r="E191" s="215" t="s">
        <v>34</v>
      </c>
      <c r="F191" s="216" t="s">
        <v>310</v>
      </c>
      <c r="G191" s="214"/>
      <c r="H191" s="217">
        <v>14.09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141</v>
      </c>
      <c r="AU191" s="223" t="s">
        <v>87</v>
      </c>
      <c r="AV191" s="12" t="s">
        <v>87</v>
      </c>
      <c r="AW191" s="12" t="s">
        <v>41</v>
      </c>
      <c r="AX191" s="12" t="s">
        <v>78</v>
      </c>
      <c r="AY191" s="223" t="s">
        <v>132</v>
      </c>
    </row>
    <row r="192" spans="2:65" s="11" customFormat="1">
      <c r="B192" s="202"/>
      <c r="C192" s="203"/>
      <c r="D192" s="204" t="s">
        <v>141</v>
      </c>
      <c r="E192" s="205" t="s">
        <v>34</v>
      </c>
      <c r="F192" s="206" t="s">
        <v>311</v>
      </c>
      <c r="G192" s="203"/>
      <c r="H192" s="205" t="s">
        <v>34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141</v>
      </c>
      <c r="AU192" s="212" t="s">
        <v>87</v>
      </c>
      <c r="AV192" s="11" t="s">
        <v>25</v>
      </c>
      <c r="AW192" s="11" t="s">
        <v>41</v>
      </c>
      <c r="AX192" s="11" t="s">
        <v>78</v>
      </c>
      <c r="AY192" s="212" t="s">
        <v>132</v>
      </c>
    </row>
    <row r="193" spans="2:65" s="12" customFormat="1">
      <c r="B193" s="213"/>
      <c r="C193" s="214"/>
      <c r="D193" s="204" t="s">
        <v>141</v>
      </c>
      <c r="E193" s="215" t="s">
        <v>34</v>
      </c>
      <c r="F193" s="216" t="s">
        <v>312</v>
      </c>
      <c r="G193" s="214"/>
      <c r="H193" s="217">
        <v>35.1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141</v>
      </c>
      <c r="AU193" s="223" t="s">
        <v>87</v>
      </c>
      <c r="AV193" s="12" t="s">
        <v>87</v>
      </c>
      <c r="AW193" s="12" t="s">
        <v>41</v>
      </c>
      <c r="AX193" s="12" t="s">
        <v>78</v>
      </c>
      <c r="AY193" s="223" t="s">
        <v>132</v>
      </c>
    </row>
    <row r="194" spans="2:65" s="13" customFormat="1">
      <c r="B194" s="224"/>
      <c r="C194" s="225"/>
      <c r="D194" s="204" t="s">
        <v>141</v>
      </c>
      <c r="E194" s="226" t="s">
        <v>34</v>
      </c>
      <c r="F194" s="227" t="s">
        <v>147</v>
      </c>
      <c r="G194" s="225"/>
      <c r="H194" s="228">
        <v>49.19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141</v>
      </c>
      <c r="AU194" s="234" t="s">
        <v>87</v>
      </c>
      <c r="AV194" s="13" t="s">
        <v>139</v>
      </c>
      <c r="AW194" s="13" t="s">
        <v>41</v>
      </c>
      <c r="AX194" s="13" t="s">
        <v>25</v>
      </c>
      <c r="AY194" s="234" t="s">
        <v>132</v>
      </c>
    </row>
    <row r="195" spans="2:65" s="1" customFormat="1" ht="25.5" customHeight="1">
      <c r="B195" s="39"/>
      <c r="C195" s="190" t="s">
        <v>313</v>
      </c>
      <c r="D195" s="190" t="s">
        <v>134</v>
      </c>
      <c r="E195" s="191" t="s">
        <v>314</v>
      </c>
      <c r="F195" s="192" t="s">
        <v>315</v>
      </c>
      <c r="G195" s="193" t="s">
        <v>137</v>
      </c>
      <c r="H195" s="194">
        <v>49.19</v>
      </c>
      <c r="I195" s="195"/>
      <c r="J195" s="196">
        <f>ROUND(I195*H195,2)</f>
        <v>0</v>
      </c>
      <c r="K195" s="192" t="s">
        <v>138</v>
      </c>
      <c r="L195" s="59"/>
      <c r="M195" s="197" t="s">
        <v>34</v>
      </c>
      <c r="N195" s="198" t="s">
        <v>51</v>
      </c>
      <c r="O195" s="40"/>
      <c r="P195" s="199">
        <f>O195*H195</f>
        <v>0</v>
      </c>
      <c r="Q195" s="199">
        <v>4.0000000000000003E-5</v>
      </c>
      <c r="R195" s="199">
        <f>Q195*H195</f>
        <v>1.9675999999999999E-3</v>
      </c>
      <c r="S195" s="199">
        <v>0</v>
      </c>
      <c r="T195" s="200">
        <f>S195*H195</f>
        <v>0</v>
      </c>
      <c r="AR195" s="22" t="s">
        <v>139</v>
      </c>
      <c r="AT195" s="22" t="s">
        <v>134</v>
      </c>
      <c r="AU195" s="22" t="s">
        <v>87</v>
      </c>
      <c r="AY195" s="22" t="s">
        <v>132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2" t="s">
        <v>139</v>
      </c>
      <c r="BK195" s="201">
        <f>ROUND(I195*H195,2)</f>
        <v>0</v>
      </c>
      <c r="BL195" s="22" t="s">
        <v>139</v>
      </c>
      <c r="BM195" s="22" t="s">
        <v>316</v>
      </c>
    </row>
    <row r="196" spans="2:65" s="10" customFormat="1" ht="29.85" customHeight="1">
      <c r="B196" s="174"/>
      <c r="C196" s="175"/>
      <c r="D196" s="176" t="s">
        <v>77</v>
      </c>
      <c r="E196" s="188" t="s">
        <v>139</v>
      </c>
      <c r="F196" s="188" t="s">
        <v>317</v>
      </c>
      <c r="G196" s="175"/>
      <c r="H196" s="175"/>
      <c r="I196" s="178"/>
      <c r="J196" s="189">
        <f>BK196</f>
        <v>0</v>
      </c>
      <c r="K196" s="175"/>
      <c r="L196" s="180"/>
      <c r="M196" s="181"/>
      <c r="N196" s="182"/>
      <c r="O196" s="182"/>
      <c r="P196" s="183">
        <f>SUM(P197:P208)</f>
        <v>0</v>
      </c>
      <c r="Q196" s="182"/>
      <c r="R196" s="183">
        <f>SUM(R197:R208)</f>
        <v>782.7417312</v>
      </c>
      <c r="S196" s="182"/>
      <c r="T196" s="184">
        <f>SUM(T197:T208)</f>
        <v>0</v>
      </c>
      <c r="AR196" s="185" t="s">
        <v>25</v>
      </c>
      <c r="AT196" s="186" t="s">
        <v>77</v>
      </c>
      <c r="AU196" s="186" t="s">
        <v>25</v>
      </c>
      <c r="AY196" s="185" t="s">
        <v>132</v>
      </c>
      <c r="BK196" s="187">
        <f>SUM(BK197:BK208)</f>
        <v>0</v>
      </c>
    </row>
    <row r="197" spans="2:65" s="1" customFormat="1" ht="25.5" customHeight="1">
      <c r="B197" s="39"/>
      <c r="C197" s="190" t="s">
        <v>318</v>
      </c>
      <c r="D197" s="190" t="s">
        <v>134</v>
      </c>
      <c r="E197" s="191" t="s">
        <v>319</v>
      </c>
      <c r="F197" s="192" t="s">
        <v>320</v>
      </c>
      <c r="G197" s="193" t="s">
        <v>150</v>
      </c>
      <c r="H197" s="194">
        <v>29.79</v>
      </c>
      <c r="I197" s="195"/>
      <c r="J197" s="196">
        <f>ROUND(I197*H197,2)</f>
        <v>0</v>
      </c>
      <c r="K197" s="192" t="s">
        <v>34</v>
      </c>
      <c r="L197" s="59"/>
      <c r="M197" s="197" t="s">
        <v>34</v>
      </c>
      <c r="N197" s="198" t="s">
        <v>51</v>
      </c>
      <c r="O197" s="40"/>
      <c r="P197" s="199">
        <f>O197*H197</f>
        <v>0</v>
      </c>
      <c r="Q197" s="199">
        <v>2.13408</v>
      </c>
      <c r="R197" s="199">
        <f>Q197*H197</f>
        <v>63.574243199999998</v>
      </c>
      <c r="S197" s="199">
        <v>0</v>
      </c>
      <c r="T197" s="200">
        <f>S197*H197</f>
        <v>0</v>
      </c>
      <c r="AR197" s="22" t="s">
        <v>139</v>
      </c>
      <c r="AT197" s="22" t="s">
        <v>134</v>
      </c>
      <c r="AU197" s="22" t="s">
        <v>87</v>
      </c>
      <c r="AY197" s="22" t="s">
        <v>132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22" t="s">
        <v>139</v>
      </c>
      <c r="BK197" s="201">
        <f>ROUND(I197*H197,2)</f>
        <v>0</v>
      </c>
      <c r="BL197" s="22" t="s">
        <v>139</v>
      </c>
      <c r="BM197" s="22" t="s">
        <v>321</v>
      </c>
    </row>
    <row r="198" spans="2:65" s="11" customFormat="1" ht="24">
      <c r="B198" s="202"/>
      <c r="C198" s="203"/>
      <c r="D198" s="204" t="s">
        <v>141</v>
      </c>
      <c r="E198" s="205" t="s">
        <v>34</v>
      </c>
      <c r="F198" s="206" t="s">
        <v>322</v>
      </c>
      <c r="G198" s="203"/>
      <c r="H198" s="205" t="s">
        <v>34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141</v>
      </c>
      <c r="AU198" s="212" t="s">
        <v>87</v>
      </c>
      <c r="AV198" s="11" t="s">
        <v>25</v>
      </c>
      <c r="AW198" s="11" t="s">
        <v>41</v>
      </c>
      <c r="AX198" s="11" t="s">
        <v>78</v>
      </c>
      <c r="AY198" s="212" t="s">
        <v>132</v>
      </c>
    </row>
    <row r="199" spans="2:65" s="12" customFormat="1">
      <c r="B199" s="213"/>
      <c r="C199" s="214"/>
      <c r="D199" s="204" t="s">
        <v>141</v>
      </c>
      <c r="E199" s="215" t="s">
        <v>34</v>
      </c>
      <c r="F199" s="216" t="s">
        <v>238</v>
      </c>
      <c r="G199" s="214"/>
      <c r="H199" s="217">
        <v>29.79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141</v>
      </c>
      <c r="AU199" s="223" t="s">
        <v>87</v>
      </c>
      <c r="AV199" s="12" t="s">
        <v>87</v>
      </c>
      <c r="AW199" s="12" t="s">
        <v>41</v>
      </c>
      <c r="AX199" s="12" t="s">
        <v>25</v>
      </c>
      <c r="AY199" s="223" t="s">
        <v>132</v>
      </c>
    </row>
    <row r="200" spans="2:65" s="1" customFormat="1" ht="38.25" customHeight="1">
      <c r="B200" s="39"/>
      <c r="C200" s="190" t="s">
        <v>323</v>
      </c>
      <c r="D200" s="190" t="s">
        <v>134</v>
      </c>
      <c r="E200" s="191" t="s">
        <v>324</v>
      </c>
      <c r="F200" s="192" t="s">
        <v>325</v>
      </c>
      <c r="G200" s="193" t="s">
        <v>137</v>
      </c>
      <c r="H200" s="194">
        <v>65.87</v>
      </c>
      <c r="I200" s="195"/>
      <c r="J200" s="196">
        <f>ROUND(I200*H200,2)</f>
        <v>0</v>
      </c>
      <c r="K200" s="192" t="s">
        <v>138</v>
      </c>
      <c r="L200" s="59"/>
      <c r="M200" s="197" t="s">
        <v>34</v>
      </c>
      <c r="N200" s="198" t="s">
        <v>51</v>
      </c>
      <c r="O200" s="40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AR200" s="22" t="s">
        <v>139</v>
      </c>
      <c r="AT200" s="22" t="s">
        <v>134</v>
      </c>
      <c r="AU200" s="22" t="s">
        <v>87</v>
      </c>
      <c r="AY200" s="22" t="s">
        <v>132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22" t="s">
        <v>139</v>
      </c>
      <c r="BK200" s="201">
        <f>ROUND(I200*H200,2)</f>
        <v>0</v>
      </c>
      <c r="BL200" s="22" t="s">
        <v>139</v>
      </c>
      <c r="BM200" s="22" t="s">
        <v>326</v>
      </c>
    </row>
    <row r="201" spans="2:65" s="11" customFormat="1">
      <c r="B201" s="202"/>
      <c r="C201" s="203"/>
      <c r="D201" s="204" t="s">
        <v>141</v>
      </c>
      <c r="E201" s="205" t="s">
        <v>34</v>
      </c>
      <c r="F201" s="206" t="s">
        <v>327</v>
      </c>
      <c r="G201" s="203"/>
      <c r="H201" s="205" t="s">
        <v>34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141</v>
      </c>
      <c r="AU201" s="212" t="s">
        <v>87</v>
      </c>
      <c r="AV201" s="11" t="s">
        <v>25</v>
      </c>
      <c r="AW201" s="11" t="s">
        <v>41</v>
      </c>
      <c r="AX201" s="11" t="s">
        <v>78</v>
      </c>
      <c r="AY201" s="212" t="s">
        <v>132</v>
      </c>
    </row>
    <row r="202" spans="2:65" s="12" customFormat="1">
      <c r="B202" s="213"/>
      <c r="C202" s="214"/>
      <c r="D202" s="204" t="s">
        <v>141</v>
      </c>
      <c r="E202" s="215" t="s">
        <v>34</v>
      </c>
      <c r="F202" s="216" t="s">
        <v>328</v>
      </c>
      <c r="G202" s="214"/>
      <c r="H202" s="217">
        <v>65.87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141</v>
      </c>
      <c r="AU202" s="223" t="s">
        <v>87</v>
      </c>
      <c r="AV202" s="12" t="s">
        <v>87</v>
      </c>
      <c r="AW202" s="12" t="s">
        <v>41</v>
      </c>
      <c r="AX202" s="12" t="s">
        <v>25</v>
      </c>
      <c r="AY202" s="223" t="s">
        <v>132</v>
      </c>
    </row>
    <row r="203" spans="2:65" s="1" customFormat="1" ht="25.5" customHeight="1">
      <c r="B203" s="39"/>
      <c r="C203" s="190" t="s">
        <v>329</v>
      </c>
      <c r="D203" s="190" t="s">
        <v>134</v>
      </c>
      <c r="E203" s="191" t="s">
        <v>330</v>
      </c>
      <c r="F203" s="192" t="s">
        <v>331</v>
      </c>
      <c r="G203" s="193" t="s">
        <v>150</v>
      </c>
      <c r="H203" s="194">
        <v>360.16</v>
      </c>
      <c r="I203" s="195"/>
      <c r="J203" s="196">
        <f>ROUND(I203*H203,2)</f>
        <v>0</v>
      </c>
      <c r="K203" s="192" t="s">
        <v>138</v>
      </c>
      <c r="L203" s="59"/>
      <c r="M203" s="197" t="s">
        <v>34</v>
      </c>
      <c r="N203" s="198" t="s">
        <v>51</v>
      </c>
      <c r="O203" s="40"/>
      <c r="P203" s="199">
        <f>O203*H203</f>
        <v>0</v>
      </c>
      <c r="Q203" s="199">
        <v>1.9967999999999999</v>
      </c>
      <c r="R203" s="199">
        <f>Q203*H203</f>
        <v>719.16748800000005</v>
      </c>
      <c r="S203" s="199">
        <v>0</v>
      </c>
      <c r="T203" s="200">
        <f>S203*H203</f>
        <v>0</v>
      </c>
      <c r="AR203" s="22" t="s">
        <v>139</v>
      </c>
      <c r="AT203" s="22" t="s">
        <v>134</v>
      </c>
      <c r="AU203" s="22" t="s">
        <v>87</v>
      </c>
      <c r="AY203" s="22" t="s">
        <v>132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22" t="s">
        <v>139</v>
      </c>
      <c r="BK203" s="201">
        <f>ROUND(I203*H203,2)</f>
        <v>0</v>
      </c>
      <c r="BL203" s="22" t="s">
        <v>139</v>
      </c>
      <c r="BM203" s="22" t="s">
        <v>332</v>
      </c>
    </row>
    <row r="204" spans="2:65" s="11" customFormat="1">
      <c r="B204" s="202"/>
      <c r="C204" s="203"/>
      <c r="D204" s="204" t="s">
        <v>141</v>
      </c>
      <c r="E204" s="205" t="s">
        <v>34</v>
      </c>
      <c r="F204" s="206" t="s">
        <v>333</v>
      </c>
      <c r="G204" s="203"/>
      <c r="H204" s="205" t="s">
        <v>34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141</v>
      </c>
      <c r="AU204" s="212" t="s">
        <v>87</v>
      </c>
      <c r="AV204" s="11" t="s">
        <v>25</v>
      </c>
      <c r="AW204" s="11" t="s">
        <v>41</v>
      </c>
      <c r="AX204" s="11" t="s">
        <v>78</v>
      </c>
      <c r="AY204" s="212" t="s">
        <v>132</v>
      </c>
    </row>
    <row r="205" spans="2:65" s="12" customFormat="1">
      <c r="B205" s="213"/>
      <c r="C205" s="214"/>
      <c r="D205" s="204" t="s">
        <v>141</v>
      </c>
      <c r="E205" s="215" t="s">
        <v>34</v>
      </c>
      <c r="F205" s="216" t="s">
        <v>334</v>
      </c>
      <c r="G205" s="214"/>
      <c r="H205" s="217">
        <v>360.16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141</v>
      </c>
      <c r="AU205" s="223" t="s">
        <v>87</v>
      </c>
      <c r="AV205" s="12" t="s">
        <v>87</v>
      </c>
      <c r="AW205" s="12" t="s">
        <v>41</v>
      </c>
      <c r="AX205" s="12" t="s">
        <v>25</v>
      </c>
      <c r="AY205" s="223" t="s">
        <v>132</v>
      </c>
    </row>
    <row r="206" spans="2:65" s="1" customFormat="1" ht="25.5" customHeight="1">
      <c r="B206" s="39"/>
      <c r="C206" s="190" t="s">
        <v>335</v>
      </c>
      <c r="D206" s="190" t="s">
        <v>134</v>
      </c>
      <c r="E206" s="191" t="s">
        <v>336</v>
      </c>
      <c r="F206" s="192" t="s">
        <v>337</v>
      </c>
      <c r="G206" s="193" t="s">
        <v>137</v>
      </c>
      <c r="H206" s="194">
        <v>493.52</v>
      </c>
      <c r="I206" s="195"/>
      <c r="J206" s="196">
        <f>ROUND(I206*H206,2)</f>
        <v>0</v>
      </c>
      <c r="K206" s="192" t="s">
        <v>138</v>
      </c>
      <c r="L206" s="59"/>
      <c r="M206" s="197" t="s">
        <v>34</v>
      </c>
      <c r="N206" s="198" t="s">
        <v>51</v>
      </c>
      <c r="O206" s="40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AR206" s="22" t="s">
        <v>139</v>
      </c>
      <c r="AT206" s="22" t="s">
        <v>134</v>
      </c>
      <c r="AU206" s="22" t="s">
        <v>87</v>
      </c>
      <c r="AY206" s="22" t="s">
        <v>132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139</v>
      </c>
      <c r="BK206" s="201">
        <f>ROUND(I206*H206,2)</f>
        <v>0</v>
      </c>
      <c r="BL206" s="22" t="s">
        <v>139</v>
      </c>
      <c r="BM206" s="22" t="s">
        <v>338</v>
      </c>
    </row>
    <row r="207" spans="2:65" s="11" customFormat="1">
      <c r="B207" s="202"/>
      <c r="C207" s="203"/>
      <c r="D207" s="204" t="s">
        <v>141</v>
      </c>
      <c r="E207" s="205" t="s">
        <v>34</v>
      </c>
      <c r="F207" s="206" t="s">
        <v>339</v>
      </c>
      <c r="G207" s="203"/>
      <c r="H207" s="205" t="s">
        <v>34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141</v>
      </c>
      <c r="AU207" s="212" t="s">
        <v>87</v>
      </c>
      <c r="AV207" s="11" t="s">
        <v>25</v>
      </c>
      <c r="AW207" s="11" t="s">
        <v>41</v>
      </c>
      <c r="AX207" s="11" t="s">
        <v>78</v>
      </c>
      <c r="AY207" s="212" t="s">
        <v>132</v>
      </c>
    </row>
    <row r="208" spans="2:65" s="12" customFormat="1">
      <c r="B208" s="213"/>
      <c r="C208" s="214"/>
      <c r="D208" s="204" t="s">
        <v>141</v>
      </c>
      <c r="E208" s="215" t="s">
        <v>34</v>
      </c>
      <c r="F208" s="216" t="s">
        <v>340</v>
      </c>
      <c r="G208" s="214"/>
      <c r="H208" s="217">
        <v>493.52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141</v>
      </c>
      <c r="AU208" s="223" t="s">
        <v>87</v>
      </c>
      <c r="AV208" s="12" t="s">
        <v>87</v>
      </c>
      <c r="AW208" s="12" t="s">
        <v>41</v>
      </c>
      <c r="AX208" s="12" t="s">
        <v>25</v>
      </c>
      <c r="AY208" s="223" t="s">
        <v>132</v>
      </c>
    </row>
    <row r="209" spans="2:65" s="10" customFormat="1" ht="29.85" customHeight="1">
      <c r="B209" s="174"/>
      <c r="C209" s="175"/>
      <c r="D209" s="176" t="s">
        <v>77</v>
      </c>
      <c r="E209" s="188" t="s">
        <v>173</v>
      </c>
      <c r="F209" s="188" t="s">
        <v>341</v>
      </c>
      <c r="G209" s="175"/>
      <c r="H209" s="175"/>
      <c r="I209" s="178"/>
      <c r="J209" s="189">
        <f>BK209</f>
        <v>0</v>
      </c>
      <c r="K209" s="175"/>
      <c r="L209" s="180"/>
      <c r="M209" s="181"/>
      <c r="N209" s="182"/>
      <c r="O209" s="182"/>
      <c r="P209" s="183">
        <f>SUM(P210:P212)</f>
        <v>0</v>
      </c>
      <c r="Q209" s="182"/>
      <c r="R209" s="183">
        <f>SUM(R210:R212)</f>
        <v>0.11145190000000001</v>
      </c>
      <c r="S209" s="182"/>
      <c r="T209" s="184">
        <f>SUM(T210:T212)</f>
        <v>0</v>
      </c>
      <c r="AR209" s="185" t="s">
        <v>25</v>
      </c>
      <c r="AT209" s="186" t="s">
        <v>77</v>
      </c>
      <c r="AU209" s="186" t="s">
        <v>25</v>
      </c>
      <c r="AY209" s="185" t="s">
        <v>132</v>
      </c>
      <c r="BK209" s="187">
        <f>SUM(BK210:BK212)</f>
        <v>0</v>
      </c>
    </row>
    <row r="210" spans="2:65" s="1" customFormat="1" ht="16.5" customHeight="1">
      <c r="B210" s="39"/>
      <c r="C210" s="190" t="s">
        <v>342</v>
      </c>
      <c r="D210" s="190" t="s">
        <v>134</v>
      </c>
      <c r="E210" s="191" t="s">
        <v>343</v>
      </c>
      <c r="F210" s="192" t="s">
        <v>344</v>
      </c>
      <c r="G210" s="193" t="s">
        <v>137</v>
      </c>
      <c r="H210" s="194">
        <v>14.09</v>
      </c>
      <c r="I210" s="195"/>
      <c r="J210" s="196">
        <f>ROUND(I210*H210,2)</f>
        <v>0</v>
      </c>
      <c r="K210" s="192" t="s">
        <v>34</v>
      </c>
      <c r="L210" s="59"/>
      <c r="M210" s="197" t="s">
        <v>34</v>
      </c>
      <c r="N210" s="198" t="s">
        <v>51</v>
      </c>
      <c r="O210" s="40"/>
      <c r="P210" s="199">
        <f>O210*H210</f>
        <v>0</v>
      </c>
      <c r="Q210" s="199">
        <v>7.9100000000000004E-3</v>
      </c>
      <c r="R210" s="199">
        <f>Q210*H210</f>
        <v>0.11145190000000001</v>
      </c>
      <c r="S210" s="199">
        <v>0</v>
      </c>
      <c r="T210" s="200">
        <f>S210*H210</f>
        <v>0</v>
      </c>
      <c r="AR210" s="22" t="s">
        <v>139</v>
      </c>
      <c r="AT210" s="22" t="s">
        <v>134</v>
      </c>
      <c r="AU210" s="22" t="s">
        <v>87</v>
      </c>
      <c r="AY210" s="22" t="s">
        <v>132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22" t="s">
        <v>139</v>
      </c>
      <c r="BK210" s="201">
        <f>ROUND(I210*H210,2)</f>
        <v>0</v>
      </c>
      <c r="BL210" s="22" t="s">
        <v>139</v>
      </c>
      <c r="BM210" s="22" t="s">
        <v>345</v>
      </c>
    </row>
    <row r="211" spans="2:65" s="11" customFormat="1">
      <c r="B211" s="202"/>
      <c r="C211" s="203"/>
      <c r="D211" s="204" t="s">
        <v>141</v>
      </c>
      <c r="E211" s="205" t="s">
        <v>34</v>
      </c>
      <c r="F211" s="206" t="s">
        <v>346</v>
      </c>
      <c r="G211" s="203"/>
      <c r="H211" s="205" t="s">
        <v>34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141</v>
      </c>
      <c r="AU211" s="212" t="s">
        <v>87</v>
      </c>
      <c r="AV211" s="11" t="s">
        <v>25</v>
      </c>
      <c r="AW211" s="11" t="s">
        <v>41</v>
      </c>
      <c r="AX211" s="11" t="s">
        <v>78</v>
      </c>
      <c r="AY211" s="212" t="s">
        <v>132</v>
      </c>
    </row>
    <row r="212" spans="2:65" s="12" customFormat="1">
      <c r="B212" s="213"/>
      <c r="C212" s="214"/>
      <c r="D212" s="204" t="s">
        <v>141</v>
      </c>
      <c r="E212" s="215" t="s">
        <v>34</v>
      </c>
      <c r="F212" s="216" t="s">
        <v>310</v>
      </c>
      <c r="G212" s="214"/>
      <c r="H212" s="217">
        <v>14.09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141</v>
      </c>
      <c r="AU212" s="223" t="s">
        <v>87</v>
      </c>
      <c r="AV212" s="12" t="s">
        <v>87</v>
      </c>
      <c r="AW212" s="12" t="s">
        <v>41</v>
      </c>
      <c r="AX212" s="12" t="s">
        <v>25</v>
      </c>
      <c r="AY212" s="223" t="s">
        <v>132</v>
      </c>
    </row>
    <row r="213" spans="2:65" s="10" customFormat="1" ht="29.85" customHeight="1">
      <c r="B213" s="174"/>
      <c r="C213" s="175"/>
      <c r="D213" s="176" t="s">
        <v>77</v>
      </c>
      <c r="E213" s="188" t="s">
        <v>189</v>
      </c>
      <c r="F213" s="188" t="s">
        <v>347</v>
      </c>
      <c r="G213" s="175"/>
      <c r="H213" s="175"/>
      <c r="I213" s="178"/>
      <c r="J213" s="189">
        <f>BK213</f>
        <v>0</v>
      </c>
      <c r="K213" s="175"/>
      <c r="L213" s="180"/>
      <c r="M213" s="181"/>
      <c r="N213" s="182"/>
      <c r="O213" s="182"/>
      <c r="P213" s="183">
        <f>SUM(P214:P230)</f>
        <v>0</v>
      </c>
      <c r="Q213" s="182"/>
      <c r="R213" s="183">
        <f>SUM(R214:R230)</f>
        <v>1.3968000000000001E-2</v>
      </c>
      <c r="S213" s="182"/>
      <c r="T213" s="184">
        <f>SUM(T214:T230)</f>
        <v>119.2</v>
      </c>
      <c r="AR213" s="185" t="s">
        <v>25</v>
      </c>
      <c r="AT213" s="186" t="s">
        <v>77</v>
      </c>
      <c r="AU213" s="186" t="s">
        <v>25</v>
      </c>
      <c r="AY213" s="185" t="s">
        <v>132</v>
      </c>
      <c r="BK213" s="187">
        <f>SUM(BK214:BK230)</f>
        <v>0</v>
      </c>
    </row>
    <row r="214" spans="2:65" s="1" customFormat="1" ht="25.5" customHeight="1">
      <c r="B214" s="39"/>
      <c r="C214" s="190" t="s">
        <v>348</v>
      </c>
      <c r="D214" s="190" t="s">
        <v>134</v>
      </c>
      <c r="E214" s="191" t="s">
        <v>349</v>
      </c>
      <c r="F214" s="192" t="s">
        <v>350</v>
      </c>
      <c r="G214" s="193" t="s">
        <v>157</v>
      </c>
      <c r="H214" s="194">
        <v>174.6</v>
      </c>
      <c r="I214" s="195"/>
      <c r="J214" s="196">
        <f>ROUND(I214*H214,2)</f>
        <v>0</v>
      </c>
      <c r="K214" s="192" t="s">
        <v>138</v>
      </c>
      <c r="L214" s="59"/>
      <c r="M214" s="197" t="s">
        <v>34</v>
      </c>
      <c r="N214" s="198" t="s">
        <v>51</v>
      </c>
      <c r="O214" s="40"/>
      <c r="P214" s="199">
        <f>O214*H214</f>
        <v>0</v>
      </c>
      <c r="Q214" s="199">
        <v>8.0000000000000007E-5</v>
      </c>
      <c r="R214" s="199">
        <f>Q214*H214</f>
        <v>1.3968000000000001E-2</v>
      </c>
      <c r="S214" s="199">
        <v>0</v>
      </c>
      <c r="T214" s="200">
        <f>S214*H214</f>
        <v>0</v>
      </c>
      <c r="AR214" s="22" t="s">
        <v>139</v>
      </c>
      <c r="AT214" s="22" t="s">
        <v>134</v>
      </c>
      <c r="AU214" s="22" t="s">
        <v>87</v>
      </c>
      <c r="AY214" s="22" t="s">
        <v>132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22" t="s">
        <v>139</v>
      </c>
      <c r="BK214" s="201">
        <f>ROUND(I214*H214,2)</f>
        <v>0</v>
      </c>
      <c r="BL214" s="22" t="s">
        <v>139</v>
      </c>
      <c r="BM214" s="22" t="s">
        <v>351</v>
      </c>
    </row>
    <row r="215" spans="2:65" s="11" customFormat="1">
      <c r="B215" s="202"/>
      <c r="C215" s="203"/>
      <c r="D215" s="204" t="s">
        <v>141</v>
      </c>
      <c r="E215" s="205" t="s">
        <v>34</v>
      </c>
      <c r="F215" s="206" t="s">
        <v>352</v>
      </c>
      <c r="G215" s="203"/>
      <c r="H215" s="205" t="s">
        <v>34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141</v>
      </c>
      <c r="AU215" s="212" t="s">
        <v>87</v>
      </c>
      <c r="AV215" s="11" t="s">
        <v>25</v>
      </c>
      <c r="AW215" s="11" t="s">
        <v>41</v>
      </c>
      <c r="AX215" s="11" t="s">
        <v>78</v>
      </c>
      <c r="AY215" s="212" t="s">
        <v>132</v>
      </c>
    </row>
    <row r="216" spans="2:65" s="12" customFormat="1">
      <c r="B216" s="213"/>
      <c r="C216" s="214"/>
      <c r="D216" s="204" t="s">
        <v>141</v>
      </c>
      <c r="E216" s="215" t="s">
        <v>34</v>
      </c>
      <c r="F216" s="216" t="s">
        <v>353</v>
      </c>
      <c r="G216" s="214"/>
      <c r="H216" s="217">
        <v>174.6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141</v>
      </c>
      <c r="AU216" s="223" t="s">
        <v>87</v>
      </c>
      <c r="AV216" s="12" t="s">
        <v>87</v>
      </c>
      <c r="AW216" s="12" t="s">
        <v>41</v>
      </c>
      <c r="AX216" s="12" t="s">
        <v>25</v>
      </c>
      <c r="AY216" s="223" t="s">
        <v>132</v>
      </c>
    </row>
    <row r="217" spans="2:65" s="1" customFormat="1" ht="38.25" customHeight="1">
      <c r="B217" s="39"/>
      <c r="C217" s="190" t="s">
        <v>354</v>
      </c>
      <c r="D217" s="190" t="s">
        <v>134</v>
      </c>
      <c r="E217" s="191" t="s">
        <v>355</v>
      </c>
      <c r="F217" s="192" t="s">
        <v>356</v>
      </c>
      <c r="G217" s="193" t="s">
        <v>137</v>
      </c>
      <c r="H217" s="194">
        <v>2550</v>
      </c>
      <c r="I217" s="195"/>
      <c r="J217" s="196">
        <f>ROUND(I217*H217,2)</f>
        <v>0</v>
      </c>
      <c r="K217" s="192" t="s">
        <v>138</v>
      </c>
      <c r="L217" s="59"/>
      <c r="M217" s="197" t="s">
        <v>34</v>
      </c>
      <c r="N217" s="198" t="s">
        <v>51</v>
      </c>
      <c r="O217" s="40"/>
      <c r="P217" s="199">
        <f>O217*H217</f>
        <v>0</v>
      </c>
      <c r="Q217" s="199">
        <v>0</v>
      </c>
      <c r="R217" s="199">
        <f>Q217*H217</f>
        <v>0</v>
      </c>
      <c r="S217" s="199">
        <v>0.02</v>
      </c>
      <c r="T217" s="200">
        <f>S217*H217</f>
        <v>51</v>
      </c>
      <c r="AR217" s="22" t="s">
        <v>139</v>
      </c>
      <c r="AT217" s="22" t="s">
        <v>134</v>
      </c>
      <c r="AU217" s="22" t="s">
        <v>87</v>
      </c>
      <c r="AY217" s="22" t="s">
        <v>132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139</v>
      </c>
      <c r="BK217" s="201">
        <f>ROUND(I217*H217,2)</f>
        <v>0</v>
      </c>
      <c r="BL217" s="22" t="s">
        <v>139</v>
      </c>
      <c r="BM217" s="22" t="s">
        <v>357</v>
      </c>
    </row>
    <row r="218" spans="2:65" s="11" customFormat="1">
      <c r="B218" s="202"/>
      <c r="C218" s="203"/>
      <c r="D218" s="204" t="s">
        <v>141</v>
      </c>
      <c r="E218" s="205" t="s">
        <v>34</v>
      </c>
      <c r="F218" s="206" t="s">
        <v>358</v>
      </c>
      <c r="G218" s="203"/>
      <c r="H218" s="205" t="s">
        <v>34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141</v>
      </c>
      <c r="AU218" s="212" t="s">
        <v>87</v>
      </c>
      <c r="AV218" s="11" t="s">
        <v>25</v>
      </c>
      <c r="AW218" s="11" t="s">
        <v>41</v>
      </c>
      <c r="AX218" s="11" t="s">
        <v>78</v>
      </c>
      <c r="AY218" s="212" t="s">
        <v>132</v>
      </c>
    </row>
    <row r="219" spans="2:65" s="12" customFormat="1">
      <c r="B219" s="213"/>
      <c r="C219" s="214"/>
      <c r="D219" s="204" t="s">
        <v>141</v>
      </c>
      <c r="E219" s="215" t="s">
        <v>34</v>
      </c>
      <c r="F219" s="216" t="s">
        <v>359</v>
      </c>
      <c r="G219" s="214"/>
      <c r="H219" s="217">
        <v>2550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141</v>
      </c>
      <c r="AU219" s="223" t="s">
        <v>87</v>
      </c>
      <c r="AV219" s="12" t="s">
        <v>87</v>
      </c>
      <c r="AW219" s="12" t="s">
        <v>41</v>
      </c>
      <c r="AX219" s="12" t="s">
        <v>25</v>
      </c>
      <c r="AY219" s="223" t="s">
        <v>132</v>
      </c>
    </row>
    <row r="220" spans="2:65" s="1" customFormat="1" ht="25.5" customHeight="1">
      <c r="B220" s="39"/>
      <c r="C220" s="190" t="s">
        <v>360</v>
      </c>
      <c r="D220" s="190" t="s">
        <v>134</v>
      </c>
      <c r="E220" s="191" t="s">
        <v>361</v>
      </c>
      <c r="F220" s="192" t="s">
        <v>362</v>
      </c>
      <c r="G220" s="193" t="s">
        <v>150</v>
      </c>
      <c r="H220" s="194">
        <v>31</v>
      </c>
      <c r="I220" s="195"/>
      <c r="J220" s="196">
        <f>ROUND(I220*H220,2)</f>
        <v>0</v>
      </c>
      <c r="K220" s="192" t="s">
        <v>138</v>
      </c>
      <c r="L220" s="59"/>
      <c r="M220" s="197" t="s">
        <v>34</v>
      </c>
      <c r="N220" s="198" t="s">
        <v>51</v>
      </c>
      <c r="O220" s="40"/>
      <c r="P220" s="199">
        <f>O220*H220</f>
        <v>0</v>
      </c>
      <c r="Q220" s="199">
        <v>0</v>
      </c>
      <c r="R220" s="199">
        <f>Q220*H220</f>
        <v>0</v>
      </c>
      <c r="S220" s="199">
        <v>2.2000000000000002</v>
      </c>
      <c r="T220" s="200">
        <f>S220*H220</f>
        <v>68.2</v>
      </c>
      <c r="AR220" s="22" t="s">
        <v>139</v>
      </c>
      <c r="AT220" s="22" t="s">
        <v>134</v>
      </c>
      <c r="AU220" s="22" t="s">
        <v>87</v>
      </c>
      <c r="AY220" s="22" t="s">
        <v>132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22" t="s">
        <v>139</v>
      </c>
      <c r="BK220" s="201">
        <f>ROUND(I220*H220,2)</f>
        <v>0</v>
      </c>
      <c r="BL220" s="22" t="s">
        <v>139</v>
      </c>
      <c r="BM220" s="22" t="s">
        <v>363</v>
      </c>
    </row>
    <row r="221" spans="2:65" s="11" customFormat="1">
      <c r="B221" s="202"/>
      <c r="C221" s="203"/>
      <c r="D221" s="204" t="s">
        <v>141</v>
      </c>
      <c r="E221" s="205" t="s">
        <v>34</v>
      </c>
      <c r="F221" s="206" t="s">
        <v>364</v>
      </c>
      <c r="G221" s="203"/>
      <c r="H221" s="205" t="s">
        <v>34</v>
      </c>
      <c r="I221" s="207"/>
      <c r="J221" s="203"/>
      <c r="K221" s="203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141</v>
      </c>
      <c r="AU221" s="212" t="s">
        <v>87</v>
      </c>
      <c r="AV221" s="11" t="s">
        <v>25</v>
      </c>
      <c r="AW221" s="11" t="s">
        <v>41</v>
      </c>
      <c r="AX221" s="11" t="s">
        <v>78</v>
      </c>
      <c r="AY221" s="212" t="s">
        <v>132</v>
      </c>
    </row>
    <row r="222" spans="2:65" s="11" customFormat="1">
      <c r="B222" s="202"/>
      <c r="C222" s="203"/>
      <c r="D222" s="204" t="s">
        <v>141</v>
      </c>
      <c r="E222" s="205" t="s">
        <v>34</v>
      </c>
      <c r="F222" s="206" t="s">
        <v>365</v>
      </c>
      <c r="G222" s="203"/>
      <c r="H222" s="205" t="s">
        <v>34</v>
      </c>
      <c r="I222" s="207"/>
      <c r="J222" s="203"/>
      <c r="K222" s="203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141</v>
      </c>
      <c r="AU222" s="212" t="s">
        <v>87</v>
      </c>
      <c r="AV222" s="11" t="s">
        <v>25</v>
      </c>
      <c r="AW222" s="11" t="s">
        <v>41</v>
      </c>
      <c r="AX222" s="11" t="s">
        <v>78</v>
      </c>
      <c r="AY222" s="212" t="s">
        <v>132</v>
      </c>
    </row>
    <row r="223" spans="2:65" s="12" customFormat="1">
      <c r="B223" s="213"/>
      <c r="C223" s="214"/>
      <c r="D223" s="204" t="s">
        <v>141</v>
      </c>
      <c r="E223" s="215" t="s">
        <v>34</v>
      </c>
      <c r="F223" s="216" t="s">
        <v>366</v>
      </c>
      <c r="G223" s="214"/>
      <c r="H223" s="217">
        <v>15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141</v>
      </c>
      <c r="AU223" s="223" t="s">
        <v>87</v>
      </c>
      <c r="AV223" s="12" t="s">
        <v>87</v>
      </c>
      <c r="AW223" s="12" t="s">
        <v>41</v>
      </c>
      <c r="AX223" s="12" t="s">
        <v>78</v>
      </c>
      <c r="AY223" s="223" t="s">
        <v>132</v>
      </c>
    </row>
    <row r="224" spans="2:65" s="11" customFormat="1">
      <c r="B224" s="202"/>
      <c r="C224" s="203"/>
      <c r="D224" s="204" t="s">
        <v>141</v>
      </c>
      <c r="E224" s="205" t="s">
        <v>34</v>
      </c>
      <c r="F224" s="206" t="s">
        <v>367</v>
      </c>
      <c r="G224" s="203"/>
      <c r="H224" s="205" t="s">
        <v>34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141</v>
      </c>
      <c r="AU224" s="212" t="s">
        <v>87</v>
      </c>
      <c r="AV224" s="11" t="s">
        <v>25</v>
      </c>
      <c r="AW224" s="11" t="s">
        <v>41</v>
      </c>
      <c r="AX224" s="11" t="s">
        <v>78</v>
      </c>
      <c r="AY224" s="212" t="s">
        <v>132</v>
      </c>
    </row>
    <row r="225" spans="2:65" s="12" customFormat="1">
      <c r="B225" s="213"/>
      <c r="C225" s="214"/>
      <c r="D225" s="204" t="s">
        <v>141</v>
      </c>
      <c r="E225" s="215" t="s">
        <v>34</v>
      </c>
      <c r="F225" s="216" t="s">
        <v>368</v>
      </c>
      <c r="G225" s="214"/>
      <c r="H225" s="217">
        <v>10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141</v>
      </c>
      <c r="AU225" s="223" t="s">
        <v>87</v>
      </c>
      <c r="AV225" s="12" t="s">
        <v>87</v>
      </c>
      <c r="AW225" s="12" t="s">
        <v>41</v>
      </c>
      <c r="AX225" s="12" t="s">
        <v>78</v>
      </c>
      <c r="AY225" s="223" t="s">
        <v>132</v>
      </c>
    </row>
    <row r="226" spans="2:65" s="11" customFormat="1">
      <c r="B226" s="202"/>
      <c r="C226" s="203"/>
      <c r="D226" s="204" t="s">
        <v>141</v>
      </c>
      <c r="E226" s="205" t="s">
        <v>34</v>
      </c>
      <c r="F226" s="206" t="s">
        <v>369</v>
      </c>
      <c r="G226" s="203"/>
      <c r="H226" s="205" t="s">
        <v>34</v>
      </c>
      <c r="I226" s="207"/>
      <c r="J226" s="203"/>
      <c r="K226" s="203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141</v>
      </c>
      <c r="AU226" s="212" t="s">
        <v>87</v>
      </c>
      <c r="AV226" s="11" t="s">
        <v>25</v>
      </c>
      <c r="AW226" s="11" t="s">
        <v>41</v>
      </c>
      <c r="AX226" s="11" t="s">
        <v>78</v>
      </c>
      <c r="AY226" s="212" t="s">
        <v>132</v>
      </c>
    </row>
    <row r="227" spans="2:65" s="12" customFormat="1">
      <c r="B227" s="213"/>
      <c r="C227" s="214"/>
      <c r="D227" s="204" t="s">
        <v>141</v>
      </c>
      <c r="E227" s="215" t="s">
        <v>34</v>
      </c>
      <c r="F227" s="216" t="s">
        <v>370</v>
      </c>
      <c r="G227" s="214"/>
      <c r="H227" s="217">
        <v>3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141</v>
      </c>
      <c r="AU227" s="223" t="s">
        <v>87</v>
      </c>
      <c r="AV227" s="12" t="s">
        <v>87</v>
      </c>
      <c r="AW227" s="12" t="s">
        <v>41</v>
      </c>
      <c r="AX227" s="12" t="s">
        <v>78</v>
      </c>
      <c r="AY227" s="223" t="s">
        <v>132</v>
      </c>
    </row>
    <row r="228" spans="2:65" s="11" customFormat="1">
      <c r="B228" s="202"/>
      <c r="C228" s="203"/>
      <c r="D228" s="204" t="s">
        <v>141</v>
      </c>
      <c r="E228" s="205" t="s">
        <v>34</v>
      </c>
      <c r="F228" s="206" t="s">
        <v>371</v>
      </c>
      <c r="G228" s="203"/>
      <c r="H228" s="205" t="s">
        <v>34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141</v>
      </c>
      <c r="AU228" s="212" t="s">
        <v>87</v>
      </c>
      <c r="AV228" s="11" t="s">
        <v>25</v>
      </c>
      <c r="AW228" s="11" t="s">
        <v>41</v>
      </c>
      <c r="AX228" s="11" t="s">
        <v>78</v>
      </c>
      <c r="AY228" s="212" t="s">
        <v>132</v>
      </c>
    </row>
    <row r="229" spans="2:65" s="12" customFormat="1">
      <c r="B229" s="213"/>
      <c r="C229" s="214"/>
      <c r="D229" s="204" t="s">
        <v>141</v>
      </c>
      <c r="E229" s="215" t="s">
        <v>34</v>
      </c>
      <c r="F229" s="216" t="s">
        <v>370</v>
      </c>
      <c r="G229" s="214"/>
      <c r="H229" s="217">
        <v>3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141</v>
      </c>
      <c r="AU229" s="223" t="s">
        <v>87</v>
      </c>
      <c r="AV229" s="12" t="s">
        <v>87</v>
      </c>
      <c r="AW229" s="12" t="s">
        <v>41</v>
      </c>
      <c r="AX229" s="12" t="s">
        <v>78</v>
      </c>
      <c r="AY229" s="223" t="s">
        <v>132</v>
      </c>
    </row>
    <row r="230" spans="2:65" s="13" customFormat="1">
      <c r="B230" s="224"/>
      <c r="C230" s="225"/>
      <c r="D230" s="204" t="s">
        <v>141</v>
      </c>
      <c r="E230" s="226" t="s">
        <v>34</v>
      </c>
      <c r="F230" s="227" t="s">
        <v>147</v>
      </c>
      <c r="G230" s="225"/>
      <c r="H230" s="228">
        <v>31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AT230" s="234" t="s">
        <v>141</v>
      </c>
      <c r="AU230" s="234" t="s">
        <v>87</v>
      </c>
      <c r="AV230" s="13" t="s">
        <v>139</v>
      </c>
      <c r="AW230" s="13" t="s">
        <v>41</v>
      </c>
      <c r="AX230" s="13" t="s">
        <v>25</v>
      </c>
      <c r="AY230" s="234" t="s">
        <v>132</v>
      </c>
    </row>
    <row r="231" spans="2:65" s="10" customFormat="1" ht="29.85" customHeight="1">
      <c r="B231" s="174"/>
      <c r="C231" s="175"/>
      <c r="D231" s="176" t="s">
        <v>77</v>
      </c>
      <c r="E231" s="188" t="s">
        <v>372</v>
      </c>
      <c r="F231" s="188" t="s">
        <v>373</v>
      </c>
      <c r="G231" s="175"/>
      <c r="H231" s="175"/>
      <c r="I231" s="178"/>
      <c r="J231" s="189">
        <f>BK231</f>
        <v>0</v>
      </c>
      <c r="K231" s="175"/>
      <c r="L231" s="180"/>
      <c r="M231" s="181"/>
      <c r="N231" s="182"/>
      <c r="O231" s="182"/>
      <c r="P231" s="183">
        <f>SUM(P232:P258)</f>
        <v>0</v>
      </c>
      <c r="Q231" s="182"/>
      <c r="R231" s="183">
        <f>SUM(R232:R258)</f>
        <v>0</v>
      </c>
      <c r="S231" s="182"/>
      <c r="T231" s="184">
        <f>SUM(T232:T258)</f>
        <v>0</v>
      </c>
      <c r="AR231" s="185" t="s">
        <v>25</v>
      </c>
      <c r="AT231" s="186" t="s">
        <v>77</v>
      </c>
      <c r="AU231" s="186" t="s">
        <v>25</v>
      </c>
      <c r="AY231" s="185" t="s">
        <v>132</v>
      </c>
      <c r="BK231" s="187">
        <f>SUM(BK232:BK258)</f>
        <v>0</v>
      </c>
    </row>
    <row r="232" spans="2:65" s="1" customFormat="1" ht="25.5" customHeight="1">
      <c r="B232" s="39"/>
      <c r="C232" s="190" t="s">
        <v>374</v>
      </c>
      <c r="D232" s="190" t="s">
        <v>134</v>
      </c>
      <c r="E232" s="191" t="s">
        <v>375</v>
      </c>
      <c r="F232" s="192" t="s">
        <v>376</v>
      </c>
      <c r="G232" s="193" t="s">
        <v>256</v>
      </c>
      <c r="H232" s="194">
        <v>68.2</v>
      </c>
      <c r="I232" s="195"/>
      <c r="J232" s="196">
        <f>ROUND(I232*H232,2)</f>
        <v>0</v>
      </c>
      <c r="K232" s="192" t="s">
        <v>34</v>
      </c>
      <c r="L232" s="59"/>
      <c r="M232" s="197" t="s">
        <v>34</v>
      </c>
      <c r="N232" s="198" t="s">
        <v>51</v>
      </c>
      <c r="O232" s="40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AR232" s="22" t="s">
        <v>139</v>
      </c>
      <c r="AT232" s="22" t="s">
        <v>134</v>
      </c>
      <c r="AU232" s="22" t="s">
        <v>87</v>
      </c>
      <c r="AY232" s="22" t="s">
        <v>132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22" t="s">
        <v>139</v>
      </c>
      <c r="BK232" s="201">
        <f>ROUND(I232*H232,2)</f>
        <v>0</v>
      </c>
      <c r="BL232" s="22" t="s">
        <v>139</v>
      </c>
      <c r="BM232" s="22" t="s">
        <v>377</v>
      </c>
    </row>
    <row r="233" spans="2:65" s="11" customFormat="1">
      <c r="B233" s="202"/>
      <c r="C233" s="203"/>
      <c r="D233" s="204" t="s">
        <v>141</v>
      </c>
      <c r="E233" s="205" t="s">
        <v>34</v>
      </c>
      <c r="F233" s="206" t="s">
        <v>378</v>
      </c>
      <c r="G233" s="203"/>
      <c r="H233" s="205" t="s">
        <v>34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141</v>
      </c>
      <c r="AU233" s="212" t="s">
        <v>87</v>
      </c>
      <c r="AV233" s="11" t="s">
        <v>25</v>
      </c>
      <c r="AW233" s="11" t="s">
        <v>41</v>
      </c>
      <c r="AX233" s="11" t="s">
        <v>78</v>
      </c>
      <c r="AY233" s="212" t="s">
        <v>132</v>
      </c>
    </row>
    <row r="234" spans="2:65" s="11" customFormat="1">
      <c r="B234" s="202"/>
      <c r="C234" s="203"/>
      <c r="D234" s="204" t="s">
        <v>141</v>
      </c>
      <c r="E234" s="205" t="s">
        <v>34</v>
      </c>
      <c r="F234" s="206" t="s">
        <v>365</v>
      </c>
      <c r="G234" s="203"/>
      <c r="H234" s="205" t="s">
        <v>34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141</v>
      </c>
      <c r="AU234" s="212" t="s">
        <v>87</v>
      </c>
      <c r="AV234" s="11" t="s">
        <v>25</v>
      </c>
      <c r="AW234" s="11" t="s">
        <v>41</v>
      </c>
      <c r="AX234" s="11" t="s">
        <v>78</v>
      </c>
      <c r="AY234" s="212" t="s">
        <v>132</v>
      </c>
    </row>
    <row r="235" spans="2:65" s="12" customFormat="1">
      <c r="B235" s="213"/>
      <c r="C235" s="214"/>
      <c r="D235" s="204" t="s">
        <v>141</v>
      </c>
      <c r="E235" s="215" t="s">
        <v>34</v>
      </c>
      <c r="F235" s="216" t="s">
        <v>379</v>
      </c>
      <c r="G235" s="214"/>
      <c r="H235" s="217">
        <v>33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141</v>
      </c>
      <c r="AU235" s="223" t="s">
        <v>87</v>
      </c>
      <c r="AV235" s="12" t="s">
        <v>87</v>
      </c>
      <c r="AW235" s="12" t="s">
        <v>41</v>
      </c>
      <c r="AX235" s="12" t="s">
        <v>78</v>
      </c>
      <c r="AY235" s="223" t="s">
        <v>132</v>
      </c>
    </row>
    <row r="236" spans="2:65" s="11" customFormat="1">
      <c r="B236" s="202"/>
      <c r="C236" s="203"/>
      <c r="D236" s="204" t="s">
        <v>141</v>
      </c>
      <c r="E236" s="205" t="s">
        <v>34</v>
      </c>
      <c r="F236" s="206" t="s">
        <v>367</v>
      </c>
      <c r="G236" s="203"/>
      <c r="H236" s="205" t="s">
        <v>34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141</v>
      </c>
      <c r="AU236" s="212" t="s">
        <v>87</v>
      </c>
      <c r="AV236" s="11" t="s">
        <v>25</v>
      </c>
      <c r="AW236" s="11" t="s">
        <v>41</v>
      </c>
      <c r="AX236" s="11" t="s">
        <v>78</v>
      </c>
      <c r="AY236" s="212" t="s">
        <v>132</v>
      </c>
    </row>
    <row r="237" spans="2:65" s="12" customFormat="1">
      <c r="B237" s="213"/>
      <c r="C237" s="214"/>
      <c r="D237" s="204" t="s">
        <v>141</v>
      </c>
      <c r="E237" s="215" t="s">
        <v>34</v>
      </c>
      <c r="F237" s="216" t="s">
        <v>380</v>
      </c>
      <c r="G237" s="214"/>
      <c r="H237" s="217">
        <v>22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141</v>
      </c>
      <c r="AU237" s="223" t="s">
        <v>87</v>
      </c>
      <c r="AV237" s="12" t="s">
        <v>87</v>
      </c>
      <c r="AW237" s="12" t="s">
        <v>41</v>
      </c>
      <c r="AX237" s="12" t="s">
        <v>78</v>
      </c>
      <c r="AY237" s="223" t="s">
        <v>132</v>
      </c>
    </row>
    <row r="238" spans="2:65" s="11" customFormat="1">
      <c r="B238" s="202"/>
      <c r="C238" s="203"/>
      <c r="D238" s="204" t="s">
        <v>141</v>
      </c>
      <c r="E238" s="205" t="s">
        <v>34</v>
      </c>
      <c r="F238" s="206" t="s">
        <v>369</v>
      </c>
      <c r="G238" s="203"/>
      <c r="H238" s="205" t="s">
        <v>34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141</v>
      </c>
      <c r="AU238" s="212" t="s">
        <v>87</v>
      </c>
      <c r="AV238" s="11" t="s">
        <v>25</v>
      </c>
      <c r="AW238" s="11" t="s">
        <v>41</v>
      </c>
      <c r="AX238" s="11" t="s">
        <v>78</v>
      </c>
      <c r="AY238" s="212" t="s">
        <v>132</v>
      </c>
    </row>
    <row r="239" spans="2:65" s="12" customFormat="1">
      <c r="B239" s="213"/>
      <c r="C239" s="214"/>
      <c r="D239" s="204" t="s">
        <v>141</v>
      </c>
      <c r="E239" s="215" t="s">
        <v>34</v>
      </c>
      <c r="F239" s="216" t="s">
        <v>381</v>
      </c>
      <c r="G239" s="214"/>
      <c r="H239" s="217">
        <v>6.6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141</v>
      </c>
      <c r="AU239" s="223" t="s">
        <v>87</v>
      </c>
      <c r="AV239" s="12" t="s">
        <v>87</v>
      </c>
      <c r="AW239" s="12" t="s">
        <v>41</v>
      </c>
      <c r="AX239" s="12" t="s">
        <v>78</v>
      </c>
      <c r="AY239" s="223" t="s">
        <v>132</v>
      </c>
    </row>
    <row r="240" spans="2:65" s="11" customFormat="1">
      <c r="B240" s="202"/>
      <c r="C240" s="203"/>
      <c r="D240" s="204" t="s">
        <v>141</v>
      </c>
      <c r="E240" s="205" t="s">
        <v>34</v>
      </c>
      <c r="F240" s="206" t="s">
        <v>371</v>
      </c>
      <c r="G240" s="203"/>
      <c r="H240" s="205" t="s">
        <v>34</v>
      </c>
      <c r="I240" s="207"/>
      <c r="J240" s="203"/>
      <c r="K240" s="203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141</v>
      </c>
      <c r="AU240" s="212" t="s">
        <v>87</v>
      </c>
      <c r="AV240" s="11" t="s">
        <v>25</v>
      </c>
      <c r="AW240" s="11" t="s">
        <v>41</v>
      </c>
      <c r="AX240" s="11" t="s">
        <v>78</v>
      </c>
      <c r="AY240" s="212" t="s">
        <v>132</v>
      </c>
    </row>
    <row r="241" spans="2:65" s="12" customFormat="1">
      <c r="B241" s="213"/>
      <c r="C241" s="214"/>
      <c r="D241" s="204" t="s">
        <v>141</v>
      </c>
      <c r="E241" s="215" t="s">
        <v>34</v>
      </c>
      <c r="F241" s="216" t="s">
        <v>381</v>
      </c>
      <c r="G241" s="214"/>
      <c r="H241" s="217">
        <v>6.6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141</v>
      </c>
      <c r="AU241" s="223" t="s">
        <v>87</v>
      </c>
      <c r="AV241" s="12" t="s">
        <v>87</v>
      </c>
      <c r="AW241" s="12" t="s">
        <v>41</v>
      </c>
      <c r="AX241" s="12" t="s">
        <v>78</v>
      </c>
      <c r="AY241" s="223" t="s">
        <v>132</v>
      </c>
    </row>
    <row r="242" spans="2:65" s="13" customFormat="1">
      <c r="B242" s="224"/>
      <c r="C242" s="225"/>
      <c r="D242" s="204" t="s">
        <v>141</v>
      </c>
      <c r="E242" s="226" t="s">
        <v>34</v>
      </c>
      <c r="F242" s="227" t="s">
        <v>147</v>
      </c>
      <c r="G242" s="225"/>
      <c r="H242" s="228">
        <v>68.2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AT242" s="234" t="s">
        <v>141</v>
      </c>
      <c r="AU242" s="234" t="s">
        <v>87</v>
      </c>
      <c r="AV242" s="13" t="s">
        <v>139</v>
      </c>
      <c r="AW242" s="13" t="s">
        <v>41</v>
      </c>
      <c r="AX242" s="13" t="s">
        <v>25</v>
      </c>
      <c r="AY242" s="234" t="s">
        <v>132</v>
      </c>
    </row>
    <row r="243" spans="2:65" s="1" customFormat="1" ht="16.5" customHeight="1">
      <c r="B243" s="39"/>
      <c r="C243" s="190" t="s">
        <v>382</v>
      </c>
      <c r="D243" s="190" t="s">
        <v>134</v>
      </c>
      <c r="E243" s="191" t="s">
        <v>383</v>
      </c>
      <c r="F243" s="192" t="s">
        <v>384</v>
      </c>
      <c r="G243" s="193" t="s">
        <v>256</v>
      </c>
      <c r="H243" s="194">
        <v>2.0670000000000002</v>
      </c>
      <c r="I243" s="195"/>
      <c r="J243" s="196">
        <f>ROUND(I243*H243,2)</f>
        <v>0</v>
      </c>
      <c r="K243" s="192" t="s">
        <v>34</v>
      </c>
      <c r="L243" s="59"/>
      <c r="M243" s="197" t="s">
        <v>34</v>
      </c>
      <c r="N243" s="198" t="s">
        <v>51</v>
      </c>
      <c r="O243" s="40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AR243" s="22" t="s">
        <v>139</v>
      </c>
      <c r="AT243" s="22" t="s">
        <v>134</v>
      </c>
      <c r="AU243" s="22" t="s">
        <v>87</v>
      </c>
      <c r="AY243" s="22" t="s">
        <v>132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22" t="s">
        <v>139</v>
      </c>
      <c r="BK243" s="201">
        <f>ROUND(I243*H243,2)</f>
        <v>0</v>
      </c>
      <c r="BL243" s="22" t="s">
        <v>139</v>
      </c>
      <c r="BM243" s="22" t="s">
        <v>385</v>
      </c>
    </row>
    <row r="244" spans="2:65" s="11" customFormat="1">
      <c r="B244" s="202"/>
      <c r="C244" s="203"/>
      <c r="D244" s="204" t="s">
        <v>141</v>
      </c>
      <c r="E244" s="205" t="s">
        <v>34</v>
      </c>
      <c r="F244" s="206" t="s">
        <v>386</v>
      </c>
      <c r="G244" s="203"/>
      <c r="H244" s="205" t="s">
        <v>34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141</v>
      </c>
      <c r="AU244" s="212" t="s">
        <v>87</v>
      </c>
      <c r="AV244" s="11" t="s">
        <v>25</v>
      </c>
      <c r="AW244" s="11" t="s">
        <v>41</v>
      </c>
      <c r="AX244" s="11" t="s">
        <v>78</v>
      </c>
      <c r="AY244" s="212" t="s">
        <v>132</v>
      </c>
    </row>
    <row r="245" spans="2:65" s="12" customFormat="1">
      <c r="B245" s="213"/>
      <c r="C245" s="214"/>
      <c r="D245" s="204" t="s">
        <v>141</v>
      </c>
      <c r="E245" s="215" t="s">
        <v>34</v>
      </c>
      <c r="F245" s="216" t="s">
        <v>387</v>
      </c>
      <c r="G245" s="214"/>
      <c r="H245" s="217">
        <v>2.0670000000000002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141</v>
      </c>
      <c r="AU245" s="223" t="s">
        <v>87</v>
      </c>
      <c r="AV245" s="12" t="s">
        <v>87</v>
      </c>
      <c r="AW245" s="12" t="s">
        <v>41</v>
      </c>
      <c r="AX245" s="12" t="s">
        <v>25</v>
      </c>
      <c r="AY245" s="223" t="s">
        <v>132</v>
      </c>
    </row>
    <row r="246" spans="2:65" s="1" customFormat="1" ht="25.5" customHeight="1">
      <c r="B246" s="39"/>
      <c r="C246" s="190" t="s">
        <v>388</v>
      </c>
      <c r="D246" s="190" t="s">
        <v>134</v>
      </c>
      <c r="E246" s="191" t="s">
        <v>389</v>
      </c>
      <c r="F246" s="192" t="s">
        <v>390</v>
      </c>
      <c r="G246" s="193" t="s">
        <v>256</v>
      </c>
      <c r="H246" s="194">
        <v>18.63</v>
      </c>
      <c r="I246" s="195"/>
      <c r="J246" s="196">
        <f>ROUND(I246*H246,2)</f>
        <v>0</v>
      </c>
      <c r="K246" s="192" t="s">
        <v>34</v>
      </c>
      <c r="L246" s="59"/>
      <c r="M246" s="197" t="s">
        <v>34</v>
      </c>
      <c r="N246" s="198" t="s">
        <v>51</v>
      </c>
      <c r="O246" s="40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AR246" s="22" t="s">
        <v>139</v>
      </c>
      <c r="AT246" s="22" t="s">
        <v>134</v>
      </c>
      <c r="AU246" s="22" t="s">
        <v>87</v>
      </c>
      <c r="AY246" s="22" t="s">
        <v>132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22" t="s">
        <v>139</v>
      </c>
      <c r="BK246" s="201">
        <f>ROUND(I246*H246,2)</f>
        <v>0</v>
      </c>
      <c r="BL246" s="22" t="s">
        <v>139</v>
      </c>
      <c r="BM246" s="22" t="s">
        <v>391</v>
      </c>
    </row>
    <row r="247" spans="2:65" s="11" customFormat="1">
      <c r="B247" s="202"/>
      <c r="C247" s="203"/>
      <c r="D247" s="204" t="s">
        <v>141</v>
      </c>
      <c r="E247" s="205" t="s">
        <v>34</v>
      </c>
      <c r="F247" s="206" t="s">
        <v>392</v>
      </c>
      <c r="G247" s="203"/>
      <c r="H247" s="205" t="s">
        <v>34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141</v>
      </c>
      <c r="AU247" s="212" t="s">
        <v>87</v>
      </c>
      <c r="AV247" s="11" t="s">
        <v>25</v>
      </c>
      <c r="AW247" s="11" t="s">
        <v>41</v>
      </c>
      <c r="AX247" s="11" t="s">
        <v>78</v>
      </c>
      <c r="AY247" s="212" t="s">
        <v>132</v>
      </c>
    </row>
    <row r="248" spans="2:65" s="12" customFormat="1">
      <c r="B248" s="213"/>
      <c r="C248" s="214"/>
      <c r="D248" s="204" t="s">
        <v>141</v>
      </c>
      <c r="E248" s="215" t="s">
        <v>34</v>
      </c>
      <c r="F248" s="216" t="s">
        <v>393</v>
      </c>
      <c r="G248" s="214"/>
      <c r="H248" s="217">
        <v>18.63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141</v>
      </c>
      <c r="AU248" s="223" t="s">
        <v>87</v>
      </c>
      <c r="AV248" s="12" t="s">
        <v>87</v>
      </c>
      <c r="AW248" s="12" t="s">
        <v>41</v>
      </c>
      <c r="AX248" s="12" t="s">
        <v>25</v>
      </c>
      <c r="AY248" s="223" t="s">
        <v>132</v>
      </c>
    </row>
    <row r="249" spans="2:65" s="1" customFormat="1" ht="16.5" customHeight="1">
      <c r="B249" s="39"/>
      <c r="C249" s="190" t="s">
        <v>394</v>
      </c>
      <c r="D249" s="190" t="s">
        <v>134</v>
      </c>
      <c r="E249" s="191" t="s">
        <v>395</v>
      </c>
      <c r="F249" s="192" t="s">
        <v>396</v>
      </c>
      <c r="G249" s="193" t="s">
        <v>256</v>
      </c>
      <c r="H249" s="194">
        <v>72.504000000000005</v>
      </c>
      <c r="I249" s="195"/>
      <c r="J249" s="196">
        <f>ROUND(I249*H249,2)</f>
        <v>0</v>
      </c>
      <c r="K249" s="192" t="s">
        <v>34</v>
      </c>
      <c r="L249" s="59"/>
      <c r="M249" s="197" t="s">
        <v>34</v>
      </c>
      <c r="N249" s="198" t="s">
        <v>51</v>
      </c>
      <c r="O249" s="40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AR249" s="22" t="s">
        <v>139</v>
      </c>
      <c r="AT249" s="22" t="s">
        <v>134</v>
      </c>
      <c r="AU249" s="22" t="s">
        <v>87</v>
      </c>
      <c r="AY249" s="22" t="s">
        <v>132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22" t="s">
        <v>139</v>
      </c>
      <c r="BK249" s="201">
        <f>ROUND(I249*H249,2)</f>
        <v>0</v>
      </c>
      <c r="BL249" s="22" t="s">
        <v>139</v>
      </c>
      <c r="BM249" s="22" t="s">
        <v>397</v>
      </c>
    </row>
    <row r="250" spans="2:65" s="11" customFormat="1">
      <c r="B250" s="202"/>
      <c r="C250" s="203"/>
      <c r="D250" s="204" t="s">
        <v>141</v>
      </c>
      <c r="E250" s="205" t="s">
        <v>34</v>
      </c>
      <c r="F250" s="206" t="s">
        <v>224</v>
      </c>
      <c r="G250" s="203"/>
      <c r="H250" s="205" t="s">
        <v>34</v>
      </c>
      <c r="I250" s="207"/>
      <c r="J250" s="203"/>
      <c r="K250" s="203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141</v>
      </c>
      <c r="AU250" s="212" t="s">
        <v>87</v>
      </c>
      <c r="AV250" s="11" t="s">
        <v>25</v>
      </c>
      <c r="AW250" s="11" t="s">
        <v>41</v>
      </c>
      <c r="AX250" s="11" t="s">
        <v>78</v>
      </c>
      <c r="AY250" s="212" t="s">
        <v>132</v>
      </c>
    </row>
    <row r="251" spans="2:65" s="11" customFormat="1">
      <c r="B251" s="202"/>
      <c r="C251" s="203"/>
      <c r="D251" s="204" t="s">
        <v>141</v>
      </c>
      <c r="E251" s="205" t="s">
        <v>34</v>
      </c>
      <c r="F251" s="206" t="s">
        <v>398</v>
      </c>
      <c r="G251" s="203"/>
      <c r="H251" s="205" t="s">
        <v>34</v>
      </c>
      <c r="I251" s="207"/>
      <c r="J251" s="203"/>
      <c r="K251" s="203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141</v>
      </c>
      <c r="AU251" s="212" t="s">
        <v>87</v>
      </c>
      <c r="AV251" s="11" t="s">
        <v>25</v>
      </c>
      <c r="AW251" s="11" t="s">
        <v>41</v>
      </c>
      <c r="AX251" s="11" t="s">
        <v>78</v>
      </c>
      <c r="AY251" s="212" t="s">
        <v>132</v>
      </c>
    </row>
    <row r="252" spans="2:65" s="12" customFormat="1">
      <c r="B252" s="213"/>
      <c r="C252" s="214"/>
      <c r="D252" s="204" t="s">
        <v>141</v>
      </c>
      <c r="E252" s="215" t="s">
        <v>34</v>
      </c>
      <c r="F252" s="216" t="s">
        <v>399</v>
      </c>
      <c r="G252" s="214"/>
      <c r="H252" s="217">
        <v>72.504000000000005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141</v>
      </c>
      <c r="AU252" s="223" t="s">
        <v>87</v>
      </c>
      <c r="AV252" s="12" t="s">
        <v>87</v>
      </c>
      <c r="AW252" s="12" t="s">
        <v>41</v>
      </c>
      <c r="AX252" s="12" t="s">
        <v>25</v>
      </c>
      <c r="AY252" s="223" t="s">
        <v>132</v>
      </c>
    </row>
    <row r="253" spans="2:65" s="1" customFormat="1" ht="25.5" customHeight="1">
      <c r="B253" s="39"/>
      <c r="C253" s="190" t="s">
        <v>400</v>
      </c>
      <c r="D253" s="190" t="s">
        <v>134</v>
      </c>
      <c r="E253" s="191" t="s">
        <v>401</v>
      </c>
      <c r="F253" s="192" t="s">
        <v>402</v>
      </c>
      <c r="G253" s="193" t="s">
        <v>256</v>
      </c>
      <c r="H253" s="194">
        <v>40.5</v>
      </c>
      <c r="I253" s="195"/>
      <c r="J253" s="196">
        <f>ROUND(I253*H253,2)</f>
        <v>0</v>
      </c>
      <c r="K253" s="192" t="s">
        <v>138</v>
      </c>
      <c r="L253" s="59"/>
      <c r="M253" s="197" t="s">
        <v>34</v>
      </c>
      <c r="N253" s="198" t="s">
        <v>51</v>
      </c>
      <c r="O253" s="40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AR253" s="22" t="s">
        <v>139</v>
      </c>
      <c r="AT253" s="22" t="s">
        <v>134</v>
      </c>
      <c r="AU253" s="22" t="s">
        <v>87</v>
      </c>
      <c r="AY253" s="22" t="s">
        <v>132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22" t="s">
        <v>139</v>
      </c>
      <c r="BK253" s="201">
        <f>ROUND(I253*H253,2)</f>
        <v>0</v>
      </c>
      <c r="BL253" s="22" t="s">
        <v>139</v>
      </c>
      <c r="BM253" s="22" t="s">
        <v>403</v>
      </c>
    </row>
    <row r="254" spans="2:65" s="11" customFormat="1">
      <c r="B254" s="202"/>
      <c r="C254" s="203"/>
      <c r="D254" s="204" t="s">
        <v>141</v>
      </c>
      <c r="E254" s="205" t="s">
        <v>34</v>
      </c>
      <c r="F254" s="206" t="s">
        <v>404</v>
      </c>
      <c r="G254" s="203"/>
      <c r="H254" s="205" t="s">
        <v>34</v>
      </c>
      <c r="I254" s="207"/>
      <c r="J254" s="203"/>
      <c r="K254" s="203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141</v>
      </c>
      <c r="AU254" s="212" t="s">
        <v>87</v>
      </c>
      <c r="AV254" s="11" t="s">
        <v>25</v>
      </c>
      <c r="AW254" s="11" t="s">
        <v>41</v>
      </c>
      <c r="AX254" s="11" t="s">
        <v>78</v>
      </c>
      <c r="AY254" s="212" t="s">
        <v>132</v>
      </c>
    </row>
    <row r="255" spans="2:65" s="12" customFormat="1">
      <c r="B255" s="213"/>
      <c r="C255" s="214"/>
      <c r="D255" s="204" t="s">
        <v>141</v>
      </c>
      <c r="E255" s="215" t="s">
        <v>34</v>
      </c>
      <c r="F255" s="216" t="s">
        <v>405</v>
      </c>
      <c r="G255" s="214"/>
      <c r="H255" s="217">
        <v>40.5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141</v>
      </c>
      <c r="AU255" s="223" t="s">
        <v>87</v>
      </c>
      <c r="AV255" s="12" t="s">
        <v>87</v>
      </c>
      <c r="AW255" s="12" t="s">
        <v>41</v>
      </c>
      <c r="AX255" s="12" t="s">
        <v>25</v>
      </c>
      <c r="AY255" s="223" t="s">
        <v>132</v>
      </c>
    </row>
    <row r="256" spans="2:65" s="1" customFormat="1" ht="38.25" customHeight="1">
      <c r="B256" s="39"/>
      <c r="C256" s="190" t="s">
        <v>406</v>
      </c>
      <c r="D256" s="190" t="s">
        <v>134</v>
      </c>
      <c r="E256" s="191" t="s">
        <v>407</v>
      </c>
      <c r="F256" s="192" t="s">
        <v>408</v>
      </c>
      <c r="G256" s="193" t="s">
        <v>256</v>
      </c>
      <c r="H256" s="194">
        <v>40.5</v>
      </c>
      <c r="I256" s="195"/>
      <c r="J256" s="196">
        <f>ROUND(I256*H256,2)</f>
        <v>0</v>
      </c>
      <c r="K256" s="192" t="s">
        <v>138</v>
      </c>
      <c r="L256" s="59"/>
      <c r="M256" s="197" t="s">
        <v>34</v>
      </c>
      <c r="N256" s="198" t="s">
        <v>51</v>
      </c>
      <c r="O256" s="40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AR256" s="22" t="s">
        <v>139</v>
      </c>
      <c r="AT256" s="22" t="s">
        <v>134</v>
      </c>
      <c r="AU256" s="22" t="s">
        <v>87</v>
      </c>
      <c r="AY256" s="22" t="s">
        <v>132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22" t="s">
        <v>139</v>
      </c>
      <c r="BK256" s="201">
        <f>ROUND(I256*H256,2)</f>
        <v>0</v>
      </c>
      <c r="BL256" s="22" t="s">
        <v>139</v>
      </c>
      <c r="BM256" s="22" t="s">
        <v>409</v>
      </c>
    </row>
    <row r="257" spans="2:65" s="11" customFormat="1">
      <c r="B257" s="202"/>
      <c r="C257" s="203"/>
      <c r="D257" s="204" t="s">
        <v>141</v>
      </c>
      <c r="E257" s="205" t="s">
        <v>34</v>
      </c>
      <c r="F257" s="206" t="s">
        <v>410</v>
      </c>
      <c r="G257" s="203"/>
      <c r="H257" s="205" t="s">
        <v>34</v>
      </c>
      <c r="I257" s="207"/>
      <c r="J257" s="203"/>
      <c r="K257" s="203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141</v>
      </c>
      <c r="AU257" s="212" t="s">
        <v>87</v>
      </c>
      <c r="AV257" s="11" t="s">
        <v>25</v>
      </c>
      <c r="AW257" s="11" t="s">
        <v>41</v>
      </c>
      <c r="AX257" s="11" t="s">
        <v>78</v>
      </c>
      <c r="AY257" s="212" t="s">
        <v>132</v>
      </c>
    </row>
    <row r="258" spans="2:65" s="12" customFormat="1">
      <c r="B258" s="213"/>
      <c r="C258" s="214"/>
      <c r="D258" s="204" t="s">
        <v>141</v>
      </c>
      <c r="E258" s="215" t="s">
        <v>34</v>
      </c>
      <c r="F258" s="216" t="s">
        <v>411</v>
      </c>
      <c r="G258" s="214"/>
      <c r="H258" s="217">
        <v>40.5</v>
      </c>
      <c r="I258" s="218"/>
      <c r="J258" s="214"/>
      <c r="K258" s="214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141</v>
      </c>
      <c r="AU258" s="223" t="s">
        <v>87</v>
      </c>
      <c r="AV258" s="12" t="s">
        <v>87</v>
      </c>
      <c r="AW258" s="12" t="s">
        <v>41</v>
      </c>
      <c r="AX258" s="12" t="s">
        <v>25</v>
      </c>
      <c r="AY258" s="223" t="s">
        <v>132</v>
      </c>
    </row>
    <row r="259" spans="2:65" s="10" customFormat="1" ht="29.85" customHeight="1">
      <c r="B259" s="174"/>
      <c r="C259" s="175"/>
      <c r="D259" s="176" t="s">
        <v>77</v>
      </c>
      <c r="E259" s="188" t="s">
        <v>412</v>
      </c>
      <c r="F259" s="188" t="s">
        <v>413</v>
      </c>
      <c r="G259" s="175"/>
      <c r="H259" s="175"/>
      <c r="I259" s="178"/>
      <c r="J259" s="189">
        <f>BK259</f>
        <v>0</v>
      </c>
      <c r="K259" s="175"/>
      <c r="L259" s="180"/>
      <c r="M259" s="181"/>
      <c r="N259" s="182"/>
      <c r="O259" s="182"/>
      <c r="P259" s="183">
        <f>P260</f>
        <v>0</v>
      </c>
      <c r="Q259" s="182"/>
      <c r="R259" s="183">
        <f>R260</f>
        <v>0</v>
      </c>
      <c r="S259" s="182"/>
      <c r="T259" s="184">
        <f>T260</f>
        <v>0</v>
      </c>
      <c r="AR259" s="185" t="s">
        <v>25</v>
      </c>
      <c r="AT259" s="186" t="s">
        <v>77</v>
      </c>
      <c r="AU259" s="186" t="s">
        <v>25</v>
      </c>
      <c r="AY259" s="185" t="s">
        <v>132</v>
      </c>
      <c r="BK259" s="187">
        <f>BK260</f>
        <v>0</v>
      </c>
    </row>
    <row r="260" spans="2:65" s="1" customFormat="1" ht="25.5" customHeight="1">
      <c r="B260" s="39"/>
      <c r="C260" s="190" t="s">
        <v>414</v>
      </c>
      <c r="D260" s="190" t="s">
        <v>134</v>
      </c>
      <c r="E260" s="191" t="s">
        <v>415</v>
      </c>
      <c r="F260" s="192" t="s">
        <v>416</v>
      </c>
      <c r="G260" s="193" t="s">
        <v>256</v>
      </c>
      <c r="H260" s="194">
        <v>788.53099999999995</v>
      </c>
      <c r="I260" s="195"/>
      <c r="J260" s="196">
        <f>ROUND(I260*H260,2)</f>
        <v>0</v>
      </c>
      <c r="K260" s="192" t="s">
        <v>138</v>
      </c>
      <c r="L260" s="59"/>
      <c r="M260" s="197" t="s">
        <v>34</v>
      </c>
      <c r="N260" s="198" t="s">
        <v>51</v>
      </c>
      <c r="O260" s="40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AR260" s="22" t="s">
        <v>139</v>
      </c>
      <c r="AT260" s="22" t="s">
        <v>134</v>
      </c>
      <c r="AU260" s="22" t="s">
        <v>87</v>
      </c>
      <c r="AY260" s="22" t="s">
        <v>132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22" t="s">
        <v>139</v>
      </c>
      <c r="BK260" s="201">
        <f>ROUND(I260*H260,2)</f>
        <v>0</v>
      </c>
      <c r="BL260" s="22" t="s">
        <v>139</v>
      </c>
      <c r="BM260" s="22" t="s">
        <v>417</v>
      </c>
    </row>
    <row r="261" spans="2:65" s="10" customFormat="1" ht="37.35" customHeight="1">
      <c r="B261" s="174"/>
      <c r="C261" s="175"/>
      <c r="D261" s="176" t="s">
        <v>77</v>
      </c>
      <c r="E261" s="177" t="s">
        <v>418</v>
      </c>
      <c r="F261" s="177" t="s">
        <v>419</v>
      </c>
      <c r="G261" s="175"/>
      <c r="H261" s="175"/>
      <c r="I261" s="178"/>
      <c r="J261" s="179">
        <f>BK261</f>
        <v>0</v>
      </c>
      <c r="K261" s="175"/>
      <c r="L261" s="180"/>
      <c r="M261" s="181"/>
      <c r="N261" s="182"/>
      <c r="O261" s="182"/>
      <c r="P261" s="183">
        <f>P262</f>
        <v>0</v>
      </c>
      <c r="Q261" s="182"/>
      <c r="R261" s="183">
        <f>R262</f>
        <v>0</v>
      </c>
      <c r="S261" s="182"/>
      <c r="T261" s="184">
        <f>T262</f>
        <v>2.0670000000000002</v>
      </c>
      <c r="AR261" s="185" t="s">
        <v>87</v>
      </c>
      <c r="AT261" s="186" t="s">
        <v>77</v>
      </c>
      <c r="AU261" s="186" t="s">
        <v>78</v>
      </c>
      <c r="AY261" s="185" t="s">
        <v>132</v>
      </c>
      <c r="BK261" s="187">
        <f>BK262</f>
        <v>0</v>
      </c>
    </row>
    <row r="262" spans="2:65" s="10" customFormat="1" ht="19.95" customHeight="1">
      <c r="B262" s="174"/>
      <c r="C262" s="175"/>
      <c r="D262" s="176" t="s">
        <v>77</v>
      </c>
      <c r="E262" s="188" t="s">
        <v>420</v>
      </c>
      <c r="F262" s="188" t="s">
        <v>421</v>
      </c>
      <c r="G262" s="175"/>
      <c r="H262" s="175"/>
      <c r="I262" s="178"/>
      <c r="J262" s="189">
        <f>BK262</f>
        <v>0</v>
      </c>
      <c r="K262" s="175"/>
      <c r="L262" s="180"/>
      <c r="M262" s="181"/>
      <c r="N262" s="182"/>
      <c r="O262" s="182"/>
      <c r="P262" s="183">
        <f>SUM(P263:P265)</f>
        <v>0</v>
      </c>
      <c r="Q262" s="182"/>
      <c r="R262" s="183">
        <f>SUM(R263:R265)</f>
        <v>0</v>
      </c>
      <c r="S262" s="182"/>
      <c r="T262" s="184">
        <f>SUM(T263:T265)</f>
        <v>2.0670000000000002</v>
      </c>
      <c r="AR262" s="185" t="s">
        <v>87</v>
      </c>
      <c r="AT262" s="186" t="s">
        <v>77</v>
      </c>
      <c r="AU262" s="186" t="s">
        <v>25</v>
      </c>
      <c r="AY262" s="185" t="s">
        <v>132</v>
      </c>
      <c r="BK262" s="187">
        <f>SUM(BK263:BK265)</f>
        <v>0</v>
      </c>
    </row>
    <row r="263" spans="2:65" s="1" customFormat="1" ht="25.5" customHeight="1">
      <c r="B263" s="39"/>
      <c r="C263" s="190" t="s">
        <v>422</v>
      </c>
      <c r="D263" s="190" t="s">
        <v>134</v>
      </c>
      <c r="E263" s="191" t="s">
        <v>423</v>
      </c>
      <c r="F263" s="192" t="s">
        <v>424</v>
      </c>
      <c r="G263" s="193" t="s">
        <v>281</v>
      </c>
      <c r="H263" s="194">
        <v>2067</v>
      </c>
      <c r="I263" s="195"/>
      <c r="J263" s="196">
        <f>ROUND(I263*H263,2)</f>
        <v>0</v>
      </c>
      <c r="K263" s="192" t="s">
        <v>138</v>
      </c>
      <c r="L263" s="59"/>
      <c r="M263" s="197" t="s">
        <v>34</v>
      </c>
      <c r="N263" s="198" t="s">
        <v>51</v>
      </c>
      <c r="O263" s="40"/>
      <c r="P263" s="199">
        <f>O263*H263</f>
        <v>0</v>
      </c>
      <c r="Q263" s="199">
        <v>0</v>
      </c>
      <c r="R263" s="199">
        <f>Q263*H263</f>
        <v>0</v>
      </c>
      <c r="S263" s="199">
        <v>1E-3</v>
      </c>
      <c r="T263" s="200">
        <f>S263*H263</f>
        <v>2.0670000000000002</v>
      </c>
      <c r="AR263" s="22" t="s">
        <v>227</v>
      </c>
      <c r="AT263" s="22" t="s">
        <v>134</v>
      </c>
      <c r="AU263" s="22" t="s">
        <v>87</v>
      </c>
      <c r="AY263" s="22" t="s">
        <v>132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22" t="s">
        <v>139</v>
      </c>
      <c r="BK263" s="201">
        <f>ROUND(I263*H263,2)</f>
        <v>0</v>
      </c>
      <c r="BL263" s="22" t="s">
        <v>227</v>
      </c>
      <c r="BM263" s="22" t="s">
        <v>425</v>
      </c>
    </row>
    <row r="264" spans="2:65" s="11" customFormat="1">
      <c r="B264" s="202"/>
      <c r="C264" s="203"/>
      <c r="D264" s="204" t="s">
        <v>141</v>
      </c>
      <c r="E264" s="205" t="s">
        <v>34</v>
      </c>
      <c r="F264" s="206" t="s">
        <v>426</v>
      </c>
      <c r="G264" s="203"/>
      <c r="H264" s="205" t="s">
        <v>34</v>
      </c>
      <c r="I264" s="207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141</v>
      </c>
      <c r="AU264" s="212" t="s">
        <v>87</v>
      </c>
      <c r="AV264" s="11" t="s">
        <v>25</v>
      </c>
      <c r="AW264" s="11" t="s">
        <v>41</v>
      </c>
      <c r="AX264" s="11" t="s">
        <v>78</v>
      </c>
      <c r="AY264" s="212" t="s">
        <v>132</v>
      </c>
    </row>
    <row r="265" spans="2:65" s="12" customFormat="1">
      <c r="B265" s="213"/>
      <c r="C265" s="214"/>
      <c r="D265" s="204" t="s">
        <v>141</v>
      </c>
      <c r="E265" s="215" t="s">
        <v>34</v>
      </c>
      <c r="F265" s="216" t="s">
        <v>427</v>
      </c>
      <c r="G265" s="214"/>
      <c r="H265" s="217">
        <v>2067</v>
      </c>
      <c r="I265" s="218"/>
      <c r="J265" s="214"/>
      <c r="K265" s="214"/>
      <c r="L265" s="219"/>
      <c r="M265" s="245"/>
      <c r="N265" s="246"/>
      <c r="O265" s="246"/>
      <c r="P265" s="246"/>
      <c r="Q265" s="246"/>
      <c r="R265" s="246"/>
      <c r="S265" s="246"/>
      <c r="T265" s="247"/>
      <c r="AT265" s="223" t="s">
        <v>141</v>
      </c>
      <c r="AU265" s="223" t="s">
        <v>87</v>
      </c>
      <c r="AV265" s="12" t="s">
        <v>87</v>
      </c>
      <c r="AW265" s="12" t="s">
        <v>41</v>
      </c>
      <c r="AX265" s="12" t="s">
        <v>25</v>
      </c>
      <c r="AY265" s="223" t="s">
        <v>132</v>
      </c>
    </row>
    <row r="266" spans="2:65" s="1" customFormat="1" ht="6.9" customHeight="1">
      <c r="B266" s="54"/>
      <c r="C266" s="55"/>
      <c r="D266" s="55"/>
      <c r="E266" s="55"/>
      <c r="F266" s="55"/>
      <c r="G266" s="55"/>
      <c r="H266" s="55"/>
      <c r="I266" s="137"/>
      <c r="J266" s="55"/>
      <c r="K266" s="55"/>
      <c r="L266" s="59"/>
    </row>
  </sheetData>
  <sheetProtection algorithmName="SHA-512" hashValue="2YylUpX8NQ1BWxElBOO9uZC+IRYM5NcdKo/fdHNufWR1/idtXdHIbsAL7K5SCMblpYzERcHNDrEq7+c0z2kF1g==" saltValue="YvpIByxwlVyFZa5og3ULxIBDZcjtwE7kGBDWymLeA2pqLyiiB8+BPfsgLI2g5qe2MHmhNsFPRlKfZGTbTTje+g==" spinCount="100000" sheet="1" objects="1" scenarios="1" formatColumns="0" formatRows="0" autoFilter="0"/>
  <autoFilter ref="C86:K265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17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91</v>
      </c>
      <c r="G1" s="290" t="s">
        <v>92</v>
      </c>
      <c r="H1" s="290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22" t="s">
        <v>90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87</v>
      </c>
    </row>
    <row r="4" spans="1:70" ht="36.9" customHeight="1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41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3.2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291" t="str">
        <f>'Rekapitulace stavby'!K6</f>
        <v>Skořenický potok, Koldín, rekonstrukce opevnění, ř. km 5,060 - 5,180</v>
      </c>
      <c r="F7" s="292"/>
      <c r="G7" s="292"/>
      <c r="H7" s="292"/>
      <c r="I7" s="115"/>
      <c r="J7" s="27"/>
      <c r="K7" s="29"/>
    </row>
    <row r="8" spans="1:70" s="1" customFormat="1" ht="13.2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" customHeight="1">
      <c r="B9" s="39"/>
      <c r="C9" s="40"/>
      <c r="D9" s="40"/>
      <c r="E9" s="293" t="s">
        <v>428</v>
      </c>
      <c r="F9" s="294"/>
      <c r="G9" s="294"/>
      <c r="H9" s="294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24</v>
      </c>
      <c r="K11" s="43"/>
    </row>
    <row r="12" spans="1:70" s="1" customFormat="1" ht="14.4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06.11.2017</v>
      </c>
      <c r="K12" s="43"/>
    </row>
    <row r="13" spans="1:70" s="1" customFormat="1" ht="10.8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">
        <v>34</v>
      </c>
      <c r="K20" s="43"/>
    </row>
    <row r="21" spans="2:11" s="1" customFormat="1" ht="18" customHeight="1">
      <c r="B21" s="39"/>
      <c r="C21" s="40"/>
      <c r="D21" s="40"/>
      <c r="E21" s="33" t="s">
        <v>40</v>
      </c>
      <c r="F21" s="40"/>
      <c r="G21" s="40"/>
      <c r="H21" s="40"/>
      <c r="I21" s="117" t="s">
        <v>36</v>
      </c>
      <c r="J21" s="33" t="s">
        <v>34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42</v>
      </c>
      <c r="E23" s="40"/>
      <c r="F23" s="40"/>
      <c r="G23" s="40"/>
      <c r="H23" s="40"/>
      <c r="I23" s="116"/>
      <c r="J23" s="40"/>
      <c r="K23" s="43"/>
    </row>
    <row r="24" spans="2:11" s="6" customFormat="1" ht="28.5" customHeight="1">
      <c r="B24" s="119"/>
      <c r="C24" s="120"/>
      <c r="D24" s="120"/>
      <c r="E24" s="282" t="s">
        <v>99</v>
      </c>
      <c r="F24" s="282"/>
      <c r="G24" s="282"/>
      <c r="H24" s="282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44</v>
      </c>
      <c r="E27" s="40"/>
      <c r="F27" s="40"/>
      <c r="G27" s="40"/>
      <c r="H27" s="40"/>
      <c r="I27" s="116"/>
      <c r="J27" s="126">
        <f>ROUNDUP(J81,2)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46</v>
      </c>
      <c r="G29" s="40"/>
      <c r="H29" s="40"/>
      <c r="I29" s="127" t="s">
        <v>45</v>
      </c>
      <c r="J29" s="44" t="s">
        <v>47</v>
      </c>
      <c r="K29" s="43"/>
    </row>
    <row r="30" spans="2:11" s="1" customFormat="1" ht="14.4" hidden="1" customHeight="1">
      <c r="B30" s="39"/>
      <c r="C30" s="40"/>
      <c r="D30" s="47" t="s">
        <v>48</v>
      </c>
      <c r="E30" s="47" t="s">
        <v>49</v>
      </c>
      <c r="F30" s="128">
        <f>ROUNDUP(SUM(BE81:BE120), 2)</f>
        <v>0</v>
      </c>
      <c r="G30" s="40"/>
      <c r="H30" s="40"/>
      <c r="I30" s="129">
        <v>0.21</v>
      </c>
      <c r="J30" s="128">
        <f>ROUNDUP(ROUNDUP((SUM(BE81:BE120)), 2)*I30, 1)</f>
        <v>0</v>
      </c>
      <c r="K30" s="43"/>
    </row>
    <row r="31" spans="2:11" s="1" customFormat="1" ht="14.4" hidden="1" customHeight="1">
      <c r="B31" s="39"/>
      <c r="C31" s="40"/>
      <c r="D31" s="40"/>
      <c r="E31" s="47" t="s">
        <v>50</v>
      </c>
      <c r="F31" s="128">
        <f>ROUNDUP(SUM(BF81:BF120), 2)</f>
        <v>0</v>
      </c>
      <c r="G31" s="40"/>
      <c r="H31" s="40"/>
      <c r="I31" s="129">
        <v>0.15</v>
      </c>
      <c r="J31" s="128">
        <f>ROUNDUP(ROUNDUP((SUM(BF81:BF120)), 2)*I31, 1)</f>
        <v>0</v>
      </c>
      <c r="K31" s="43"/>
    </row>
    <row r="32" spans="2:11" s="1" customFormat="1" ht="14.4" customHeight="1">
      <c r="B32" s="39"/>
      <c r="C32" s="40"/>
      <c r="D32" s="47" t="s">
        <v>48</v>
      </c>
      <c r="E32" s="47" t="s">
        <v>51</v>
      </c>
      <c r="F32" s="128">
        <f>ROUNDUP(SUM(BG81:BG120),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customHeight="1">
      <c r="B33" s="39"/>
      <c r="C33" s="40"/>
      <c r="D33" s="40"/>
      <c r="E33" s="47" t="s">
        <v>52</v>
      </c>
      <c r="F33" s="128">
        <f>ROUNDUP(SUM(BH81:BH120),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53</v>
      </c>
      <c r="F34" s="128">
        <f>ROUNDUP(SUM(BI81:BI120),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54</v>
      </c>
      <c r="E36" s="77"/>
      <c r="F36" s="77"/>
      <c r="G36" s="132" t="s">
        <v>55</v>
      </c>
      <c r="H36" s="133" t="s">
        <v>56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9"/>
      <c r="C42" s="28" t="s">
        <v>100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291" t="str">
        <f>E7</f>
        <v>Skořenický potok, Koldín, rekonstrukce opevnění, ř. km 5,060 - 5,180</v>
      </c>
      <c r="F45" s="292"/>
      <c r="G45" s="292"/>
      <c r="H45" s="292"/>
      <c r="I45" s="116"/>
      <c r="J45" s="40"/>
      <c r="K45" s="43"/>
    </row>
    <row r="46" spans="2:11" s="1" customFormat="1" ht="14.4" customHeight="1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293" t="str">
        <f>E9</f>
        <v>VON - Vedlejší a ostatní náklady</v>
      </c>
      <c r="F47" s="294"/>
      <c r="G47" s="294"/>
      <c r="H47" s="294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Koldín</v>
      </c>
      <c r="G49" s="40"/>
      <c r="H49" s="40"/>
      <c r="I49" s="117" t="s">
        <v>28</v>
      </c>
      <c r="J49" s="118" t="str">
        <f>IF(J12="","",J12)</f>
        <v>06.11.2017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3.2">
      <c r="B51" s="39"/>
      <c r="C51" s="35" t="s">
        <v>32</v>
      </c>
      <c r="D51" s="40"/>
      <c r="E51" s="40"/>
      <c r="F51" s="33" t="str">
        <f>E15</f>
        <v>Povodí Labe, státní podnik, Hradec Králové</v>
      </c>
      <c r="G51" s="40"/>
      <c r="H51" s="40"/>
      <c r="I51" s="117" t="s">
        <v>39</v>
      </c>
      <c r="J51" s="282" t="str">
        <f>E21</f>
        <v xml:space="preserve">Povodí Labe, státní podnik, OIČ, Hradec Králové </v>
      </c>
      <c r="K51" s="43"/>
    </row>
    <row r="52" spans="2:47" s="1" customFormat="1" ht="21.6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286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101</v>
      </c>
      <c r="D54" s="130"/>
      <c r="E54" s="130"/>
      <c r="F54" s="130"/>
      <c r="G54" s="130"/>
      <c r="H54" s="130"/>
      <c r="I54" s="143"/>
      <c r="J54" s="144" t="s">
        <v>102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103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104</v>
      </c>
    </row>
    <row r="57" spans="2:47" s="7" customFormat="1" ht="24.9" customHeight="1">
      <c r="B57" s="147"/>
      <c r="C57" s="148"/>
      <c r="D57" s="149" t="s">
        <v>429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8" customFormat="1" ht="19.95" customHeight="1">
      <c r="B58" s="154"/>
      <c r="C58" s="155"/>
      <c r="D58" s="156" t="s">
        <v>430</v>
      </c>
      <c r="E58" s="157"/>
      <c r="F58" s="157"/>
      <c r="G58" s="157"/>
      <c r="H58" s="157"/>
      <c r="I58" s="158"/>
      <c r="J58" s="159">
        <f>J83</f>
        <v>0</v>
      </c>
      <c r="K58" s="160"/>
    </row>
    <row r="59" spans="2:47" s="8" customFormat="1" ht="19.95" customHeight="1">
      <c r="B59" s="154"/>
      <c r="C59" s="155"/>
      <c r="D59" s="156" t="s">
        <v>431</v>
      </c>
      <c r="E59" s="157"/>
      <c r="F59" s="157"/>
      <c r="G59" s="157"/>
      <c r="H59" s="157"/>
      <c r="I59" s="158"/>
      <c r="J59" s="159">
        <f>J98</f>
        <v>0</v>
      </c>
      <c r="K59" s="160"/>
    </row>
    <row r="60" spans="2:47" s="8" customFormat="1" ht="19.95" customHeight="1">
      <c r="B60" s="154"/>
      <c r="C60" s="155"/>
      <c r="D60" s="156" t="s">
        <v>432</v>
      </c>
      <c r="E60" s="157"/>
      <c r="F60" s="157"/>
      <c r="G60" s="157"/>
      <c r="H60" s="157"/>
      <c r="I60" s="158"/>
      <c r="J60" s="159">
        <f>J102</f>
        <v>0</v>
      </c>
      <c r="K60" s="160"/>
    </row>
    <row r="61" spans="2:47" s="8" customFormat="1" ht="19.95" customHeight="1">
      <c r="B61" s="154"/>
      <c r="C61" s="155"/>
      <c r="D61" s="156" t="s">
        <v>433</v>
      </c>
      <c r="E61" s="157"/>
      <c r="F61" s="157"/>
      <c r="G61" s="157"/>
      <c r="H61" s="157"/>
      <c r="I61" s="158"/>
      <c r="J61" s="159">
        <f>J105</f>
        <v>0</v>
      </c>
      <c r="K61" s="160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" customHeight="1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" customHeight="1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" customHeight="1">
      <c r="B68" s="39"/>
      <c r="C68" s="60" t="s">
        <v>116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20" s="1" customFormat="1" ht="6.9" customHeight="1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20" s="1" customFormat="1" ht="14.4" customHeight="1">
      <c r="B70" s="39"/>
      <c r="C70" s="63" t="s">
        <v>18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20" s="1" customFormat="1" ht="16.5" customHeight="1">
      <c r="B71" s="39"/>
      <c r="C71" s="61"/>
      <c r="D71" s="61"/>
      <c r="E71" s="287" t="str">
        <f>E7</f>
        <v>Skořenický potok, Koldín, rekonstrukce opevnění, ř. km 5,060 - 5,180</v>
      </c>
      <c r="F71" s="288"/>
      <c r="G71" s="288"/>
      <c r="H71" s="288"/>
      <c r="I71" s="161"/>
      <c r="J71" s="61"/>
      <c r="K71" s="61"/>
      <c r="L71" s="59"/>
    </row>
    <row r="72" spans="2:20" s="1" customFormat="1" ht="14.4" customHeight="1">
      <c r="B72" s="39"/>
      <c r="C72" s="63" t="s">
        <v>97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20" s="1" customFormat="1" ht="17.25" customHeight="1">
      <c r="B73" s="39"/>
      <c r="C73" s="61"/>
      <c r="D73" s="61"/>
      <c r="E73" s="254" t="str">
        <f>E9</f>
        <v>VON - Vedlejší a ostatní náklady</v>
      </c>
      <c r="F73" s="289"/>
      <c r="G73" s="289"/>
      <c r="H73" s="289"/>
      <c r="I73" s="161"/>
      <c r="J73" s="61"/>
      <c r="K73" s="61"/>
      <c r="L73" s="59"/>
    </row>
    <row r="74" spans="2:20" s="1" customFormat="1" ht="6.9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20" s="1" customFormat="1" ht="18" customHeight="1">
      <c r="B75" s="39"/>
      <c r="C75" s="63" t="s">
        <v>26</v>
      </c>
      <c r="D75" s="61"/>
      <c r="E75" s="61"/>
      <c r="F75" s="162" t="str">
        <f>F12</f>
        <v>Koldín</v>
      </c>
      <c r="G75" s="61"/>
      <c r="H75" s="61"/>
      <c r="I75" s="163" t="s">
        <v>28</v>
      </c>
      <c r="J75" s="71" t="str">
        <f>IF(J12="","",J12)</f>
        <v>06.11.2017</v>
      </c>
      <c r="K75" s="61"/>
      <c r="L75" s="59"/>
    </row>
    <row r="76" spans="2:20" s="1" customFormat="1" ht="6.9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20" s="1" customFormat="1" ht="13.2">
      <c r="B77" s="39"/>
      <c r="C77" s="63" t="s">
        <v>32</v>
      </c>
      <c r="D77" s="61"/>
      <c r="E77" s="61"/>
      <c r="F77" s="162" t="str">
        <f>E15</f>
        <v>Povodí Labe, státní podnik, Hradec Králové</v>
      </c>
      <c r="G77" s="61"/>
      <c r="H77" s="61"/>
      <c r="I77" s="163" t="s">
        <v>39</v>
      </c>
      <c r="J77" s="162" t="str">
        <f>E21</f>
        <v xml:space="preserve">Povodí Labe, státní podnik, OIČ, Hradec Králové </v>
      </c>
      <c r="K77" s="61"/>
      <c r="L77" s="59"/>
    </row>
    <row r="78" spans="2:20" s="1" customFormat="1" ht="14.4" customHeight="1">
      <c r="B78" s="39"/>
      <c r="C78" s="63" t="s">
        <v>37</v>
      </c>
      <c r="D78" s="61"/>
      <c r="E78" s="61"/>
      <c r="F78" s="162" t="str">
        <f>IF(E18="","",E18)</f>
        <v/>
      </c>
      <c r="G78" s="61"/>
      <c r="H78" s="61"/>
      <c r="I78" s="161"/>
      <c r="J78" s="61"/>
      <c r="K78" s="61"/>
      <c r="L78" s="59"/>
    </row>
    <row r="79" spans="2:20" s="1" customFormat="1" ht="10.3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20" s="9" customFormat="1" ht="29.25" customHeight="1">
      <c r="B80" s="164"/>
      <c r="C80" s="165" t="s">
        <v>117</v>
      </c>
      <c r="D80" s="166" t="s">
        <v>63</v>
      </c>
      <c r="E80" s="166" t="s">
        <v>59</v>
      </c>
      <c r="F80" s="166" t="s">
        <v>118</v>
      </c>
      <c r="G80" s="166" t="s">
        <v>119</v>
      </c>
      <c r="H80" s="166" t="s">
        <v>120</v>
      </c>
      <c r="I80" s="167" t="s">
        <v>121</v>
      </c>
      <c r="J80" s="166" t="s">
        <v>102</v>
      </c>
      <c r="K80" s="168" t="s">
        <v>122</v>
      </c>
      <c r="L80" s="169"/>
      <c r="M80" s="79" t="s">
        <v>123</v>
      </c>
      <c r="N80" s="80" t="s">
        <v>48</v>
      </c>
      <c r="O80" s="80" t="s">
        <v>124</v>
      </c>
      <c r="P80" s="80" t="s">
        <v>125</v>
      </c>
      <c r="Q80" s="80" t="s">
        <v>126</v>
      </c>
      <c r="R80" s="80" t="s">
        <v>127</v>
      </c>
      <c r="S80" s="80" t="s">
        <v>128</v>
      </c>
      <c r="T80" s="81" t="s">
        <v>129</v>
      </c>
    </row>
    <row r="81" spans="2:65" s="1" customFormat="1" ht="29.25" customHeight="1">
      <c r="B81" s="39"/>
      <c r="C81" s="85" t="s">
        <v>103</v>
      </c>
      <c r="D81" s="61"/>
      <c r="E81" s="61"/>
      <c r="F81" s="61"/>
      <c r="G81" s="61"/>
      <c r="H81" s="61"/>
      <c r="I81" s="161"/>
      <c r="J81" s="170">
        <f>BK81</f>
        <v>0</v>
      </c>
      <c r="K81" s="61"/>
      <c r="L81" s="59"/>
      <c r="M81" s="82"/>
      <c r="N81" s="83"/>
      <c r="O81" s="83"/>
      <c r="P81" s="171">
        <f>P82</f>
        <v>0</v>
      </c>
      <c r="Q81" s="83"/>
      <c r="R81" s="171">
        <f>R82</f>
        <v>0</v>
      </c>
      <c r="S81" s="83"/>
      <c r="T81" s="172">
        <f>T82</f>
        <v>0</v>
      </c>
      <c r="AT81" s="22" t="s">
        <v>77</v>
      </c>
      <c r="AU81" s="22" t="s">
        <v>104</v>
      </c>
      <c r="BK81" s="173">
        <f>BK82</f>
        <v>0</v>
      </c>
    </row>
    <row r="82" spans="2:65" s="10" customFormat="1" ht="37.35" customHeight="1">
      <c r="B82" s="174"/>
      <c r="C82" s="175"/>
      <c r="D82" s="176" t="s">
        <v>77</v>
      </c>
      <c r="E82" s="177" t="s">
        <v>434</v>
      </c>
      <c r="F82" s="177" t="s">
        <v>435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P83+P98+P102+P105</f>
        <v>0</v>
      </c>
      <c r="Q82" s="182"/>
      <c r="R82" s="183">
        <f>R83+R98+R102+R105</f>
        <v>0</v>
      </c>
      <c r="S82" s="182"/>
      <c r="T82" s="184">
        <f>T83+T98+T102+T105</f>
        <v>0</v>
      </c>
      <c r="AR82" s="185" t="s">
        <v>139</v>
      </c>
      <c r="AT82" s="186" t="s">
        <v>77</v>
      </c>
      <c r="AU82" s="186" t="s">
        <v>78</v>
      </c>
      <c r="AY82" s="185" t="s">
        <v>132</v>
      </c>
      <c r="BK82" s="187">
        <f>BK83+BK98+BK102+BK105</f>
        <v>0</v>
      </c>
    </row>
    <row r="83" spans="2:65" s="10" customFormat="1" ht="19.95" customHeight="1">
      <c r="B83" s="174"/>
      <c r="C83" s="175"/>
      <c r="D83" s="176" t="s">
        <v>77</v>
      </c>
      <c r="E83" s="188" t="s">
        <v>436</v>
      </c>
      <c r="F83" s="188" t="s">
        <v>437</v>
      </c>
      <c r="G83" s="175"/>
      <c r="H83" s="175"/>
      <c r="I83" s="178"/>
      <c r="J83" s="189">
        <f>BK83</f>
        <v>0</v>
      </c>
      <c r="K83" s="175"/>
      <c r="L83" s="180"/>
      <c r="M83" s="181"/>
      <c r="N83" s="182"/>
      <c r="O83" s="182"/>
      <c r="P83" s="183">
        <f>SUM(P84:P97)</f>
        <v>0</v>
      </c>
      <c r="Q83" s="182"/>
      <c r="R83" s="183">
        <f>SUM(R84:R97)</f>
        <v>0</v>
      </c>
      <c r="S83" s="182"/>
      <c r="T83" s="184">
        <f>SUM(T84:T97)</f>
        <v>0</v>
      </c>
      <c r="AR83" s="185" t="s">
        <v>139</v>
      </c>
      <c r="AT83" s="186" t="s">
        <v>77</v>
      </c>
      <c r="AU83" s="186" t="s">
        <v>25</v>
      </c>
      <c r="AY83" s="185" t="s">
        <v>132</v>
      </c>
      <c r="BK83" s="187">
        <f>SUM(BK84:BK97)</f>
        <v>0</v>
      </c>
    </row>
    <row r="84" spans="2:65" s="1" customFormat="1" ht="16.5" customHeight="1">
      <c r="B84" s="39"/>
      <c r="C84" s="190" t="s">
        <v>25</v>
      </c>
      <c r="D84" s="190" t="s">
        <v>134</v>
      </c>
      <c r="E84" s="191" t="s">
        <v>438</v>
      </c>
      <c r="F84" s="192" t="s">
        <v>439</v>
      </c>
      <c r="G84" s="193" t="s">
        <v>440</v>
      </c>
      <c r="H84" s="194">
        <v>1</v>
      </c>
      <c r="I84" s="195"/>
      <c r="J84" s="196">
        <f>ROUND(I84*H84,2)</f>
        <v>0</v>
      </c>
      <c r="K84" s="192" t="s">
        <v>34</v>
      </c>
      <c r="L84" s="59"/>
      <c r="M84" s="197" t="s">
        <v>34</v>
      </c>
      <c r="N84" s="198" t="s">
        <v>51</v>
      </c>
      <c r="O84" s="40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AR84" s="22" t="s">
        <v>441</v>
      </c>
      <c r="AT84" s="22" t="s">
        <v>134</v>
      </c>
      <c r="AU84" s="22" t="s">
        <v>87</v>
      </c>
      <c r="AY84" s="22" t="s">
        <v>132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22" t="s">
        <v>139</v>
      </c>
      <c r="BK84" s="201">
        <f>ROUND(I84*H84,2)</f>
        <v>0</v>
      </c>
      <c r="BL84" s="22" t="s">
        <v>441</v>
      </c>
      <c r="BM84" s="22" t="s">
        <v>442</v>
      </c>
    </row>
    <row r="85" spans="2:65" s="11" customFormat="1" ht="24">
      <c r="B85" s="202"/>
      <c r="C85" s="203"/>
      <c r="D85" s="204" t="s">
        <v>141</v>
      </c>
      <c r="E85" s="205" t="s">
        <v>34</v>
      </c>
      <c r="F85" s="206" t="s">
        <v>443</v>
      </c>
      <c r="G85" s="203"/>
      <c r="H85" s="205" t="s">
        <v>34</v>
      </c>
      <c r="I85" s="207"/>
      <c r="J85" s="203"/>
      <c r="K85" s="203"/>
      <c r="L85" s="208"/>
      <c r="M85" s="209"/>
      <c r="N85" s="210"/>
      <c r="O85" s="210"/>
      <c r="P85" s="210"/>
      <c r="Q85" s="210"/>
      <c r="R85" s="210"/>
      <c r="S85" s="210"/>
      <c r="T85" s="211"/>
      <c r="AT85" s="212" t="s">
        <v>141</v>
      </c>
      <c r="AU85" s="212" t="s">
        <v>87</v>
      </c>
      <c r="AV85" s="11" t="s">
        <v>25</v>
      </c>
      <c r="AW85" s="11" t="s">
        <v>41</v>
      </c>
      <c r="AX85" s="11" t="s">
        <v>78</v>
      </c>
      <c r="AY85" s="212" t="s">
        <v>132</v>
      </c>
    </row>
    <row r="86" spans="2:65" s="11" customFormat="1">
      <c r="B86" s="202"/>
      <c r="C86" s="203"/>
      <c r="D86" s="204" t="s">
        <v>141</v>
      </c>
      <c r="E86" s="205" t="s">
        <v>34</v>
      </c>
      <c r="F86" s="206" t="s">
        <v>444</v>
      </c>
      <c r="G86" s="203"/>
      <c r="H86" s="205" t="s">
        <v>34</v>
      </c>
      <c r="I86" s="207"/>
      <c r="J86" s="203"/>
      <c r="K86" s="203"/>
      <c r="L86" s="208"/>
      <c r="M86" s="209"/>
      <c r="N86" s="210"/>
      <c r="O86" s="210"/>
      <c r="P86" s="210"/>
      <c r="Q86" s="210"/>
      <c r="R86" s="210"/>
      <c r="S86" s="210"/>
      <c r="T86" s="211"/>
      <c r="AT86" s="212" t="s">
        <v>141</v>
      </c>
      <c r="AU86" s="212" t="s">
        <v>87</v>
      </c>
      <c r="AV86" s="11" t="s">
        <v>25</v>
      </c>
      <c r="AW86" s="11" t="s">
        <v>41</v>
      </c>
      <c r="AX86" s="11" t="s">
        <v>78</v>
      </c>
      <c r="AY86" s="212" t="s">
        <v>132</v>
      </c>
    </row>
    <row r="87" spans="2:65" s="11" customFormat="1" ht="24">
      <c r="B87" s="202"/>
      <c r="C87" s="203"/>
      <c r="D87" s="204" t="s">
        <v>141</v>
      </c>
      <c r="E87" s="205" t="s">
        <v>34</v>
      </c>
      <c r="F87" s="206" t="s">
        <v>445</v>
      </c>
      <c r="G87" s="203"/>
      <c r="H87" s="205" t="s">
        <v>34</v>
      </c>
      <c r="I87" s="207"/>
      <c r="J87" s="203"/>
      <c r="K87" s="203"/>
      <c r="L87" s="208"/>
      <c r="M87" s="209"/>
      <c r="N87" s="210"/>
      <c r="O87" s="210"/>
      <c r="P87" s="210"/>
      <c r="Q87" s="210"/>
      <c r="R87" s="210"/>
      <c r="S87" s="210"/>
      <c r="T87" s="211"/>
      <c r="AT87" s="212" t="s">
        <v>141</v>
      </c>
      <c r="AU87" s="212" t="s">
        <v>87</v>
      </c>
      <c r="AV87" s="11" t="s">
        <v>25</v>
      </c>
      <c r="AW87" s="11" t="s">
        <v>41</v>
      </c>
      <c r="AX87" s="11" t="s">
        <v>78</v>
      </c>
      <c r="AY87" s="212" t="s">
        <v>132</v>
      </c>
    </row>
    <row r="88" spans="2:65" s="11" customFormat="1" ht="24">
      <c r="B88" s="202"/>
      <c r="C88" s="203"/>
      <c r="D88" s="204" t="s">
        <v>141</v>
      </c>
      <c r="E88" s="205" t="s">
        <v>34</v>
      </c>
      <c r="F88" s="206" t="s">
        <v>446</v>
      </c>
      <c r="G88" s="203"/>
      <c r="H88" s="205" t="s">
        <v>34</v>
      </c>
      <c r="I88" s="207"/>
      <c r="J88" s="203"/>
      <c r="K88" s="203"/>
      <c r="L88" s="208"/>
      <c r="M88" s="209"/>
      <c r="N88" s="210"/>
      <c r="O88" s="210"/>
      <c r="P88" s="210"/>
      <c r="Q88" s="210"/>
      <c r="R88" s="210"/>
      <c r="S88" s="210"/>
      <c r="T88" s="211"/>
      <c r="AT88" s="212" t="s">
        <v>141</v>
      </c>
      <c r="AU88" s="212" t="s">
        <v>87</v>
      </c>
      <c r="AV88" s="11" t="s">
        <v>25</v>
      </c>
      <c r="AW88" s="11" t="s">
        <v>41</v>
      </c>
      <c r="AX88" s="11" t="s">
        <v>78</v>
      </c>
      <c r="AY88" s="212" t="s">
        <v>132</v>
      </c>
    </row>
    <row r="89" spans="2:65" s="12" customFormat="1">
      <c r="B89" s="213"/>
      <c r="C89" s="214"/>
      <c r="D89" s="204" t="s">
        <v>141</v>
      </c>
      <c r="E89" s="215" t="s">
        <v>34</v>
      </c>
      <c r="F89" s="216" t="s">
        <v>25</v>
      </c>
      <c r="G89" s="214"/>
      <c r="H89" s="217">
        <v>1</v>
      </c>
      <c r="I89" s="218"/>
      <c r="J89" s="214"/>
      <c r="K89" s="214"/>
      <c r="L89" s="219"/>
      <c r="M89" s="220"/>
      <c r="N89" s="221"/>
      <c r="O89" s="221"/>
      <c r="P89" s="221"/>
      <c r="Q89" s="221"/>
      <c r="R89" s="221"/>
      <c r="S89" s="221"/>
      <c r="T89" s="222"/>
      <c r="AT89" s="223" t="s">
        <v>141</v>
      </c>
      <c r="AU89" s="223" t="s">
        <v>87</v>
      </c>
      <c r="AV89" s="12" t="s">
        <v>87</v>
      </c>
      <c r="AW89" s="12" t="s">
        <v>41</v>
      </c>
      <c r="AX89" s="12" t="s">
        <v>25</v>
      </c>
      <c r="AY89" s="223" t="s">
        <v>132</v>
      </c>
    </row>
    <row r="90" spans="2:65" s="1" customFormat="1" ht="16.5" customHeight="1">
      <c r="B90" s="39"/>
      <c r="C90" s="190" t="s">
        <v>87</v>
      </c>
      <c r="D90" s="190" t="s">
        <v>134</v>
      </c>
      <c r="E90" s="191" t="s">
        <v>447</v>
      </c>
      <c r="F90" s="192" t="s">
        <v>448</v>
      </c>
      <c r="G90" s="193" t="s">
        <v>440</v>
      </c>
      <c r="H90" s="194">
        <v>1</v>
      </c>
      <c r="I90" s="195"/>
      <c r="J90" s="196">
        <f>ROUND(I90*H90,2)</f>
        <v>0</v>
      </c>
      <c r="K90" s="192" t="s">
        <v>34</v>
      </c>
      <c r="L90" s="59"/>
      <c r="M90" s="197" t="s">
        <v>34</v>
      </c>
      <c r="N90" s="198" t="s">
        <v>51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441</v>
      </c>
      <c r="AT90" s="22" t="s">
        <v>134</v>
      </c>
      <c r="AU90" s="22" t="s">
        <v>87</v>
      </c>
      <c r="AY90" s="22" t="s">
        <v>132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139</v>
      </c>
      <c r="BK90" s="201">
        <f>ROUND(I90*H90,2)</f>
        <v>0</v>
      </c>
      <c r="BL90" s="22" t="s">
        <v>441</v>
      </c>
      <c r="BM90" s="22" t="s">
        <v>449</v>
      </c>
    </row>
    <row r="91" spans="2:65" s="11" customFormat="1">
      <c r="B91" s="202"/>
      <c r="C91" s="203"/>
      <c r="D91" s="204" t="s">
        <v>141</v>
      </c>
      <c r="E91" s="205" t="s">
        <v>34</v>
      </c>
      <c r="F91" s="206" t="s">
        <v>450</v>
      </c>
      <c r="G91" s="203"/>
      <c r="H91" s="205" t="s">
        <v>34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141</v>
      </c>
      <c r="AU91" s="212" t="s">
        <v>87</v>
      </c>
      <c r="AV91" s="11" t="s">
        <v>25</v>
      </c>
      <c r="AW91" s="11" t="s">
        <v>41</v>
      </c>
      <c r="AX91" s="11" t="s">
        <v>78</v>
      </c>
      <c r="AY91" s="212" t="s">
        <v>132</v>
      </c>
    </row>
    <row r="92" spans="2:65" s="11" customFormat="1" ht="24">
      <c r="B92" s="202"/>
      <c r="C92" s="203"/>
      <c r="D92" s="204" t="s">
        <v>141</v>
      </c>
      <c r="E92" s="205" t="s">
        <v>34</v>
      </c>
      <c r="F92" s="206" t="s">
        <v>451</v>
      </c>
      <c r="G92" s="203"/>
      <c r="H92" s="205" t="s">
        <v>34</v>
      </c>
      <c r="I92" s="207"/>
      <c r="J92" s="203"/>
      <c r="K92" s="203"/>
      <c r="L92" s="208"/>
      <c r="M92" s="209"/>
      <c r="N92" s="210"/>
      <c r="O92" s="210"/>
      <c r="P92" s="210"/>
      <c r="Q92" s="210"/>
      <c r="R92" s="210"/>
      <c r="S92" s="210"/>
      <c r="T92" s="211"/>
      <c r="AT92" s="212" t="s">
        <v>141</v>
      </c>
      <c r="AU92" s="212" t="s">
        <v>87</v>
      </c>
      <c r="AV92" s="11" t="s">
        <v>25</v>
      </c>
      <c r="AW92" s="11" t="s">
        <v>41</v>
      </c>
      <c r="AX92" s="11" t="s">
        <v>78</v>
      </c>
      <c r="AY92" s="212" t="s">
        <v>132</v>
      </c>
    </row>
    <row r="93" spans="2:65" s="12" customFormat="1">
      <c r="B93" s="213"/>
      <c r="C93" s="214"/>
      <c r="D93" s="204" t="s">
        <v>141</v>
      </c>
      <c r="E93" s="215" t="s">
        <v>34</v>
      </c>
      <c r="F93" s="216" t="s">
        <v>25</v>
      </c>
      <c r="G93" s="214"/>
      <c r="H93" s="217">
        <v>1</v>
      </c>
      <c r="I93" s="218"/>
      <c r="J93" s="214"/>
      <c r="K93" s="214"/>
      <c r="L93" s="219"/>
      <c r="M93" s="220"/>
      <c r="N93" s="221"/>
      <c r="O93" s="221"/>
      <c r="P93" s="221"/>
      <c r="Q93" s="221"/>
      <c r="R93" s="221"/>
      <c r="S93" s="221"/>
      <c r="T93" s="222"/>
      <c r="AT93" s="223" t="s">
        <v>141</v>
      </c>
      <c r="AU93" s="223" t="s">
        <v>87</v>
      </c>
      <c r="AV93" s="12" t="s">
        <v>87</v>
      </c>
      <c r="AW93" s="12" t="s">
        <v>41</v>
      </c>
      <c r="AX93" s="12" t="s">
        <v>25</v>
      </c>
      <c r="AY93" s="223" t="s">
        <v>132</v>
      </c>
    </row>
    <row r="94" spans="2:65" s="1" customFormat="1" ht="16.5" customHeight="1">
      <c r="B94" s="39"/>
      <c r="C94" s="190" t="s">
        <v>154</v>
      </c>
      <c r="D94" s="190" t="s">
        <v>134</v>
      </c>
      <c r="E94" s="191" t="s">
        <v>452</v>
      </c>
      <c r="F94" s="192" t="s">
        <v>453</v>
      </c>
      <c r="G94" s="193" t="s">
        <v>440</v>
      </c>
      <c r="H94" s="194">
        <v>1</v>
      </c>
      <c r="I94" s="195"/>
      <c r="J94" s="196">
        <f>ROUND(I94*H94,2)</f>
        <v>0</v>
      </c>
      <c r="K94" s="192" t="s">
        <v>34</v>
      </c>
      <c r="L94" s="59"/>
      <c r="M94" s="197" t="s">
        <v>34</v>
      </c>
      <c r="N94" s="198" t="s">
        <v>51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2" t="s">
        <v>441</v>
      </c>
      <c r="AT94" s="22" t="s">
        <v>134</v>
      </c>
      <c r="AU94" s="22" t="s">
        <v>87</v>
      </c>
      <c r="AY94" s="22" t="s">
        <v>132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139</v>
      </c>
      <c r="BK94" s="201">
        <f>ROUND(I94*H94,2)</f>
        <v>0</v>
      </c>
      <c r="BL94" s="22" t="s">
        <v>441</v>
      </c>
      <c r="BM94" s="22" t="s">
        <v>454</v>
      </c>
    </row>
    <row r="95" spans="2:65" s="11" customFormat="1" ht="24">
      <c r="B95" s="202"/>
      <c r="C95" s="203"/>
      <c r="D95" s="204" t="s">
        <v>141</v>
      </c>
      <c r="E95" s="205" t="s">
        <v>34</v>
      </c>
      <c r="F95" s="206" t="s">
        <v>455</v>
      </c>
      <c r="G95" s="203"/>
      <c r="H95" s="205" t="s">
        <v>34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141</v>
      </c>
      <c r="AU95" s="212" t="s">
        <v>87</v>
      </c>
      <c r="AV95" s="11" t="s">
        <v>25</v>
      </c>
      <c r="AW95" s="11" t="s">
        <v>41</v>
      </c>
      <c r="AX95" s="11" t="s">
        <v>78</v>
      </c>
      <c r="AY95" s="212" t="s">
        <v>132</v>
      </c>
    </row>
    <row r="96" spans="2:65" s="11" customFormat="1">
      <c r="B96" s="202"/>
      <c r="C96" s="203"/>
      <c r="D96" s="204" t="s">
        <v>141</v>
      </c>
      <c r="E96" s="205" t="s">
        <v>34</v>
      </c>
      <c r="F96" s="206" t="s">
        <v>456</v>
      </c>
      <c r="G96" s="203"/>
      <c r="H96" s="205" t="s">
        <v>34</v>
      </c>
      <c r="I96" s="207"/>
      <c r="J96" s="203"/>
      <c r="K96" s="203"/>
      <c r="L96" s="208"/>
      <c r="M96" s="209"/>
      <c r="N96" s="210"/>
      <c r="O96" s="210"/>
      <c r="P96" s="210"/>
      <c r="Q96" s="210"/>
      <c r="R96" s="210"/>
      <c r="S96" s="210"/>
      <c r="T96" s="211"/>
      <c r="AT96" s="212" t="s">
        <v>141</v>
      </c>
      <c r="AU96" s="212" t="s">
        <v>87</v>
      </c>
      <c r="AV96" s="11" t="s">
        <v>25</v>
      </c>
      <c r="AW96" s="11" t="s">
        <v>41</v>
      </c>
      <c r="AX96" s="11" t="s">
        <v>78</v>
      </c>
      <c r="AY96" s="212" t="s">
        <v>132</v>
      </c>
    </row>
    <row r="97" spans="2:65" s="12" customFormat="1">
      <c r="B97" s="213"/>
      <c r="C97" s="214"/>
      <c r="D97" s="204" t="s">
        <v>141</v>
      </c>
      <c r="E97" s="215" t="s">
        <v>34</v>
      </c>
      <c r="F97" s="216" t="s">
        <v>25</v>
      </c>
      <c r="G97" s="214"/>
      <c r="H97" s="217">
        <v>1</v>
      </c>
      <c r="I97" s="218"/>
      <c r="J97" s="214"/>
      <c r="K97" s="214"/>
      <c r="L97" s="219"/>
      <c r="M97" s="220"/>
      <c r="N97" s="221"/>
      <c r="O97" s="221"/>
      <c r="P97" s="221"/>
      <c r="Q97" s="221"/>
      <c r="R97" s="221"/>
      <c r="S97" s="221"/>
      <c r="T97" s="222"/>
      <c r="AT97" s="223" t="s">
        <v>141</v>
      </c>
      <c r="AU97" s="223" t="s">
        <v>87</v>
      </c>
      <c r="AV97" s="12" t="s">
        <v>87</v>
      </c>
      <c r="AW97" s="12" t="s">
        <v>41</v>
      </c>
      <c r="AX97" s="12" t="s">
        <v>25</v>
      </c>
      <c r="AY97" s="223" t="s">
        <v>132</v>
      </c>
    </row>
    <row r="98" spans="2:65" s="10" customFormat="1" ht="29.85" customHeight="1">
      <c r="B98" s="174"/>
      <c r="C98" s="175"/>
      <c r="D98" s="176" t="s">
        <v>77</v>
      </c>
      <c r="E98" s="188" t="s">
        <v>457</v>
      </c>
      <c r="F98" s="188" t="s">
        <v>458</v>
      </c>
      <c r="G98" s="175"/>
      <c r="H98" s="175"/>
      <c r="I98" s="178"/>
      <c r="J98" s="189">
        <f>BK98</f>
        <v>0</v>
      </c>
      <c r="K98" s="175"/>
      <c r="L98" s="180"/>
      <c r="M98" s="181"/>
      <c r="N98" s="182"/>
      <c r="O98" s="182"/>
      <c r="P98" s="183">
        <f>SUM(P99:P101)</f>
        <v>0</v>
      </c>
      <c r="Q98" s="182"/>
      <c r="R98" s="183">
        <f>SUM(R99:R101)</f>
        <v>0</v>
      </c>
      <c r="S98" s="182"/>
      <c r="T98" s="184">
        <f>SUM(T99:T101)</f>
        <v>0</v>
      </c>
      <c r="AR98" s="185" t="s">
        <v>139</v>
      </c>
      <c r="AT98" s="186" t="s">
        <v>77</v>
      </c>
      <c r="AU98" s="186" t="s">
        <v>25</v>
      </c>
      <c r="AY98" s="185" t="s">
        <v>132</v>
      </c>
      <c r="BK98" s="187">
        <f>SUM(BK99:BK101)</f>
        <v>0</v>
      </c>
    </row>
    <row r="99" spans="2:65" s="1" customFormat="1" ht="38.25" customHeight="1">
      <c r="B99" s="39"/>
      <c r="C99" s="190" t="s">
        <v>139</v>
      </c>
      <c r="D99" s="190" t="s">
        <v>134</v>
      </c>
      <c r="E99" s="191" t="s">
        <v>459</v>
      </c>
      <c r="F99" s="192" t="s">
        <v>460</v>
      </c>
      <c r="G99" s="193" t="s">
        <v>461</v>
      </c>
      <c r="H99" s="194">
        <v>1</v>
      </c>
      <c r="I99" s="195"/>
      <c r="J99" s="196">
        <f>ROUND(I99*H99,2)</f>
        <v>0</v>
      </c>
      <c r="K99" s="192" t="s">
        <v>34</v>
      </c>
      <c r="L99" s="59"/>
      <c r="M99" s="197" t="s">
        <v>34</v>
      </c>
      <c r="N99" s="198" t="s">
        <v>51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462</v>
      </c>
      <c r="AT99" s="22" t="s">
        <v>134</v>
      </c>
      <c r="AU99" s="22" t="s">
        <v>87</v>
      </c>
      <c r="AY99" s="22" t="s">
        <v>132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139</v>
      </c>
      <c r="BK99" s="201">
        <f>ROUND(I99*H99,2)</f>
        <v>0</v>
      </c>
      <c r="BL99" s="22" t="s">
        <v>462</v>
      </c>
      <c r="BM99" s="22" t="s">
        <v>463</v>
      </c>
    </row>
    <row r="100" spans="2:65" s="1" customFormat="1" ht="38.25" customHeight="1">
      <c r="B100" s="39"/>
      <c r="C100" s="190" t="s">
        <v>166</v>
      </c>
      <c r="D100" s="190" t="s">
        <v>134</v>
      </c>
      <c r="E100" s="191" t="s">
        <v>464</v>
      </c>
      <c r="F100" s="192" t="s">
        <v>465</v>
      </c>
      <c r="G100" s="193" t="s">
        <v>461</v>
      </c>
      <c r="H100" s="194">
        <v>1</v>
      </c>
      <c r="I100" s="195"/>
      <c r="J100" s="196">
        <f>ROUND(I100*H100,2)</f>
        <v>0</v>
      </c>
      <c r="K100" s="192" t="s">
        <v>34</v>
      </c>
      <c r="L100" s="59"/>
      <c r="M100" s="197" t="s">
        <v>34</v>
      </c>
      <c r="N100" s="198" t="s">
        <v>51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462</v>
      </c>
      <c r="AT100" s="22" t="s">
        <v>134</v>
      </c>
      <c r="AU100" s="22" t="s">
        <v>87</v>
      </c>
      <c r="AY100" s="22" t="s">
        <v>132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139</v>
      </c>
      <c r="BK100" s="201">
        <f>ROUND(I100*H100,2)</f>
        <v>0</v>
      </c>
      <c r="BL100" s="22" t="s">
        <v>462</v>
      </c>
      <c r="BM100" s="22" t="s">
        <v>466</v>
      </c>
    </row>
    <row r="101" spans="2:65" s="1" customFormat="1" ht="16.5" customHeight="1">
      <c r="B101" s="39"/>
      <c r="C101" s="190" t="s">
        <v>173</v>
      </c>
      <c r="D101" s="190" t="s">
        <v>134</v>
      </c>
      <c r="E101" s="191" t="s">
        <v>467</v>
      </c>
      <c r="F101" s="192" t="s">
        <v>468</v>
      </c>
      <c r="G101" s="193" t="s">
        <v>440</v>
      </c>
      <c r="H101" s="194">
        <v>1</v>
      </c>
      <c r="I101" s="195"/>
      <c r="J101" s="196">
        <f>ROUND(I101*H101,2)</f>
        <v>0</v>
      </c>
      <c r="K101" s="192" t="s">
        <v>34</v>
      </c>
      <c r="L101" s="59"/>
      <c r="M101" s="197" t="s">
        <v>34</v>
      </c>
      <c r="N101" s="198" t="s">
        <v>51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462</v>
      </c>
      <c r="AT101" s="22" t="s">
        <v>134</v>
      </c>
      <c r="AU101" s="22" t="s">
        <v>87</v>
      </c>
      <c r="AY101" s="22" t="s">
        <v>132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139</v>
      </c>
      <c r="BK101" s="201">
        <f>ROUND(I101*H101,2)</f>
        <v>0</v>
      </c>
      <c r="BL101" s="22" t="s">
        <v>462</v>
      </c>
      <c r="BM101" s="22" t="s">
        <v>469</v>
      </c>
    </row>
    <row r="102" spans="2:65" s="10" customFormat="1" ht="29.85" customHeight="1">
      <c r="B102" s="174"/>
      <c r="C102" s="175"/>
      <c r="D102" s="176" t="s">
        <v>77</v>
      </c>
      <c r="E102" s="188" t="s">
        <v>470</v>
      </c>
      <c r="F102" s="188" t="s">
        <v>471</v>
      </c>
      <c r="G102" s="175"/>
      <c r="H102" s="175"/>
      <c r="I102" s="178"/>
      <c r="J102" s="189">
        <f>BK102</f>
        <v>0</v>
      </c>
      <c r="K102" s="175"/>
      <c r="L102" s="180"/>
      <c r="M102" s="181"/>
      <c r="N102" s="182"/>
      <c r="O102" s="182"/>
      <c r="P102" s="183">
        <f>SUM(P103:P104)</f>
        <v>0</v>
      </c>
      <c r="Q102" s="182"/>
      <c r="R102" s="183">
        <f>SUM(R103:R104)</f>
        <v>0</v>
      </c>
      <c r="S102" s="182"/>
      <c r="T102" s="184">
        <f>SUM(T103:T104)</f>
        <v>0</v>
      </c>
      <c r="AR102" s="185" t="s">
        <v>139</v>
      </c>
      <c r="AT102" s="186" t="s">
        <v>77</v>
      </c>
      <c r="AU102" s="186" t="s">
        <v>25</v>
      </c>
      <c r="AY102" s="185" t="s">
        <v>132</v>
      </c>
      <c r="BK102" s="187">
        <f>SUM(BK103:BK104)</f>
        <v>0</v>
      </c>
    </row>
    <row r="103" spans="2:65" s="1" customFormat="1" ht="16.5" customHeight="1">
      <c r="B103" s="39"/>
      <c r="C103" s="190" t="s">
        <v>178</v>
      </c>
      <c r="D103" s="190" t="s">
        <v>134</v>
      </c>
      <c r="E103" s="191" t="s">
        <v>472</v>
      </c>
      <c r="F103" s="192" t="s">
        <v>473</v>
      </c>
      <c r="G103" s="193" t="s">
        <v>461</v>
      </c>
      <c r="H103" s="194">
        <v>1</v>
      </c>
      <c r="I103" s="195"/>
      <c r="J103" s="196">
        <f>ROUND(I103*H103,2)</f>
        <v>0</v>
      </c>
      <c r="K103" s="192" t="s">
        <v>34</v>
      </c>
      <c r="L103" s="59"/>
      <c r="M103" s="197" t="s">
        <v>34</v>
      </c>
      <c r="N103" s="198" t="s">
        <v>51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474</v>
      </c>
      <c r="AT103" s="22" t="s">
        <v>134</v>
      </c>
      <c r="AU103" s="22" t="s">
        <v>87</v>
      </c>
      <c r="AY103" s="22" t="s">
        <v>132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139</v>
      </c>
      <c r="BK103" s="201">
        <f>ROUND(I103*H103,2)</f>
        <v>0</v>
      </c>
      <c r="BL103" s="22" t="s">
        <v>474</v>
      </c>
      <c r="BM103" s="22" t="s">
        <v>475</v>
      </c>
    </row>
    <row r="104" spans="2:65" s="1" customFormat="1" ht="16.5" customHeight="1">
      <c r="B104" s="39"/>
      <c r="C104" s="190" t="s">
        <v>184</v>
      </c>
      <c r="D104" s="190" t="s">
        <v>134</v>
      </c>
      <c r="E104" s="191" t="s">
        <v>476</v>
      </c>
      <c r="F104" s="192" t="s">
        <v>477</v>
      </c>
      <c r="G104" s="193" t="s">
        <v>440</v>
      </c>
      <c r="H104" s="194">
        <v>1</v>
      </c>
      <c r="I104" s="195"/>
      <c r="J104" s="196">
        <f>ROUND(I104*H104,2)</f>
        <v>0</v>
      </c>
      <c r="K104" s="192" t="s">
        <v>34</v>
      </c>
      <c r="L104" s="59"/>
      <c r="M104" s="197" t="s">
        <v>34</v>
      </c>
      <c r="N104" s="198" t="s">
        <v>51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474</v>
      </c>
      <c r="AT104" s="22" t="s">
        <v>134</v>
      </c>
      <c r="AU104" s="22" t="s">
        <v>87</v>
      </c>
      <c r="AY104" s="22" t="s">
        <v>132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139</v>
      </c>
      <c r="BK104" s="201">
        <f>ROUND(I104*H104,2)</f>
        <v>0</v>
      </c>
      <c r="BL104" s="22" t="s">
        <v>474</v>
      </c>
      <c r="BM104" s="22" t="s">
        <v>478</v>
      </c>
    </row>
    <row r="105" spans="2:65" s="10" customFormat="1" ht="29.85" customHeight="1">
      <c r="B105" s="174"/>
      <c r="C105" s="175"/>
      <c r="D105" s="176" t="s">
        <v>77</v>
      </c>
      <c r="E105" s="188" t="s">
        <v>479</v>
      </c>
      <c r="F105" s="188" t="s">
        <v>480</v>
      </c>
      <c r="G105" s="175"/>
      <c r="H105" s="175"/>
      <c r="I105" s="178"/>
      <c r="J105" s="189">
        <f>BK105</f>
        <v>0</v>
      </c>
      <c r="K105" s="175"/>
      <c r="L105" s="180"/>
      <c r="M105" s="181"/>
      <c r="N105" s="182"/>
      <c r="O105" s="182"/>
      <c r="P105" s="183">
        <f>SUM(P106:P120)</f>
        <v>0</v>
      </c>
      <c r="Q105" s="182"/>
      <c r="R105" s="183">
        <f>SUM(R106:R120)</f>
        <v>0</v>
      </c>
      <c r="S105" s="182"/>
      <c r="T105" s="184">
        <f>SUM(T106:T120)</f>
        <v>0</v>
      </c>
      <c r="AR105" s="185" t="s">
        <v>139</v>
      </c>
      <c r="AT105" s="186" t="s">
        <v>77</v>
      </c>
      <c r="AU105" s="186" t="s">
        <v>25</v>
      </c>
      <c r="AY105" s="185" t="s">
        <v>132</v>
      </c>
      <c r="BK105" s="187">
        <f>SUM(BK106:BK120)</f>
        <v>0</v>
      </c>
    </row>
    <row r="106" spans="2:65" s="1" customFormat="1" ht="38.25" customHeight="1">
      <c r="B106" s="39"/>
      <c r="C106" s="190" t="s">
        <v>189</v>
      </c>
      <c r="D106" s="190" t="s">
        <v>134</v>
      </c>
      <c r="E106" s="191" t="s">
        <v>481</v>
      </c>
      <c r="F106" s="192" t="s">
        <v>482</v>
      </c>
      <c r="G106" s="193" t="s">
        <v>440</v>
      </c>
      <c r="H106" s="194">
        <v>1</v>
      </c>
      <c r="I106" s="195"/>
      <c r="J106" s="196">
        <f t="shared" ref="J106:J111" si="0">ROUND(I106*H106,2)</f>
        <v>0</v>
      </c>
      <c r="K106" s="192" t="s">
        <v>34</v>
      </c>
      <c r="L106" s="59"/>
      <c r="M106" s="197" t="s">
        <v>34</v>
      </c>
      <c r="N106" s="198" t="s">
        <v>51</v>
      </c>
      <c r="O106" s="40"/>
      <c r="P106" s="199">
        <f t="shared" ref="P106:P111" si="1">O106*H106</f>
        <v>0</v>
      </c>
      <c r="Q106" s="199">
        <v>0</v>
      </c>
      <c r="R106" s="199">
        <f t="shared" ref="R106:R111" si="2">Q106*H106</f>
        <v>0</v>
      </c>
      <c r="S106" s="199">
        <v>0</v>
      </c>
      <c r="T106" s="200">
        <f t="shared" ref="T106:T111" si="3">S106*H106</f>
        <v>0</v>
      </c>
      <c r="AR106" s="22" t="s">
        <v>474</v>
      </c>
      <c r="AT106" s="22" t="s">
        <v>134</v>
      </c>
      <c r="AU106" s="22" t="s">
        <v>87</v>
      </c>
      <c r="AY106" s="22" t="s">
        <v>132</v>
      </c>
      <c r="BE106" s="201">
        <f t="shared" ref="BE106:BE111" si="4">IF(N106="základní",J106,0)</f>
        <v>0</v>
      </c>
      <c r="BF106" s="201">
        <f t="shared" ref="BF106:BF111" si="5">IF(N106="snížená",J106,0)</f>
        <v>0</v>
      </c>
      <c r="BG106" s="201">
        <f t="shared" ref="BG106:BG111" si="6">IF(N106="zákl. přenesená",J106,0)</f>
        <v>0</v>
      </c>
      <c r="BH106" s="201">
        <f t="shared" ref="BH106:BH111" si="7">IF(N106="sníž. přenesená",J106,0)</f>
        <v>0</v>
      </c>
      <c r="BI106" s="201">
        <f t="shared" ref="BI106:BI111" si="8">IF(N106="nulová",J106,0)</f>
        <v>0</v>
      </c>
      <c r="BJ106" s="22" t="s">
        <v>139</v>
      </c>
      <c r="BK106" s="201">
        <f t="shared" ref="BK106:BK111" si="9">ROUND(I106*H106,2)</f>
        <v>0</v>
      </c>
      <c r="BL106" s="22" t="s">
        <v>474</v>
      </c>
      <c r="BM106" s="22" t="s">
        <v>483</v>
      </c>
    </row>
    <row r="107" spans="2:65" s="1" customFormat="1" ht="38.25" customHeight="1">
      <c r="B107" s="39"/>
      <c r="C107" s="190" t="s">
        <v>30</v>
      </c>
      <c r="D107" s="190" t="s">
        <v>134</v>
      </c>
      <c r="E107" s="191" t="s">
        <v>484</v>
      </c>
      <c r="F107" s="192" t="s">
        <v>485</v>
      </c>
      <c r="G107" s="193" t="s">
        <v>440</v>
      </c>
      <c r="H107" s="194">
        <v>1</v>
      </c>
      <c r="I107" s="195"/>
      <c r="J107" s="196">
        <f t="shared" si="0"/>
        <v>0</v>
      </c>
      <c r="K107" s="192" t="s">
        <v>34</v>
      </c>
      <c r="L107" s="59"/>
      <c r="M107" s="197" t="s">
        <v>34</v>
      </c>
      <c r="N107" s="198" t="s">
        <v>51</v>
      </c>
      <c r="O107" s="40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AR107" s="22" t="s">
        <v>474</v>
      </c>
      <c r="AT107" s="22" t="s">
        <v>134</v>
      </c>
      <c r="AU107" s="22" t="s">
        <v>87</v>
      </c>
      <c r="AY107" s="22" t="s">
        <v>132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139</v>
      </c>
      <c r="BK107" s="201">
        <f t="shared" si="9"/>
        <v>0</v>
      </c>
      <c r="BL107" s="22" t="s">
        <v>474</v>
      </c>
      <c r="BM107" s="22" t="s">
        <v>486</v>
      </c>
    </row>
    <row r="108" spans="2:65" s="1" customFormat="1" ht="16.5" customHeight="1">
      <c r="B108" s="39"/>
      <c r="C108" s="190" t="s">
        <v>199</v>
      </c>
      <c r="D108" s="190" t="s">
        <v>134</v>
      </c>
      <c r="E108" s="191" t="s">
        <v>487</v>
      </c>
      <c r="F108" s="192" t="s">
        <v>488</v>
      </c>
      <c r="G108" s="193" t="s">
        <v>461</v>
      </c>
      <c r="H108" s="194">
        <v>1</v>
      </c>
      <c r="I108" s="195"/>
      <c r="J108" s="196">
        <f t="shared" si="0"/>
        <v>0</v>
      </c>
      <c r="K108" s="192" t="s">
        <v>34</v>
      </c>
      <c r="L108" s="59"/>
      <c r="M108" s="197" t="s">
        <v>34</v>
      </c>
      <c r="N108" s="198" t="s">
        <v>51</v>
      </c>
      <c r="O108" s="40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AR108" s="22" t="s">
        <v>474</v>
      </c>
      <c r="AT108" s="22" t="s">
        <v>134</v>
      </c>
      <c r="AU108" s="22" t="s">
        <v>87</v>
      </c>
      <c r="AY108" s="22" t="s">
        <v>132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139</v>
      </c>
      <c r="BK108" s="201">
        <f t="shared" si="9"/>
        <v>0</v>
      </c>
      <c r="BL108" s="22" t="s">
        <v>474</v>
      </c>
      <c r="BM108" s="22" t="s">
        <v>489</v>
      </c>
    </row>
    <row r="109" spans="2:65" s="1" customFormat="1" ht="25.5" customHeight="1">
      <c r="B109" s="39"/>
      <c r="C109" s="190" t="s">
        <v>205</v>
      </c>
      <c r="D109" s="190" t="s">
        <v>134</v>
      </c>
      <c r="E109" s="191" t="s">
        <v>490</v>
      </c>
      <c r="F109" s="192" t="s">
        <v>491</v>
      </c>
      <c r="G109" s="193" t="s">
        <v>440</v>
      </c>
      <c r="H109" s="194">
        <v>1</v>
      </c>
      <c r="I109" s="195"/>
      <c r="J109" s="196">
        <f t="shared" si="0"/>
        <v>0</v>
      </c>
      <c r="K109" s="192" t="s">
        <v>34</v>
      </c>
      <c r="L109" s="59"/>
      <c r="M109" s="197" t="s">
        <v>34</v>
      </c>
      <c r="N109" s="198" t="s">
        <v>51</v>
      </c>
      <c r="O109" s="40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AR109" s="22" t="s">
        <v>474</v>
      </c>
      <c r="AT109" s="22" t="s">
        <v>134</v>
      </c>
      <c r="AU109" s="22" t="s">
        <v>87</v>
      </c>
      <c r="AY109" s="22" t="s">
        <v>132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2" t="s">
        <v>139</v>
      </c>
      <c r="BK109" s="201">
        <f t="shared" si="9"/>
        <v>0</v>
      </c>
      <c r="BL109" s="22" t="s">
        <v>474</v>
      </c>
      <c r="BM109" s="22" t="s">
        <v>492</v>
      </c>
    </row>
    <row r="110" spans="2:65" s="1" customFormat="1" ht="16.5" customHeight="1">
      <c r="B110" s="39"/>
      <c r="C110" s="190" t="s">
        <v>210</v>
      </c>
      <c r="D110" s="190" t="s">
        <v>134</v>
      </c>
      <c r="E110" s="191" t="s">
        <v>493</v>
      </c>
      <c r="F110" s="192" t="s">
        <v>494</v>
      </c>
      <c r="G110" s="193" t="s">
        <v>440</v>
      </c>
      <c r="H110" s="194">
        <v>1</v>
      </c>
      <c r="I110" s="195"/>
      <c r="J110" s="196">
        <f t="shared" si="0"/>
        <v>0</v>
      </c>
      <c r="K110" s="192" t="s">
        <v>34</v>
      </c>
      <c r="L110" s="59"/>
      <c r="M110" s="197" t="s">
        <v>34</v>
      </c>
      <c r="N110" s="198" t="s">
        <v>51</v>
      </c>
      <c r="O110" s="40"/>
      <c r="P110" s="199">
        <f t="shared" si="1"/>
        <v>0</v>
      </c>
      <c r="Q110" s="199">
        <v>0</v>
      </c>
      <c r="R110" s="199">
        <f t="shared" si="2"/>
        <v>0</v>
      </c>
      <c r="S110" s="199">
        <v>0</v>
      </c>
      <c r="T110" s="200">
        <f t="shared" si="3"/>
        <v>0</v>
      </c>
      <c r="AR110" s="22" t="s">
        <v>474</v>
      </c>
      <c r="AT110" s="22" t="s">
        <v>134</v>
      </c>
      <c r="AU110" s="22" t="s">
        <v>87</v>
      </c>
      <c r="AY110" s="22" t="s">
        <v>132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2" t="s">
        <v>139</v>
      </c>
      <c r="BK110" s="201">
        <f t="shared" si="9"/>
        <v>0</v>
      </c>
      <c r="BL110" s="22" t="s">
        <v>474</v>
      </c>
      <c r="BM110" s="22" t="s">
        <v>495</v>
      </c>
    </row>
    <row r="111" spans="2:65" s="1" customFormat="1" ht="16.5" customHeight="1">
      <c r="B111" s="39"/>
      <c r="C111" s="190" t="s">
        <v>216</v>
      </c>
      <c r="D111" s="190" t="s">
        <v>134</v>
      </c>
      <c r="E111" s="191" t="s">
        <v>496</v>
      </c>
      <c r="F111" s="192" t="s">
        <v>497</v>
      </c>
      <c r="G111" s="193" t="s">
        <v>440</v>
      </c>
      <c r="H111" s="194">
        <v>1</v>
      </c>
      <c r="I111" s="195"/>
      <c r="J111" s="196">
        <f t="shared" si="0"/>
        <v>0</v>
      </c>
      <c r="K111" s="192" t="s">
        <v>34</v>
      </c>
      <c r="L111" s="59"/>
      <c r="M111" s="197" t="s">
        <v>34</v>
      </c>
      <c r="N111" s="198" t="s">
        <v>51</v>
      </c>
      <c r="O111" s="40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AR111" s="22" t="s">
        <v>474</v>
      </c>
      <c r="AT111" s="22" t="s">
        <v>134</v>
      </c>
      <c r="AU111" s="22" t="s">
        <v>87</v>
      </c>
      <c r="AY111" s="22" t="s">
        <v>132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22" t="s">
        <v>139</v>
      </c>
      <c r="BK111" s="201">
        <f t="shared" si="9"/>
        <v>0</v>
      </c>
      <c r="BL111" s="22" t="s">
        <v>474</v>
      </c>
      <c r="BM111" s="22" t="s">
        <v>498</v>
      </c>
    </row>
    <row r="112" spans="2:65" s="11" customFormat="1">
      <c r="B112" s="202"/>
      <c r="C112" s="203"/>
      <c r="D112" s="204" t="s">
        <v>141</v>
      </c>
      <c r="E112" s="205" t="s">
        <v>34</v>
      </c>
      <c r="F112" s="206" t="s">
        <v>499</v>
      </c>
      <c r="G112" s="203"/>
      <c r="H112" s="205" t="s">
        <v>34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141</v>
      </c>
      <c r="AU112" s="212" t="s">
        <v>87</v>
      </c>
      <c r="AV112" s="11" t="s">
        <v>25</v>
      </c>
      <c r="AW112" s="11" t="s">
        <v>41</v>
      </c>
      <c r="AX112" s="11" t="s">
        <v>78</v>
      </c>
      <c r="AY112" s="212" t="s">
        <v>132</v>
      </c>
    </row>
    <row r="113" spans="2:65" s="12" customFormat="1">
      <c r="B113" s="213"/>
      <c r="C113" s="214"/>
      <c r="D113" s="204" t="s">
        <v>141</v>
      </c>
      <c r="E113" s="215" t="s">
        <v>34</v>
      </c>
      <c r="F113" s="216" t="s">
        <v>25</v>
      </c>
      <c r="G113" s="214"/>
      <c r="H113" s="217">
        <v>1</v>
      </c>
      <c r="I113" s="218"/>
      <c r="J113" s="214"/>
      <c r="K113" s="214"/>
      <c r="L113" s="219"/>
      <c r="M113" s="220"/>
      <c r="N113" s="221"/>
      <c r="O113" s="221"/>
      <c r="P113" s="221"/>
      <c r="Q113" s="221"/>
      <c r="R113" s="221"/>
      <c r="S113" s="221"/>
      <c r="T113" s="222"/>
      <c r="AT113" s="223" t="s">
        <v>141</v>
      </c>
      <c r="AU113" s="223" t="s">
        <v>87</v>
      </c>
      <c r="AV113" s="12" t="s">
        <v>87</v>
      </c>
      <c r="AW113" s="12" t="s">
        <v>41</v>
      </c>
      <c r="AX113" s="12" t="s">
        <v>25</v>
      </c>
      <c r="AY113" s="223" t="s">
        <v>132</v>
      </c>
    </row>
    <row r="114" spans="2:65" s="1" customFormat="1" ht="16.5" customHeight="1">
      <c r="B114" s="39"/>
      <c r="C114" s="190" t="s">
        <v>10</v>
      </c>
      <c r="D114" s="190" t="s">
        <v>134</v>
      </c>
      <c r="E114" s="191" t="s">
        <v>500</v>
      </c>
      <c r="F114" s="192" t="s">
        <v>501</v>
      </c>
      <c r="G114" s="193" t="s">
        <v>440</v>
      </c>
      <c r="H114" s="194">
        <v>1</v>
      </c>
      <c r="I114" s="195"/>
      <c r="J114" s="196">
        <f t="shared" ref="J114:J119" si="10">ROUND(I114*H114,2)</f>
        <v>0</v>
      </c>
      <c r="K114" s="192" t="s">
        <v>34</v>
      </c>
      <c r="L114" s="59"/>
      <c r="M114" s="197" t="s">
        <v>34</v>
      </c>
      <c r="N114" s="198" t="s">
        <v>51</v>
      </c>
      <c r="O114" s="40"/>
      <c r="P114" s="199">
        <f t="shared" ref="P114:P119" si="11">O114*H114</f>
        <v>0</v>
      </c>
      <c r="Q114" s="199">
        <v>0</v>
      </c>
      <c r="R114" s="199">
        <f t="shared" ref="R114:R119" si="12">Q114*H114</f>
        <v>0</v>
      </c>
      <c r="S114" s="199">
        <v>0</v>
      </c>
      <c r="T114" s="200">
        <f t="shared" ref="T114:T119" si="13">S114*H114</f>
        <v>0</v>
      </c>
      <c r="AR114" s="22" t="s">
        <v>474</v>
      </c>
      <c r="AT114" s="22" t="s">
        <v>134</v>
      </c>
      <c r="AU114" s="22" t="s">
        <v>87</v>
      </c>
      <c r="AY114" s="22" t="s">
        <v>132</v>
      </c>
      <c r="BE114" s="201">
        <f t="shared" ref="BE114:BE119" si="14">IF(N114="základní",J114,0)</f>
        <v>0</v>
      </c>
      <c r="BF114" s="201">
        <f t="shared" ref="BF114:BF119" si="15">IF(N114="snížená",J114,0)</f>
        <v>0</v>
      </c>
      <c r="BG114" s="201">
        <f t="shared" ref="BG114:BG119" si="16">IF(N114="zákl. přenesená",J114,0)</f>
        <v>0</v>
      </c>
      <c r="BH114" s="201">
        <f t="shared" ref="BH114:BH119" si="17">IF(N114="sníž. přenesená",J114,0)</f>
        <v>0</v>
      </c>
      <c r="BI114" s="201">
        <f t="shared" ref="BI114:BI119" si="18">IF(N114="nulová",J114,0)</f>
        <v>0</v>
      </c>
      <c r="BJ114" s="22" t="s">
        <v>139</v>
      </c>
      <c r="BK114" s="201">
        <f t="shared" ref="BK114:BK119" si="19">ROUND(I114*H114,2)</f>
        <v>0</v>
      </c>
      <c r="BL114" s="22" t="s">
        <v>474</v>
      </c>
      <c r="BM114" s="22" t="s">
        <v>502</v>
      </c>
    </row>
    <row r="115" spans="2:65" s="1" customFormat="1" ht="16.5" customHeight="1">
      <c r="B115" s="39"/>
      <c r="C115" s="190" t="s">
        <v>227</v>
      </c>
      <c r="D115" s="190" t="s">
        <v>134</v>
      </c>
      <c r="E115" s="191" t="s">
        <v>503</v>
      </c>
      <c r="F115" s="192" t="s">
        <v>504</v>
      </c>
      <c r="G115" s="193" t="s">
        <v>440</v>
      </c>
      <c r="H115" s="194">
        <v>1</v>
      </c>
      <c r="I115" s="195"/>
      <c r="J115" s="196">
        <f t="shared" si="10"/>
        <v>0</v>
      </c>
      <c r="K115" s="192" t="s">
        <v>34</v>
      </c>
      <c r="L115" s="59"/>
      <c r="M115" s="197" t="s">
        <v>34</v>
      </c>
      <c r="N115" s="198" t="s">
        <v>51</v>
      </c>
      <c r="O115" s="40"/>
      <c r="P115" s="199">
        <f t="shared" si="11"/>
        <v>0</v>
      </c>
      <c r="Q115" s="199">
        <v>0</v>
      </c>
      <c r="R115" s="199">
        <f t="shared" si="12"/>
        <v>0</v>
      </c>
      <c r="S115" s="199">
        <v>0</v>
      </c>
      <c r="T115" s="200">
        <f t="shared" si="13"/>
        <v>0</v>
      </c>
      <c r="AR115" s="22" t="s">
        <v>474</v>
      </c>
      <c r="AT115" s="22" t="s">
        <v>134</v>
      </c>
      <c r="AU115" s="22" t="s">
        <v>87</v>
      </c>
      <c r="AY115" s="22" t="s">
        <v>132</v>
      </c>
      <c r="BE115" s="201">
        <f t="shared" si="14"/>
        <v>0</v>
      </c>
      <c r="BF115" s="201">
        <f t="shared" si="15"/>
        <v>0</v>
      </c>
      <c r="BG115" s="201">
        <f t="shared" si="16"/>
        <v>0</v>
      </c>
      <c r="BH115" s="201">
        <f t="shared" si="17"/>
        <v>0</v>
      </c>
      <c r="BI115" s="201">
        <f t="shared" si="18"/>
        <v>0</v>
      </c>
      <c r="BJ115" s="22" t="s">
        <v>139</v>
      </c>
      <c r="BK115" s="201">
        <f t="shared" si="19"/>
        <v>0</v>
      </c>
      <c r="BL115" s="22" t="s">
        <v>474</v>
      </c>
      <c r="BM115" s="22" t="s">
        <v>505</v>
      </c>
    </row>
    <row r="116" spans="2:65" s="1" customFormat="1" ht="38.25" customHeight="1">
      <c r="B116" s="39"/>
      <c r="C116" s="190" t="s">
        <v>233</v>
      </c>
      <c r="D116" s="190" t="s">
        <v>134</v>
      </c>
      <c r="E116" s="191" t="s">
        <v>506</v>
      </c>
      <c r="F116" s="192" t="s">
        <v>507</v>
      </c>
      <c r="G116" s="193" t="s">
        <v>440</v>
      </c>
      <c r="H116" s="194">
        <v>1</v>
      </c>
      <c r="I116" s="195"/>
      <c r="J116" s="196">
        <f t="shared" si="10"/>
        <v>0</v>
      </c>
      <c r="K116" s="192" t="s">
        <v>34</v>
      </c>
      <c r="L116" s="59"/>
      <c r="M116" s="197" t="s">
        <v>34</v>
      </c>
      <c r="N116" s="198" t="s">
        <v>51</v>
      </c>
      <c r="O116" s="40"/>
      <c r="P116" s="199">
        <f t="shared" si="11"/>
        <v>0</v>
      </c>
      <c r="Q116" s="199">
        <v>0</v>
      </c>
      <c r="R116" s="199">
        <f t="shared" si="12"/>
        <v>0</v>
      </c>
      <c r="S116" s="199">
        <v>0</v>
      </c>
      <c r="T116" s="200">
        <f t="shared" si="13"/>
        <v>0</v>
      </c>
      <c r="AR116" s="22" t="s">
        <v>474</v>
      </c>
      <c r="AT116" s="22" t="s">
        <v>134</v>
      </c>
      <c r="AU116" s="22" t="s">
        <v>87</v>
      </c>
      <c r="AY116" s="22" t="s">
        <v>132</v>
      </c>
      <c r="BE116" s="201">
        <f t="shared" si="14"/>
        <v>0</v>
      </c>
      <c r="BF116" s="201">
        <f t="shared" si="15"/>
        <v>0</v>
      </c>
      <c r="BG116" s="201">
        <f t="shared" si="16"/>
        <v>0</v>
      </c>
      <c r="BH116" s="201">
        <f t="shared" si="17"/>
        <v>0</v>
      </c>
      <c r="BI116" s="201">
        <f t="shared" si="18"/>
        <v>0</v>
      </c>
      <c r="BJ116" s="22" t="s">
        <v>139</v>
      </c>
      <c r="BK116" s="201">
        <f t="shared" si="19"/>
        <v>0</v>
      </c>
      <c r="BL116" s="22" t="s">
        <v>474</v>
      </c>
      <c r="BM116" s="22" t="s">
        <v>508</v>
      </c>
    </row>
    <row r="117" spans="2:65" s="1" customFormat="1" ht="16.5" customHeight="1">
      <c r="B117" s="39"/>
      <c r="C117" s="190" t="s">
        <v>241</v>
      </c>
      <c r="D117" s="190" t="s">
        <v>134</v>
      </c>
      <c r="E117" s="191" t="s">
        <v>509</v>
      </c>
      <c r="F117" s="192" t="s">
        <v>510</v>
      </c>
      <c r="G117" s="193" t="s">
        <v>440</v>
      </c>
      <c r="H117" s="194">
        <v>1</v>
      </c>
      <c r="I117" s="195"/>
      <c r="J117" s="196">
        <f t="shared" si="10"/>
        <v>0</v>
      </c>
      <c r="K117" s="192" t="s">
        <v>34</v>
      </c>
      <c r="L117" s="59"/>
      <c r="M117" s="197" t="s">
        <v>34</v>
      </c>
      <c r="N117" s="198" t="s">
        <v>51</v>
      </c>
      <c r="O117" s="40"/>
      <c r="P117" s="199">
        <f t="shared" si="11"/>
        <v>0</v>
      </c>
      <c r="Q117" s="199">
        <v>0</v>
      </c>
      <c r="R117" s="199">
        <f t="shared" si="12"/>
        <v>0</v>
      </c>
      <c r="S117" s="199">
        <v>0</v>
      </c>
      <c r="T117" s="200">
        <f t="shared" si="13"/>
        <v>0</v>
      </c>
      <c r="AR117" s="22" t="s">
        <v>474</v>
      </c>
      <c r="AT117" s="22" t="s">
        <v>134</v>
      </c>
      <c r="AU117" s="22" t="s">
        <v>87</v>
      </c>
      <c r="AY117" s="22" t="s">
        <v>132</v>
      </c>
      <c r="BE117" s="201">
        <f t="shared" si="14"/>
        <v>0</v>
      </c>
      <c r="BF117" s="201">
        <f t="shared" si="15"/>
        <v>0</v>
      </c>
      <c r="BG117" s="201">
        <f t="shared" si="16"/>
        <v>0</v>
      </c>
      <c r="BH117" s="201">
        <f t="shared" si="17"/>
        <v>0</v>
      </c>
      <c r="BI117" s="201">
        <f t="shared" si="18"/>
        <v>0</v>
      </c>
      <c r="BJ117" s="22" t="s">
        <v>139</v>
      </c>
      <c r="BK117" s="201">
        <f t="shared" si="19"/>
        <v>0</v>
      </c>
      <c r="BL117" s="22" t="s">
        <v>474</v>
      </c>
      <c r="BM117" s="22" t="s">
        <v>511</v>
      </c>
    </row>
    <row r="118" spans="2:65" s="1" customFormat="1" ht="25.5" customHeight="1">
      <c r="B118" s="39"/>
      <c r="C118" s="190" t="s">
        <v>247</v>
      </c>
      <c r="D118" s="190" t="s">
        <v>134</v>
      </c>
      <c r="E118" s="191" t="s">
        <v>512</v>
      </c>
      <c r="F118" s="192" t="s">
        <v>513</v>
      </c>
      <c r="G118" s="193" t="s">
        <v>440</v>
      </c>
      <c r="H118" s="194">
        <v>1</v>
      </c>
      <c r="I118" s="195"/>
      <c r="J118" s="196">
        <f t="shared" si="10"/>
        <v>0</v>
      </c>
      <c r="K118" s="192" t="s">
        <v>34</v>
      </c>
      <c r="L118" s="59"/>
      <c r="M118" s="197" t="s">
        <v>34</v>
      </c>
      <c r="N118" s="198" t="s">
        <v>51</v>
      </c>
      <c r="O118" s="40"/>
      <c r="P118" s="199">
        <f t="shared" si="11"/>
        <v>0</v>
      </c>
      <c r="Q118" s="199">
        <v>0</v>
      </c>
      <c r="R118" s="199">
        <f t="shared" si="12"/>
        <v>0</v>
      </c>
      <c r="S118" s="199">
        <v>0</v>
      </c>
      <c r="T118" s="200">
        <f t="shared" si="13"/>
        <v>0</v>
      </c>
      <c r="AR118" s="22" t="s">
        <v>474</v>
      </c>
      <c r="AT118" s="22" t="s">
        <v>134</v>
      </c>
      <c r="AU118" s="22" t="s">
        <v>87</v>
      </c>
      <c r="AY118" s="22" t="s">
        <v>132</v>
      </c>
      <c r="BE118" s="201">
        <f t="shared" si="14"/>
        <v>0</v>
      </c>
      <c r="BF118" s="201">
        <f t="shared" si="15"/>
        <v>0</v>
      </c>
      <c r="BG118" s="201">
        <f t="shared" si="16"/>
        <v>0</v>
      </c>
      <c r="BH118" s="201">
        <f t="shared" si="17"/>
        <v>0</v>
      </c>
      <c r="BI118" s="201">
        <f t="shared" si="18"/>
        <v>0</v>
      </c>
      <c r="BJ118" s="22" t="s">
        <v>139</v>
      </c>
      <c r="BK118" s="201">
        <f t="shared" si="19"/>
        <v>0</v>
      </c>
      <c r="BL118" s="22" t="s">
        <v>474</v>
      </c>
      <c r="BM118" s="22" t="s">
        <v>514</v>
      </c>
    </row>
    <row r="119" spans="2:65" s="1" customFormat="1" ht="16.5" customHeight="1">
      <c r="B119" s="39"/>
      <c r="C119" s="190" t="s">
        <v>253</v>
      </c>
      <c r="D119" s="190" t="s">
        <v>134</v>
      </c>
      <c r="E119" s="191" t="s">
        <v>515</v>
      </c>
      <c r="F119" s="192" t="s">
        <v>516</v>
      </c>
      <c r="G119" s="193" t="s">
        <v>440</v>
      </c>
      <c r="H119" s="194">
        <v>1</v>
      </c>
      <c r="I119" s="195"/>
      <c r="J119" s="196">
        <f t="shared" si="10"/>
        <v>0</v>
      </c>
      <c r="K119" s="192" t="s">
        <v>34</v>
      </c>
      <c r="L119" s="59"/>
      <c r="M119" s="197" t="s">
        <v>34</v>
      </c>
      <c r="N119" s="198" t="s">
        <v>51</v>
      </c>
      <c r="O119" s="40"/>
      <c r="P119" s="199">
        <f t="shared" si="11"/>
        <v>0</v>
      </c>
      <c r="Q119" s="199">
        <v>0</v>
      </c>
      <c r="R119" s="199">
        <f t="shared" si="12"/>
        <v>0</v>
      </c>
      <c r="S119" s="199">
        <v>0</v>
      </c>
      <c r="T119" s="200">
        <f t="shared" si="13"/>
        <v>0</v>
      </c>
      <c r="AR119" s="22" t="s">
        <v>474</v>
      </c>
      <c r="AT119" s="22" t="s">
        <v>134</v>
      </c>
      <c r="AU119" s="22" t="s">
        <v>87</v>
      </c>
      <c r="AY119" s="22" t="s">
        <v>132</v>
      </c>
      <c r="BE119" s="201">
        <f t="shared" si="14"/>
        <v>0</v>
      </c>
      <c r="BF119" s="201">
        <f t="shared" si="15"/>
        <v>0</v>
      </c>
      <c r="BG119" s="201">
        <f t="shared" si="16"/>
        <v>0</v>
      </c>
      <c r="BH119" s="201">
        <f t="shared" si="17"/>
        <v>0</v>
      </c>
      <c r="BI119" s="201">
        <f t="shared" si="18"/>
        <v>0</v>
      </c>
      <c r="BJ119" s="22" t="s">
        <v>139</v>
      </c>
      <c r="BK119" s="201">
        <f t="shared" si="19"/>
        <v>0</v>
      </c>
      <c r="BL119" s="22" t="s">
        <v>474</v>
      </c>
      <c r="BM119" s="22" t="s">
        <v>517</v>
      </c>
    </row>
    <row r="120" spans="2:65" s="12" customFormat="1">
      <c r="B120" s="213"/>
      <c r="C120" s="214"/>
      <c r="D120" s="204" t="s">
        <v>141</v>
      </c>
      <c r="E120" s="215" t="s">
        <v>34</v>
      </c>
      <c r="F120" s="216" t="s">
        <v>25</v>
      </c>
      <c r="G120" s="214"/>
      <c r="H120" s="217">
        <v>1</v>
      </c>
      <c r="I120" s="218"/>
      <c r="J120" s="214"/>
      <c r="K120" s="214"/>
      <c r="L120" s="219"/>
      <c r="M120" s="245"/>
      <c r="N120" s="246"/>
      <c r="O120" s="246"/>
      <c r="P120" s="246"/>
      <c r="Q120" s="246"/>
      <c r="R120" s="246"/>
      <c r="S120" s="246"/>
      <c r="T120" s="247"/>
      <c r="AT120" s="223" t="s">
        <v>141</v>
      </c>
      <c r="AU120" s="223" t="s">
        <v>87</v>
      </c>
      <c r="AV120" s="12" t="s">
        <v>87</v>
      </c>
      <c r="AW120" s="12" t="s">
        <v>41</v>
      </c>
      <c r="AX120" s="12" t="s">
        <v>25</v>
      </c>
      <c r="AY120" s="223" t="s">
        <v>132</v>
      </c>
    </row>
    <row r="121" spans="2:65" s="1" customFormat="1" ht="6.9" customHeight="1">
      <c r="B121" s="54"/>
      <c r="C121" s="55"/>
      <c r="D121" s="55"/>
      <c r="E121" s="55"/>
      <c r="F121" s="55"/>
      <c r="G121" s="55"/>
      <c r="H121" s="55"/>
      <c r="I121" s="137"/>
      <c r="J121" s="55"/>
      <c r="K121" s="55"/>
      <c r="L121" s="59"/>
    </row>
  </sheetData>
  <sheetProtection algorithmName="SHA-512" hashValue="7WseaBi9DbhKN7iVSTPRiWTAIIZSSg10s+XEhbTbzP+iDY4YKwHH9O7+09+PQCFSEDPWCpuC+qRlbOurkvqXkw==" saltValue="VFvQJtWDipL+ZBoTDanrExWhogtfaK8h1fVx7KsqhDP363xfZDNwqDrw+/V0825aZqFVYPVFePkB3bdiYQ3f2A==" spinCount="100000" sheet="1" objects="1" scenarios="1" formatColumns="0" formatRows="0" autoFilter="0"/>
  <autoFilter ref="C80:K120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1. - SO 01 Úprava koryta</vt:lpstr>
      <vt:lpstr>VON - Vedlejší a ostatní ...</vt:lpstr>
      <vt:lpstr>'1. - SO 01 Úprava koryta'!Názvy_tisku</vt:lpstr>
      <vt:lpstr>'Rekapitulace stavby'!Názvy_tisku</vt:lpstr>
      <vt:lpstr>'VON - Vedlejší a ostatní ...'!Názvy_tisku</vt:lpstr>
      <vt:lpstr>'1. - SO 01 Úprava koryta'!Oblast_tisku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cp:lastPrinted>2017-11-07T07:09:19Z</cp:lastPrinted>
  <dcterms:created xsi:type="dcterms:W3CDTF">2017-11-07T07:04:34Z</dcterms:created>
  <dcterms:modified xsi:type="dcterms:W3CDTF">2017-11-07T07:21:38Z</dcterms:modified>
</cp:coreProperties>
</file>