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1456" windowHeight="12216"/>
  </bookViews>
  <sheets>
    <sheet name="Rekapitulace stavby" sheetId="1" r:id="rId1"/>
    <sheet name="1. - SO 01 Úprava koryta" sheetId="2" r:id="rId2"/>
    <sheet name="VON - Vedlejší a ostatní ..." sheetId="3" r:id="rId3"/>
    <sheet name="Pokyny pro vyplnění" sheetId="4" r:id="rId4"/>
  </sheets>
  <definedNames>
    <definedName name="_xlnm._FilterDatabase" localSheetId="1" hidden="1">'1. - SO 01 Úprava koryta'!$C$86:$K$300</definedName>
    <definedName name="_xlnm._FilterDatabase" localSheetId="2" hidden="1">'VON - Vedlejší a ostatní ...'!$C$80:$K$120</definedName>
    <definedName name="_xlnm.Print_Titles" localSheetId="1">'1. - SO 01 Úprava koryta'!$86:$86</definedName>
    <definedName name="_xlnm.Print_Titles" localSheetId="0">'Rekapitulace stavby'!$49:$49</definedName>
    <definedName name="_xlnm.Print_Titles" localSheetId="2">'VON - Vedlejší a ostatní ...'!$80:$80</definedName>
    <definedName name="_xlnm.Print_Area" localSheetId="1">'1. - SO 01 Úprava koryta'!$C$4:$J$36,'1. - SO 01 Úprava koryta'!$C$42:$J$68,'1. - SO 01 Úprava koryta'!$C$74:$K$300</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'VON - Vedlejší a ostatní ...'!$C$4:$J$36,'VON - Vedlejší a ostatní ...'!$C$42:$J$62,'VON - Vedlejší a ostatní ...'!$C$68:$K$120</definedName>
  </definedNames>
  <calcPr calcId="162913"/>
</workbook>
</file>

<file path=xl/calcChain.xml><?xml version="1.0" encoding="utf-8"?>
<calcChain xmlns="http://schemas.openxmlformats.org/spreadsheetml/2006/main">
  <c r="AY53" i="1" l="1"/>
  <c r="AX53" i="1"/>
  <c r="BI119" i="3"/>
  <c r="BH119" i="3"/>
  <c r="BF119" i="3"/>
  <c r="BE119" i="3"/>
  <c r="T119" i="3"/>
  <c r="R119" i="3"/>
  <c r="P119" i="3"/>
  <c r="BK119" i="3"/>
  <c r="J119" i="3"/>
  <c r="BG119" i="3"/>
  <c r="BI118" i="3"/>
  <c r="BH118" i="3"/>
  <c r="BF118" i="3"/>
  <c r="BE118" i="3"/>
  <c r="T118" i="3"/>
  <c r="R118" i="3"/>
  <c r="P118" i="3"/>
  <c r="BK118" i="3"/>
  <c r="J118" i="3"/>
  <c r="BG118" i="3"/>
  <c r="BI117" i="3"/>
  <c r="BH117" i="3"/>
  <c r="BF117" i="3"/>
  <c r="BE117" i="3"/>
  <c r="T117" i="3"/>
  <c r="R117" i="3"/>
  <c r="P117" i="3"/>
  <c r="BK117" i="3"/>
  <c r="J117" i="3"/>
  <c r="BG117" i="3"/>
  <c r="BI116" i="3"/>
  <c r="BH116" i="3"/>
  <c r="BF116" i="3"/>
  <c r="BE116" i="3"/>
  <c r="T116" i="3"/>
  <c r="R116" i="3"/>
  <c r="P116" i="3"/>
  <c r="BK116" i="3"/>
  <c r="J116" i="3"/>
  <c r="BG116" i="3"/>
  <c r="BI115" i="3"/>
  <c r="BH115" i="3"/>
  <c r="BF115" i="3"/>
  <c r="BE115" i="3"/>
  <c r="T115" i="3"/>
  <c r="R115" i="3"/>
  <c r="P115" i="3"/>
  <c r="BK115" i="3"/>
  <c r="J115" i="3"/>
  <c r="BG115" i="3"/>
  <c r="BI114" i="3"/>
  <c r="BH114" i="3"/>
  <c r="BF114" i="3"/>
  <c r="BE114" i="3"/>
  <c r="T114" i="3"/>
  <c r="R114" i="3"/>
  <c r="P114" i="3"/>
  <c r="BK114" i="3"/>
  <c r="J114" i="3"/>
  <c r="BG114" i="3"/>
  <c r="BI111" i="3"/>
  <c r="BH111" i="3"/>
  <c r="BF111" i="3"/>
  <c r="BE111" i="3"/>
  <c r="T111" i="3"/>
  <c r="R111" i="3"/>
  <c r="P111" i="3"/>
  <c r="BK111" i="3"/>
  <c r="J111" i="3"/>
  <c r="BG111" i="3"/>
  <c r="BI110" i="3"/>
  <c r="BH110" i="3"/>
  <c r="BF110" i="3"/>
  <c r="BE110" i="3"/>
  <c r="T110" i="3"/>
  <c r="R110" i="3"/>
  <c r="P110" i="3"/>
  <c r="BK110" i="3"/>
  <c r="J110" i="3"/>
  <c r="BG110" i="3"/>
  <c r="BI109" i="3"/>
  <c r="BH109" i="3"/>
  <c r="BF109" i="3"/>
  <c r="BE109" i="3"/>
  <c r="T109" i="3"/>
  <c r="R109" i="3"/>
  <c r="P109" i="3"/>
  <c r="BK109" i="3"/>
  <c r="J109" i="3"/>
  <c r="BG109" i="3"/>
  <c r="BI108" i="3"/>
  <c r="BH108" i="3"/>
  <c r="BF108" i="3"/>
  <c r="BE108" i="3"/>
  <c r="T108" i="3"/>
  <c r="R108" i="3"/>
  <c r="P108" i="3"/>
  <c r="BK108" i="3"/>
  <c r="J108" i="3"/>
  <c r="BG108" i="3"/>
  <c r="BI107" i="3"/>
  <c r="BH107" i="3"/>
  <c r="BF107" i="3"/>
  <c r="BE107" i="3"/>
  <c r="T107" i="3"/>
  <c r="R107" i="3"/>
  <c r="P107" i="3"/>
  <c r="BK107" i="3"/>
  <c r="J107" i="3"/>
  <c r="BG107" i="3"/>
  <c r="BI106" i="3"/>
  <c r="BH106" i="3"/>
  <c r="BF106" i="3"/>
  <c r="BE106" i="3"/>
  <c r="T106" i="3"/>
  <c r="T105" i="3"/>
  <c r="R106" i="3"/>
  <c r="R105" i="3"/>
  <c r="P106" i="3"/>
  <c r="P105" i="3"/>
  <c r="BK106" i="3"/>
  <c r="BK105" i="3"/>
  <c r="J105" i="3" s="1"/>
  <c r="J61" i="3" s="1"/>
  <c r="J106" i="3"/>
  <c r="BG106" i="3" s="1"/>
  <c r="BI104" i="3"/>
  <c r="BH104" i="3"/>
  <c r="BF104" i="3"/>
  <c r="BE104" i="3"/>
  <c r="T104" i="3"/>
  <c r="R104" i="3"/>
  <c r="P104" i="3"/>
  <c r="BK104" i="3"/>
  <c r="BK102" i="3" s="1"/>
  <c r="J102" i="3" s="1"/>
  <c r="J60" i="3" s="1"/>
  <c r="J104" i="3"/>
  <c r="BG104" i="3"/>
  <c r="BI103" i="3"/>
  <c r="BH103" i="3"/>
  <c r="BF103" i="3"/>
  <c r="BE103" i="3"/>
  <c r="T103" i="3"/>
  <c r="T102" i="3"/>
  <c r="R103" i="3"/>
  <c r="R102" i="3"/>
  <c r="P103" i="3"/>
  <c r="P102" i="3"/>
  <c r="BK103" i="3"/>
  <c r="J103" i="3"/>
  <c r="BG103" i="3" s="1"/>
  <c r="BI101" i="3"/>
  <c r="BH101" i="3"/>
  <c r="BF101" i="3"/>
  <c r="BE101" i="3"/>
  <c r="T101" i="3"/>
  <c r="R101" i="3"/>
  <c r="R98" i="3" s="1"/>
  <c r="P101" i="3"/>
  <c r="BK101" i="3"/>
  <c r="J101" i="3"/>
  <c r="BG101" i="3"/>
  <c r="BI100" i="3"/>
  <c r="BH100" i="3"/>
  <c r="BF100" i="3"/>
  <c r="BE100" i="3"/>
  <c r="T100" i="3"/>
  <c r="R100" i="3"/>
  <c r="P100" i="3"/>
  <c r="BK100" i="3"/>
  <c r="BK98" i="3" s="1"/>
  <c r="J98" i="3" s="1"/>
  <c r="J59" i="3" s="1"/>
  <c r="J100" i="3"/>
  <c r="BG100" i="3"/>
  <c r="BI99" i="3"/>
  <c r="BH99" i="3"/>
  <c r="BF99" i="3"/>
  <c r="BE99" i="3"/>
  <c r="T99" i="3"/>
  <c r="T98" i="3"/>
  <c r="R99" i="3"/>
  <c r="P99" i="3"/>
  <c r="P98" i="3"/>
  <c r="BK99" i="3"/>
  <c r="J99" i="3"/>
  <c r="BG99" i="3" s="1"/>
  <c r="BI94" i="3"/>
  <c r="BH94" i="3"/>
  <c r="BF94" i="3"/>
  <c r="BE94" i="3"/>
  <c r="T94" i="3"/>
  <c r="R94" i="3"/>
  <c r="P94" i="3"/>
  <c r="BK94" i="3"/>
  <c r="J94" i="3"/>
  <c r="BG94" i="3"/>
  <c r="BI90" i="3"/>
  <c r="BH90" i="3"/>
  <c r="BF90" i="3"/>
  <c r="BE90" i="3"/>
  <c r="T90" i="3"/>
  <c r="R90" i="3"/>
  <c r="P90" i="3"/>
  <c r="BK90" i="3"/>
  <c r="J90" i="3"/>
  <c r="BG90" i="3"/>
  <c r="BI84" i="3"/>
  <c r="F34" i="3"/>
  <c r="BD53" i="1" s="1"/>
  <c r="BH84" i="3"/>
  <c r="F33" i="3" s="1"/>
  <c r="BC53" i="1" s="1"/>
  <c r="BF84" i="3"/>
  <c r="J31" i="3"/>
  <c r="AW53" i="1" s="1"/>
  <c r="F31" i="3"/>
  <c r="BA53" i="1" s="1"/>
  <c r="BE84" i="3"/>
  <c r="F30" i="3" s="1"/>
  <c r="AZ53" i="1" s="1"/>
  <c r="T84" i="3"/>
  <c r="T83" i="3"/>
  <c r="T82" i="3" s="1"/>
  <c r="T81" i="3" s="1"/>
  <c r="R84" i="3"/>
  <c r="R83" i="3"/>
  <c r="R82" i="3" s="1"/>
  <c r="R81" i="3" s="1"/>
  <c r="P84" i="3"/>
  <c r="P83" i="3"/>
  <c r="P82" i="3" s="1"/>
  <c r="P81" i="3" s="1"/>
  <c r="AU53" i="1" s="1"/>
  <c r="BK84" i="3"/>
  <c r="BK83" i="3" s="1"/>
  <c r="J84" i="3"/>
  <c r="BG84" i="3" s="1"/>
  <c r="J77" i="3"/>
  <c r="F77" i="3"/>
  <c r="F75" i="3"/>
  <c r="E73" i="3"/>
  <c r="J51" i="3"/>
  <c r="F51" i="3"/>
  <c r="F49" i="3"/>
  <c r="E47" i="3"/>
  <c r="J18" i="3"/>
  <c r="E18" i="3"/>
  <c r="F78" i="3" s="1"/>
  <c r="F52" i="3"/>
  <c r="J17" i="3"/>
  <c r="J12" i="3"/>
  <c r="J75" i="3" s="1"/>
  <c r="J49" i="3"/>
  <c r="E7" i="3"/>
  <c r="E45" i="3" s="1"/>
  <c r="E71" i="3"/>
  <c r="AY52" i="1"/>
  <c r="AX52" i="1"/>
  <c r="BI297" i="2"/>
  <c r="BH297" i="2"/>
  <c r="BF297" i="2"/>
  <c r="BE297" i="2"/>
  <c r="T297" i="2"/>
  <c r="T296" i="2" s="1"/>
  <c r="T295" i="2" s="1"/>
  <c r="R297" i="2"/>
  <c r="R296" i="2"/>
  <c r="R295" i="2" s="1"/>
  <c r="P297" i="2"/>
  <c r="P296" i="2" s="1"/>
  <c r="P295" i="2" s="1"/>
  <c r="BK297" i="2"/>
  <c r="BK296" i="2"/>
  <c r="J296" i="2" s="1"/>
  <c r="J67" i="2" s="1"/>
  <c r="J297" i="2"/>
  <c r="BG297" i="2" s="1"/>
  <c r="BI293" i="2"/>
  <c r="BH293" i="2"/>
  <c r="BF293" i="2"/>
  <c r="BE293" i="2"/>
  <c r="T293" i="2"/>
  <c r="T292" i="2" s="1"/>
  <c r="R293" i="2"/>
  <c r="R292" i="2" s="1"/>
  <c r="P293" i="2"/>
  <c r="P292" i="2" s="1"/>
  <c r="BK293" i="2"/>
  <c r="BK292" i="2" s="1"/>
  <c r="J292" i="2" s="1"/>
  <c r="J65" i="2" s="1"/>
  <c r="J293" i="2"/>
  <c r="BG293" i="2"/>
  <c r="BI288" i="2"/>
  <c r="BH288" i="2"/>
  <c r="BF288" i="2"/>
  <c r="BE288" i="2"/>
  <c r="T288" i="2"/>
  <c r="R288" i="2"/>
  <c r="P288" i="2"/>
  <c r="BK288" i="2"/>
  <c r="J288" i="2"/>
  <c r="BG288" i="2" s="1"/>
  <c r="BI284" i="2"/>
  <c r="BH284" i="2"/>
  <c r="BF284" i="2"/>
  <c r="BE284" i="2"/>
  <c r="T284" i="2"/>
  <c r="R284" i="2"/>
  <c r="P284" i="2"/>
  <c r="BK284" i="2"/>
  <c r="J284" i="2"/>
  <c r="BG284" i="2" s="1"/>
  <c r="BI280" i="2"/>
  <c r="BH280" i="2"/>
  <c r="BF280" i="2"/>
  <c r="BE280" i="2"/>
  <c r="T280" i="2"/>
  <c r="R280" i="2"/>
  <c r="P280" i="2"/>
  <c r="BK280" i="2"/>
  <c r="J280" i="2"/>
  <c r="BG280" i="2" s="1"/>
  <c r="BI277" i="2"/>
  <c r="BH277" i="2"/>
  <c r="BF277" i="2"/>
  <c r="BE277" i="2"/>
  <c r="T277" i="2"/>
  <c r="R277" i="2"/>
  <c r="P277" i="2"/>
  <c r="BK277" i="2"/>
  <c r="J277" i="2"/>
  <c r="BG277" i="2" s="1"/>
  <c r="BI274" i="2"/>
  <c r="BH274" i="2"/>
  <c r="BF274" i="2"/>
  <c r="BE274" i="2"/>
  <c r="T274" i="2"/>
  <c r="R274" i="2"/>
  <c r="P274" i="2"/>
  <c r="BK274" i="2"/>
  <c r="J274" i="2"/>
  <c r="BG274" i="2" s="1"/>
  <c r="BI263" i="2"/>
  <c r="BH263" i="2"/>
  <c r="BF263" i="2"/>
  <c r="BE263" i="2"/>
  <c r="T263" i="2"/>
  <c r="T262" i="2" s="1"/>
  <c r="R263" i="2"/>
  <c r="R262" i="2" s="1"/>
  <c r="P263" i="2"/>
  <c r="P262" i="2" s="1"/>
  <c r="BK263" i="2"/>
  <c r="BK262" i="2" s="1"/>
  <c r="J262" i="2" s="1"/>
  <c r="J64" i="2" s="1"/>
  <c r="J263" i="2"/>
  <c r="BG263" i="2"/>
  <c r="BI250" i="2"/>
  <c r="BH250" i="2"/>
  <c r="BF250" i="2"/>
  <c r="BE250" i="2"/>
  <c r="T250" i="2"/>
  <c r="R250" i="2"/>
  <c r="P250" i="2"/>
  <c r="BK250" i="2"/>
  <c r="J250" i="2"/>
  <c r="BG250" i="2" s="1"/>
  <c r="BI246" i="2"/>
  <c r="BH246" i="2"/>
  <c r="BF246" i="2"/>
  <c r="BE246" i="2"/>
  <c r="T246" i="2"/>
  <c r="R246" i="2"/>
  <c r="P246" i="2"/>
  <c r="BK246" i="2"/>
  <c r="J246" i="2"/>
  <c r="BG246" i="2" s="1"/>
  <c r="BI242" i="2"/>
  <c r="BH242" i="2"/>
  <c r="BF242" i="2"/>
  <c r="BE242" i="2"/>
  <c r="T242" i="2"/>
  <c r="T241" i="2" s="1"/>
  <c r="R242" i="2"/>
  <c r="R241" i="2" s="1"/>
  <c r="P242" i="2"/>
  <c r="P241" i="2" s="1"/>
  <c r="BK242" i="2"/>
  <c r="BK241" i="2" s="1"/>
  <c r="J241" i="2" s="1"/>
  <c r="J63" i="2" s="1"/>
  <c r="J242" i="2"/>
  <c r="BG242" i="2"/>
  <c r="BI238" i="2"/>
  <c r="BH238" i="2"/>
  <c r="BF238" i="2"/>
  <c r="BE238" i="2"/>
  <c r="T238" i="2"/>
  <c r="T237" i="2" s="1"/>
  <c r="R238" i="2"/>
  <c r="R237" i="2" s="1"/>
  <c r="P238" i="2"/>
  <c r="P237" i="2" s="1"/>
  <c r="BK238" i="2"/>
  <c r="BK237" i="2" s="1"/>
  <c r="J237" i="2" s="1"/>
  <c r="J62" i="2" s="1"/>
  <c r="J238" i="2"/>
  <c r="BG238" i="2"/>
  <c r="BI233" i="2"/>
  <c r="BH233" i="2"/>
  <c r="BF233" i="2"/>
  <c r="BE233" i="2"/>
  <c r="T233" i="2"/>
  <c r="R233" i="2"/>
  <c r="P233" i="2"/>
  <c r="BK233" i="2"/>
  <c r="J233" i="2"/>
  <c r="BG233" i="2" s="1"/>
  <c r="BI229" i="2"/>
  <c r="BH229" i="2"/>
  <c r="BF229" i="2"/>
  <c r="BE229" i="2"/>
  <c r="T229" i="2"/>
  <c r="R229" i="2"/>
  <c r="P229" i="2"/>
  <c r="BK229" i="2"/>
  <c r="J229" i="2"/>
  <c r="BG229" i="2" s="1"/>
  <c r="BI225" i="2"/>
  <c r="BH225" i="2"/>
  <c r="BF225" i="2"/>
  <c r="BE225" i="2"/>
  <c r="T225" i="2"/>
  <c r="R225" i="2"/>
  <c r="P225" i="2"/>
  <c r="BK225" i="2"/>
  <c r="J225" i="2"/>
  <c r="BG225" i="2" s="1"/>
  <c r="BI222" i="2"/>
  <c r="BH222" i="2"/>
  <c r="BF222" i="2"/>
  <c r="BE222" i="2"/>
  <c r="T222" i="2"/>
  <c r="T221" i="2" s="1"/>
  <c r="R222" i="2"/>
  <c r="R221" i="2" s="1"/>
  <c r="P222" i="2"/>
  <c r="P221" i="2" s="1"/>
  <c r="BK222" i="2"/>
  <c r="BK221" i="2" s="1"/>
  <c r="J221" i="2" s="1"/>
  <c r="J61" i="2" s="1"/>
  <c r="J222" i="2"/>
  <c r="BG222" i="2"/>
  <c r="BI219" i="2"/>
  <c r="BH219" i="2"/>
  <c r="BF219" i="2"/>
  <c r="BE219" i="2"/>
  <c r="T219" i="2"/>
  <c r="R219" i="2"/>
  <c r="P219" i="2"/>
  <c r="BK219" i="2"/>
  <c r="J219" i="2"/>
  <c r="BG219" i="2" s="1"/>
  <c r="BI211" i="2"/>
  <c r="BH211" i="2"/>
  <c r="BF211" i="2"/>
  <c r="BE211" i="2"/>
  <c r="T211" i="2"/>
  <c r="R211" i="2"/>
  <c r="P211" i="2"/>
  <c r="BK211" i="2"/>
  <c r="J211" i="2"/>
  <c r="BG211" i="2" s="1"/>
  <c r="BI207" i="2"/>
  <c r="BH207" i="2"/>
  <c r="BF207" i="2"/>
  <c r="BE207" i="2"/>
  <c r="T207" i="2"/>
  <c r="R207" i="2"/>
  <c r="P207" i="2"/>
  <c r="BK207" i="2"/>
  <c r="J207" i="2"/>
  <c r="BG207" i="2" s="1"/>
  <c r="BI202" i="2"/>
  <c r="BH202" i="2"/>
  <c r="BF202" i="2"/>
  <c r="BE202" i="2"/>
  <c r="T202" i="2"/>
  <c r="R202" i="2"/>
  <c r="P202" i="2"/>
  <c r="BK202" i="2"/>
  <c r="J202" i="2"/>
  <c r="BG202" i="2" s="1"/>
  <c r="BI198" i="2"/>
  <c r="BH198" i="2"/>
  <c r="BF198" i="2"/>
  <c r="BE198" i="2"/>
  <c r="T198" i="2"/>
  <c r="T197" i="2" s="1"/>
  <c r="R198" i="2"/>
  <c r="R197" i="2" s="1"/>
  <c r="P198" i="2"/>
  <c r="P197" i="2" s="1"/>
  <c r="BK198" i="2"/>
  <c r="BK197" i="2" s="1"/>
  <c r="J197" i="2" s="1"/>
  <c r="J60" i="2" s="1"/>
  <c r="J198" i="2"/>
  <c r="BG198" i="2"/>
  <c r="BI194" i="2"/>
  <c r="BH194" i="2"/>
  <c r="BF194" i="2"/>
  <c r="BE194" i="2"/>
  <c r="T194" i="2"/>
  <c r="R194" i="2"/>
  <c r="P194" i="2"/>
  <c r="BK194" i="2"/>
  <c r="J194" i="2"/>
  <c r="BG194" i="2" s="1"/>
  <c r="BI187" i="2"/>
  <c r="BH187" i="2"/>
  <c r="BF187" i="2"/>
  <c r="BE187" i="2"/>
  <c r="T187" i="2"/>
  <c r="T186" i="2" s="1"/>
  <c r="R187" i="2"/>
  <c r="R186" i="2" s="1"/>
  <c r="P187" i="2"/>
  <c r="P186" i="2"/>
  <c r="BK187" i="2"/>
  <c r="BK186" i="2" s="1"/>
  <c r="J186" i="2" s="1"/>
  <c r="J59" i="2" s="1"/>
  <c r="J187" i="2"/>
  <c r="BG187" i="2"/>
  <c r="BI182" i="2"/>
  <c r="BH182" i="2"/>
  <c r="BF182" i="2"/>
  <c r="BE182" i="2"/>
  <c r="T182" i="2"/>
  <c r="R182" i="2"/>
  <c r="P182" i="2"/>
  <c r="BK182" i="2"/>
  <c r="J182" i="2"/>
  <c r="BG182" i="2"/>
  <c r="BI178" i="2"/>
  <c r="BH178" i="2"/>
  <c r="BF178" i="2"/>
  <c r="BE178" i="2"/>
  <c r="T178" i="2"/>
  <c r="R178" i="2"/>
  <c r="P178" i="2"/>
  <c r="BK178" i="2"/>
  <c r="J178" i="2"/>
  <c r="BG178" i="2" s="1"/>
  <c r="BI174" i="2"/>
  <c r="BH174" i="2"/>
  <c r="BF174" i="2"/>
  <c r="BE174" i="2"/>
  <c r="T174" i="2"/>
  <c r="R174" i="2"/>
  <c r="P174" i="2"/>
  <c r="BK174" i="2"/>
  <c r="J174" i="2"/>
  <c r="BG174" i="2"/>
  <c r="BI166" i="2"/>
  <c r="BH166" i="2"/>
  <c r="BF166" i="2"/>
  <c r="BE166" i="2"/>
  <c r="T166" i="2"/>
  <c r="R166" i="2"/>
  <c r="P166" i="2"/>
  <c r="BK166" i="2"/>
  <c r="J166" i="2"/>
  <c r="BG166" i="2" s="1"/>
  <c r="BI162" i="2"/>
  <c r="BH162" i="2"/>
  <c r="BF162" i="2"/>
  <c r="BE162" i="2"/>
  <c r="T162" i="2"/>
  <c r="R162" i="2"/>
  <c r="P162" i="2"/>
  <c r="BK162" i="2"/>
  <c r="J162" i="2"/>
  <c r="BG162" i="2"/>
  <c r="BI154" i="2"/>
  <c r="BH154" i="2"/>
  <c r="BF154" i="2"/>
  <c r="BE154" i="2"/>
  <c r="T154" i="2"/>
  <c r="R154" i="2"/>
  <c r="P154" i="2"/>
  <c r="BK154" i="2"/>
  <c r="J154" i="2"/>
  <c r="BG154" i="2" s="1"/>
  <c r="BI149" i="2"/>
  <c r="BH149" i="2"/>
  <c r="BF149" i="2"/>
  <c r="BE149" i="2"/>
  <c r="T149" i="2"/>
  <c r="R149" i="2"/>
  <c r="P149" i="2"/>
  <c r="BK149" i="2"/>
  <c r="J149" i="2"/>
  <c r="BG149" i="2"/>
  <c r="BI144" i="2"/>
  <c r="BH144" i="2"/>
  <c r="BF144" i="2"/>
  <c r="BE144" i="2"/>
  <c r="T144" i="2"/>
  <c r="R144" i="2"/>
  <c r="P144" i="2"/>
  <c r="BK144" i="2"/>
  <c r="J144" i="2"/>
  <c r="BG144" i="2" s="1"/>
  <c r="BI141" i="2"/>
  <c r="BH141" i="2"/>
  <c r="BF141" i="2"/>
  <c r="BE141" i="2"/>
  <c r="T141" i="2"/>
  <c r="R141" i="2"/>
  <c r="P141" i="2"/>
  <c r="BK141" i="2"/>
  <c r="J141" i="2"/>
  <c r="BG141" i="2"/>
  <c r="BI137" i="2"/>
  <c r="BH137" i="2"/>
  <c r="BF137" i="2"/>
  <c r="BE137" i="2"/>
  <c r="T137" i="2"/>
  <c r="R137" i="2"/>
  <c r="P137" i="2"/>
  <c r="BK137" i="2"/>
  <c r="J137" i="2"/>
  <c r="BG137" i="2" s="1"/>
  <c r="BI134" i="2"/>
  <c r="BH134" i="2"/>
  <c r="BF134" i="2"/>
  <c r="BE134" i="2"/>
  <c r="T134" i="2"/>
  <c r="R134" i="2"/>
  <c r="P134" i="2"/>
  <c r="BK134" i="2"/>
  <c r="J134" i="2"/>
  <c r="BG134" i="2"/>
  <c r="BI130" i="2"/>
  <c r="BH130" i="2"/>
  <c r="BF130" i="2"/>
  <c r="BE130" i="2"/>
  <c r="T130" i="2"/>
  <c r="R130" i="2"/>
  <c r="P130" i="2"/>
  <c r="BK130" i="2"/>
  <c r="J130" i="2"/>
  <c r="BG130" i="2" s="1"/>
  <c r="BI127" i="2"/>
  <c r="BH127" i="2"/>
  <c r="BF127" i="2"/>
  <c r="BE127" i="2"/>
  <c r="T127" i="2"/>
  <c r="R127" i="2"/>
  <c r="P127" i="2"/>
  <c r="BK127" i="2"/>
  <c r="J127" i="2"/>
  <c r="BG127" i="2"/>
  <c r="BI123" i="2"/>
  <c r="BH123" i="2"/>
  <c r="BF123" i="2"/>
  <c r="BE123" i="2"/>
  <c r="T123" i="2"/>
  <c r="R123" i="2"/>
  <c r="P123" i="2"/>
  <c r="BK123" i="2"/>
  <c r="J123" i="2"/>
  <c r="BG123" i="2" s="1"/>
  <c r="BI120" i="2"/>
  <c r="BH120" i="2"/>
  <c r="BF120" i="2"/>
  <c r="BE120" i="2"/>
  <c r="T120" i="2"/>
  <c r="R120" i="2"/>
  <c r="P120" i="2"/>
  <c r="BK120" i="2"/>
  <c r="J120" i="2"/>
  <c r="BG120" i="2"/>
  <c r="BI116" i="2"/>
  <c r="BH116" i="2"/>
  <c r="BF116" i="2"/>
  <c r="BE116" i="2"/>
  <c r="T116" i="2"/>
  <c r="R116" i="2"/>
  <c r="P116" i="2"/>
  <c r="BK116" i="2"/>
  <c r="J116" i="2"/>
  <c r="BG116" i="2" s="1"/>
  <c r="BI114" i="2"/>
  <c r="BH114" i="2"/>
  <c r="BF114" i="2"/>
  <c r="BE114" i="2"/>
  <c r="T114" i="2"/>
  <c r="R114" i="2"/>
  <c r="P114" i="2"/>
  <c r="BK114" i="2"/>
  <c r="J114" i="2"/>
  <c r="BG114" i="2"/>
  <c r="BI110" i="2"/>
  <c r="BH110" i="2"/>
  <c r="BF110" i="2"/>
  <c r="BE110" i="2"/>
  <c r="T110" i="2"/>
  <c r="R110" i="2"/>
  <c r="P110" i="2"/>
  <c r="BK110" i="2"/>
  <c r="J110" i="2"/>
  <c r="BG110" i="2" s="1"/>
  <c r="BI106" i="2"/>
  <c r="BH106" i="2"/>
  <c r="BF106" i="2"/>
  <c r="BE106" i="2"/>
  <c r="T106" i="2"/>
  <c r="R106" i="2"/>
  <c r="P106" i="2"/>
  <c r="BK106" i="2"/>
  <c r="J106" i="2"/>
  <c r="BG106" i="2"/>
  <c r="BI102" i="2"/>
  <c r="BH102" i="2"/>
  <c r="BF102" i="2"/>
  <c r="BE102" i="2"/>
  <c r="T102" i="2"/>
  <c r="R102" i="2"/>
  <c r="P102" i="2"/>
  <c r="BK102" i="2"/>
  <c r="J102" i="2"/>
  <c r="BG102" i="2" s="1"/>
  <c r="BI98" i="2"/>
  <c r="BH98" i="2"/>
  <c r="BF98" i="2"/>
  <c r="F31" i="2" s="1"/>
  <c r="BA52" i="1" s="1"/>
  <c r="BE98" i="2"/>
  <c r="T98" i="2"/>
  <c r="R98" i="2"/>
  <c r="P98" i="2"/>
  <c r="BK98" i="2"/>
  <c r="J98" i="2"/>
  <c r="BG98" i="2"/>
  <c r="BI90" i="2"/>
  <c r="F34" i="2" s="1"/>
  <c r="BD52" i="1" s="1"/>
  <c r="BH90" i="2"/>
  <c r="F33" i="2"/>
  <c r="BC52" i="1" s="1"/>
  <c r="BC51" i="1" s="1"/>
  <c r="BF90" i="2"/>
  <c r="BE90" i="2"/>
  <c r="F30" i="2" s="1"/>
  <c r="AZ52" i="1" s="1"/>
  <c r="AZ51" i="1" s="1"/>
  <c r="J30" i="2"/>
  <c r="AV52" i="1" s="1"/>
  <c r="T90" i="2"/>
  <c r="T89" i="2" s="1"/>
  <c r="R90" i="2"/>
  <c r="R89" i="2" s="1"/>
  <c r="R88" i="2" s="1"/>
  <c r="R87" i="2" s="1"/>
  <c r="P90" i="2"/>
  <c r="P89" i="2" s="1"/>
  <c r="BK90" i="2"/>
  <c r="BK89" i="2" s="1"/>
  <c r="J90" i="2"/>
  <c r="BG90" i="2"/>
  <c r="F32" i="2" s="1"/>
  <c r="BB52" i="1" s="1"/>
  <c r="J83" i="2"/>
  <c r="F83" i="2"/>
  <c r="F81" i="2"/>
  <c r="E79" i="2"/>
  <c r="J51" i="2"/>
  <c r="F51" i="2"/>
  <c r="F49" i="2"/>
  <c r="E47" i="2"/>
  <c r="J18" i="2"/>
  <c r="E18" i="2"/>
  <c r="F52" i="2" s="1"/>
  <c r="F84" i="2"/>
  <c r="J17" i="2"/>
  <c r="J12" i="2"/>
  <c r="J49" i="2" s="1"/>
  <c r="J81" i="2"/>
  <c r="E7" i="2"/>
  <c r="E77" i="2"/>
  <c r="E45" i="2"/>
  <c r="AS51" i="1"/>
  <c r="L47" i="1"/>
  <c r="AM46" i="1"/>
  <c r="L46" i="1"/>
  <c r="AM44" i="1"/>
  <c r="L44" i="1"/>
  <c r="L42" i="1"/>
  <c r="L41" i="1"/>
  <c r="J83" i="3" l="1"/>
  <c r="J58" i="3" s="1"/>
  <c r="BK82" i="3"/>
  <c r="W29" i="1"/>
  <c r="AY51" i="1"/>
  <c r="J89" i="2"/>
  <c r="J58" i="2" s="1"/>
  <c r="BK88" i="2"/>
  <c r="BB51" i="1"/>
  <c r="T88" i="2"/>
  <c r="T87" i="2" s="1"/>
  <c r="P88" i="2"/>
  <c r="P87" i="2" s="1"/>
  <c r="AU52" i="1" s="1"/>
  <c r="AU51" i="1" s="1"/>
  <c r="W26" i="1"/>
  <c r="AV51" i="1"/>
  <c r="BD51" i="1"/>
  <c r="W30" i="1" s="1"/>
  <c r="BA51" i="1"/>
  <c r="F32" i="3"/>
  <c r="BB53" i="1" s="1"/>
  <c r="J31" i="2"/>
  <c r="AW52" i="1" s="1"/>
  <c r="AT52" i="1" s="1"/>
  <c r="J30" i="3"/>
  <c r="AV53" i="1" s="1"/>
  <c r="AT53" i="1" s="1"/>
  <c r="BK295" i="2"/>
  <c r="J295" i="2" s="1"/>
  <c r="J66" i="2" s="1"/>
  <c r="AK26" i="1" l="1"/>
  <c r="AW51" i="1"/>
  <c r="AK27" i="1" s="1"/>
  <c r="W27" i="1"/>
  <c r="J88" i="2"/>
  <c r="J57" i="2" s="1"/>
  <c r="BK87" i="2"/>
  <c r="J87" i="2" s="1"/>
  <c r="BK81" i="3"/>
  <c r="J81" i="3" s="1"/>
  <c r="J82" i="3"/>
  <c r="J57" i="3" s="1"/>
  <c r="W28" i="1"/>
  <c r="AX51" i="1"/>
  <c r="J27" i="2" l="1"/>
  <c r="J56" i="2"/>
  <c r="AT51" i="1"/>
  <c r="J56" i="3"/>
  <c r="J27" i="3"/>
  <c r="AG53" i="1" l="1"/>
  <c r="AN53" i="1" s="1"/>
  <c r="J36" i="3"/>
  <c r="J36" i="2"/>
  <c r="AG52" i="1"/>
  <c r="AN52" i="1" l="1"/>
  <c r="AG51" i="1"/>
  <c r="AK23" i="1" l="1"/>
  <c r="AK32" i="1" s="1"/>
  <c r="AN51" i="1"/>
</calcChain>
</file>

<file path=xl/sharedStrings.xml><?xml version="1.0" encoding="utf-8"?>
<sst xmlns="http://schemas.openxmlformats.org/spreadsheetml/2006/main" count="3340" uniqueCount="725">
  <si>
    <t>Export VZ</t>
  </si>
  <si>
    <t>List obsahuje:</t>
  </si>
  <si>
    <t>1) Rekapitulace stavby</t>
  </si>
  <si>
    <t>2) Rekapitulace objektů stavby a soupisů prací</t>
  </si>
  <si>
    <t>3.0</t>
  </si>
  <si>
    <t>ZAMOK</t>
  </si>
  <si>
    <t>False</t>
  </si>
  <si>
    <t>{a22ddbb3-4b37-415d-b2cd-1998c0e5259b}</t>
  </si>
  <si>
    <t>0,01</t>
  </si>
  <si>
    <t>21</t>
  </si>
  <si>
    <t>15</t>
  </si>
  <si>
    <t>REKAPITULACE STAVBY</t>
  </si>
  <si>
    <t>v ---  níže se nacházejí doplnkové a pomocné údaje k sestavám  --- v</t>
  </si>
  <si>
    <t>Návod na vyplnění</t>
  </si>
  <si>
    <t>0,001</t>
  </si>
  <si>
    <t>Kód:</t>
  </si>
  <si>
    <t>3546vv</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</si>
  <si>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</si>
  <si>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</si>
  <si>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Skořenický potok, Koldín, rekonstrukce opevnění, ř. km 5,060 - 5,180</t>
  </si>
  <si>
    <t>0,1</t>
  </si>
  <si>
    <t>KSO:</t>
  </si>
  <si>
    <t>833 2</t>
  </si>
  <si>
    <t>CC-CZ:</t>
  </si>
  <si>
    <t>215</t>
  </si>
  <si>
    <t>1</t>
  </si>
  <si>
    <t>Místo:</t>
  </si>
  <si>
    <t>Koldín</t>
  </si>
  <si>
    <t>Datum:</t>
  </si>
  <si>
    <t>06.11.2017</t>
  </si>
  <si>
    <t>10</t>
  </si>
  <si>
    <t>100</t>
  </si>
  <si>
    <t>Zadavatel:</t>
  </si>
  <si>
    <t>IČ:</t>
  </si>
  <si>
    <t/>
  </si>
  <si>
    <t>Povodí Labe, státní podnik, Hradec Králové</t>
  </si>
  <si>
    <t>DIČ:</t>
  </si>
  <si>
    <t>Uchazeč:</t>
  </si>
  <si>
    <t>Vyplň údaj</t>
  </si>
  <si>
    <t>Projektant:</t>
  </si>
  <si>
    <t xml:space="preserve">Povodí Labe, státní podnik, OIČ, Hradec Králové </t>
  </si>
  <si>
    <t>True</t>
  </si>
  <si>
    <t>Poznámka:</t>
  </si>
  <si>
    <t>Rozpočtováno v CÚ 2017/II_x000D_
Neomezený dálkový přístup k úvodním částem katalogů ÚRS na http:/www.cs-urs.cz._x000D_
Ostatní informace položek ÚRS budou součástí soupisu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</si>
  <si>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</si>
  <si>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</si>
  <si>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</si>
  <si>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</si>
  <si>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</si>
  <si>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</si>
  <si>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</si>
  <si>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</si>
  <si>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</si>
  <si>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</si>
  <si>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</si>
  <si>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</si>
  <si>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</si>
  <si>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</si>
  <si>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</si>
  <si>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</si>
  <si>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</si>
  <si>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</si>
  <si>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</si>
  <si>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</si>
  <si>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</si>
  <si>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</si>
  <si>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</si>
  <si>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</si>
  <si>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</si>
  <si>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</si>
  <si>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</si>
  <si>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</si>
  <si>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</si>
  <si>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</si>
  <si>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</si>
  <si>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</si>
  <si>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</si>
  <si>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</si>
  <si>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</si>
  <si>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</si>
  <si>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</si>
  <si>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</si>
  <si>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</si>
  <si>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</si>
  <si>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01 Úprava koryta</t>
  </si>
  <si>
    <t>STA</t>
  </si>
  <si>
    <t>{095509a9-0fb2-4b67-a09a-3894a00f87c9}</t>
  </si>
  <si>
    <t>2</t>
  </si>
  <si>
    <t>VON</t>
  </si>
  <si>
    <t>Vedlejší a ostatní náklady</t>
  </si>
  <si>
    <t>{8a38f75d-e593-430f-b164-267a225595d6}</t>
  </si>
  <si>
    <t>1) Krycí list soupisu</t>
  </si>
  <si>
    <t>2) Rekapitulace</t>
  </si>
  <si>
    <t>3) Soupis prací</t>
  </si>
  <si>
    <t>Zpět na list:</t>
  </si>
  <si>
    <t>Rekapitulace stavby</t>
  </si>
  <si>
    <t>KRYCÍ LIST SOUPISU</t>
  </si>
  <si>
    <t>Objekt:</t>
  </si>
  <si>
    <t>1. - SO 01 Úprava koryta</t>
  </si>
  <si>
    <t>Rozpočtováno v CÚ 2017/II Neomezený dálkový přístup k úvodním částem katalogů ÚRS na http:/www.cs-urs.cz. Ostatní informace položek ÚRS budou součástí soupisu prací.</t>
  </si>
  <si>
    <t>REKAPITULACE ČLENĚNÍ SOUPISU PRACÍ</t>
  </si>
  <si>
    <t>Kód dílu - Popis</t>
  </si>
  <si>
    <t>Cena celkem [CZK]</t>
  </si>
  <si>
    <t>Náklady soupisu celkem</t>
  </si>
  <si>
    <t>-1</t>
  </si>
  <si>
    <t>HSV - Práce a dodávky HSV</t>
  </si>
  <si>
    <t xml:space="preserve">    1 - Zemní práce</t>
  </si>
  <si>
    <t xml:space="preserve">      18 - Zemní práce - povrchové úpravy terénu</t>
  </si>
  <si>
    <t xml:space="preserve">    2 - Zakládání</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</si>
  <si>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</si>
  <si>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</si>
  <si>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</si>
  <si>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</si>
  <si>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</si>
  <si>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</si>
  <si>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</si>
  <si>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</si>
  <si>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</si>
  <si>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</si>
  <si>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</si>
  <si>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</si>
  <si>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</si>
  <si>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</si>
  <si>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</si>
  <si>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</si>
  <si>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</si>
  <si>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</si>
  <si>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</si>
  <si>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</si>
  <si>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</si>
  <si>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</si>
  <si>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</si>
  <si>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</si>
  <si>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</si>
  <si>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</si>
  <si>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113151111</t>
  </si>
  <si>
    <t>Rozebírání zpevněných ploch s přemístěním na skládku na vzdálenost do 20 m nebo s naložením na dopravní prostředek ze silničních panelů</t>
  </si>
  <si>
    <t>m2</t>
  </si>
  <si>
    <t>CS ÚRS 2017 02</t>
  </si>
  <si>
    <t>4</t>
  </si>
  <si>
    <t>1394193483</t>
  </si>
  <si>
    <t>PSC</t>
  </si>
  <si>
    <t xml:space="preserve">Poznámka k souboru cen:_x000D_
1. Cena je určena pro rozebírání silničních panelů jakýchkoliv rozměrů kladených do lože z kameniva včetně odstranění lože. </t>
  </si>
  <si>
    <t>VV</t>
  </si>
  <si>
    <t>"opevnění koryta z panelů o rozměrech 1,5 x 1,0 x 0,075, viz příloha D.1.a, D.1.b.1"</t>
  </si>
  <si>
    <t>"svahové opevnění, 146 ks"</t>
  </si>
  <si>
    <t>146*1,5</t>
  </si>
  <si>
    <t>"dnové opevnění, 73 ks"</t>
  </si>
  <si>
    <t>73*1,5</t>
  </si>
  <si>
    <t>Součet</t>
  </si>
  <si>
    <t>114203104</t>
  </si>
  <si>
    <t>Rozebrání dlažeb nebo záhozů s naložením na dopravní prostředek záhozů, rovnanin a soustřeďovacích staveb provedených na sucho</t>
  </si>
  <si>
    <t>m3</t>
  </si>
  <si>
    <t>1579384004</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</si>
  <si>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</si>
  <si>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"stávající břehové opevnění, viz příloha D.1.a, D.1.b.1"</t>
  </si>
  <si>
    <t>60,0</t>
  </si>
  <si>
    <t>3</t>
  </si>
  <si>
    <t>115001105</t>
  </si>
  <si>
    <t>Převedení vody potrubím průměru DN přes 300 do 600</t>
  </si>
  <si>
    <t>m</t>
  </si>
  <si>
    <t>-471774971</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</si>
  <si>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</si>
  <si>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"během stavby, 5 úseků, viz příloha D.1.a"</t>
  </si>
  <si>
    <t>5*25,0</t>
  </si>
  <si>
    <t>120001101</t>
  </si>
  <si>
    <t>Příplatek k cenám vykopávek za ztížení vykopávky v blízkosti podzemního vedení nebo výbušnin v horninách jakékoliv třídy</t>
  </si>
  <si>
    <t>-1764791481</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</si>
  <si>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</si>
  <si>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"ztížené vykopávky v blízkosti mostu a sítí, výkaz"</t>
  </si>
  <si>
    <t>42,0</t>
  </si>
  <si>
    <t>5</t>
  </si>
  <si>
    <t>115101201</t>
  </si>
  <si>
    <t>Čerpání vody na dopravní výšku do 10 m s uvažovaným průměrným přítokem do 500 l/min</t>
  </si>
  <si>
    <t>hod</t>
  </si>
  <si>
    <t>1639060560</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</si>
  <si>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</si>
  <si>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"během stavby"</t>
  </si>
  <si>
    <t>5*5*8</t>
  </si>
  <si>
    <t>6</t>
  </si>
  <si>
    <t>115101301</t>
  </si>
  <si>
    <t>Pohotovost záložní čerpací soupravy pro dopravní výšku do 10 m s uvažovaným průměrným přítokem do 500 l/min</t>
  </si>
  <si>
    <t>den</t>
  </si>
  <si>
    <t>-1413572490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</si>
  <si>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</si>
  <si>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7</t>
  </si>
  <si>
    <t>124203102</t>
  </si>
  <si>
    <t>Vykopávky pro koryta vodotečí s přehozením výkopku na vzdálenost do 3 m nebo s naložením na dopravní prostředek v hornině tř. 3 přes 1 000 do 5 000 m3</t>
  </si>
  <si>
    <t>701045070</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</si>
  <si>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</si>
  <si>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"výkop pro rovnaninu a nové prahy, výkaz, viz příloha D.1.a, D.1.b.1"</t>
  </si>
  <si>
    <t>303,71</t>
  </si>
  <si>
    <t>8</t>
  </si>
  <si>
    <t>124203109</t>
  </si>
  <si>
    <t>Vykopávky pro koryta vodotečí s přehozením výkopku na vzdálenost do 3 m nebo s naložením na dopravní prostředek v hornině tř. 3 Příplatek k cenám za lepivost horniny tř. 3</t>
  </si>
  <si>
    <t>549269384</t>
  </si>
  <si>
    <t>283,71*0,3 'Přepočtené koeficientem množství</t>
  </si>
  <si>
    <t>9</t>
  </si>
  <si>
    <t>129203101</t>
  </si>
  <si>
    <t>Čištění otevřených koryt vodotečí s přehozením rozpojeného nánosu do 3 m nebo s naložením na dopravní prostředek při šířce původního dna do 5m a hloubce koryta do 2,5 m v hornině tř. 3</t>
  </si>
  <si>
    <t>-1600157834</t>
  </si>
  <si>
    <t xml:space="preserve">Poznámka k souboru cen:_x000D_
1. Ceny jsou určeny pro čištění vodních koryt upravených i neupravených na suchu nebo při hloubce vody do 300 mm nad původním dnem. 2. Ceny nelze použít pro: a) čištění vodních koryt, které nejsou omezeny po obou stranách zdmi při průměrné tloušťce nánosu přes 500 mm; tyto práce se oceňují podle své povahy cenami souborů cen 124 . 0-31 Vykopávky pro koryta vodotečí nebo 127 . 0-32 Vykopávky pod vodou zářezů pro shybky a jiná podzemní vedení části A 01; b) čištění vodních koryt při hloubce vody přes 300 mm; tyto práce se oceňují cenami souboru cen 127 . 0-32 Vykopávky pod vodou zářezů pro shybky a jiná podzemní vedení části A 01 tohoto katalogu; c) čištění uzavřených koryt vodotečí; tyto zemní práce se oceňují individuálně; d) shrabání organických naplavenin na břehových plochách po velké vodě; tyto práce se oceňují cenami souboru cen 185 80-31 Shrabání pokoseného porostu a organických naplavenin a spálení po zaschnutí. 3.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10-11 Přehození neulehlého výkopku části A 01 tohoto katalogu. 4. V cenách jsou započteny i náklady na svislé přehození výkopku. 5. Množství jednotek se určuje v m3 nánosu z anorganických nebo organických hmot. </t>
  </si>
  <si>
    <t>"očištění panelů od zemního materiálu, viz příloha D.1.a"</t>
  </si>
  <si>
    <t>5,0</t>
  </si>
  <si>
    <t>129203109</t>
  </si>
  <si>
    <t>Čištění otevřených koryt vodotečí Příplatek k cenám za lepivost horniny v hornině tř. 3</t>
  </si>
  <si>
    <t>-28573057</t>
  </si>
  <si>
    <t>5*0,3 'Přepočtené koeficientem množství</t>
  </si>
  <si>
    <t>11</t>
  </si>
  <si>
    <t>132201101</t>
  </si>
  <si>
    <t>Hloubení zapažených i nezapažených rýh šířky do 600 mm s urovnáním dna do předepsaného profilu a spádu v hornině tř. 3 do 100 m3</t>
  </si>
  <si>
    <t>527828950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</si>
  <si>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</si>
  <si>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"pro prahy, viz příloha D.1.a, D.1.b.1"</t>
  </si>
  <si>
    <t>2,67</t>
  </si>
  <si>
    <t>12</t>
  </si>
  <si>
    <t>132201109</t>
  </si>
  <si>
    <t>Hloubení zapažených i nezapažených rýh šířky do 600 mm s urovnáním dna do předepsaného profilu a spádu v hornině tř. 3 Příplatek k cenám za lepivost horniny tř. 3</t>
  </si>
  <si>
    <t>-52551461</t>
  </si>
  <si>
    <t>2,67*0,3 'Přepočtené koeficientem množství</t>
  </si>
  <si>
    <t>13</t>
  </si>
  <si>
    <t>133201101</t>
  </si>
  <si>
    <t>Hloubení zapažených i nezapažených šachet s případným nutným přemístěním výkopku ve výkopišti v hornině tř. 3 do 100 m3</t>
  </si>
  <si>
    <t>-1171920677</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</si>
  <si>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</si>
  <si>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"šachty pro čerpání, viz příloha D.1.a"</t>
  </si>
  <si>
    <t>5*0,5*0,5*0,5</t>
  </si>
  <si>
    <t>14</t>
  </si>
  <si>
    <t>133201109</t>
  </si>
  <si>
    <t>Hloubení zapažených i nezapažených šachet s případným nutným přemístěním výkopku ve výkopišti v hornině tř. 3 Příplatek k cenám za lepivost horniny tř. 3</t>
  </si>
  <si>
    <t>-1129114050</t>
  </si>
  <si>
    <t>0,625*0,3 'Přepočtené koeficientem množství</t>
  </si>
  <si>
    <t>162201102</t>
  </si>
  <si>
    <t>Vodorovné přemístění výkopku nebo sypaniny po suchu na obvyklém dopravním prostředku, bez naložení výkopku, avšak se složením bez rozhrnutí z horniny tř. 1 až 4 na vzdálenost přes 20 do 50 m</t>
  </si>
  <si>
    <t>-546616605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</si>
  <si>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</si>
  <si>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"viz příloha D.1.a"</t>
  </si>
  <si>
    <t>"část materiálu z výkopu na meziskládku a zpět do násypu"</t>
  </si>
  <si>
    <t>2*20,0</t>
  </si>
  <si>
    <t>16</t>
  </si>
  <si>
    <t>162201152</t>
  </si>
  <si>
    <t>Vodorovné přemístění výkopku nebo sypaniny po suchu na obvyklém dopravním prostředku, bez naložení výkopku, avšak se složením bez rozhrnutí z horniny tř. 5 až 7 na vzdálenost přes 20 do 50 m</t>
  </si>
  <si>
    <t>-1349761610</t>
  </si>
  <si>
    <t>"část materiálu z výkopu na meziskládku a zpět záhozu"</t>
  </si>
  <si>
    <t>2*29,79</t>
  </si>
  <si>
    <t>17</t>
  </si>
  <si>
    <t>171201201</t>
  </si>
  <si>
    <t>Uložení sypaniny na skládky</t>
  </si>
  <si>
    <t>-1129764891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</si>
  <si>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</si>
  <si>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"kamenný materiál z rozebraného záhozu na meziskládku"</t>
  </si>
  <si>
    <t>29,79</t>
  </si>
  <si>
    <t>"zemní materiál z výkopu na meziskládku"</t>
  </si>
  <si>
    <t>20,0</t>
  </si>
  <si>
    <t>18</t>
  </si>
  <si>
    <t>17120120R</t>
  </si>
  <si>
    <t>Složení a uložení panelů</t>
  </si>
  <si>
    <t>-1793723236</t>
  </si>
  <si>
    <t>"panely obci Koldín"</t>
  </si>
  <si>
    <t>150*1,5*1,0*0,075</t>
  </si>
  <si>
    <t>19</t>
  </si>
  <si>
    <t>171101131</t>
  </si>
  <si>
    <t>Uložení sypaniny do násypů s rozprostřením sypaniny ve vrstvách a s hrubým urovnáním zhutněných s uzavřením povrchu násypu z hornin nesoudržných a soudržných střídavě ukládaných</t>
  </si>
  <si>
    <t>447062353</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</si>
  <si>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</si>
  <si>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"násyp za břehovou hranou, výkaz"</t>
  </si>
  <si>
    <t>"šachty pro čerpání"</t>
  </si>
  <si>
    <t>20</t>
  </si>
  <si>
    <t>171201211R0</t>
  </si>
  <si>
    <t>Likvidace odpadu ze sypaniny včetně dopravy, uložení a poplatku za uložení</t>
  </si>
  <si>
    <t>t</t>
  </si>
  <si>
    <t>242117245</t>
  </si>
  <si>
    <t>"přebytečný materiál z výkopů (odpočet materiálu pro násyp)"</t>
  </si>
  <si>
    <t>(303,71+5,0+2,67-20,0)*1,8</t>
  </si>
  <si>
    <t>181111111</t>
  </si>
  <si>
    <t>Plošná úprava terénu v zemině tř. 1 až 4 s urovnáním povrchu bez doplnění ornice souvislé plochy do 500 m2 při nerovnostech terénu přes 50 do 100 mm v rovině nebo na svahu do 1:5</t>
  </si>
  <si>
    <t>-1440602295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</si>
  <si>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</si>
  <si>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"staveniště, viz příloha D.1.a"</t>
  </si>
  <si>
    <t>525,0</t>
  </si>
  <si>
    <t>22</t>
  </si>
  <si>
    <t>181951102</t>
  </si>
  <si>
    <t>Úprava pláně vyrovnáním výškových rozdílů v hornině tř. 1 až 4 se zhutněním</t>
  </si>
  <si>
    <t>-1282921659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</si>
  <si>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</si>
  <si>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"násyp za BH, výkaz, viz příloha D.1.a"</t>
  </si>
  <si>
    <t>66,35</t>
  </si>
  <si>
    <t>Zemní práce - povrchové úpravy terénu</t>
  </si>
  <si>
    <t>23</t>
  </si>
  <si>
    <t>181411121</t>
  </si>
  <si>
    <t>Založení trávníku na půdě předem připravené plochy do 1000 m2 výsevem včetně utažení lučního v rovině nebo na svahu do 1:5</t>
  </si>
  <si>
    <t>-2004255384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</si>
  <si>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</si>
  <si>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"násyp"</t>
  </si>
  <si>
    <t>24</t>
  </si>
  <si>
    <t>M</t>
  </si>
  <si>
    <t>005724700</t>
  </si>
  <si>
    <t>osivo směs travní univerzál</t>
  </si>
  <si>
    <t>kg</t>
  </si>
  <si>
    <t>-2031690311</t>
  </si>
  <si>
    <t>"viz pol. založení trávníku"</t>
  </si>
  <si>
    <t>(525,0+66,35)*0,03*1,03</t>
  </si>
  <si>
    <t>Zakládání</t>
  </si>
  <si>
    <t>25</t>
  </si>
  <si>
    <t>213311142</t>
  </si>
  <si>
    <t>Polštáře zhutněné pod základy ze štěrkopísku netříděného</t>
  </si>
  <si>
    <t>286214759</t>
  </si>
  <si>
    <t xml:space="preserve">Poznámka k souboru cen:_x000D_
1. Ceny jsou určeny pro jakoukoliv míru zhutnění. 2. V cenách jsou započteny i náklady na urovnání povrchu polštáře. </t>
  </si>
  <si>
    <t>"podsyp pod betonovými prahy, výkaz, viz příloha D.1.a"</t>
  </si>
  <si>
    <t>1,54</t>
  </si>
  <si>
    <t>26</t>
  </si>
  <si>
    <t>230000055</t>
  </si>
  <si>
    <t>Jímka z pytlů</t>
  </si>
  <si>
    <t>2026221660</t>
  </si>
  <si>
    <t>"zřízení a odstraň.jímky z pytlů (pětinásobná obratovost), cena za 1,0 m3 jímky s fólií, bez čerpání"</t>
  </si>
  <si>
    <t>"5 úseků po 2 příčných jímkách"</t>
  </si>
  <si>
    <t>5*2*2,0*0,8*0,6</t>
  </si>
  <si>
    <t>27</t>
  </si>
  <si>
    <t>274315412</t>
  </si>
  <si>
    <t>Základové konstrukce z betonu pasy prostého se zvýšenými nároky na prostředí tř. C 25/30</t>
  </si>
  <si>
    <t>-123595633</t>
  </si>
  <si>
    <t xml:space="preserve">Poznámka k souboru cen:_x000D_
1. Ceny lze použít i pro beton pod dlažbou dna vývaru. 2. Pro výpočet přesunu hmot se u položek -5122 až -5124 pro konstrukce z betonu prokládaného kamenem celková hmotnost položky sníží o hmotnost betonu, příp. i kamene, pokud jsou dodávány přímo na místo zabudování nebo do prostoru technologické manipulace. </t>
  </si>
  <si>
    <t>"betonové prahy z betonu C 25/30, 4 ks, výkaz (včetně bednění), viz příloha D.1.a, D.1.b.1"</t>
  </si>
  <si>
    <t>10,53</t>
  </si>
  <si>
    <t>28</t>
  </si>
  <si>
    <t>274354111</t>
  </si>
  <si>
    <t>Bednění základových konstrukcí pasů, prahů, věnců a ostruh zřízení</t>
  </si>
  <si>
    <t>-1192069605</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</si>
  <si>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</si>
  <si>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"vrch prahů"</t>
  </si>
  <si>
    <t>14,09</t>
  </si>
  <si>
    <t>"boky prahů"</t>
  </si>
  <si>
    <t>35,10</t>
  </si>
  <si>
    <t>29</t>
  </si>
  <si>
    <t>274354211</t>
  </si>
  <si>
    <t>Bednění základových konstrukcí pasů, prahů, věnců a ostruh odstranění bednění</t>
  </si>
  <si>
    <t>1559712942</t>
  </si>
  <si>
    <t>Vodorovné konstrukce</t>
  </si>
  <si>
    <t>30</t>
  </si>
  <si>
    <t>462511270R</t>
  </si>
  <si>
    <t>Zához z lomového kamene neupraveného záhozového bez proštěrkování z terénu, hmotnosti jednotlivých kamenů do 200 kg</t>
  </si>
  <si>
    <t>-2093015709</t>
  </si>
  <si>
    <t>"zához u plotu (cena snížena o cenu kamene), výkaz, viz příloha D.1.a, D.1.b.1, D.1.b.3"</t>
  </si>
  <si>
    <t>31</t>
  </si>
  <si>
    <t>462519002</t>
  </si>
  <si>
    <t>Zához z lomového kamene neupraveného záhozového Příplatek k cenám za urovnání viditelných ploch záhozu z kamene, hmotnosti jednotlivých kamenů do 200 kg</t>
  </si>
  <si>
    <t>-2102652679</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</si>
  <si>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</si>
  <si>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"zához, viz příloha D.1.a"</t>
  </si>
  <si>
    <t>65,87</t>
  </si>
  <si>
    <t>32</t>
  </si>
  <si>
    <t>463212111</t>
  </si>
  <si>
    <t>Rovnanina z lomového kamene upraveného, tříděného jakékoliv tloušťky rovnaniny s vyklínováním spár a dutin úlomky kamene</t>
  </si>
  <si>
    <t>-1602792531</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</si>
  <si>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</si>
  <si>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"rovnanina - svahy, výkaz, viz příloha D.1.a, D.1.b.1, D.1.b.3"</t>
  </si>
  <si>
    <t>360,16</t>
  </si>
  <si>
    <t>33</t>
  </si>
  <si>
    <t>463212191</t>
  </si>
  <si>
    <t>Rovnanina z lomového kamene upraveného, tříděného Příplatek k cenám za vypracování líce</t>
  </si>
  <si>
    <t>1539595747</t>
  </si>
  <si>
    <t>"rovnanina - svahy, výkaz, viz příloha D.1.a"</t>
  </si>
  <si>
    <t>493,52</t>
  </si>
  <si>
    <t>Úpravy povrchů, podlahy a osazování výplní</t>
  </si>
  <si>
    <t>34</t>
  </si>
  <si>
    <t>63139111R</t>
  </si>
  <si>
    <t>Úprava povrchu betonu ocelovým hladítkem</t>
  </si>
  <si>
    <t>314250577</t>
  </si>
  <si>
    <t>"vrch betonových prahů, výkaz"</t>
  </si>
  <si>
    <t>Ostatní konstrukce a práce-bourání</t>
  </si>
  <si>
    <t>35</t>
  </si>
  <si>
    <t>919735124</t>
  </si>
  <si>
    <t>Řezání stávajícího betonového krytu nebo podkladu hloubky přes 150 do 200 mm</t>
  </si>
  <si>
    <t>358865326</t>
  </si>
  <si>
    <t xml:space="preserve">Poznámka k souboru cen:_x000D_
1. V cenách jsou započteny i náklady na spotřebu vody. </t>
  </si>
  <si>
    <t>"odříznutí přibetonávky od podezdívky výšky 0,40 m, viz příloha D.1.b.1"</t>
  </si>
  <si>
    <t>2*87,30</t>
  </si>
  <si>
    <t>36</t>
  </si>
  <si>
    <t>938909311</t>
  </si>
  <si>
    <t>Čištění vozovek metením bláta, prachu nebo hlinitého nánosu s odklizením na hromady na vzdálenost do 20 m nebo naložením na dopravní prostředek strojně povrchu podkladu nebo krytu betonového nebo živičného</t>
  </si>
  <si>
    <t>2071085966</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</si>
  <si>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</si>
  <si>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"příjezdová komunikace, viz příloha D.1.a"</t>
  </si>
  <si>
    <t>5*170,0*3,0</t>
  </si>
  <si>
    <t>37</t>
  </si>
  <si>
    <t>981511116</t>
  </si>
  <si>
    <t>Demolice konstrukcí objektů postupným rozebíráním konstrukcí z betonu prostého</t>
  </si>
  <si>
    <t>1062632900</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</si>
  <si>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</si>
  <si>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"viz příloha D.1.a, D.1.b.1"</t>
  </si>
  <si>
    <t>"přibetonávka u plotu"</t>
  </si>
  <si>
    <t>15,0</t>
  </si>
  <si>
    <t>"přibetonávka v oblouku"</t>
  </si>
  <si>
    <t>10,0</t>
  </si>
  <si>
    <t>"betonové opevnění na konci úseku"</t>
  </si>
  <si>
    <t>3,0</t>
  </si>
  <si>
    <t>"betonový podklad"</t>
  </si>
  <si>
    <t>997</t>
  </si>
  <si>
    <t>Přesun sutě</t>
  </si>
  <si>
    <t>38</t>
  </si>
  <si>
    <t>997013801R0</t>
  </si>
  <si>
    <t>Likvidace stavebního betonového odpadu včetně dopravy, uložení a poplatku za uložení</t>
  </si>
  <si>
    <t>2089630654</t>
  </si>
  <si>
    <t>"vybouraný beton, viz příloha D.1.a"</t>
  </si>
  <si>
    <t>15,0*2,2</t>
  </si>
  <si>
    <t>10,0*2,2</t>
  </si>
  <si>
    <t>3,0*2,2</t>
  </si>
  <si>
    <t>39</t>
  </si>
  <si>
    <t>997013801R1</t>
  </si>
  <si>
    <t>Likvidace oceli včetně dopravy, uložení a poplatku za uložení</t>
  </si>
  <si>
    <t>-1854885742</t>
  </si>
  <si>
    <t>"demontované U profily, viz příloha D.1.a"</t>
  </si>
  <si>
    <t>195,0*10,6/1000</t>
  </si>
  <si>
    <t>40</t>
  </si>
  <si>
    <t>997013802R0</t>
  </si>
  <si>
    <t>Likvidace stavebního železobetonového odpadu včetně dopravy, uložení a poplatku za uložení</t>
  </si>
  <si>
    <t>485806526</t>
  </si>
  <si>
    <t>"porušené panely"</t>
  </si>
  <si>
    <t>69*1,5*1,0*0,075*2,4</t>
  </si>
  <si>
    <t>41</t>
  </si>
  <si>
    <t>997221855R0</t>
  </si>
  <si>
    <t>Likvidace odpadu z kameniva včetně dopravy, uložení a poplatku za uložení</t>
  </si>
  <si>
    <t>1533158223</t>
  </si>
  <si>
    <t>"přebytečný materiál z rozebraného záhozu (odpočet materiálu pro zához)"</t>
  </si>
  <si>
    <t>(60,0-29,79)*2,4</t>
  </si>
  <si>
    <t>42</t>
  </si>
  <si>
    <t>997321511</t>
  </si>
  <si>
    <t>Vodorovná doprava suti a vybouraných hmot bez naložení, s vyložením a hrubým urovnáním po suchu, na vzdálenost do 1 km</t>
  </si>
  <si>
    <t>972851932</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</si>
  <si>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</si>
  <si>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"rozebrané opevnění z panelů obci Koldín do 2,0 km "</t>
  </si>
  <si>
    <t>150*1,5*1,0*0,075*2,4</t>
  </si>
  <si>
    <t>43</t>
  </si>
  <si>
    <t>997321519</t>
  </si>
  <si>
    <t>Vodorovná doprava suti a vybouraných hmot bez naložení, s vyložením a hrubým urovnáním po suchu, na vzdálenost Příplatek k cenám za každý další i započatý 1 km přes 1 km</t>
  </si>
  <si>
    <t>785523719</t>
  </si>
  <si>
    <t>"rozebrané opevnění z panelů obci Koldín, 1 příplatek"</t>
  </si>
  <si>
    <t>1*150*1,5*1,0*0,075*2,4</t>
  </si>
  <si>
    <t>998</t>
  </si>
  <si>
    <t>Přesun hmot</t>
  </si>
  <si>
    <t>44</t>
  </si>
  <si>
    <t>998332011</t>
  </si>
  <si>
    <t>Přesun hmot pro úpravy vodních toků a kanály, hráze rybníků apod. dopravní vzdálenost do 500 m</t>
  </si>
  <si>
    <t>627835241</t>
  </si>
  <si>
    <t xml:space="preserve">Poznámka k souboru cen:_x000D_
1. Ceny jsou určeny pro jakoukoliv konstrukčně-materiálovou charakteristiku. </t>
  </si>
  <si>
    <t>PSV</t>
  </si>
  <si>
    <t>Práce a dodávky PSV</t>
  </si>
  <si>
    <t>767</t>
  </si>
  <si>
    <t>Konstrukce zámečnické</t>
  </si>
  <si>
    <t>45</t>
  </si>
  <si>
    <t>767996701</t>
  </si>
  <si>
    <t>Demontáž ostatních zámečnických konstrukcí o hmotnosti jednotlivých dílů řezáním do 50 kg</t>
  </si>
  <si>
    <t>-1326952556</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</si>
  <si>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</si>
  <si>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"odstranění U 100 ukončující svahové opevnění, viz příloha D.1.a, D.1.b.1"</t>
  </si>
  <si>
    <t>195,0*10,6</t>
  </si>
  <si>
    <t>VON - Vedlejší a ostatní náklady</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</si>
  <si>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</si>
  <si>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</si>
  <si>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</si>
  <si>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</si>
  <si>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</si>
  <si>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</si>
  <si>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</si>
  <si>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</si>
  <si>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</si>
  <si>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</si>
  <si>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</si>
  <si>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soubor</t>
  </si>
  <si>
    <t>1024</t>
  </si>
  <si>
    <t>-1159432103</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</si>
  <si>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</si>
  <si>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</si>
  <si>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</si>
  <si>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</si>
  <si>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0112</t>
  </si>
  <si>
    <t>Zajištění obnovy stávající příjezdové asfaltové komunikace</t>
  </si>
  <si>
    <t>-154690474</t>
  </si>
  <si>
    <t>"obnova stávající příjezdové komunikace při případném porušení, viz příloha D.1.a"</t>
  </si>
  <si>
    <t>"předpokládaná plocha využívané zpevněné asfaltové komunikace (220,0 x 3,0 +400,0 x 3,0) m"</t>
  </si>
  <si>
    <t>01131</t>
  </si>
  <si>
    <t>Zajištění obnovy stávající nezpevněné komunikace</t>
  </si>
  <si>
    <t>-1567754048</t>
  </si>
  <si>
    <t>"obnova stávající nezpevněné komunikace při jejím případném porušení, viz příloha D.1.a"</t>
  </si>
  <si>
    <t>"předpokládaná plocha využívané nezpevněné komunikace 110,0 x 4,0 m"</t>
  </si>
  <si>
    <t>02</t>
  </si>
  <si>
    <t>Projektová dokumentace - ostatní náklady</t>
  </si>
  <si>
    <t>0210</t>
  </si>
  <si>
    <t>Zhotovitelem vypracovaný Plán opatření pro případ havárie, pro případ úniku závadných látek (např. ropné produkty, cementové výluhy, odpadní vody z těsnících clon, atd.)</t>
  </si>
  <si>
    <t>kus</t>
  </si>
  <si>
    <t>8192</t>
  </si>
  <si>
    <t>-847500142</t>
  </si>
  <si>
    <t>0221</t>
  </si>
  <si>
    <t>Zpracování povodňového plánu stavby dle §71 zákona č. 254/2001 Sb. včetně zajištění schválení příslušnými orgány správy a Povodím Labe, státní podnik</t>
  </si>
  <si>
    <t>-1971796092</t>
  </si>
  <si>
    <t>023</t>
  </si>
  <si>
    <t>Vypracování projektu skutečného provedení díla</t>
  </si>
  <si>
    <t>942908148</t>
  </si>
  <si>
    <t>03</t>
  </si>
  <si>
    <t>Geodetické práce a vytýčení - ostatní náklady</t>
  </si>
  <si>
    <t>031</t>
  </si>
  <si>
    <t>Vypracování geodetického zaměření skutečného stavu</t>
  </si>
  <si>
    <t>262144</t>
  </si>
  <si>
    <t>661482606</t>
  </si>
  <si>
    <t>035</t>
  </si>
  <si>
    <t>Zajištění veškerých geodetických prací souvisejících s realizací díla</t>
  </si>
  <si>
    <t>1341686108</t>
  </si>
  <si>
    <t>09</t>
  </si>
  <si>
    <t>Ostatní náklady</t>
  </si>
  <si>
    <t>037</t>
  </si>
  <si>
    <t>Zajištění písemných souhlasných vyjádření všech dotčených vlastníků a případných uživatelů všech pozemků dotčených stavbou s jejich konečnou úpravou po dokončení prací</t>
  </si>
  <si>
    <t>1042211757</t>
  </si>
  <si>
    <t>0931</t>
  </si>
  <si>
    <t>Provedení pasportizace stávajících nemovitostí (vč. pozemků) a jejich příslušenství, zajištění fotodokumentace stávajícího stavu přístupových komunikací</t>
  </si>
  <si>
    <t>1677950642</t>
  </si>
  <si>
    <t>094</t>
  </si>
  <si>
    <t>Zajištění vytýčení veškerých podzemních zařízení</t>
  </si>
  <si>
    <t>-1558573547</t>
  </si>
  <si>
    <t>095</t>
  </si>
  <si>
    <t>Zajištění šetření o podzemních sítích vč. zajištění nových vyjádření v případě, že před realizací pozbyly platnosti</t>
  </si>
  <si>
    <t>-1866729499</t>
  </si>
  <si>
    <t>09920</t>
  </si>
  <si>
    <t>Odborné odlovení rybí obsádky z prostoru staveniště</t>
  </si>
  <si>
    <t>1102459592</t>
  </si>
  <si>
    <t>0993</t>
  </si>
  <si>
    <t>Zajištění dopravně inženýrských opatření</t>
  </si>
  <si>
    <t>1596561475</t>
  </si>
  <si>
    <t>- jednání s vlastníkem komunikace (Obec Koldín) a příslušným dopravním odborem</t>
  </si>
  <si>
    <t>099300</t>
  </si>
  <si>
    <t>Aktualizace plánu bezpečnosti a ochrany zdraví při práci</t>
  </si>
  <si>
    <t>265139927</t>
  </si>
  <si>
    <t>099301</t>
  </si>
  <si>
    <t>Výkon koordinátora BOZP na stavbě</t>
  </si>
  <si>
    <t>609025395</t>
  </si>
  <si>
    <t>0994</t>
  </si>
  <si>
    <t>Zajištění veškerých předepsaných rozborů, atestů, zkoušek a revizí dle příslušných norem a dalších předpisů a nařízení platných v ČR, kterými bude prokázáno dosažení předepsané kvality a parametrů dokončeného díla</t>
  </si>
  <si>
    <t>832729206</t>
  </si>
  <si>
    <t>0997</t>
  </si>
  <si>
    <t>Zajištění kontrolního a zkušebního plánu stavby</t>
  </si>
  <si>
    <t>-2049869947</t>
  </si>
  <si>
    <t>09991</t>
  </si>
  <si>
    <t>Zajištění fotodokumentace veškerých konstrukcí, které budou v průběhu výstavby skryty nebo zakryty</t>
  </si>
  <si>
    <t>-1834792541</t>
  </si>
  <si>
    <t>099911</t>
  </si>
  <si>
    <t>Zajištění vedení průběžné evidence odpadů</t>
  </si>
  <si>
    <t>-2004430929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</si>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</sst>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66"/>
      <c r="AS2" s="366"/>
      <c r="AT2" s="366"/>
      <c r="AU2" s="366"/>
      <c r="AV2" s="366"/>
      <c r="AW2" s="366"/>
      <c r="AX2" s="366"/>
      <c r="AY2" s="366"/>
      <c r="AZ2" s="366"/>
      <c r="BA2" s="366"/>
      <c r="BB2" s="366"/>
      <c r="BC2" s="366"/>
      <c r="BD2" s="366"/>
      <c r="BE2" s="366"/>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31" t="s">
        <v>16</v>
      </c>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28"/>
      <c r="AQ5" s="30"/>
      <c r="BE5" s="329" t="s">
        <v>17</v>
      </c>
      <c r="BS5" s="23" t="s">
        <v>8</v>
      </c>
    </row>
    <row r="6" spans="1:74" ht="36.9" customHeight="1">
      <c r="B6" s="27"/>
      <c r="C6" s="28"/>
      <c r="D6" s="35" t="s">
        <v>18</v>
      </c>
      <c r="E6" s="28"/>
      <c r="F6" s="28"/>
      <c r="G6" s="28"/>
      <c r="H6" s="28"/>
      <c r="I6" s="28"/>
      <c r="J6" s="28"/>
      <c r="K6" s="333" t="s">
        <v>19</v>
      </c>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28"/>
      <c r="AQ6" s="30"/>
      <c r="BE6" s="330"/>
      <c r="BS6" s="23" t="s">
        <v>20</v>
      </c>
    </row>
    <row r="7" spans="1:74" ht="14.4"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24</v>
      </c>
      <c r="AO7" s="28"/>
      <c r="AP7" s="28"/>
      <c r="AQ7" s="30"/>
      <c r="BE7" s="330"/>
      <c r="BS7" s="23" t="s">
        <v>25</v>
      </c>
    </row>
    <row r="8" spans="1:74" ht="14.4" customHeight="1">
      <c r="B8" s="27"/>
      <c r="C8" s="28"/>
      <c r="D8" s="36" t="s">
        <v>26</v>
      </c>
      <c r="E8" s="28"/>
      <c r="F8" s="28"/>
      <c r="G8" s="28"/>
      <c r="H8" s="28"/>
      <c r="I8" s="28"/>
      <c r="J8" s="28"/>
      <c r="K8" s="34" t="s">
        <v>27</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28</v>
      </c>
      <c r="AL8" s="28"/>
      <c r="AM8" s="28"/>
      <c r="AN8" s="37" t="s">
        <v>29</v>
      </c>
      <c r="AO8" s="28"/>
      <c r="AP8" s="28"/>
      <c r="AQ8" s="30"/>
      <c r="BE8" s="330"/>
      <c r="BS8" s="23" t="s">
        <v>30</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0"/>
      <c r="BS9" s="23" t="s">
        <v>31</v>
      </c>
    </row>
    <row r="10" spans="1:74" ht="14.4" customHeight="1">
      <c r="B10" s="27"/>
      <c r="C10" s="28"/>
      <c r="D10" s="36"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33</v>
      </c>
      <c r="AL10" s="28"/>
      <c r="AM10" s="28"/>
      <c r="AN10" s="34" t="s">
        <v>34</v>
      </c>
      <c r="AO10" s="28"/>
      <c r="AP10" s="28"/>
      <c r="AQ10" s="30"/>
      <c r="BE10" s="330"/>
      <c r="BS10" s="23" t="s">
        <v>20</v>
      </c>
    </row>
    <row r="11" spans="1:74" ht="18.45"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36</v>
      </c>
      <c r="AL11" s="28"/>
      <c r="AM11" s="28"/>
      <c r="AN11" s="34" t="s">
        <v>34</v>
      </c>
      <c r="AO11" s="28"/>
      <c r="AP11" s="28"/>
      <c r="AQ11" s="30"/>
      <c r="BE11" s="330"/>
      <c r="BS11" s="23" t="s">
        <v>20</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0"/>
      <c r="BS12" s="23" t="s">
        <v>20</v>
      </c>
    </row>
    <row r="13" spans="1:74" ht="14.4"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33</v>
      </c>
      <c r="AL13" s="28"/>
      <c r="AM13" s="28"/>
      <c r="AN13" s="38" t="s">
        <v>38</v>
      </c>
      <c r="AO13" s="28"/>
      <c r="AP13" s="28"/>
      <c r="AQ13" s="30"/>
      <c r="BE13" s="330"/>
      <c r="BS13" s="23" t="s">
        <v>20</v>
      </c>
    </row>
    <row r="14" spans="1:74" ht="13.2">
      <c r="B14" s="27"/>
      <c r="C14" s="28"/>
      <c r="D14" s="28"/>
      <c r="E14" s="334" t="s">
        <v>38</v>
      </c>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6" t="s">
        <v>36</v>
      </c>
      <c r="AL14" s="28"/>
      <c r="AM14" s="28"/>
      <c r="AN14" s="38" t="s">
        <v>38</v>
      </c>
      <c r="AO14" s="28"/>
      <c r="AP14" s="28"/>
      <c r="AQ14" s="30"/>
      <c r="BE14" s="330"/>
      <c r="BS14" s="23" t="s">
        <v>20</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0"/>
      <c r="BS15" s="23" t="s">
        <v>6</v>
      </c>
    </row>
    <row r="16" spans="1:74" ht="14.4"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33</v>
      </c>
      <c r="AL16" s="28"/>
      <c r="AM16" s="28"/>
      <c r="AN16" s="34" t="s">
        <v>34</v>
      </c>
      <c r="AO16" s="28"/>
      <c r="AP16" s="28"/>
      <c r="AQ16" s="30"/>
      <c r="BE16" s="330"/>
      <c r="BS16" s="23" t="s">
        <v>6</v>
      </c>
    </row>
    <row r="17" spans="2:71" ht="18.45"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36</v>
      </c>
      <c r="AL17" s="28"/>
      <c r="AM17" s="28"/>
      <c r="AN17" s="34" t="s">
        <v>34</v>
      </c>
      <c r="AO17" s="28"/>
      <c r="AP17" s="28"/>
      <c r="AQ17" s="30"/>
      <c r="BE17" s="330"/>
      <c r="BS17" s="23" t="s">
        <v>41</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0"/>
      <c r="BS18" s="23" t="s">
        <v>8</v>
      </c>
    </row>
    <row r="19" spans="2:71" ht="14.4" customHeight="1">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0"/>
      <c r="BS19" s="23" t="s">
        <v>20</v>
      </c>
    </row>
    <row r="20" spans="2:71" ht="42.75" customHeight="1">
      <c r="B20" s="27"/>
      <c r="C20" s="28"/>
      <c r="D20" s="28"/>
      <c r="E20" s="336" t="s">
        <v>43</v>
      </c>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28"/>
      <c r="AP20" s="28"/>
      <c r="AQ20" s="30"/>
      <c r="BE20" s="330"/>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0"/>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0"/>
    </row>
    <row r="23" spans="2:71" s="1" customFormat="1" ht="25.95" customHeight="1">
      <c r="B23" s="40"/>
      <c r="C23" s="41"/>
      <c r="D23" s="42" t="s">
        <v>44</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7">
        <f>ROUNDUP(AG51,2)</f>
        <v>0</v>
      </c>
      <c r="AL23" s="338"/>
      <c r="AM23" s="338"/>
      <c r="AN23" s="338"/>
      <c r="AO23" s="338"/>
      <c r="AP23" s="41"/>
      <c r="AQ23" s="44"/>
      <c r="BE23" s="330"/>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0"/>
    </row>
    <row r="25" spans="2:71" s="1" customFormat="1" ht="12">
      <c r="B25" s="40"/>
      <c r="C25" s="41"/>
      <c r="D25" s="41"/>
      <c r="E25" s="41"/>
      <c r="F25" s="41"/>
      <c r="G25" s="41"/>
      <c r="H25" s="41"/>
      <c r="I25" s="41"/>
      <c r="J25" s="41"/>
      <c r="K25" s="41"/>
      <c r="L25" s="339" t="s">
        <v>45</v>
      </c>
      <c r="M25" s="339"/>
      <c r="N25" s="339"/>
      <c r="O25" s="339"/>
      <c r="P25" s="41"/>
      <c r="Q25" s="41"/>
      <c r="R25" s="41"/>
      <c r="S25" s="41"/>
      <c r="T25" s="41"/>
      <c r="U25" s="41"/>
      <c r="V25" s="41"/>
      <c r="W25" s="339" t="s">
        <v>46</v>
      </c>
      <c r="X25" s="339"/>
      <c r="Y25" s="339"/>
      <c r="Z25" s="339"/>
      <c r="AA25" s="339"/>
      <c r="AB25" s="339"/>
      <c r="AC25" s="339"/>
      <c r="AD25" s="339"/>
      <c r="AE25" s="339"/>
      <c r="AF25" s="41"/>
      <c r="AG25" s="41"/>
      <c r="AH25" s="41"/>
      <c r="AI25" s="41"/>
      <c r="AJ25" s="41"/>
      <c r="AK25" s="339" t="s">
        <v>47</v>
      </c>
      <c r="AL25" s="339"/>
      <c r="AM25" s="339"/>
      <c r="AN25" s="339"/>
      <c r="AO25" s="339"/>
      <c r="AP25" s="41"/>
      <c r="AQ25" s="44"/>
      <c r="BE25" s="330"/>
    </row>
    <row r="26" spans="2:71" s="2" customFormat="1" ht="14.4" hidden="1" customHeight="1">
      <c r="B26" s="46"/>
      <c r="C26" s="47"/>
      <c r="D26" s="48" t="s">
        <v>48</v>
      </c>
      <c r="E26" s="47"/>
      <c r="F26" s="48" t="s">
        <v>49</v>
      </c>
      <c r="G26" s="47"/>
      <c r="H26" s="47"/>
      <c r="I26" s="47"/>
      <c r="J26" s="47"/>
      <c r="K26" s="47"/>
      <c r="L26" s="340">
        <v>0.21</v>
      </c>
      <c r="M26" s="341"/>
      <c r="N26" s="341"/>
      <c r="O26" s="341"/>
      <c r="P26" s="47"/>
      <c r="Q26" s="47"/>
      <c r="R26" s="47"/>
      <c r="S26" s="47"/>
      <c r="T26" s="47"/>
      <c r="U26" s="47"/>
      <c r="V26" s="47"/>
      <c r="W26" s="342">
        <f>ROUNDUP(AZ51,2)</f>
        <v>0</v>
      </c>
      <c r="X26" s="341"/>
      <c r="Y26" s="341"/>
      <c r="Z26" s="341"/>
      <c r="AA26" s="341"/>
      <c r="AB26" s="341"/>
      <c r="AC26" s="341"/>
      <c r="AD26" s="341"/>
      <c r="AE26" s="341"/>
      <c r="AF26" s="47"/>
      <c r="AG26" s="47"/>
      <c r="AH26" s="47"/>
      <c r="AI26" s="47"/>
      <c r="AJ26" s="47"/>
      <c r="AK26" s="342">
        <f>ROUNDUP(AV51,1)</f>
        <v>0</v>
      </c>
      <c r="AL26" s="341"/>
      <c r="AM26" s="341"/>
      <c r="AN26" s="341"/>
      <c r="AO26" s="341"/>
      <c r="AP26" s="47"/>
      <c r="AQ26" s="49"/>
      <c r="BE26" s="330"/>
    </row>
    <row r="27" spans="2:71" s="2" customFormat="1" ht="14.4" hidden="1" customHeight="1">
      <c r="B27" s="46"/>
      <c r="C27" s="47"/>
      <c r="D27" s="47"/>
      <c r="E27" s="47"/>
      <c r="F27" s="48" t="s">
        <v>50</v>
      </c>
      <c r="G27" s="47"/>
      <c r="H27" s="47"/>
      <c r="I27" s="47"/>
      <c r="J27" s="47"/>
      <c r="K27" s="47"/>
      <c r="L27" s="340">
        <v>0.15</v>
      </c>
      <c r="M27" s="341"/>
      <c r="N27" s="341"/>
      <c r="O27" s="341"/>
      <c r="P27" s="47"/>
      <c r="Q27" s="47"/>
      <c r="R27" s="47"/>
      <c r="S27" s="47"/>
      <c r="T27" s="47"/>
      <c r="U27" s="47"/>
      <c r="V27" s="47"/>
      <c r="W27" s="342">
        <f>ROUNDUP(BA51,2)</f>
        <v>0</v>
      </c>
      <c r="X27" s="341"/>
      <c r="Y27" s="341"/>
      <c r="Z27" s="341"/>
      <c r="AA27" s="341"/>
      <c r="AB27" s="341"/>
      <c r="AC27" s="341"/>
      <c r="AD27" s="341"/>
      <c r="AE27" s="341"/>
      <c r="AF27" s="47"/>
      <c r="AG27" s="47"/>
      <c r="AH27" s="47"/>
      <c r="AI27" s="47"/>
      <c r="AJ27" s="47"/>
      <c r="AK27" s="342">
        <f>ROUNDUP(AW51,1)</f>
        <v>0</v>
      </c>
      <c r="AL27" s="341"/>
      <c r="AM27" s="341"/>
      <c r="AN27" s="341"/>
      <c r="AO27" s="341"/>
      <c r="AP27" s="47"/>
      <c r="AQ27" s="49"/>
      <c r="BE27" s="330"/>
    </row>
    <row r="28" spans="2:71" s="2" customFormat="1" ht="14.4" customHeight="1">
      <c r="B28" s="46"/>
      <c r="C28" s="47"/>
      <c r="D28" s="48" t="s">
        <v>48</v>
      </c>
      <c r="E28" s="47"/>
      <c r="F28" s="48" t="s">
        <v>51</v>
      </c>
      <c r="G28" s="47"/>
      <c r="H28" s="47"/>
      <c r="I28" s="47"/>
      <c r="J28" s="47"/>
      <c r="K28" s="47"/>
      <c r="L28" s="340">
        <v>0.21</v>
      </c>
      <c r="M28" s="341"/>
      <c r="N28" s="341"/>
      <c r="O28" s="341"/>
      <c r="P28" s="47"/>
      <c r="Q28" s="47"/>
      <c r="R28" s="47"/>
      <c r="S28" s="47"/>
      <c r="T28" s="47"/>
      <c r="U28" s="47"/>
      <c r="V28" s="47"/>
      <c r="W28" s="342">
        <f>ROUNDUP(BB51,2)</f>
        <v>0</v>
      </c>
      <c r="X28" s="341"/>
      <c r="Y28" s="341"/>
      <c r="Z28" s="341"/>
      <c r="AA28" s="341"/>
      <c r="AB28" s="341"/>
      <c r="AC28" s="341"/>
      <c r="AD28" s="341"/>
      <c r="AE28" s="341"/>
      <c r="AF28" s="47"/>
      <c r="AG28" s="47"/>
      <c r="AH28" s="47"/>
      <c r="AI28" s="47"/>
      <c r="AJ28" s="47"/>
      <c r="AK28" s="342">
        <v>0</v>
      </c>
      <c r="AL28" s="341"/>
      <c r="AM28" s="341"/>
      <c r="AN28" s="341"/>
      <c r="AO28" s="341"/>
      <c r="AP28" s="47"/>
      <c r="AQ28" s="49"/>
      <c r="BE28" s="330"/>
    </row>
    <row r="29" spans="2:71" s="2" customFormat="1" ht="14.4" customHeight="1">
      <c r="B29" s="46"/>
      <c r="C29" s="47"/>
      <c r="D29" s="47"/>
      <c r="E29" s="47"/>
      <c r="F29" s="48" t="s">
        <v>52</v>
      </c>
      <c r="G29" s="47"/>
      <c r="H29" s="47"/>
      <c r="I29" s="47"/>
      <c r="J29" s="47"/>
      <c r="K29" s="47"/>
      <c r="L29" s="340">
        <v>0.15</v>
      </c>
      <c r="M29" s="341"/>
      <c r="N29" s="341"/>
      <c r="O29" s="341"/>
      <c r="P29" s="47"/>
      <c r="Q29" s="47"/>
      <c r="R29" s="47"/>
      <c r="S29" s="47"/>
      <c r="T29" s="47"/>
      <c r="U29" s="47"/>
      <c r="V29" s="47"/>
      <c r="W29" s="342">
        <f>ROUNDUP(BC51,2)</f>
        <v>0</v>
      </c>
      <c r="X29" s="341"/>
      <c r="Y29" s="341"/>
      <c r="Z29" s="341"/>
      <c r="AA29" s="341"/>
      <c r="AB29" s="341"/>
      <c r="AC29" s="341"/>
      <c r="AD29" s="341"/>
      <c r="AE29" s="341"/>
      <c r="AF29" s="47"/>
      <c r="AG29" s="47"/>
      <c r="AH29" s="47"/>
      <c r="AI29" s="47"/>
      <c r="AJ29" s="47"/>
      <c r="AK29" s="342">
        <v>0</v>
      </c>
      <c r="AL29" s="341"/>
      <c r="AM29" s="341"/>
      <c r="AN29" s="341"/>
      <c r="AO29" s="341"/>
      <c r="AP29" s="47"/>
      <c r="AQ29" s="49"/>
      <c r="BE29" s="330"/>
    </row>
    <row r="30" spans="2:71" s="2" customFormat="1" ht="14.4" hidden="1" customHeight="1">
      <c r="B30" s="46"/>
      <c r="C30" s="47"/>
      <c r="D30" s="47"/>
      <c r="E30" s="47"/>
      <c r="F30" s="48" t="s">
        <v>53</v>
      </c>
      <c r="G30" s="47"/>
      <c r="H30" s="47"/>
      <c r="I30" s="47"/>
      <c r="J30" s="47"/>
      <c r="K30" s="47"/>
      <c r="L30" s="340">
        <v>0</v>
      </c>
      <c r="M30" s="341"/>
      <c r="N30" s="341"/>
      <c r="O30" s="341"/>
      <c r="P30" s="47"/>
      <c r="Q30" s="47"/>
      <c r="R30" s="47"/>
      <c r="S30" s="47"/>
      <c r="T30" s="47"/>
      <c r="U30" s="47"/>
      <c r="V30" s="47"/>
      <c r="W30" s="342">
        <f>ROUNDUP(BD51,2)</f>
        <v>0</v>
      </c>
      <c r="X30" s="341"/>
      <c r="Y30" s="341"/>
      <c r="Z30" s="341"/>
      <c r="AA30" s="341"/>
      <c r="AB30" s="341"/>
      <c r="AC30" s="341"/>
      <c r="AD30" s="341"/>
      <c r="AE30" s="341"/>
      <c r="AF30" s="47"/>
      <c r="AG30" s="47"/>
      <c r="AH30" s="47"/>
      <c r="AI30" s="47"/>
      <c r="AJ30" s="47"/>
      <c r="AK30" s="342">
        <v>0</v>
      </c>
      <c r="AL30" s="341"/>
      <c r="AM30" s="341"/>
      <c r="AN30" s="341"/>
      <c r="AO30" s="341"/>
      <c r="AP30" s="47"/>
      <c r="AQ30" s="49"/>
      <c r="BE30" s="330"/>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0"/>
    </row>
    <row r="32" spans="2:71" s="1" customFormat="1" ht="25.95" customHeight="1">
      <c r="B32" s="40"/>
      <c r="C32" s="50"/>
      <c r="D32" s="51" t="s">
        <v>54</v>
      </c>
      <c r="E32" s="52"/>
      <c r="F32" s="52"/>
      <c r="G32" s="52"/>
      <c r="H32" s="52"/>
      <c r="I32" s="52"/>
      <c r="J32" s="52"/>
      <c r="K32" s="52"/>
      <c r="L32" s="52"/>
      <c r="M32" s="52"/>
      <c r="N32" s="52"/>
      <c r="O32" s="52"/>
      <c r="P32" s="52"/>
      <c r="Q32" s="52"/>
      <c r="R32" s="52"/>
      <c r="S32" s="52"/>
      <c r="T32" s="53" t="s">
        <v>55</v>
      </c>
      <c r="U32" s="52"/>
      <c r="V32" s="52"/>
      <c r="W32" s="52"/>
      <c r="X32" s="343" t="s">
        <v>56</v>
      </c>
      <c r="Y32" s="344"/>
      <c r="Z32" s="344"/>
      <c r="AA32" s="344"/>
      <c r="AB32" s="344"/>
      <c r="AC32" s="52"/>
      <c r="AD32" s="52"/>
      <c r="AE32" s="52"/>
      <c r="AF32" s="52"/>
      <c r="AG32" s="52"/>
      <c r="AH32" s="52"/>
      <c r="AI32" s="52"/>
      <c r="AJ32" s="52"/>
      <c r="AK32" s="345">
        <f>SUM(AK23:AK30)</f>
        <v>0</v>
      </c>
      <c r="AL32" s="344"/>
      <c r="AM32" s="344"/>
      <c r="AN32" s="344"/>
      <c r="AO32" s="346"/>
      <c r="AP32" s="50"/>
      <c r="AQ32" s="54"/>
      <c r="BE32" s="330"/>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57</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3546vv</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47" t="str">
        <f>K6</f>
        <v>Skořenický potok, Koldín, rekonstrukce opevnění, ř. km 5,060 - 5,180</v>
      </c>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8"/>
      <c r="AL42" s="348"/>
      <c r="AM42" s="348"/>
      <c r="AN42" s="348"/>
      <c r="AO42" s="348"/>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26</v>
      </c>
      <c r="D44" s="62"/>
      <c r="E44" s="62"/>
      <c r="F44" s="62"/>
      <c r="G44" s="62"/>
      <c r="H44" s="62"/>
      <c r="I44" s="62"/>
      <c r="J44" s="62"/>
      <c r="K44" s="62"/>
      <c r="L44" s="71" t="str">
        <f>IF(K8="","",K8)</f>
        <v>Koldín</v>
      </c>
      <c r="M44" s="62"/>
      <c r="N44" s="62"/>
      <c r="O44" s="62"/>
      <c r="P44" s="62"/>
      <c r="Q44" s="62"/>
      <c r="R44" s="62"/>
      <c r="S44" s="62"/>
      <c r="T44" s="62"/>
      <c r="U44" s="62"/>
      <c r="V44" s="62"/>
      <c r="W44" s="62"/>
      <c r="X44" s="62"/>
      <c r="Y44" s="62"/>
      <c r="Z44" s="62"/>
      <c r="AA44" s="62"/>
      <c r="AB44" s="62"/>
      <c r="AC44" s="62"/>
      <c r="AD44" s="62"/>
      <c r="AE44" s="62"/>
      <c r="AF44" s="62"/>
      <c r="AG44" s="62"/>
      <c r="AH44" s="62"/>
      <c r="AI44" s="64" t="s">
        <v>28</v>
      </c>
      <c r="AJ44" s="62"/>
      <c r="AK44" s="62"/>
      <c r="AL44" s="62"/>
      <c r="AM44" s="349" t="str">
        <f>IF(AN8= "","",AN8)</f>
        <v>06.11.2017</v>
      </c>
      <c r="AN44" s="349"/>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32</v>
      </c>
      <c r="D46" s="62"/>
      <c r="E46" s="62"/>
      <c r="F46" s="62"/>
      <c r="G46" s="62"/>
      <c r="H46" s="62"/>
      <c r="I46" s="62"/>
      <c r="J46" s="62"/>
      <c r="K46" s="62"/>
      <c r="L46" s="65" t="str">
        <f>IF(E11= "","",E11)</f>
        <v>Povodí Labe, státní podnik, Hradec Králové</v>
      </c>
      <c r="M46" s="62"/>
      <c r="N46" s="62"/>
      <c r="O46" s="62"/>
      <c r="P46" s="62"/>
      <c r="Q46" s="62"/>
      <c r="R46" s="62"/>
      <c r="S46" s="62"/>
      <c r="T46" s="62"/>
      <c r="U46" s="62"/>
      <c r="V46" s="62"/>
      <c r="W46" s="62"/>
      <c r="X46" s="62"/>
      <c r="Y46" s="62"/>
      <c r="Z46" s="62"/>
      <c r="AA46" s="62"/>
      <c r="AB46" s="62"/>
      <c r="AC46" s="62"/>
      <c r="AD46" s="62"/>
      <c r="AE46" s="62"/>
      <c r="AF46" s="62"/>
      <c r="AG46" s="62"/>
      <c r="AH46" s="62"/>
      <c r="AI46" s="64" t="s">
        <v>39</v>
      </c>
      <c r="AJ46" s="62"/>
      <c r="AK46" s="62"/>
      <c r="AL46" s="62"/>
      <c r="AM46" s="350" t="str">
        <f>IF(E17="","",E17)</f>
        <v xml:space="preserve">Povodí Labe, státní podnik, OIČ, Hradec Králové </v>
      </c>
      <c r="AN46" s="350"/>
      <c r="AO46" s="350"/>
      <c r="AP46" s="350"/>
      <c r="AQ46" s="62"/>
      <c r="AR46" s="60"/>
      <c r="AS46" s="351" t="s">
        <v>58</v>
      </c>
      <c r="AT46" s="352"/>
      <c r="AU46" s="73"/>
      <c r="AV46" s="73"/>
      <c r="AW46" s="73"/>
      <c r="AX46" s="73"/>
      <c r="AY46" s="73"/>
      <c r="AZ46" s="73"/>
      <c r="BA46" s="73"/>
      <c r="BB46" s="73"/>
      <c r="BC46" s="73"/>
      <c r="BD46" s="74"/>
    </row>
    <row r="47" spans="2:56" s="1" customFormat="1" ht="13.2">
      <c r="B47" s="40"/>
      <c r="C47" s="64" t="s">
        <v>37</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3"/>
      <c r="AT47" s="354"/>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5"/>
      <c r="AT48" s="356"/>
      <c r="AU48" s="41"/>
      <c r="AV48" s="41"/>
      <c r="AW48" s="41"/>
      <c r="AX48" s="41"/>
      <c r="AY48" s="41"/>
      <c r="AZ48" s="41"/>
      <c r="BA48" s="41"/>
      <c r="BB48" s="41"/>
      <c r="BC48" s="41"/>
      <c r="BD48" s="77"/>
    </row>
    <row r="49" spans="1:91" s="1" customFormat="1" ht="29.25" customHeight="1">
      <c r="B49" s="40"/>
      <c r="C49" s="357" t="s">
        <v>59</v>
      </c>
      <c r="D49" s="358"/>
      <c r="E49" s="358"/>
      <c r="F49" s="358"/>
      <c r="G49" s="358"/>
      <c r="H49" s="78"/>
      <c r="I49" s="359" t="s">
        <v>60</v>
      </c>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60" t="s">
        <v>61</v>
      </c>
      <c r="AH49" s="358"/>
      <c r="AI49" s="358"/>
      <c r="AJ49" s="358"/>
      <c r="AK49" s="358"/>
      <c r="AL49" s="358"/>
      <c r="AM49" s="358"/>
      <c r="AN49" s="359" t="s">
        <v>62</v>
      </c>
      <c r="AO49" s="358"/>
      <c r="AP49" s="358"/>
      <c r="AQ49" s="79" t="s">
        <v>63</v>
      </c>
      <c r="AR49" s="60"/>
      <c r="AS49" s="80" t="s">
        <v>64</v>
      </c>
      <c r="AT49" s="81" t="s">
        <v>65</v>
      </c>
      <c r="AU49" s="81" t="s">
        <v>66</v>
      </c>
      <c r="AV49" s="81" t="s">
        <v>67</v>
      </c>
      <c r="AW49" s="81" t="s">
        <v>68</v>
      </c>
      <c r="AX49" s="81" t="s">
        <v>69</v>
      </c>
      <c r="AY49" s="81" t="s">
        <v>70</v>
      </c>
      <c r="AZ49" s="81" t="s">
        <v>71</v>
      </c>
      <c r="BA49" s="81" t="s">
        <v>72</v>
      </c>
      <c r="BB49" s="81" t="s">
        <v>73</v>
      </c>
      <c r="BC49" s="81" t="s">
        <v>74</v>
      </c>
      <c r="BD49" s="82" t="s">
        <v>75</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76</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4">
        <f>ROUNDUP(SUM(AG52:AG53),2)</f>
        <v>0</v>
      </c>
      <c r="AH51" s="364"/>
      <c r="AI51" s="364"/>
      <c r="AJ51" s="364"/>
      <c r="AK51" s="364"/>
      <c r="AL51" s="364"/>
      <c r="AM51" s="364"/>
      <c r="AN51" s="365">
        <f>SUM(AG51,AT51)</f>
        <v>0</v>
      </c>
      <c r="AO51" s="365"/>
      <c r="AP51" s="365"/>
      <c r="AQ51" s="88" t="s">
        <v>34</v>
      </c>
      <c r="AR51" s="70"/>
      <c r="AS51" s="89">
        <f>ROUNDUP(SUM(AS52:AS53),2)</f>
        <v>0</v>
      </c>
      <c r="AT51" s="90">
        <f>ROUNDUP(SUM(AV51:AW51),1)</f>
        <v>0</v>
      </c>
      <c r="AU51" s="91">
        <f>ROUNDUP(SUM(AU52:AU53),5)</f>
        <v>0</v>
      </c>
      <c r="AV51" s="90">
        <f>ROUNDUP(AZ51*L26,1)</f>
        <v>0</v>
      </c>
      <c r="AW51" s="90">
        <f>ROUNDUP(BA51*L27,1)</f>
        <v>0</v>
      </c>
      <c r="AX51" s="90">
        <f>ROUNDUP(BB51*L26,1)</f>
        <v>0</v>
      </c>
      <c r="AY51" s="90">
        <f>ROUNDUP(BC51*L27,1)</f>
        <v>0</v>
      </c>
      <c r="AZ51" s="90">
        <f>ROUNDUP(SUM(AZ52:AZ53),2)</f>
        <v>0</v>
      </c>
      <c r="BA51" s="90">
        <f>ROUNDUP(SUM(BA52:BA53),2)</f>
        <v>0</v>
      </c>
      <c r="BB51" s="90">
        <f>ROUNDUP(SUM(BB52:BB53),2)</f>
        <v>0</v>
      </c>
      <c r="BC51" s="90">
        <f>ROUNDUP(SUM(BC52:BC53),2)</f>
        <v>0</v>
      </c>
      <c r="BD51" s="92">
        <f>ROUNDUP(SUM(BD52:BD53),2)</f>
        <v>0</v>
      </c>
      <c r="BS51" s="93" t="s">
        <v>77</v>
      </c>
      <c r="BT51" s="93" t="s">
        <v>78</v>
      </c>
      <c r="BU51" s="94" t="s">
        <v>79</v>
      </c>
      <c r="BV51" s="93" t="s">
        <v>80</v>
      </c>
      <c r="BW51" s="93" t="s">
        <v>7</v>
      </c>
      <c r="BX51" s="93" t="s">
        <v>81</v>
      </c>
      <c r="CL51" s="93" t="s">
        <v>22</v>
      </c>
    </row>
    <row r="52" spans="1:91" s="5" customFormat="1" ht="16.5" customHeight="1">
      <c r="A52" s="95" t="s">
        <v>82</v>
      </c>
      <c r="B52" s="96"/>
      <c r="C52" s="97"/>
      <c r="D52" s="363" t="s">
        <v>83</v>
      </c>
      <c r="E52" s="363"/>
      <c r="F52" s="363"/>
      <c r="G52" s="363"/>
      <c r="H52" s="363"/>
      <c r="I52" s="98"/>
      <c r="J52" s="363" t="s">
        <v>84</v>
      </c>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1">
        <f>'1. - SO 01 Úprava koryta'!J27</f>
        <v>0</v>
      </c>
      <c r="AH52" s="362"/>
      <c r="AI52" s="362"/>
      <c r="AJ52" s="362"/>
      <c r="AK52" s="362"/>
      <c r="AL52" s="362"/>
      <c r="AM52" s="362"/>
      <c r="AN52" s="361">
        <f>SUM(AG52,AT52)</f>
        <v>0</v>
      </c>
      <c r="AO52" s="362"/>
      <c r="AP52" s="362"/>
      <c r="AQ52" s="99" t="s">
        <v>85</v>
      </c>
      <c r="AR52" s="100"/>
      <c r="AS52" s="101">
        <v>0</v>
      </c>
      <c r="AT52" s="102">
        <f>ROUNDUP(SUM(AV52:AW52),1)</f>
        <v>0</v>
      </c>
      <c r="AU52" s="103">
        <f>'1. - SO 01 Úprava koryta'!P87</f>
        <v>0</v>
      </c>
      <c r="AV52" s="102">
        <f>'1. - SO 01 Úprava koryta'!J30</f>
        <v>0</v>
      </c>
      <c r="AW52" s="102">
        <f>'1. - SO 01 Úprava koryta'!J31</f>
        <v>0</v>
      </c>
      <c r="AX52" s="102">
        <f>'1. - SO 01 Úprava koryta'!J32</f>
        <v>0</v>
      </c>
      <c r="AY52" s="102">
        <f>'1. - SO 01 Úprava koryta'!J33</f>
        <v>0</v>
      </c>
      <c r="AZ52" s="102">
        <f>'1. - SO 01 Úprava koryta'!F30</f>
        <v>0</v>
      </c>
      <c r="BA52" s="102">
        <f>'1. - SO 01 Úprava koryta'!F31</f>
        <v>0</v>
      </c>
      <c r="BB52" s="102">
        <f>'1. - SO 01 Úprava koryta'!F32</f>
        <v>0</v>
      </c>
      <c r="BC52" s="102">
        <f>'1. - SO 01 Úprava koryta'!F33</f>
        <v>0</v>
      </c>
      <c r="BD52" s="104">
        <f>'1. - SO 01 Úprava koryta'!F34</f>
        <v>0</v>
      </c>
      <c r="BT52" s="105" t="s">
        <v>25</v>
      </c>
      <c r="BV52" s="105" t="s">
        <v>80</v>
      </c>
      <c r="BW52" s="105" t="s">
        <v>86</v>
      </c>
      <c r="BX52" s="105" t="s">
        <v>7</v>
      </c>
      <c r="CL52" s="105" t="s">
        <v>22</v>
      </c>
      <c r="CM52" s="105" t="s">
        <v>87</v>
      </c>
    </row>
    <row r="53" spans="1:91" s="5" customFormat="1" ht="16.5" customHeight="1">
      <c r="A53" s="95" t="s">
        <v>82</v>
      </c>
      <c r="B53" s="96"/>
      <c r="C53" s="97"/>
      <c r="D53" s="363" t="s">
        <v>88</v>
      </c>
      <c r="E53" s="363"/>
      <c r="F53" s="363"/>
      <c r="G53" s="363"/>
      <c r="H53" s="363"/>
      <c r="I53" s="98"/>
      <c r="J53" s="363" t="s">
        <v>89</v>
      </c>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1">
        <f>'VON - Vedlejší a ostatní ...'!J27</f>
        <v>0</v>
      </c>
      <c r="AH53" s="362"/>
      <c r="AI53" s="362"/>
      <c r="AJ53" s="362"/>
      <c r="AK53" s="362"/>
      <c r="AL53" s="362"/>
      <c r="AM53" s="362"/>
      <c r="AN53" s="361">
        <f>SUM(AG53,AT53)</f>
        <v>0</v>
      </c>
      <c r="AO53" s="362"/>
      <c r="AP53" s="362"/>
      <c r="AQ53" s="99" t="s">
        <v>88</v>
      </c>
      <c r="AR53" s="100"/>
      <c r="AS53" s="106">
        <v>0</v>
      </c>
      <c r="AT53" s="107">
        <f>ROUNDUP(SUM(AV53:AW53),1)</f>
        <v>0</v>
      </c>
      <c r="AU53" s="108">
        <f>'VON - Vedlejší a ostatní ...'!P81</f>
        <v>0</v>
      </c>
      <c r="AV53" s="107">
        <f>'VON - Vedlejší a ostatní ...'!J30</f>
        <v>0</v>
      </c>
      <c r="AW53" s="107">
        <f>'VON - Vedlejší a ostatní ...'!J31</f>
        <v>0</v>
      </c>
      <c r="AX53" s="107">
        <f>'VON - Vedlejší a ostatní ...'!J32</f>
        <v>0</v>
      </c>
      <c r="AY53" s="107">
        <f>'VON - Vedlejší a ostatní ...'!J33</f>
        <v>0</v>
      </c>
      <c r="AZ53" s="107">
        <f>'VON - Vedlejší a ostatní ...'!F30</f>
        <v>0</v>
      </c>
      <c r="BA53" s="107">
        <f>'VON - Vedlejší a ostatní ...'!F31</f>
        <v>0</v>
      </c>
      <c r="BB53" s="107">
        <f>'VON - Vedlejší a ostatní ...'!F32</f>
        <v>0</v>
      </c>
      <c r="BC53" s="107">
        <f>'VON - Vedlejší a ostatní ...'!F33</f>
        <v>0</v>
      </c>
      <c r="BD53" s="109">
        <f>'VON - Vedlejší a ostatní ...'!F34</f>
        <v>0</v>
      </c>
      <c r="BT53" s="105" t="s">
        <v>25</v>
      </c>
      <c r="BV53" s="105" t="s">
        <v>80</v>
      </c>
      <c r="BW53" s="105" t="s">
        <v>90</v>
      </c>
      <c r="BX53" s="105" t="s">
        <v>7</v>
      </c>
      <c r="CL53" s="105" t="s">
        <v>22</v>
      </c>
      <c r="CM53" s="105" t="s">
        <v>87</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algorithmName="SHA-512" hashValue="Hr9Epye9BLXbtA/0had8b2Bh4vYs+6PtDxzhQpHkKIKdJT+8Mrzx4QXY+cfoJ96CQH/NILeGg6EkCD1KjNp4OQ==" saltValue="m2DGYhiqd/4viIpc/li+ShodW1asd/cTD1aBDqdTTfzpQdKk4XT+E4DgIrI2ZYwwQas8mr3XNWsHy0UY9HMDcQ==" spinCount="100000" sheet="1" objects="1" scenarios="1" formatColumns="0" formatRows="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 - SO 01 Úprava koryta'!C2" display="/"/>
    <hyperlink ref="A53"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1"/>
  <sheetViews>
    <sheetView showGridLines="0" workbookViewId="0">
      <pane ySplit="1" topLeftCell="A101"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91</v>
      </c>
      <c r="G1" s="375" t="s">
        <v>92</v>
      </c>
      <c r="H1" s="375"/>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86</v>
      </c>
    </row>
    <row r="3" spans="1:70" ht="6.9" customHeight="1">
      <c r="B3" s="24"/>
      <c r="C3" s="25"/>
      <c r="D3" s="25"/>
      <c r="E3" s="25"/>
      <c r="F3" s="25"/>
      <c r="G3" s="25"/>
      <c r="H3" s="25"/>
      <c r="I3" s="115"/>
      <c r="J3" s="25"/>
      <c r="K3" s="26"/>
      <c r="AT3" s="23" t="s">
        <v>87</v>
      </c>
    </row>
    <row r="4" spans="1:70" ht="36.9" customHeight="1">
      <c r="B4" s="27"/>
      <c r="C4" s="28"/>
      <c r="D4" s="29" t="s">
        <v>96</v>
      </c>
      <c r="E4" s="28"/>
      <c r="F4" s="28"/>
      <c r="G4" s="28"/>
      <c r="H4" s="28"/>
      <c r="I4" s="116"/>
      <c r="J4" s="28"/>
      <c r="K4" s="30"/>
      <c r="M4" s="31" t="s">
        <v>12</v>
      </c>
      <c r="AT4" s="23" t="s">
        <v>41</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Skořenický potok, Koldín, rekonstrukce opevnění, ř. km 5,060 - 5,180</v>
      </c>
      <c r="F7" s="368"/>
      <c r="G7" s="368"/>
      <c r="H7" s="368"/>
      <c r="I7" s="116"/>
      <c r="J7" s="28"/>
      <c r="K7" s="30"/>
    </row>
    <row r="8" spans="1:70" s="1" customFormat="1" ht="13.2">
      <c r="B8" s="40"/>
      <c r="C8" s="41"/>
      <c r="D8" s="36" t="s">
        <v>97</v>
      </c>
      <c r="E8" s="41"/>
      <c r="F8" s="41"/>
      <c r="G8" s="41"/>
      <c r="H8" s="41"/>
      <c r="I8" s="117"/>
      <c r="J8" s="41"/>
      <c r="K8" s="44"/>
    </row>
    <row r="9" spans="1:70" s="1" customFormat="1" ht="36.9" customHeight="1">
      <c r="B9" s="40"/>
      <c r="C9" s="41"/>
      <c r="D9" s="41"/>
      <c r="E9" s="369" t="s">
        <v>98</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21</v>
      </c>
      <c r="E11" s="41"/>
      <c r="F11" s="34" t="s">
        <v>22</v>
      </c>
      <c r="G11" s="41"/>
      <c r="H11" s="41"/>
      <c r="I11" s="118" t="s">
        <v>23</v>
      </c>
      <c r="J11" s="34" t="s">
        <v>24</v>
      </c>
      <c r="K11" s="44"/>
    </row>
    <row r="12" spans="1:70" s="1" customFormat="1" ht="14.4" customHeight="1">
      <c r="B12" s="40"/>
      <c r="C12" s="41"/>
      <c r="D12" s="36" t="s">
        <v>26</v>
      </c>
      <c r="E12" s="41"/>
      <c r="F12" s="34" t="s">
        <v>27</v>
      </c>
      <c r="G12" s="41"/>
      <c r="H12" s="41"/>
      <c r="I12" s="118" t="s">
        <v>28</v>
      </c>
      <c r="J12" s="119" t="str">
        <f>'Rekapitulace stavby'!AN8</f>
        <v>06.11.2017</v>
      </c>
      <c r="K12" s="44"/>
    </row>
    <row r="13" spans="1:70" s="1" customFormat="1" ht="10.8" customHeight="1">
      <c r="B13" s="40"/>
      <c r="C13" s="41"/>
      <c r="D13" s="41"/>
      <c r="E13" s="41"/>
      <c r="F13" s="41"/>
      <c r="G13" s="41"/>
      <c r="H13" s="41"/>
      <c r="I13" s="117"/>
      <c r="J13" s="41"/>
      <c r="K13" s="44"/>
    </row>
    <row r="14" spans="1:70" s="1" customFormat="1" ht="14.4" customHeight="1">
      <c r="B14" s="40"/>
      <c r="C14" s="41"/>
      <c r="D14" s="36" t="s">
        <v>32</v>
      </c>
      <c r="E14" s="41"/>
      <c r="F14" s="41"/>
      <c r="G14" s="41"/>
      <c r="H14" s="41"/>
      <c r="I14" s="118" t="s">
        <v>33</v>
      </c>
      <c r="J14" s="34" t="s">
        <v>34</v>
      </c>
      <c r="K14" s="44"/>
    </row>
    <row r="15" spans="1:70" s="1" customFormat="1" ht="18" customHeight="1">
      <c r="B15" s="40"/>
      <c r="C15" s="41"/>
      <c r="D15" s="41"/>
      <c r="E15" s="34" t="s">
        <v>35</v>
      </c>
      <c r="F15" s="41"/>
      <c r="G15" s="41"/>
      <c r="H15" s="41"/>
      <c r="I15" s="118" t="s">
        <v>36</v>
      </c>
      <c r="J15" s="34" t="s">
        <v>34</v>
      </c>
      <c r="K15" s="44"/>
    </row>
    <row r="16" spans="1:70" s="1" customFormat="1" ht="6.9" customHeight="1">
      <c r="B16" s="40"/>
      <c r="C16" s="41"/>
      <c r="D16" s="41"/>
      <c r="E16" s="41"/>
      <c r="F16" s="41"/>
      <c r="G16" s="41"/>
      <c r="H16" s="41"/>
      <c r="I16" s="117"/>
      <c r="J16" s="41"/>
      <c r="K16" s="44"/>
    </row>
    <row r="17" spans="2:11" s="1" customFormat="1" ht="14.4" customHeight="1">
      <c r="B17" s="40"/>
      <c r="C17" s="41"/>
      <c r="D17" s="36" t="s">
        <v>37</v>
      </c>
      <c r="E17" s="41"/>
      <c r="F17" s="41"/>
      <c r="G17" s="41"/>
      <c r="H17" s="41"/>
      <c r="I17" s="118" t="s">
        <v>33</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36</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39</v>
      </c>
      <c r="E20" s="41"/>
      <c r="F20" s="41"/>
      <c r="G20" s="41"/>
      <c r="H20" s="41"/>
      <c r="I20" s="118" t="s">
        <v>33</v>
      </c>
      <c r="J20" s="34" t="s">
        <v>34</v>
      </c>
      <c r="K20" s="44"/>
    </row>
    <row r="21" spans="2:11" s="1" customFormat="1" ht="18" customHeight="1">
      <c r="B21" s="40"/>
      <c r="C21" s="41"/>
      <c r="D21" s="41"/>
      <c r="E21" s="34" t="s">
        <v>40</v>
      </c>
      <c r="F21" s="41"/>
      <c r="G21" s="41"/>
      <c r="H21" s="41"/>
      <c r="I21" s="118" t="s">
        <v>36</v>
      </c>
      <c r="J21" s="34" t="s">
        <v>34</v>
      </c>
      <c r="K21" s="44"/>
    </row>
    <row r="22" spans="2:11" s="1" customFormat="1" ht="6.9" customHeight="1">
      <c r="B22" s="40"/>
      <c r="C22" s="41"/>
      <c r="D22" s="41"/>
      <c r="E22" s="41"/>
      <c r="F22" s="41"/>
      <c r="G22" s="41"/>
      <c r="H22" s="41"/>
      <c r="I22" s="117"/>
      <c r="J22" s="41"/>
      <c r="K22" s="44"/>
    </row>
    <row r="23" spans="2:11" s="1" customFormat="1" ht="14.4" customHeight="1">
      <c r="B23" s="40"/>
      <c r="C23" s="41"/>
      <c r="D23" s="36" t="s">
        <v>42</v>
      </c>
      <c r="E23" s="41"/>
      <c r="F23" s="41"/>
      <c r="G23" s="41"/>
      <c r="H23" s="41"/>
      <c r="I23" s="117"/>
      <c r="J23" s="41"/>
      <c r="K23" s="44"/>
    </row>
    <row r="24" spans="2:11" s="6" customFormat="1" ht="28.5" customHeight="1">
      <c r="B24" s="120"/>
      <c r="C24" s="121"/>
      <c r="D24" s="121"/>
      <c r="E24" s="336" t="s">
        <v>99</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44</v>
      </c>
      <c r="E27" s="41"/>
      <c r="F27" s="41"/>
      <c r="G27" s="41"/>
      <c r="H27" s="41"/>
      <c r="I27" s="117"/>
      <c r="J27" s="127">
        <f>ROUNDUP(J87,2)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46</v>
      </c>
      <c r="G29" s="41"/>
      <c r="H29" s="41"/>
      <c r="I29" s="128" t="s">
        <v>45</v>
      </c>
      <c r="J29" s="45" t="s">
        <v>47</v>
      </c>
      <c r="K29" s="44"/>
    </row>
    <row r="30" spans="2:11" s="1" customFormat="1" ht="14.4" hidden="1" customHeight="1">
      <c r="B30" s="40"/>
      <c r="C30" s="41"/>
      <c r="D30" s="48" t="s">
        <v>48</v>
      </c>
      <c r="E30" s="48" t="s">
        <v>49</v>
      </c>
      <c r="F30" s="129">
        <f>ROUNDUP(SUM(BE87:BE300), 2)</f>
        <v>0</v>
      </c>
      <c r="G30" s="41"/>
      <c r="H30" s="41"/>
      <c r="I30" s="130">
        <v>0.21</v>
      </c>
      <c r="J30" s="129">
        <f>ROUNDUP(ROUNDUP((SUM(BE87:BE300)), 2)*I30, 1)</f>
        <v>0</v>
      </c>
      <c r="K30" s="44"/>
    </row>
    <row r="31" spans="2:11" s="1" customFormat="1" ht="14.4" hidden="1" customHeight="1">
      <c r="B31" s="40"/>
      <c r="C31" s="41"/>
      <c r="D31" s="41"/>
      <c r="E31" s="48" t="s">
        <v>50</v>
      </c>
      <c r="F31" s="129">
        <f>ROUNDUP(SUM(BF87:BF300), 2)</f>
        <v>0</v>
      </c>
      <c r="G31" s="41"/>
      <c r="H31" s="41"/>
      <c r="I31" s="130">
        <v>0.15</v>
      </c>
      <c r="J31" s="129">
        <f>ROUNDUP(ROUNDUP((SUM(BF87:BF300)), 2)*I31, 1)</f>
        <v>0</v>
      </c>
      <c r="K31" s="44"/>
    </row>
    <row r="32" spans="2:11" s="1" customFormat="1" ht="14.4" customHeight="1">
      <c r="B32" s="40"/>
      <c r="C32" s="41"/>
      <c r="D32" s="48" t="s">
        <v>48</v>
      </c>
      <c r="E32" s="48" t="s">
        <v>51</v>
      </c>
      <c r="F32" s="129">
        <f>ROUNDUP(SUM(BG87:BG300), 2)</f>
        <v>0</v>
      </c>
      <c r="G32" s="41"/>
      <c r="H32" s="41"/>
      <c r="I32" s="130">
        <v>0.21</v>
      </c>
      <c r="J32" s="129">
        <v>0</v>
      </c>
      <c r="K32" s="44"/>
    </row>
    <row r="33" spans="2:11" s="1" customFormat="1" ht="14.4" customHeight="1">
      <c r="B33" s="40"/>
      <c r="C33" s="41"/>
      <c r="D33" s="41"/>
      <c r="E33" s="48" t="s">
        <v>52</v>
      </c>
      <c r="F33" s="129">
        <f>ROUNDUP(SUM(BH87:BH300), 2)</f>
        <v>0</v>
      </c>
      <c r="G33" s="41"/>
      <c r="H33" s="41"/>
      <c r="I33" s="130">
        <v>0.15</v>
      </c>
      <c r="J33" s="129">
        <v>0</v>
      </c>
      <c r="K33" s="44"/>
    </row>
    <row r="34" spans="2:11" s="1" customFormat="1" ht="14.4" hidden="1" customHeight="1">
      <c r="B34" s="40"/>
      <c r="C34" s="41"/>
      <c r="D34" s="41"/>
      <c r="E34" s="48" t="s">
        <v>53</v>
      </c>
      <c r="F34" s="129">
        <f>ROUNDUP(SUM(BI87:BI300),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54</v>
      </c>
      <c r="E36" s="78"/>
      <c r="F36" s="78"/>
      <c r="G36" s="133" t="s">
        <v>55</v>
      </c>
      <c r="H36" s="134" t="s">
        <v>56</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Skořenický potok, Koldín, rekonstrukce opevnění, ř. km 5,060 - 5,180</v>
      </c>
      <c r="F45" s="368"/>
      <c r="G45" s="368"/>
      <c r="H45" s="368"/>
      <c r="I45" s="117"/>
      <c r="J45" s="41"/>
      <c r="K45" s="44"/>
    </row>
    <row r="46" spans="2:11" s="1" customFormat="1" ht="14.4" customHeight="1">
      <c r="B46" s="40"/>
      <c r="C46" s="36" t="s">
        <v>97</v>
      </c>
      <c r="D46" s="41"/>
      <c r="E46" s="41"/>
      <c r="F46" s="41"/>
      <c r="G46" s="41"/>
      <c r="H46" s="41"/>
      <c r="I46" s="117"/>
      <c r="J46" s="41"/>
      <c r="K46" s="44"/>
    </row>
    <row r="47" spans="2:11" s="1" customFormat="1" ht="17.25" customHeight="1">
      <c r="B47" s="40"/>
      <c r="C47" s="41"/>
      <c r="D47" s="41"/>
      <c r="E47" s="369" t="str">
        <f>E9</f>
        <v>1. - SO 01 Úprava koryta</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26</v>
      </c>
      <c r="D49" s="41"/>
      <c r="E49" s="41"/>
      <c r="F49" s="34" t="str">
        <f>F12</f>
        <v>Koldín</v>
      </c>
      <c r="G49" s="41"/>
      <c r="H49" s="41"/>
      <c r="I49" s="118" t="s">
        <v>28</v>
      </c>
      <c r="J49" s="119" t="str">
        <f>IF(J12="","",J12)</f>
        <v>06.11.2017</v>
      </c>
      <c r="K49" s="44"/>
    </row>
    <row r="50" spans="2:47" s="1" customFormat="1" ht="6.9" customHeight="1">
      <c r="B50" s="40"/>
      <c r="C50" s="41"/>
      <c r="D50" s="41"/>
      <c r="E50" s="41"/>
      <c r="F50" s="41"/>
      <c r="G50" s="41"/>
      <c r="H50" s="41"/>
      <c r="I50" s="117"/>
      <c r="J50" s="41"/>
      <c r="K50" s="44"/>
    </row>
    <row r="51" spans="2:47" s="1" customFormat="1" ht="13.2">
      <c r="B51" s="40"/>
      <c r="C51" s="36" t="s">
        <v>32</v>
      </c>
      <c r="D51" s="41"/>
      <c r="E51" s="41"/>
      <c r="F51" s="34" t="str">
        <f>E15</f>
        <v>Povodí Labe, státní podnik, Hradec Králové</v>
      </c>
      <c r="G51" s="41"/>
      <c r="H51" s="41"/>
      <c r="I51" s="118" t="s">
        <v>39</v>
      </c>
      <c r="J51" s="336" t="str">
        <f>E21</f>
        <v xml:space="preserve">Povodí Labe, státní podnik, OIČ, Hradec Králové </v>
      </c>
      <c r="K51" s="44"/>
    </row>
    <row r="52" spans="2:47" s="1" customFormat="1" ht="14.4" customHeight="1">
      <c r="B52" s="40"/>
      <c r="C52" s="36" t="s">
        <v>37</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J87</f>
        <v>0</v>
      </c>
      <c r="K56" s="44"/>
      <c r="AU56" s="23" t="s">
        <v>104</v>
      </c>
    </row>
    <row r="57" spans="2:47" s="7" customFormat="1" ht="24.9" customHeight="1">
      <c r="B57" s="148"/>
      <c r="C57" s="149"/>
      <c r="D57" s="150" t="s">
        <v>105</v>
      </c>
      <c r="E57" s="151"/>
      <c r="F57" s="151"/>
      <c r="G57" s="151"/>
      <c r="H57" s="151"/>
      <c r="I57" s="152"/>
      <c r="J57" s="153">
        <f>J88</f>
        <v>0</v>
      </c>
      <c r="K57" s="154"/>
    </row>
    <row r="58" spans="2:47" s="8" customFormat="1" ht="19.95" customHeight="1">
      <c r="B58" s="155"/>
      <c r="C58" s="156"/>
      <c r="D58" s="157" t="s">
        <v>106</v>
      </c>
      <c r="E58" s="158"/>
      <c r="F58" s="158"/>
      <c r="G58" s="158"/>
      <c r="H58" s="158"/>
      <c r="I58" s="159"/>
      <c r="J58" s="160">
        <f>J89</f>
        <v>0</v>
      </c>
      <c r="K58" s="161"/>
    </row>
    <row r="59" spans="2:47" s="8" customFormat="1" ht="14.85" customHeight="1">
      <c r="B59" s="155"/>
      <c r="C59" s="156"/>
      <c r="D59" s="157" t="s">
        <v>107</v>
      </c>
      <c r="E59" s="158"/>
      <c r="F59" s="158"/>
      <c r="G59" s="158"/>
      <c r="H59" s="158"/>
      <c r="I59" s="159"/>
      <c r="J59" s="160">
        <f>J186</f>
        <v>0</v>
      </c>
      <c r="K59" s="161"/>
    </row>
    <row r="60" spans="2:47" s="8" customFormat="1" ht="19.95" customHeight="1">
      <c r="B60" s="155"/>
      <c r="C60" s="156"/>
      <c r="D60" s="157" t="s">
        <v>108</v>
      </c>
      <c r="E60" s="158"/>
      <c r="F60" s="158"/>
      <c r="G60" s="158"/>
      <c r="H60" s="158"/>
      <c r="I60" s="159"/>
      <c r="J60" s="160">
        <f>J197</f>
        <v>0</v>
      </c>
      <c r="K60" s="161"/>
    </row>
    <row r="61" spans="2:47" s="8" customFormat="1" ht="19.95" customHeight="1">
      <c r="B61" s="155"/>
      <c r="C61" s="156"/>
      <c r="D61" s="157" t="s">
        <v>109</v>
      </c>
      <c r="E61" s="158"/>
      <c r="F61" s="158"/>
      <c r="G61" s="158"/>
      <c r="H61" s="158"/>
      <c r="I61" s="159"/>
      <c r="J61" s="160">
        <f>J221</f>
        <v>0</v>
      </c>
      <c r="K61" s="161"/>
    </row>
    <row r="62" spans="2:47" s="8" customFormat="1" ht="19.95" customHeight="1">
      <c r="B62" s="155"/>
      <c r="C62" s="156"/>
      <c r="D62" s="157" t="s">
        <v>110</v>
      </c>
      <c r="E62" s="158"/>
      <c r="F62" s="158"/>
      <c r="G62" s="158"/>
      <c r="H62" s="158"/>
      <c r="I62" s="159"/>
      <c r="J62" s="160">
        <f>J237</f>
        <v>0</v>
      </c>
      <c r="K62" s="161"/>
    </row>
    <row r="63" spans="2:47" s="8" customFormat="1" ht="19.95" customHeight="1">
      <c r="B63" s="155"/>
      <c r="C63" s="156"/>
      <c r="D63" s="157" t="s">
        <v>111</v>
      </c>
      <c r="E63" s="158"/>
      <c r="F63" s="158"/>
      <c r="G63" s="158"/>
      <c r="H63" s="158"/>
      <c r="I63" s="159"/>
      <c r="J63" s="160">
        <f>J241</f>
        <v>0</v>
      </c>
      <c r="K63" s="161"/>
    </row>
    <row r="64" spans="2:47" s="8" customFormat="1" ht="19.95" customHeight="1">
      <c r="B64" s="155"/>
      <c r="C64" s="156"/>
      <c r="D64" s="157" t="s">
        <v>112</v>
      </c>
      <c r="E64" s="158"/>
      <c r="F64" s="158"/>
      <c r="G64" s="158"/>
      <c r="H64" s="158"/>
      <c r="I64" s="159"/>
      <c r="J64" s="160">
        <f>J262</f>
        <v>0</v>
      </c>
      <c r="K64" s="161"/>
    </row>
    <row r="65" spans="2:12" s="8" customFormat="1" ht="19.95" customHeight="1">
      <c r="B65" s="155"/>
      <c r="C65" s="156"/>
      <c r="D65" s="157" t="s">
        <v>113</v>
      </c>
      <c r="E65" s="158"/>
      <c r="F65" s="158"/>
      <c r="G65" s="158"/>
      <c r="H65" s="158"/>
      <c r="I65" s="159"/>
      <c r="J65" s="160">
        <f>J292</f>
        <v>0</v>
      </c>
      <c r="K65" s="161"/>
    </row>
    <row r="66" spans="2:12" s="7" customFormat="1" ht="24.9" customHeight="1">
      <c r="B66" s="148"/>
      <c r="C66" s="149"/>
      <c r="D66" s="150" t="s">
        <v>114</v>
      </c>
      <c r="E66" s="151"/>
      <c r="F66" s="151"/>
      <c r="G66" s="151"/>
      <c r="H66" s="151"/>
      <c r="I66" s="152"/>
      <c r="J66" s="153">
        <f>J295</f>
        <v>0</v>
      </c>
      <c r="K66" s="154"/>
    </row>
    <row r="67" spans="2:12" s="8" customFormat="1" ht="19.95" customHeight="1">
      <c r="B67" s="155"/>
      <c r="C67" s="156"/>
      <c r="D67" s="157" t="s">
        <v>115</v>
      </c>
      <c r="E67" s="158"/>
      <c r="F67" s="158"/>
      <c r="G67" s="158"/>
      <c r="H67" s="158"/>
      <c r="I67" s="159"/>
      <c r="J67" s="160">
        <f>J296</f>
        <v>0</v>
      </c>
      <c r="K67" s="161"/>
    </row>
    <row r="68" spans="2:12" s="1" customFormat="1" ht="21.75" customHeight="1">
      <c r="B68" s="40"/>
      <c r="C68" s="41"/>
      <c r="D68" s="41"/>
      <c r="E68" s="41"/>
      <c r="F68" s="41"/>
      <c r="G68" s="41"/>
      <c r="H68" s="41"/>
      <c r="I68" s="117"/>
      <c r="J68" s="41"/>
      <c r="K68" s="44"/>
    </row>
    <row r="69" spans="2:12" s="1" customFormat="1" ht="6.9" customHeight="1">
      <c r="B69" s="55"/>
      <c r="C69" s="56"/>
      <c r="D69" s="56"/>
      <c r="E69" s="56"/>
      <c r="F69" s="56"/>
      <c r="G69" s="56"/>
      <c r="H69" s="56"/>
      <c r="I69" s="138"/>
      <c r="J69" s="56"/>
      <c r="K69" s="57"/>
    </row>
    <row r="73" spans="2:12" s="1" customFormat="1" ht="6.9" customHeight="1">
      <c r="B73" s="58"/>
      <c r="C73" s="59"/>
      <c r="D73" s="59"/>
      <c r="E73" s="59"/>
      <c r="F73" s="59"/>
      <c r="G73" s="59"/>
      <c r="H73" s="59"/>
      <c r="I73" s="141"/>
      <c r="J73" s="59"/>
      <c r="K73" s="59"/>
      <c r="L73" s="60"/>
    </row>
    <row r="74" spans="2:12" s="1" customFormat="1" ht="36.9" customHeight="1">
      <c r="B74" s="40"/>
      <c r="C74" s="61" t="s">
        <v>116</v>
      </c>
      <c r="D74" s="62"/>
      <c r="E74" s="62"/>
      <c r="F74" s="62"/>
      <c r="G74" s="62"/>
      <c r="H74" s="62"/>
      <c r="I74" s="162"/>
      <c r="J74" s="62"/>
      <c r="K74" s="62"/>
      <c r="L74" s="60"/>
    </row>
    <row r="75" spans="2:12" s="1" customFormat="1" ht="6.9" customHeight="1">
      <c r="B75" s="40"/>
      <c r="C75" s="62"/>
      <c r="D75" s="62"/>
      <c r="E75" s="62"/>
      <c r="F75" s="62"/>
      <c r="G75" s="62"/>
      <c r="H75" s="62"/>
      <c r="I75" s="162"/>
      <c r="J75" s="62"/>
      <c r="K75" s="62"/>
      <c r="L75" s="60"/>
    </row>
    <row r="76" spans="2:12" s="1" customFormat="1" ht="14.4" customHeight="1">
      <c r="B76" s="40"/>
      <c r="C76" s="64" t="s">
        <v>18</v>
      </c>
      <c r="D76" s="62"/>
      <c r="E76" s="62"/>
      <c r="F76" s="62"/>
      <c r="G76" s="62"/>
      <c r="H76" s="62"/>
      <c r="I76" s="162"/>
      <c r="J76" s="62"/>
      <c r="K76" s="62"/>
      <c r="L76" s="60"/>
    </row>
    <row r="77" spans="2:12" s="1" customFormat="1" ht="16.5" customHeight="1">
      <c r="B77" s="40"/>
      <c r="C77" s="62"/>
      <c r="D77" s="62"/>
      <c r="E77" s="372" t="str">
        <f>E7</f>
        <v>Skořenický potok, Koldín, rekonstrukce opevnění, ř. km 5,060 - 5,180</v>
      </c>
      <c r="F77" s="373"/>
      <c r="G77" s="373"/>
      <c r="H77" s="373"/>
      <c r="I77" s="162"/>
      <c r="J77" s="62"/>
      <c r="K77" s="62"/>
      <c r="L77" s="60"/>
    </row>
    <row r="78" spans="2:12" s="1" customFormat="1" ht="14.4" customHeight="1">
      <c r="B78" s="40"/>
      <c r="C78" s="64" t="s">
        <v>97</v>
      </c>
      <c r="D78" s="62"/>
      <c r="E78" s="62"/>
      <c r="F78" s="62"/>
      <c r="G78" s="62"/>
      <c r="H78" s="62"/>
      <c r="I78" s="162"/>
      <c r="J78" s="62"/>
      <c r="K78" s="62"/>
      <c r="L78" s="60"/>
    </row>
    <row r="79" spans="2:12" s="1" customFormat="1" ht="17.25" customHeight="1">
      <c r="B79" s="40"/>
      <c r="C79" s="62"/>
      <c r="D79" s="62"/>
      <c r="E79" s="347" t="str">
        <f>E9</f>
        <v>1. - SO 01 Úprava koryta</v>
      </c>
      <c r="F79" s="374"/>
      <c r="G79" s="374"/>
      <c r="H79" s="374"/>
      <c r="I79" s="162"/>
      <c r="J79" s="62"/>
      <c r="K79" s="62"/>
      <c r="L79" s="60"/>
    </row>
    <row r="80" spans="2:12" s="1" customFormat="1" ht="6.9" customHeight="1">
      <c r="B80" s="40"/>
      <c r="C80" s="62"/>
      <c r="D80" s="62"/>
      <c r="E80" s="62"/>
      <c r="F80" s="62"/>
      <c r="G80" s="62"/>
      <c r="H80" s="62"/>
      <c r="I80" s="162"/>
      <c r="J80" s="62"/>
      <c r="K80" s="62"/>
      <c r="L80" s="60"/>
    </row>
    <row r="81" spans="2:65" s="1" customFormat="1" ht="18" customHeight="1">
      <c r="B81" s="40"/>
      <c r="C81" s="64" t="s">
        <v>26</v>
      </c>
      <c r="D81" s="62"/>
      <c r="E81" s="62"/>
      <c r="F81" s="163" t="str">
        <f>F12</f>
        <v>Koldín</v>
      </c>
      <c r="G81" s="62"/>
      <c r="H81" s="62"/>
      <c r="I81" s="164" t="s">
        <v>28</v>
      </c>
      <c r="J81" s="72" t="str">
        <f>IF(J12="","",J12)</f>
        <v>06.11.2017</v>
      </c>
      <c r="K81" s="62"/>
      <c r="L81" s="60"/>
    </row>
    <row r="82" spans="2:65" s="1" customFormat="1" ht="6.9" customHeight="1">
      <c r="B82" s="40"/>
      <c r="C82" s="62"/>
      <c r="D82" s="62"/>
      <c r="E82" s="62"/>
      <c r="F82" s="62"/>
      <c r="G82" s="62"/>
      <c r="H82" s="62"/>
      <c r="I82" s="162"/>
      <c r="J82" s="62"/>
      <c r="K82" s="62"/>
      <c r="L82" s="60"/>
    </row>
    <row r="83" spans="2:65" s="1" customFormat="1" ht="13.2">
      <c r="B83" s="40"/>
      <c r="C83" s="64" t="s">
        <v>32</v>
      </c>
      <c r="D83" s="62"/>
      <c r="E83" s="62"/>
      <c r="F83" s="163" t="str">
        <f>E15</f>
        <v>Povodí Labe, státní podnik, Hradec Králové</v>
      </c>
      <c r="G83" s="62"/>
      <c r="H83" s="62"/>
      <c r="I83" s="164" t="s">
        <v>39</v>
      </c>
      <c r="J83" s="163" t="str">
        <f>E21</f>
        <v xml:space="preserve">Povodí Labe, státní podnik, OIČ, Hradec Králové </v>
      </c>
      <c r="K83" s="62"/>
      <c r="L83" s="60"/>
    </row>
    <row r="84" spans="2:65" s="1" customFormat="1" ht="14.4" customHeight="1">
      <c r="B84" s="40"/>
      <c r="C84" s="64" t="s">
        <v>37</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117</v>
      </c>
      <c r="D86" s="167" t="s">
        <v>63</v>
      </c>
      <c r="E86" s="167" t="s">
        <v>59</v>
      </c>
      <c r="F86" s="167" t="s">
        <v>118</v>
      </c>
      <c r="G86" s="167" t="s">
        <v>119</v>
      </c>
      <c r="H86" s="167" t="s">
        <v>120</v>
      </c>
      <c r="I86" s="168" t="s">
        <v>121</v>
      </c>
      <c r="J86" s="167" t="s">
        <v>102</v>
      </c>
      <c r="K86" s="169" t="s">
        <v>122</v>
      </c>
      <c r="L86" s="170"/>
      <c r="M86" s="80" t="s">
        <v>123</v>
      </c>
      <c r="N86" s="81" t="s">
        <v>48</v>
      </c>
      <c r="O86" s="81" t="s">
        <v>124</v>
      </c>
      <c r="P86" s="81" t="s">
        <v>125</v>
      </c>
      <c r="Q86" s="81" t="s">
        <v>126</v>
      </c>
      <c r="R86" s="81" t="s">
        <v>127</v>
      </c>
      <c r="S86" s="81" t="s">
        <v>128</v>
      </c>
      <c r="T86" s="82" t="s">
        <v>129</v>
      </c>
    </row>
    <row r="87" spans="2:65" s="1" customFormat="1" ht="29.25" customHeight="1">
      <c r="B87" s="40"/>
      <c r="C87" s="86" t="s">
        <v>103</v>
      </c>
      <c r="D87" s="62"/>
      <c r="E87" s="62"/>
      <c r="F87" s="62"/>
      <c r="G87" s="62"/>
      <c r="H87" s="62"/>
      <c r="I87" s="162"/>
      <c r="J87" s="171">
        <f>BK87</f>
        <v>0</v>
      </c>
      <c r="K87" s="62"/>
      <c r="L87" s="60"/>
      <c r="M87" s="83"/>
      <c r="N87" s="84"/>
      <c r="O87" s="84"/>
      <c r="P87" s="172">
        <f>P88+P295</f>
        <v>0</v>
      </c>
      <c r="Q87" s="84"/>
      <c r="R87" s="172">
        <f>R88+R295</f>
        <v>788.53087530000005</v>
      </c>
      <c r="S87" s="84"/>
      <c r="T87" s="173">
        <f>T88+T295</f>
        <v>237.8845</v>
      </c>
      <c r="AT87" s="23" t="s">
        <v>77</v>
      </c>
      <c r="AU87" s="23" t="s">
        <v>104</v>
      </c>
      <c r="BK87" s="174">
        <f>BK88+BK295</f>
        <v>0</v>
      </c>
    </row>
    <row r="88" spans="2:65" s="10" customFormat="1" ht="37.35" customHeight="1">
      <c r="B88" s="175"/>
      <c r="C88" s="176"/>
      <c r="D88" s="177" t="s">
        <v>77</v>
      </c>
      <c r="E88" s="178" t="s">
        <v>130</v>
      </c>
      <c r="F88" s="178" t="s">
        <v>131</v>
      </c>
      <c r="G88" s="176"/>
      <c r="H88" s="176"/>
      <c r="I88" s="179"/>
      <c r="J88" s="180">
        <f>BK88</f>
        <v>0</v>
      </c>
      <c r="K88" s="176"/>
      <c r="L88" s="181"/>
      <c r="M88" s="182"/>
      <c r="N88" s="183"/>
      <c r="O88" s="183"/>
      <c r="P88" s="184">
        <f>P89+P197+P221+P237+P241+P262+P292</f>
        <v>0</v>
      </c>
      <c r="Q88" s="183"/>
      <c r="R88" s="184">
        <f>R89+R197+R221+R237+R241+R262+R292</f>
        <v>788.53087530000005</v>
      </c>
      <c r="S88" s="183"/>
      <c r="T88" s="185">
        <f>T89+T197+T221+T237+T241+T262+T292</f>
        <v>235.8175</v>
      </c>
      <c r="AR88" s="186" t="s">
        <v>25</v>
      </c>
      <c r="AT88" s="187" t="s">
        <v>77</v>
      </c>
      <c r="AU88" s="187" t="s">
        <v>78</v>
      </c>
      <c r="AY88" s="186" t="s">
        <v>132</v>
      </c>
      <c r="BK88" s="188">
        <f>BK89+BK197+BK221+BK237+BK241+BK262+BK292</f>
        <v>0</v>
      </c>
    </row>
    <row r="89" spans="2:65" s="10" customFormat="1" ht="19.95" customHeight="1">
      <c r="B89" s="175"/>
      <c r="C89" s="176"/>
      <c r="D89" s="177" t="s">
        <v>77</v>
      </c>
      <c r="E89" s="189" t="s">
        <v>25</v>
      </c>
      <c r="F89" s="189" t="s">
        <v>133</v>
      </c>
      <c r="G89" s="176"/>
      <c r="H89" s="176"/>
      <c r="I89" s="179"/>
      <c r="J89" s="190">
        <f>BK89</f>
        <v>0</v>
      </c>
      <c r="K89" s="176"/>
      <c r="L89" s="181"/>
      <c r="M89" s="182"/>
      <c r="N89" s="183"/>
      <c r="O89" s="183"/>
      <c r="P89" s="184">
        <f>P90+SUM(P91:P186)</f>
        <v>0</v>
      </c>
      <c r="Q89" s="183"/>
      <c r="R89" s="184">
        <f>R90+SUM(R91:R186)</f>
        <v>2.2645230000000001</v>
      </c>
      <c r="S89" s="183"/>
      <c r="T89" s="185">
        <f>T90+SUM(T91:T186)</f>
        <v>116.61749999999999</v>
      </c>
      <c r="AR89" s="186" t="s">
        <v>25</v>
      </c>
      <c r="AT89" s="187" t="s">
        <v>77</v>
      </c>
      <c r="AU89" s="187" t="s">
        <v>25</v>
      </c>
      <c r="AY89" s="186" t="s">
        <v>132</v>
      </c>
      <c r="BK89" s="188">
        <f>BK90+SUM(BK91:BK186)</f>
        <v>0</v>
      </c>
    </row>
    <row r="90" spans="2:65" s="1" customFormat="1" ht="25.5" customHeight="1">
      <c r="B90" s="40"/>
      <c r="C90" s="191" t="s">
        <v>25</v>
      </c>
      <c r="D90" s="191" t="s">
        <v>134</v>
      </c>
      <c r="E90" s="192" t="s">
        <v>135</v>
      </c>
      <c r="F90" s="193" t="s">
        <v>136</v>
      </c>
      <c r="G90" s="194" t="s">
        <v>137</v>
      </c>
      <c r="H90" s="195">
        <v>328.5</v>
      </c>
      <c r="I90" s="196"/>
      <c r="J90" s="197">
        <f>ROUND(I90*H90,2)</f>
        <v>0</v>
      </c>
      <c r="K90" s="193" t="s">
        <v>138</v>
      </c>
      <c r="L90" s="60"/>
      <c r="M90" s="198" t="s">
        <v>34</v>
      </c>
      <c r="N90" s="199" t="s">
        <v>51</v>
      </c>
      <c r="O90" s="41"/>
      <c r="P90" s="200">
        <f>O90*H90</f>
        <v>0</v>
      </c>
      <c r="Q90" s="200">
        <v>0</v>
      </c>
      <c r="R90" s="200">
        <f>Q90*H90</f>
        <v>0</v>
      </c>
      <c r="S90" s="200">
        <v>0.35499999999999998</v>
      </c>
      <c r="T90" s="201">
        <f>S90*H90</f>
        <v>116.61749999999999</v>
      </c>
      <c r="AR90" s="23" t="s">
        <v>139</v>
      </c>
      <c r="AT90" s="23" t="s">
        <v>134</v>
      </c>
      <c r="AU90" s="23" t="s">
        <v>87</v>
      </c>
      <c r="AY90" s="23" t="s">
        <v>132</v>
      </c>
      <c r="BE90" s="202">
        <f>IF(N90="základní",J90,0)</f>
        <v>0</v>
      </c>
      <c r="BF90" s="202">
        <f>IF(N90="snížená",J90,0)</f>
        <v>0</v>
      </c>
      <c r="BG90" s="202">
        <f>IF(N90="zákl. přenesená",J90,0)</f>
        <v>0</v>
      </c>
      <c r="BH90" s="202">
        <f>IF(N90="sníž. přenesená",J90,0)</f>
        <v>0</v>
      </c>
      <c r="BI90" s="202">
        <f>IF(N90="nulová",J90,0)</f>
        <v>0</v>
      </c>
      <c r="BJ90" s="23" t="s">
        <v>139</v>
      </c>
      <c r="BK90" s="202">
        <f>ROUND(I90*H90,2)</f>
        <v>0</v>
      </c>
      <c r="BL90" s="23" t="s">
        <v>139</v>
      </c>
      <c r="BM90" s="23" t="s">
        <v>140</v>
      </c>
    </row>
    <row r="91" spans="2:65" s="1" customFormat="1" ht="36">
      <c r="B91" s="40"/>
      <c r="C91" s="62"/>
      <c r="D91" s="203" t="s">
        <v>141</v>
      </c>
      <c r="E91" s="62"/>
      <c r="F91" s="204" t="s">
        <v>142</v>
      </c>
      <c r="G91" s="62"/>
      <c r="H91" s="62"/>
      <c r="I91" s="162"/>
      <c r="J91" s="62"/>
      <c r="K91" s="62"/>
      <c r="L91" s="60"/>
      <c r="M91" s="205"/>
      <c r="N91" s="41"/>
      <c r="O91" s="41"/>
      <c r="P91" s="41"/>
      <c r="Q91" s="41"/>
      <c r="R91" s="41"/>
      <c r="S91" s="41"/>
      <c r="T91" s="77"/>
      <c r="AT91" s="23" t="s">
        <v>141</v>
      </c>
      <c r="AU91" s="23" t="s">
        <v>87</v>
      </c>
    </row>
    <row r="92" spans="2:65" s="11" customFormat="1" ht="12">
      <c r="B92" s="206"/>
      <c r="C92" s="207"/>
      <c r="D92" s="203" t="s">
        <v>143</v>
      </c>
      <c r="E92" s="208" t="s">
        <v>34</v>
      </c>
      <c r="F92" s="209" t="s">
        <v>144</v>
      </c>
      <c r="G92" s="207"/>
      <c r="H92" s="208" t="s">
        <v>34</v>
      </c>
      <c r="I92" s="210"/>
      <c r="J92" s="207"/>
      <c r="K92" s="207"/>
      <c r="L92" s="211"/>
      <c r="M92" s="212"/>
      <c r="N92" s="213"/>
      <c r="O92" s="213"/>
      <c r="P92" s="213"/>
      <c r="Q92" s="213"/>
      <c r="R92" s="213"/>
      <c r="S92" s="213"/>
      <c r="T92" s="214"/>
      <c r="AT92" s="215" t="s">
        <v>143</v>
      </c>
      <c r="AU92" s="215" t="s">
        <v>87</v>
      </c>
      <c r="AV92" s="11" t="s">
        <v>25</v>
      </c>
      <c r="AW92" s="11" t="s">
        <v>41</v>
      </c>
      <c r="AX92" s="11" t="s">
        <v>78</v>
      </c>
      <c r="AY92" s="215" t="s">
        <v>132</v>
      </c>
    </row>
    <row r="93" spans="2:65" s="11" customFormat="1" ht="12">
      <c r="B93" s="206"/>
      <c r="C93" s="207"/>
      <c r="D93" s="203" t="s">
        <v>143</v>
      </c>
      <c r="E93" s="208" t="s">
        <v>34</v>
      </c>
      <c r="F93" s="209" t="s">
        <v>145</v>
      </c>
      <c r="G93" s="207"/>
      <c r="H93" s="208" t="s">
        <v>34</v>
      </c>
      <c r="I93" s="210"/>
      <c r="J93" s="207"/>
      <c r="K93" s="207"/>
      <c r="L93" s="211"/>
      <c r="M93" s="212"/>
      <c r="N93" s="213"/>
      <c r="O93" s="213"/>
      <c r="P93" s="213"/>
      <c r="Q93" s="213"/>
      <c r="R93" s="213"/>
      <c r="S93" s="213"/>
      <c r="T93" s="214"/>
      <c r="AT93" s="215" t="s">
        <v>143</v>
      </c>
      <c r="AU93" s="215" t="s">
        <v>87</v>
      </c>
      <c r="AV93" s="11" t="s">
        <v>25</v>
      </c>
      <c r="AW93" s="11" t="s">
        <v>41</v>
      </c>
      <c r="AX93" s="11" t="s">
        <v>78</v>
      </c>
      <c r="AY93" s="215" t="s">
        <v>132</v>
      </c>
    </row>
    <row r="94" spans="2:65" s="12" customFormat="1" ht="12">
      <c r="B94" s="216"/>
      <c r="C94" s="217"/>
      <c r="D94" s="203" t="s">
        <v>143</v>
      </c>
      <c r="E94" s="218" t="s">
        <v>34</v>
      </c>
      <c r="F94" s="219" t="s">
        <v>146</v>
      </c>
      <c r="G94" s="217"/>
      <c r="H94" s="220">
        <v>219</v>
      </c>
      <c r="I94" s="221"/>
      <c r="J94" s="217"/>
      <c r="K94" s="217"/>
      <c r="L94" s="222"/>
      <c r="M94" s="223"/>
      <c r="N94" s="224"/>
      <c r="O94" s="224"/>
      <c r="P94" s="224"/>
      <c r="Q94" s="224"/>
      <c r="R94" s="224"/>
      <c r="S94" s="224"/>
      <c r="T94" s="225"/>
      <c r="AT94" s="226" t="s">
        <v>143</v>
      </c>
      <c r="AU94" s="226" t="s">
        <v>87</v>
      </c>
      <c r="AV94" s="12" t="s">
        <v>87</v>
      </c>
      <c r="AW94" s="12" t="s">
        <v>41</v>
      </c>
      <c r="AX94" s="12" t="s">
        <v>78</v>
      </c>
      <c r="AY94" s="226" t="s">
        <v>132</v>
      </c>
    </row>
    <row r="95" spans="2:65" s="11" customFormat="1" ht="12">
      <c r="B95" s="206"/>
      <c r="C95" s="207"/>
      <c r="D95" s="203" t="s">
        <v>143</v>
      </c>
      <c r="E95" s="208" t="s">
        <v>34</v>
      </c>
      <c r="F95" s="209" t="s">
        <v>147</v>
      </c>
      <c r="G95" s="207"/>
      <c r="H95" s="208" t="s">
        <v>34</v>
      </c>
      <c r="I95" s="210"/>
      <c r="J95" s="207"/>
      <c r="K95" s="207"/>
      <c r="L95" s="211"/>
      <c r="M95" s="212"/>
      <c r="N95" s="213"/>
      <c r="O95" s="213"/>
      <c r="P95" s="213"/>
      <c r="Q95" s="213"/>
      <c r="R95" s="213"/>
      <c r="S95" s="213"/>
      <c r="T95" s="214"/>
      <c r="AT95" s="215" t="s">
        <v>143</v>
      </c>
      <c r="AU95" s="215" t="s">
        <v>87</v>
      </c>
      <c r="AV95" s="11" t="s">
        <v>25</v>
      </c>
      <c r="AW95" s="11" t="s">
        <v>41</v>
      </c>
      <c r="AX95" s="11" t="s">
        <v>78</v>
      </c>
      <c r="AY95" s="215" t="s">
        <v>132</v>
      </c>
    </row>
    <row r="96" spans="2:65" s="12" customFormat="1" ht="12">
      <c r="B96" s="216"/>
      <c r="C96" s="217"/>
      <c r="D96" s="203" t="s">
        <v>143</v>
      </c>
      <c r="E96" s="218" t="s">
        <v>34</v>
      </c>
      <c r="F96" s="219" t="s">
        <v>148</v>
      </c>
      <c r="G96" s="217"/>
      <c r="H96" s="220">
        <v>109.5</v>
      </c>
      <c r="I96" s="221"/>
      <c r="J96" s="217"/>
      <c r="K96" s="217"/>
      <c r="L96" s="222"/>
      <c r="M96" s="223"/>
      <c r="N96" s="224"/>
      <c r="O96" s="224"/>
      <c r="P96" s="224"/>
      <c r="Q96" s="224"/>
      <c r="R96" s="224"/>
      <c r="S96" s="224"/>
      <c r="T96" s="225"/>
      <c r="AT96" s="226" t="s">
        <v>143</v>
      </c>
      <c r="AU96" s="226" t="s">
        <v>87</v>
      </c>
      <c r="AV96" s="12" t="s">
        <v>87</v>
      </c>
      <c r="AW96" s="12" t="s">
        <v>41</v>
      </c>
      <c r="AX96" s="12" t="s">
        <v>78</v>
      </c>
      <c r="AY96" s="226" t="s">
        <v>132</v>
      </c>
    </row>
    <row r="97" spans="2:65" s="13" customFormat="1" ht="12">
      <c r="B97" s="227"/>
      <c r="C97" s="228"/>
      <c r="D97" s="203" t="s">
        <v>143</v>
      </c>
      <c r="E97" s="229" t="s">
        <v>34</v>
      </c>
      <c r="F97" s="230" t="s">
        <v>149</v>
      </c>
      <c r="G97" s="228"/>
      <c r="H97" s="231">
        <v>328.5</v>
      </c>
      <c r="I97" s="232"/>
      <c r="J97" s="228"/>
      <c r="K97" s="228"/>
      <c r="L97" s="233"/>
      <c r="M97" s="234"/>
      <c r="N97" s="235"/>
      <c r="O97" s="235"/>
      <c r="P97" s="235"/>
      <c r="Q97" s="235"/>
      <c r="R97" s="235"/>
      <c r="S97" s="235"/>
      <c r="T97" s="236"/>
      <c r="AT97" s="237" t="s">
        <v>143</v>
      </c>
      <c r="AU97" s="237" t="s">
        <v>87</v>
      </c>
      <c r="AV97" s="13" t="s">
        <v>139</v>
      </c>
      <c r="AW97" s="13" t="s">
        <v>41</v>
      </c>
      <c r="AX97" s="13" t="s">
        <v>25</v>
      </c>
      <c r="AY97" s="237" t="s">
        <v>132</v>
      </c>
    </row>
    <row r="98" spans="2:65" s="1" customFormat="1" ht="25.5" customHeight="1">
      <c r="B98" s="40"/>
      <c r="C98" s="191" t="s">
        <v>87</v>
      </c>
      <c r="D98" s="191" t="s">
        <v>134</v>
      </c>
      <c r="E98" s="192" t="s">
        <v>150</v>
      </c>
      <c r="F98" s="193" t="s">
        <v>151</v>
      </c>
      <c r="G98" s="194" t="s">
        <v>152</v>
      </c>
      <c r="H98" s="195">
        <v>60</v>
      </c>
      <c r="I98" s="196"/>
      <c r="J98" s="197">
        <f>ROUND(I98*H98,2)</f>
        <v>0</v>
      </c>
      <c r="K98" s="193" t="s">
        <v>138</v>
      </c>
      <c r="L98" s="60"/>
      <c r="M98" s="198" t="s">
        <v>34</v>
      </c>
      <c r="N98" s="199" t="s">
        <v>51</v>
      </c>
      <c r="O98" s="41"/>
      <c r="P98" s="200">
        <f>O98*H98</f>
        <v>0</v>
      </c>
      <c r="Q98" s="200">
        <v>0</v>
      </c>
      <c r="R98" s="200">
        <f>Q98*H98</f>
        <v>0</v>
      </c>
      <c r="S98" s="200">
        <v>0</v>
      </c>
      <c r="T98" s="201">
        <f>S98*H98</f>
        <v>0</v>
      </c>
      <c r="AR98" s="23" t="s">
        <v>139</v>
      </c>
      <c r="AT98" s="23" t="s">
        <v>134</v>
      </c>
      <c r="AU98" s="23" t="s">
        <v>87</v>
      </c>
      <c r="AY98" s="23" t="s">
        <v>132</v>
      </c>
      <c r="BE98" s="202">
        <f>IF(N98="základní",J98,0)</f>
        <v>0</v>
      </c>
      <c r="BF98" s="202">
        <f>IF(N98="snížená",J98,0)</f>
        <v>0</v>
      </c>
      <c r="BG98" s="202">
        <f>IF(N98="zákl. přenesená",J98,0)</f>
        <v>0</v>
      </c>
      <c r="BH98" s="202">
        <f>IF(N98="sníž. přenesená",J98,0)</f>
        <v>0</v>
      </c>
      <c r="BI98" s="202">
        <f>IF(N98="nulová",J98,0)</f>
        <v>0</v>
      </c>
      <c r="BJ98" s="23" t="s">
        <v>139</v>
      </c>
      <c r="BK98" s="202">
        <f>ROUND(I98*H98,2)</f>
        <v>0</v>
      </c>
      <c r="BL98" s="23" t="s">
        <v>139</v>
      </c>
      <c r="BM98" s="23" t="s">
        <v>153</v>
      </c>
    </row>
    <row r="99" spans="2:65" s="1" customFormat="1" ht="312">
      <c r="B99" s="40"/>
      <c r="C99" s="62"/>
      <c r="D99" s="203" t="s">
        <v>141</v>
      </c>
      <c r="E99" s="62"/>
      <c r="F99" s="204" t="s">
        <v>154</v>
      </c>
      <c r="G99" s="62"/>
      <c r="H99" s="62"/>
      <c r="I99" s="162"/>
      <c r="J99" s="62"/>
      <c r="K99" s="62"/>
      <c r="L99" s="60"/>
      <c r="M99" s="205"/>
      <c r="N99" s="41"/>
      <c r="O99" s="41"/>
      <c r="P99" s="41"/>
      <c r="Q99" s="41"/>
      <c r="R99" s="41"/>
      <c r="S99" s="41"/>
      <c r="T99" s="77"/>
      <c r="AT99" s="23" t="s">
        <v>141</v>
      </c>
      <c r="AU99" s="23" t="s">
        <v>87</v>
      </c>
    </row>
    <row r="100" spans="2:65" s="11" customFormat="1" ht="12">
      <c r="B100" s="206"/>
      <c r="C100" s="207"/>
      <c r="D100" s="203" t="s">
        <v>143</v>
      </c>
      <c r="E100" s="208" t="s">
        <v>34</v>
      </c>
      <c r="F100" s="209" t="s">
        <v>155</v>
      </c>
      <c r="G100" s="207"/>
      <c r="H100" s="208" t="s">
        <v>34</v>
      </c>
      <c r="I100" s="210"/>
      <c r="J100" s="207"/>
      <c r="K100" s="207"/>
      <c r="L100" s="211"/>
      <c r="M100" s="212"/>
      <c r="N100" s="213"/>
      <c r="O100" s="213"/>
      <c r="P100" s="213"/>
      <c r="Q100" s="213"/>
      <c r="R100" s="213"/>
      <c r="S100" s="213"/>
      <c r="T100" s="214"/>
      <c r="AT100" s="215" t="s">
        <v>143</v>
      </c>
      <c r="AU100" s="215" t="s">
        <v>87</v>
      </c>
      <c r="AV100" s="11" t="s">
        <v>25</v>
      </c>
      <c r="AW100" s="11" t="s">
        <v>41</v>
      </c>
      <c r="AX100" s="11" t="s">
        <v>78</v>
      </c>
      <c r="AY100" s="215" t="s">
        <v>132</v>
      </c>
    </row>
    <row r="101" spans="2:65" s="12" customFormat="1" ht="12">
      <c r="B101" s="216"/>
      <c r="C101" s="217"/>
      <c r="D101" s="203" t="s">
        <v>143</v>
      </c>
      <c r="E101" s="218" t="s">
        <v>34</v>
      </c>
      <c r="F101" s="219" t="s">
        <v>156</v>
      </c>
      <c r="G101" s="217"/>
      <c r="H101" s="220">
        <v>60</v>
      </c>
      <c r="I101" s="221"/>
      <c r="J101" s="217"/>
      <c r="K101" s="217"/>
      <c r="L101" s="222"/>
      <c r="M101" s="223"/>
      <c r="N101" s="224"/>
      <c r="O101" s="224"/>
      <c r="P101" s="224"/>
      <c r="Q101" s="224"/>
      <c r="R101" s="224"/>
      <c r="S101" s="224"/>
      <c r="T101" s="225"/>
      <c r="AT101" s="226" t="s">
        <v>143</v>
      </c>
      <c r="AU101" s="226" t="s">
        <v>87</v>
      </c>
      <c r="AV101" s="12" t="s">
        <v>87</v>
      </c>
      <c r="AW101" s="12" t="s">
        <v>41</v>
      </c>
      <c r="AX101" s="12" t="s">
        <v>25</v>
      </c>
      <c r="AY101" s="226" t="s">
        <v>132</v>
      </c>
    </row>
    <row r="102" spans="2:65" s="1" customFormat="1" ht="16.5" customHeight="1">
      <c r="B102" s="40"/>
      <c r="C102" s="191" t="s">
        <v>157</v>
      </c>
      <c r="D102" s="191" t="s">
        <v>134</v>
      </c>
      <c r="E102" s="192" t="s">
        <v>158</v>
      </c>
      <c r="F102" s="193" t="s">
        <v>159</v>
      </c>
      <c r="G102" s="194" t="s">
        <v>160</v>
      </c>
      <c r="H102" s="195">
        <v>125</v>
      </c>
      <c r="I102" s="196"/>
      <c r="J102" s="197">
        <f>ROUND(I102*H102,2)</f>
        <v>0</v>
      </c>
      <c r="K102" s="193" t="s">
        <v>138</v>
      </c>
      <c r="L102" s="60"/>
      <c r="M102" s="198" t="s">
        <v>34</v>
      </c>
      <c r="N102" s="199" t="s">
        <v>51</v>
      </c>
      <c r="O102" s="41"/>
      <c r="P102" s="200">
        <f>O102*H102</f>
        <v>0</v>
      </c>
      <c r="Q102" s="200">
        <v>1.797E-2</v>
      </c>
      <c r="R102" s="200">
        <f>Q102*H102</f>
        <v>2.2462499999999999</v>
      </c>
      <c r="S102" s="200">
        <v>0</v>
      </c>
      <c r="T102" s="201">
        <f>S102*H102</f>
        <v>0</v>
      </c>
      <c r="AR102" s="23" t="s">
        <v>139</v>
      </c>
      <c r="AT102" s="23" t="s">
        <v>134</v>
      </c>
      <c r="AU102" s="23" t="s">
        <v>87</v>
      </c>
      <c r="AY102" s="23" t="s">
        <v>132</v>
      </c>
      <c r="BE102" s="202">
        <f>IF(N102="základní",J102,0)</f>
        <v>0</v>
      </c>
      <c r="BF102" s="202">
        <f>IF(N102="snížená",J102,0)</f>
        <v>0</v>
      </c>
      <c r="BG102" s="202">
        <f>IF(N102="zákl. přenesená",J102,0)</f>
        <v>0</v>
      </c>
      <c r="BH102" s="202">
        <f>IF(N102="sníž. přenesená",J102,0)</f>
        <v>0</v>
      </c>
      <c r="BI102" s="202">
        <f>IF(N102="nulová",J102,0)</f>
        <v>0</v>
      </c>
      <c r="BJ102" s="23" t="s">
        <v>139</v>
      </c>
      <c r="BK102" s="202">
        <f>ROUND(I102*H102,2)</f>
        <v>0</v>
      </c>
      <c r="BL102" s="23" t="s">
        <v>139</v>
      </c>
      <c r="BM102" s="23" t="s">
        <v>161</v>
      </c>
    </row>
    <row r="103" spans="2:65" s="1" customFormat="1" ht="144">
      <c r="B103" s="40"/>
      <c r="C103" s="62"/>
      <c r="D103" s="203" t="s">
        <v>141</v>
      </c>
      <c r="E103" s="62"/>
      <c r="F103" s="204" t="s">
        <v>162</v>
      </c>
      <c r="G103" s="62"/>
      <c r="H103" s="62"/>
      <c r="I103" s="162"/>
      <c r="J103" s="62"/>
      <c r="K103" s="62"/>
      <c r="L103" s="60"/>
      <c r="M103" s="205"/>
      <c r="N103" s="41"/>
      <c r="O103" s="41"/>
      <c r="P103" s="41"/>
      <c r="Q103" s="41"/>
      <c r="R103" s="41"/>
      <c r="S103" s="41"/>
      <c r="T103" s="77"/>
      <c r="AT103" s="23" t="s">
        <v>141</v>
      </c>
      <c r="AU103" s="23" t="s">
        <v>87</v>
      </c>
    </row>
    <row r="104" spans="2:65" s="11" customFormat="1" ht="12">
      <c r="B104" s="206"/>
      <c r="C104" s="207"/>
      <c r="D104" s="203" t="s">
        <v>143</v>
      </c>
      <c r="E104" s="208" t="s">
        <v>34</v>
      </c>
      <c r="F104" s="209" t="s">
        <v>163</v>
      </c>
      <c r="G104" s="207"/>
      <c r="H104" s="208" t="s">
        <v>34</v>
      </c>
      <c r="I104" s="210"/>
      <c r="J104" s="207"/>
      <c r="K104" s="207"/>
      <c r="L104" s="211"/>
      <c r="M104" s="212"/>
      <c r="N104" s="213"/>
      <c r="O104" s="213"/>
      <c r="P104" s="213"/>
      <c r="Q104" s="213"/>
      <c r="R104" s="213"/>
      <c r="S104" s="213"/>
      <c r="T104" s="214"/>
      <c r="AT104" s="215" t="s">
        <v>143</v>
      </c>
      <c r="AU104" s="215" t="s">
        <v>87</v>
      </c>
      <c r="AV104" s="11" t="s">
        <v>25</v>
      </c>
      <c r="AW104" s="11" t="s">
        <v>41</v>
      </c>
      <c r="AX104" s="11" t="s">
        <v>78</v>
      </c>
      <c r="AY104" s="215" t="s">
        <v>132</v>
      </c>
    </row>
    <row r="105" spans="2:65" s="12" customFormat="1" ht="12">
      <c r="B105" s="216"/>
      <c r="C105" s="217"/>
      <c r="D105" s="203" t="s">
        <v>143</v>
      </c>
      <c r="E105" s="218" t="s">
        <v>34</v>
      </c>
      <c r="F105" s="219" t="s">
        <v>164</v>
      </c>
      <c r="G105" s="217"/>
      <c r="H105" s="220">
        <v>125</v>
      </c>
      <c r="I105" s="221"/>
      <c r="J105" s="217"/>
      <c r="K105" s="217"/>
      <c r="L105" s="222"/>
      <c r="M105" s="223"/>
      <c r="N105" s="224"/>
      <c r="O105" s="224"/>
      <c r="P105" s="224"/>
      <c r="Q105" s="224"/>
      <c r="R105" s="224"/>
      <c r="S105" s="224"/>
      <c r="T105" s="225"/>
      <c r="AT105" s="226" t="s">
        <v>143</v>
      </c>
      <c r="AU105" s="226" t="s">
        <v>87</v>
      </c>
      <c r="AV105" s="12" t="s">
        <v>87</v>
      </c>
      <c r="AW105" s="12" t="s">
        <v>41</v>
      </c>
      <c r="AX105" s="12" t="s">
        <v>25</v>
      </c>
      <c r="AY105" s="226" t="s">
        <v>132</v>
      </c>
    </row>
    <row r="106" spans="2:65" s="1" customFormat="1" ht="25.5" customHeight="1">
      <c r="B106" s="40"/>
      <c r="C106" s="191" t="s">
        <v>139</v>
      </c>
      <c r="D106" s="191" t="s">
        <v>134</v>
      </c>
      <c r="E106" s="192" t="s">
        <v>165</v>
      </c>
      <c r="F106" s="193" t="s">
        <v>166</v>
      </c>
      <c r="G106" s="194" t="s">
        <v>152</v>
      </c>
      <c r="H106" s="195">
        <v>42</v>
      </c>
      <c r="I106" s="196"/>
      <c r="J106" s="197">
        <f>ROUND(I106*H106,2)</f>
        <v>0</v>
      </c>
      <c r="K106" s="193" t="s">
        <v>138</v>
      </c>
      <c r="L106" s="60"/>
      <c r="M106" s="198" t="s">
        <v>34</v>
      </c>
      <c r="N106" s="199" t="s">
        <v>51</v>
      </c>
      <c r="O106" s="41"/>
      <c r="P106" s="200">
        <f>O106*H106</f>
        <v>0</v>
      </c>
      <c r="Q106" s="200">
        <v>0</v>
      </c>
      <c r="R106" s="200">
        <f>Q106*H106</f>
        <v>0</v>
      </c>
      <c r="S106" s="200">
        <v>0</v>
      </c>
      <c r="T106" s="201">
        <f>S106*H106</f>
        <v>0</v>
      </c>
      <c r="AR106" s="23" t="s">
        <v>139</v>
      </c>
      <c r="AT106" s="23" t="s">
        <v>134</v>
      </c>
      <c r="AU106" s="23" t="s">
        <v>87</v>
      </c>
      <c r="AY106" s="23" t="s">
        <v>132</v>
      </c>
      <c r="BE106" s="202">
        <f>IF(N106="základní",J106,0)</f>
        <v>0</v>
      </c>
      <c r="BF106" s="202">
        <f>IF(N106="snížená",J106,0)</f>
        <v>0</v>
      </c>
      <c r="BG106" s="202">
        <f>IF(N106="zákl. přenesená",J106,0)</f>
        <v>0</v>
      </c>
      <c r="BH106" s="202">
        <f>IF(N106="sníž. přenesená",J106,0)</f>
        <v>0</v>
      </c>
      <c r="BI106" s="202">
        <f>IF(N106="nulová",J106,0)</f>
        <v>0</v>
      </c>
      <c r="BJ106" s="23" t="s">
        <v>139</v>
      </c>
      <c r="BK106" s="202">
        <f>ROUND(I106*H106,2)</f>
        <v>0</v>
      </c>
      <c r="BL106" s="23" t="s">
        <v>139</v>
      </c>
      <c r="BM106" s="23" t="s">
        <v>167</v>
      </c>
    </row>
    <row r="107" spans="2:65" s="1" customFormat="1" ht="372">
      <c r="B107" s="40"/>
      <c r="C107" s="62"/>
      <c r="D107" s="203" t="s">
        <v>141</v>
      </c>
      <c r="E107" s="62"/>
      <c r="F107" s="204" t="s">
        <v>168</v>
      </c>
      <c r="G107" s="62"/>
      <c r="H107" s="62"/>
      <c r="I107" s="162"/>
      <c r="J107" s="62"/>
      <c r="K107" s="62"/>
      <c r="L107" s="60"/>
      <c r="M107" s="205"/>
      <c r="N107" s="41"/>
      <c r="O107" s="41"/>
      <c r="P107" s="41"/>
      <c r="Q107" s="41"/>
      <c r="R107" s="41"/>
      <c r="S107" s="41"/>
      <c r="T107" s="77"/>
      <c r="AT107" s="23" t="s">
        <v>141</v>
      </c>
      <c r="AU107" s="23" t="s">
        <v>87</v>
      </c>
    </row>
    <row r="108" spans="2:65" s="11" customFormat="1" ht="12">
      <c r="B108" s="206"/>
      <c r="C108" s="207"/>
      <c r="D108" s="203" t="s">
        <v>143</v>
      </c>
      <c r="E108" s="208" t="s">
        <v>34</v>
      </c>
      <c r="F108" s="209" t="s">
        <v>169</v>
      </c>
      <c r="G108" s="207"/>
      <c r="H108" s="208" t="s">
        <v>34</v>
      </c>
      <c r="I108" s="210"/>
      <c r="J108" s="207"/>
      <c r="K108" s="207"/>
      <c r="L108" s="211"/>
      <c r="M108" s="212"/>
      <c r="N108" s="213"/>
      <c r="O108" s="213"/>
      <c r="P108" s="213"/>
      <c r="Q108" s="213"/>
      <c r="R108" s="213"/>
      <c r="S108" s="213"/>
      <c r="T108" s="214"/>
      <c r="AT108" s="215" t="s">
        <v>143</v>
      </c>
      <c r="AU108" s="215" t="s">
        <v>87</v>
      </c>
      <c r="AV108" s="11" t="s">
        <v>25</v>
      </c>
      <c r="AW108" s="11" t="s">
        <v>41</v>
      </c>
      <c r="AX108" s="11" t="s">
        <v>78</v>
      </c>
      <c r="AY108" s="215" t="s">
        <v>132</v>
      </c>
    </row>
    <row r="109" spans="2:65" s="12" customFormat="1" ht="12">
      <c r="B109" s="216"/>
      <c r="C109" s="217"/>
      <c r="D109" s="203" t="s">
        <v>143</v>
      </c>
      <c r="E109" s="218" t="s">
        <v>34</v>
      </c>
      <c r="F109" s="219" t="s">
        <v>170</v>
      </c>
      <c r="G109" s="217"/>
      <c r="H109" s="220">
        <v>42</v>
      </c>
      <c r="I109" s="221"/>
      <c r="J109" s="217"/>
      <c r="K109" s="217"/>
      <c r="L109" s="222"/>
      <c r="M109" s="223"/>
      <c r="N109" s="224"/>
      <c r="O109" s="224"/>
      <c r="P109" s="224"/>
      <c r="Q109" s="224"/>
      <c r="R109" s="224"/>
      <c r="S109" s="224"/>
      <c r="T109" s="225"/>
      <c r="AT109" s="226" t="s">
        <v>143</v>
      </c>
      <c r="AU109" s="226" t="s">
        <v>87</v>
      </c>
      <c r="AV109" s="12" t="s">
        <v>87</v>
      </c>
      <c r="AW109" s="12" t="s">
        <v>41</v>
      </c>
      <c r="AX109" s="12" t="s">
        <v>25</v>
      </c>
      <c r="AY109" s="226" t="s">
        <v>132</v>
      </c>
    </row>
    <row r="110" spans="2:65" s="1" customFormat="1" ht="25.5" customHeight="1">
      <c r="B110" s="40"/>
      <c r="C110" s="191" t="s">
        <v>171</v>
      </c>
      <c r="D110" s="191" t="s">
        <v>134</v>
      </c>
      <c r="E110" s="192" t="s">
        <v>172</v>
      </c>
      <c r="F110" s="193" t="s">
        <v>173</v>
      </c>
      <c r="G110" s="194" t="s">
        <v>174</v>
      </c>
      <c r="H110" s="195">
        <v>200</v>
      </c>
      <c r="I110" s="196"/>
      <c r="J110" s="197">
        <f>ROUND(I110*H110,2)</f>
        <v>0</v>
      </c>
      <c r="K110" s="193" t="s">
        <v>138</v>
      </c>
      <c r="L110" s="60"/>
      <c r="M110" s="198" t="s">
        <v>34</v>
      </c>
      <c r="N110" s="199" t="s">
        <v>51</v>
      </c>
      <c r="O110" s="41"/>
      <c r="P110" s="200">
        <f>O110*H110</f>
        <v>0</v>
      </c>
      <c r="Q110" s="200">
        <v>0</v>
      </c>
      <c r="R110" s="200">
        <f>Q110*H110</f>
        <v>0</v>
      </c>
      <c r="S110" s="200">
        <v>0</v>
      </c>
      <c r="T110" s="201">
        <f>S110*H110</f>
        <v>0</v>
      </c>
      <c r="AR110" s="23" t="s">
        <v>139</v>
      </c>
      <c r="AT110" s="23" t="s">
        <v>134</v>
      </c>
      <c r="AU110" s="23" t="s">
        <v>87</v>
      </c>
      <c r="AY110" s="23" t="s">
        <v>132</v>
      </c>
      <c r="BE110" s="202">
        <f>IF(N110="základní",J110,0)</f>
        <v>0</v>
      </c>
      <c r="BF110" s="202">
        <f>IF(N110="snížená",J110,0)</f>
        <v>0</v>
      </c>
      <c r="BG110" s="202">
        <f>IF(N110="zákl. přenesená",J110,0)</f>
        <v>0</v>
      </c>
      <c r="BH110" s="202">
        <f>IF(N110="sníž. přenesená",J110,0)</f>
        <v>0</v>
      </c>
      <c r="BI110" s="202">
        <f>IF(N110="nulová",J110,0)</f>
        <v>0</v>
      </c>
      <c r="BJ110" s="23" t="s">
        <v>139</v>
      </c>
      <c r="BK110" s="202">
        <f>ROUND(I110*H110,2)</f>
        <v>0</v>
      </c>
      <c r="BL110" s="23" t="s">
        <v>139</v>
      </c>
      <c r="BM110" s="23" t="s">
        <v>175</v>
      </c>
    </row>
    <row r="111" spans="2:65" s="1" customFormat="1" ht="240">
      <c r="B111" s="40"/>
      <c r="C111" s="62"/>
      <c r="D111" s="203" t="s">
        <v>141</v>
      </c>
      <c r="E111" s="62"/>
      <c r="F111" s="204" t="s">
        <v>176</v>
      </c>
      <c r="G111" s="62"/>
      <c r="H111" s="62"/>
      <c r="I111" s="162"/>
      <c r="J111" s="62"/>
      <c r="K111" s="62"/>
      <c r="L111" s="60"/>
      <c r="M111" s="205"/>
      <c r="N111" s="41"/>
      <c r="O111" s="41"/>
      <c r="P111" s="41"/>
      <c r="Q111" s="41"/>
      <c r="R111" s="41"/>
      <c r="S111" s="41"/>
      <c r="T111" s="77"/>
      <c r="AT111" s="23" t="s">
        <v>141</v>
      </c>
      <c r="AU111" s="23" t="s">
        <v>87</v>
      </c>
    </row>
    <row r="112" spans="2:65" s="11" customFormat="1" ht="12">
      <c r="B112" s="206"/>
      <c r="C112" s="207"/>
      <c r="D112" s="203" t="s">
        <v>143</v>
      </c>
      <c r="E112" s="208" t="s">
        <v>34</v>
      </c>
      <c r="F112" s="209" t="s">
        <v>177</v>
      </c>
      <c r="G112" s="207"/>
      <c r="H112" s="208" t="s">
        <v>34</v>
      </c>
      <c r="I112" s="210"/>
      <c r="J112" s="207"/>
      <c r="K112" s="207"/>
      <c r="L112" s="211"/>
      <c r="M112" s="212"/>
      <c r="N112" s="213"/>
      <c r="O112" s="213"/>
      <c r="P112" s="213"/>
      <c r="Q112" s="213"/>
      <c r="R112" s="213"/>
      <c r="S112" s="213"/>
      <c r="T112" s="214"/>
      <c r="AT112" s="215" t="s">
        <v>143</v>
      </c>
      <c r="AU112" s="215" t="s">
        <v>87</v>
      </c>
      <c r="AV112" s="11" t="s">
        <v>25</v>
      </c>
      <c r="AW112" s="11" t="s">
        <v>41</v>
      </c>
      <c r="AX112" s="11" t="s">
        <v>78</v>
      </c>
      <c r="AY112" s="215" t="s">
        <v>132</v>
      </c>
    </row>
    <row r="113" spans="2:65" s="12" customFormat="1" ht="12">
      <c r="B113" s="216"/>
      <c r="C113" s="217"/>
      <c r="D113" s="203" t="s">
        <v>143</v>
      </c>
      <c r="E113" s="218" t="s">
        <v>34</v>
      </c>
      <c r="F113" s="219" t="s">
        <v>178</v>
      </c>
      <c r="G113" s="217"/>
      <c r="H113" s="220">
        <v>200</v>
      </c>
      <c r="I113" s="221"/>
      <c r="J113" s="217"/>
      <c r="K113" s="217"/>
      <c r="L113" s="222"/>
      <c r="M113" s="223"/>
      <c r="N113" s="224"/>
      <c r="O113" s="224"/>
      <c r="P113" s="224"/>
      <c r="Q113" s="224"/>
      <c r="R113" s="224"/>
      <c r="S113" s="224"/>
      <c r="T113" s="225"/>
      <c r="AT113" s="226" t="s">
        <v>143</v>
      </c>
      <c r="AU113" s="226" t="s">
        <v>87</v>
      </c>
      <c r="AV113" s="12" t="s">
        <v>87</v>
      </c>
      <c r="AW113" s="12" t="s">
        <v>41</v>
      </c>
      <c r="AX113" s="12" t="s">
        <v>25</v>
      </c>
      <c r="AY113" s="226" t="s">
        <v>132</v>
      </c>
    </row>
    <row r="114" spans="2:65" s="1" customFormat="1" ht="25.5" customHeight="1">
      <c r="B114" s="40"/>
      <c r="C114" s="191" t="s">
        <v>179</v>
      </c>
      <c r="D114" s="191" t="s">
        <v>134</v>
      </c>
      <c r="E114" s="192" t="s">
        <v>180</v>
      </c>
      <c r="F114" s="193" t="s">
        <v>181</v>
      </c>
      <c r="G114" s="194" t="s">
        <v>182</v>
      </c>
      <c r="H114" s="195">
        <v>25</v>
      </c>
      <c r="I114" s="196"/>
      <c r="J114" s="197">
        <f>ROUND(I114*H114,2)</f>
        <v>0</v>
      </c>
      <c r="K114" s="193" t="s">
        <v>138</v>
      </c>
      <c r="L114" s="60"/>
      <c r="M114" s="198" t="s">
        <v>34</v>
      </c>
      <c r="N114" s="199" t="s">
        <v>51</v>
      </c>
      <c r="O114" s="41"/>
      <c r="P114" s="200">
        <f>O114*H114</f>
        <v>0</v>
      </c>
      <c r="Q114" s="200">
        <v>0</v>
      </c>
      <c r="R114" s="200">
        <f>Q114*H114</f>
        <v>0</v>
      </c>
      <c r="S114" s="200">
        <v>0</v>
      </c>
      <c r="T114" s="201">
        <f>S114*H114</f>
        <v>0</v>
      </c>
      <c r="AR114" s="23" t="s">
        <v>139</v>
      </c>
      <c r="AT114" s="23" t="s">
        <v>134</v>
      </c>
      <c r="AU114" s="23" t="s">
        <v>87</v>
      </c>
      <c r="AY114" s="23" t="s">
        <v>132</v>
      </c>
      <c r="BE114" s="202">
        <f>IF(N114="základní",J114,0)</f>
        <v>0</v>
      </c>
      <c r="BF114" s="202">
        <f>IF(N114="snížená",J114,0)</f>
        <v>0</v>
      </c>
      <c r="BG114" s="202">
        <f>IF(N114="zákl. přenesená",J114,0)</f>
        <v>0</v>
      </c>
      <c r="BH114" s="202">
        <f>IF(N114="sníž. přenesená",J114,0)</f>
        <v>0</v>
      </c>
      <c r="BI114" s="202">
        <f>IF(N114="nulová",J114,0)</f>
        <v>0</v>
      </c>
      <c r="BJ114" s="23" t="s">
        <v>139</v>
      </c>
      <c r="BK114" s="202">
        <f>ROUND(I114*H114,2)</f>
        <v>0</v>
      </c>
      <c r="BL114" s="23" t="s">
        <v>139</v>
      </c>
      <c r="BM114" s="23" t="s">
        <v>183</v>
      </c>
    </row>
    <row r="115" spans="2:65" s="1" customFormat="1" ht="156">
      <c r="B115" s="40"/>
      <c r="C115" s="62"/>
      <c r="D115" s="203" t="s">
        <v>141</v>
      </c>
      <c r="E115" s="62"/>
      <c r="F115" s="204" t="s">
        <v>184</v>
      </c>
      <c r="G115" s="62"/>
      <c r="H115" s="62"/>
      <c r="I115" s="162"/>
      <c r="J115" s="62"/>
      <c r="K115" s="62"/>
      <c r="L115" s="60"/>
      <c r="M115" s="205"/>
      <c r="N115" s="41"/>
      <c r="O115" s="41"/>
      <c r="P115" s="41"/>
      <c r="Q115" s="41"/>
      <c r="R115" s="41"/>
      <c r="S115" s="41"/>
      <c r="T115" s="77"/>
      <c r="AT115" s="23" t="s">
        <v>141</v>
      </c>
      <c r="AU115" s="23" t="s">
        <v>87</v>
      </c>
    </row>
    <row r="116" spans="2:65" s="1" customFormat="1" ht="38.25" customHeight="1">
      <c r="B116" s="40"/>
      <c r="C116" s="191" t="s">
        <v>185</v>
      </c>
      <c r="D116" s="191" t="s">
        <v>134</v>
      </c>
      <c r="E116" s="192" t="s">
        <v>186</v>
      </c>
      <c r="F116" s="193" t="s">
        <v>187</v>
      </c>
      <c r="G116" s="194" t="s">
        <v>152</v>
      </c>
      <c r="H116" s="195">
        <v>303.70999999999998</v>
      </c>
      <c r="I116" s="196"/>
      <c r="J116" s="197">
        <f>ROUND(I116*H116,2)</f>
        <v>0</v>
      </c>
      <c r="K116" s="193" t="s">
        <v>138</v>
      </c>
      <c r="L116" s="60"/>
      <c r="M116" s="198" t="s">
        <v>34</v>
      </c>
      <c r="N116" s="199" t="s">
        <v>51</v>
      </c>
      <c r="O116" s="41"/>
      <c r="P116" s="200">
        <f>O116*H116</f>
        <v>0</v>
      </c>
      <c r="Q116" s="200">
        <v>0</v>
      </c>
      <c r="R116" s="200">
        <f>Q116*H116</f>
        <v>0</v>
      </c>
      <c r="S116" s="200">
        <v>0</v>
      </c>
      <c r="T116" s="201">
        <f>S116*H116</f>
        <v>0</v>
      </c>
      <c r="AR116" s="23" t="s">
        <v>139</v>
      </c>
      <c r="AT116" s="23" t="s">
        <v>134</v>
      </c>
      <c r="AU116" s="23" t="s">
        <v>87</v>
      </c>
      <c r="AY116" s="23" t="s">
        <v>132</v>
      </c>
      <c r="BE116" s="202">
        <f>IF(N116="základní",J116,0)</f>
        <v>0</v>
      </c>
      <c r="BF116" s="202">
        <f>IF(N116="snížená",J116,0)</f>
        <v>0</v>
      </c>
      <c r="BG116" s="202">
        <f>IF(N116="zákl. přenesená",J116,0)</f>
        <v>0</v>
      </c>
      <c r="BH116" s="202">
        <f>IF(N116="sníž. přenesená",J116,0)</f>
        <v>0</v>
      </c>
      <c r="BI116" s="202">
        <f>IF(N116="nulová",J116,0)</f>
        <v>0</v>
      </c>
      <c r="BJ116" s="23" t="s">
        <v>139</v>
      </c>
      <c r="BK116" s="202">
        <f>ROUND(I116*H116,2)</f>
        <v>0</v>
      </c>
      <c r="BL116" s="23" t="s">
        <v>139</v>
      </c>
      <c r="BM116" s="23" t="s">
        <v>188</v>
      </c>
    </row>
    <row r="117" spans="2:65" s="1" customFormat="1" ht="312">
      <c r="B117" s="40"/>
      <c r="C117" s="62"/>
      <c r="D117" s="203" t="s">
        <v>141</v>
      </c>
      <c r="E117" s="62"/>
      <c r="F117" s="204" t="s">
        <v>189</v>
      </c>
      <c r="G117" s="62"/>
      <c r="H117" s="62"/>
      <c r="I117" s="162"/>
      <c r="J117" s="62"/>
      <c r="K117" s="62"/>
      <c r="L117" s="60"/>
      <c r="M117" s="205"/>
      <c r="N117" s="41"/>
      <c r="O117" s="41"/>
      <c r="P117" s="41"/>
      <c r="Q117" s="41"/>
      <c r="R117" s="41"/>
      <c r="S117" s="41"/>
      <c r="T117" s="77"/>
      <c r="AT117" s="23" t="s">
        <v>141</v>
      </c>
      <c r="AU117" s="23" t="s">
        <v>87</v>
      </c>
    </row>
    <row r="118" spans="2:65" s="11" customFormat="1" ht="12">
      <c r="B118" s="206"/>
      <c r="C118" s="207"/>
      <c r="D118" s="203" t="s">
        <v>143</v>
      </c>
      <c r="E118" s="208" t="s">
        <v>34</v>
      </c>
      <c r="F118" s="209" t="s">
        <v>190</v>
      </c>
      <c r="G118" s="207"/>
      <c r="H118" s="208" t="s">
        <v>34</v>
      </c>
      <c r="I118" s="210"/>
      <c r="J118" s="207"/>
      <c r="K118" s="207"/>
      <c r="L118" s="211"/>
      <c r="M118" s="212"/>
      <c r="N118" s="213"/>
      <c r="O118" s="213"/>
      <c r="P118" s="213"/>
      <c r="Q118" s="213"/>
      <c r="R118" s="213"/>
      <c r="S118" s="213"/>
      <c r="T118" s="214"/>
      <c r="AT118" s="215" t="s">
        <v>143</v>
      </c>
      <c r="AU118" s="215" t="s">
        <v>87</v>
      </c>
      <c r="AV118" s="11" t="s">
        <v>25</v>
      </c>
      <c r="AW118" s="11" t="s">
        <v>41</v>
      </c>
      <c r="AX118" s="11" t="s">
        <v>78</v>
      </c>
      <c r="AY118" s="215" t="s">
        <v>132</v>
      </c>
    </row>
    <row r="119" spans="2:65" s="12" customFormat="1" ht="12">
      <c r="B119" s="216"/>
      <c r="C119" s="217"/>
      <c r="D119" s="203" t="s">
        <v>143</v>
      </c>
      <c r="E119" s="218" t="s">
        <v>34</v>
      </c>
      <c r="F119" s="219" t="s">
        <v>191</v>
      </c>
      <c r="G119" s="217"/>
      <c r="H119" s="220">
        <v>303.70999999999998</v>
      </c>
      <c r="I119" s="221"/>
      <c r="J119" s="217"/>
      <c r="K119" s="217"/>
      <c r="L119" s="222"/>
      <c r="M119" s="223"/>
      <c r="N119" s="224"/>
      <c r="O119" s="224"/>
      <c r="P119" s="224"/>
      <c r="Q119" s="224"/>
      <c r="R119" s="224"/>
      <c r="S119" s="224"/>
      <c r="T119" s="225"/>
      <c r="AT119" s="226" t="s">
        <v>143</v>
      </c>
      <c r="AU119" s="226" t="s">
        <v>87</v>
      </c>
      <c r="AV119" s="12" t="s">
        <v>87</v>
      </c>
      <c r="AW119" s="12" t="s">
        <v>41</v>
      </c>
      <c r="AX119" s="12" t="s">
        <v>25</v>
      </c>
      <c r="AY119" s="226" t="s">
        <v>132</v>
      </c>
    </row>
    <row r="120" spans="2:65" s="1" customFormat="1" ht="38.25" customHeight="1">
      <c r="B120" s="40"/>
      <c r="C120" s="191" t="s">
        <v>192</v>
      </c>
      <c r="D120" s="191" t="s">
        <v>134</v>
      </c>
      <c r="E120" s="192" t="s">
        <v>193</v>
      </c>
      <c r="F120" s="193" t="s">
        <v>194</v>
      </c>
      <c r="G120" s="194" t="s">
        <v>152</v>
      </c>
      <c r="H120" s="195">
        <v>85.113</v>
      </c>
      <c r="I120" s="196"/>
      <c r="J120" s="197">
        <f>ROUND(I120*H120,2)</f>
        <v>0</v>
      </c>
      <c r="K120" s="193" t="s">
        <v>138</v>
      </c>
      <c r="L120" s="60"/>
      <c r="M120" s="198" t="s">
        <v>34</v>
      </c>
      <c r="N120" s="199" t="s">
        <v>51</v>
      </c>
      <c r="O120" s="41"/>
      <c r="P120" s="200">
        <f>O120*H120</f>
        <v>0</v>
      </c>
      <c r="Q120" s="200">
        <v>0</v>
      </c>
      <c r="R120" s="200">
        <f>Q120*H120</f>
        <v>0</v>
      </c>
      <c r="S120" s="200">
        <v>0</v>
      </c>
      <c r="T120" s="201">
        <f>S120*H120</f>
        <v>0</v>
      </c>
      <c r="AR120" s="23" t="s">
        <v>139</v>
      </c>
      <c r="AT120" s="23" t="s">
        <v>134</v>
      </c>
      <c r="AU120" s="23" t="s">
        <v>87</v>
      </c>
      <c r="AY120" s="23" t="s">
        <v>132</v>
      </c>
      <c r="BE120" s="202">
        <f>IF(N120="základní",J120,0)</f>
        <v>0</v>
      </c>
      <c r="BF120" s="202">
        <f>IF(N120="snížená",J120,0)</f>
        <v>0</v>
      </c>
      <c r="BG120" s="202">
        <f>IF(N120="zákl. přenesená",J120,0)</f>
        <v>0</v>
      </c>
      <c r="BH120" s="202">
        <f>IF(N120="sníž. přenesená",J120,0)</f>
        <v>0</v>
      </c>
      <c r="BI120" s="202">
        <f>IF(N120="nulová",J120,0)</f>
        <v>0</v>
      </c>
      <c r="BJ120" s="23" t="s">
        <v>139</v>
      </c>
      <c r="BK120" s="202">
        <f>ROUND(I120*H120,2)</f>
        <v>0</v>
      </c>
      <c r="BL120" s="23" t="s">
        <v>139</v>
      </c>
      <c r="BM120" s="23" t="s">
        <v>195</v>
      </c>
    </row>
    <row r="121" spans="2:65" s="1" customFormat="1" ht="312">
      <c r="B121" s="40"/>
      <c r="C121" s="62"/>
      <c r="D121" s="203" t="s">
        <v>141</v>
      </c>
      <c r="E121" s="62"/>
      <c r="F121" s="204" t="s">
        <v>189</v>
      </c>
      <c r="G121" s="62"/>
      <c r="H121" s="62"/>
      <c r="I121" s="162"/>
      <c r="J121" s="62"/>
      <c r="K121" s="62"/>
      <c r="L121" s="60"/>
      <c r="M121" s="205"/>
      <c r="N121" s="41"/>
      <c r="O121" s="41"/>
      <c r="P121" s="41"/>
      <c r="Q121" s="41"/>
      <c r="R121" s="41"/>
      <c r="S121" s="41"/>
      <c r="T121" s="77"/>
      <c r="AT121" s="23" t="s">
        <v>141</v>
      </c>
      <c r="AU121" s="23" t="s">
        <v>87</v>
      </c>
    </row>
    <row r="122" spans="2:65" s="12" customFormat="1" ht="12">
      <c r="B122" s="216"/>
      <c r="C122" s="217"/>
      <c r="D122" s="203" t="s">
        <v>143</v>
      </c>
      <c r="E122" s="217"/>
      <c r="F122" s="219" t="s">
        <v>196</v>
      </c>
      <c r="G122" s="217"/>
      <c r="H122" s="220">
        <v>85.113</v>
      </c>
      <c r="I122" s="221"/>
      <c r="J122" s="217"/>
      <c r="K122" s="217"/>
      <c r="L122" s="222"/>
      <c r="M122" s="223"/>
      <c r="N122" s="224"/>
      <c r="O122" s="224"/>
      <c r="P122" s="224"/>
      <c r="Q122" s="224"/>
      <c r="R122" s="224"/>
      <c r="S122" s="224"/>
      <c r="T122" s="225"/>
      <c r="AT122" s="226" t="s">
        <v>143</v>
      </c>
      <c r="AU122" s="226" t="s">
        <v>87</v>
      </c>
      <c r="AV122" s="12" t="s">
        <v>87</v>
      </c>
      <c r="AW122" s="12" t="s">
        <v>6</v>
      </c>
      <c r="AX122" s="12" t="s">
        <v>25</v>
      </c>
      <c r="AY122" s="226" t="s">
        <v>132</v>
      </c>
    </row>
    <row r="123" spans="2:65" s="1" customFormat="1" ht="38.25" customHeight="1">
      <c r="B123" s="40"/>
      <c r="C123" s="191" t="s">
        <v>197</v>
      </c>
      <c r="D123" s="191" t="s">
        <v>134</v>
      </c>
      <c r="E123" s="192" t="s">
        <v>198</v>
      </c>
      <c r="F123" s="193" t="s">
        <v>199</v>
      </c>
      <c r="G123" s="194" t="s">
        <v>152</v>
      </c>
      <c r="H123" s="195">
        <v>5</v>
      </c>
      <c r="I123" s="196"/>
      <c r="J123" s="197">
        <f>ROUND(I123*H123,2)</f>
        <v>0</v>
      </c>
      <c r="K123" s="193" t="s">
        <v>138</v>
      </c>
      <c r="L123" s="60"/>
      <c r="M123" s="198" t="s">
        <v>34</v>
      </c>
      <c r="N123" s="199" t="s">
        <v>51</v>
      </c>
      <c r="O123" s="41"/>
      <c r="P123" s="200">
        <f>O123*H123</f>
        <v>0</v>
      </c>
      <c r="Q123" s="200">
        <v>0</v>
      </c>
      <c r="R123" s="200">
        <f>Q123*H123</f>
        <v>0</v>
      </c>
      <c r="S123" s="200">
        <v>0</v>
      </c>
      <c r="T123" s="201">
        <f>S123*H123</f>
        <v>0</v>
      </c>
      <c r="AR123" s="23" t="s">
        <v>139</v>
      </c>
      <c r="AT123" s="23" t="s">
        <v>134</v>
      </c>
      <c r="AU123" s="23" t="s">
        <v>87</v>
      </c>
      <c r="AY123" s="23" t="s">
        <v>132</v>
      </c>
      <c r="BE123" s="202">
        <f>IF(N123="základní",J123,0)</f>
        <v>0</v>
      </c>
      <c r="BF123" s="202">
        <f>IF(N123="snížená",J123,0)</f>
        <v>0</v>
      </c>
      <c r="BG123" s="202">
        <f>IF(N123="zákl. přenesená",J123,0)</f>
        <v>0</v>
      </c>
      <c r="BH123" s="202">
        <f>IF(N123="sníž. přenesená",J123,0)</f>
        <v>0</v>
      </c>
      <c r="BI123" s="202">
        <f>IF(N123="nulová",J123,0)</f>
        <v>0</v>
      </c>
      <c r="BJ123" s="23" t="s">
        <v>139</v>
      </c>
      <c r="BK123" s="202">
        <f>ROUND(I123*H123,2)</f>
        <v>0</v>
      </c>
      <c r="BL123" s="23" t="s">
        <v>139</v>
      </c>
      <c r="BM123" s="23" t="s">
        <v>200</v>
      </c>
    </row>
    <row r="124" spans="2:65" s="1" customFormat="1" ht="216">
      <c r="B124" s="40"/>
      <c r="C124" s="62"/>
      <c r="D124" s="203" t="s">
        <v>141</v>
      </c>
      <c r="E124" s="62"/>
      <c r="F124" s="204" t="s">
        <v>201</v>
      </c>
      <c r="G124" s="62"/>
      <c r="H124" s="62"/>
      <c r="I124" s="162"/>
      <c r="J124" s="62"/>
      <c r="K124" s="62"/>
      <c r="L124" s="60"/>
      <c r="M124" s="205"/>
      <c r="N124" s="41"/>
      <c r="O124" s="41"/>
      <c r="P124" s="41"/>
      <c r="Q124" s="41"/>
      <c r="R124" s="41"/>
      <c r="S124" s="41"/>
      <c r="T124" s="77"/>
      <c r="AT124" s="23" t="s">
        <v>141</v>
      </c>
      <c r="AU124" s="23" t="s">
        <v>87</v>
      </c>
    </row>
    <row r="125" spans="2:65" s="11" customFormat="1" ht="12">
      <c r="B125" s="206"/>
      <c r="C125" s="207"/>
      <c r="D125" s="203" t="s">
        <v>143</v>
      </c>
      <c r="E125" s="208" t="s">
        <v>34</v>
      </c>
      <c r="F125" s="209" t="s">
        <v>202</v>
      </c>
      <c r="G125" s="207"/>
      <c r="H125" s="208" t="s">
        <v>34</v>
      </c>
      <c r="I125" s="210"/>
      <c r="J125" s="207"/>
      <c r="K125" s="207"/>
      <c r="L125" s="211"/>
      <c r="M125" s="212"/>
      <c r="N125" s="213"/>
      <c r="O125" s="213"/>
      <c r="P125" s="213"/>
      <c r="Q125" s="213"/>
      <c r="R125" s="213"/>
      <c r="S125" s="213"/>
      <c r="T125" s="214"/>
      <c r="AT125" s="215" t="s">
        <v>143</v>
      </c>
      <c r="AU125" s="215" t="s">
        <v>87</v>
      </c>
      <c r="AV125" s="11" t="s">
        <v>25</v>
      </c>
      <c r="AW125" s="11" t="s">
        <v>41</v>
      </c>
      <c r="AX125" s="11" t="s">
        <v>78</v>
      </c>
      <c r="AY125" s="215" t="s">
        <v>132</v>
      </c>
    </row>
    <row r="126" spans="2:65" s="12" customFormat="1" ht="12">
      <c r="B126" s="216"/>
      <c r="C126" s="217"/>
      <c r="D126" s="203" t="s">
        <v>143</v>
      </c>
      <c r="E126" s="218" t="s">
        <v>34</v>
      </c>
      <c r="F126" s="219" t="s">
        <v>203</v>
      </c>
      <c r="G126" s="217"/>
      <c r="H126" s="220">
        <v>5</v>
      </c>
      <c r="I126" s="221"/>
      <c r="J126" s="217"/>
      <c r="K126" s="217"/>
      <c r="L126" s="222"/>
      <c r="M126" s="223"/>
      <c r="N126" s="224"/>
      <c r="O126" s="224"/>
      <c r="P126" s="224"/>
      <c r="Q126" s="224"/>
      <c r="R126" s="224"/>
      <c r="S126" s="224"/>
      <c r="T126" s="225"/>
      <c r="AT126" s="226" t="s">
        <v>143</v>
      </c>
      <c r="AU126" s="226" t="s">
        <v>87</v>
      </c>
      <c r="AV126" s="12" t="s">
        <v>87</v>
      </c>
      <c r="AW126" s="12" t="s">
        <v>41</v>
      </c>
      <c r="AX126" s="12" t="s">
        <v>25</v>
      </c>
      <c r="AY126" s="226" t="s">
        <v>132</v>
      </c>
    </row>
    <row r="127" spans="2:65" s="1" customFormat="1" ht="25.5" customHeight="1">
      <c r="B127" s="40"/>
      <c r="C127" s="191" t="s">
        <v>30</v>
      </c>
      <c r="D127" s="191" t="s">
        <v>134</v>
      </c>
      <c r="E127" s="192" t="s">
        <v>204</v>
      </c>
      <c r="F127" s="193" t="s">
        <v>205</v>
      </c>
      <c r="G127" s="194" t="s">
        <v>152</v>
      </c>
      <c r="H127" s="195">
        <v>1.5</v>
      </c>
      <c r="I127" s="196"/>
      <c r="J127" s="197">
        <f>ROUND(I127*H127,2)</f>
        <v>0</v>
      </c>
      <c r="K127" s="193" t="s">
        <v>138</v>
      </c>
      <c r="L127" s="60"/>
      <c r="M127" s="198" t="s">
        <v>34</v>
      </c>
      <c r="N127" s="199" t="s">
        <v>51</v>
      </c>
      <c r="O127" s="41"/>
      <c r="P127" s="200">
        <f>O127*H127</f>
        <v>0</v>
      </c>
      <c r="Q127" s="200">
        <v>0</v>
      </c>
      <c r="R127" s="200">
        <f>Q127*H127</f>
        <v>0</v>
      </c>
      <c r="S127" s="200">
        <v>0</v>
      </c>
      <c r="T127" s="201">
        <f>S127*H127</f>
        <v>0</v>
      </c>
      <c r="AR127" s="23" t="s">
        <v>139</v>
      </c>
      <c r="AT127" s="23" t="s">
        <v>134</v>
      </c>
      <c r="AU127" s="23" t="s">
        <v>87</v>
      </c>
      <c r="AY127" s="23" t="s">
        <v>132</v>
      </c>
      <c r="BE127" s="202">
        <f>IF(N127="základní",J127,0)</f>
        <v>0</v>
      </c>
      <c r="BF127" s="202">
        <f>IF(N127="snížená",J127,0)</f>
        <v>0</v>
      </c>
      <c r="BG127" s="202">
        <f>IF(N127="zákl. přenesená",J127,0)</f>
        <v>0</v>
      </c>
      <c r="BH127" s="202">
        <f>IF(N127="sníž. přenesená",J127,0)</f>
        <v>0</v>
      </c>
      <c r="BI127" s="202">
        <f>IF(N127="nulová",J127,0)</f>
        <v>0</v>
      </c>
      <c r="BJ127" s="23" t="s">
        <v>139</v>
      </c>
      <c r="BK127" s="202">
        <f>ROUND(I127*H127,2)</f>
        <v>0</v>
      </c>
      <c r="BL127" s="23" t="s">
        <v>139</v>
      </c>
      <c r="BM127" s="23" t="s">
        <v>206</v>
      </c>
    </row>
    <row r="128" spans="2:65" s="1" customFormat="1" ht="216">
      <c r="B128" s="40"/>
      <c r="C128" s="62"/>
      <c r="D128" s="203" t="s">
        <v>141</v>
      </c>
      <c r="E128" s="62"/>
      <c r="F128" s="204" t="s">
        <v>201</v>
      </c>
      <c r="G128" s="62"/>
      <c r="H128" s="62"/>
      <c r="I128" s="162"/>
      <c r="J128" s="62"/>
      <c r="K128" s="62"/>
      <c r="L128" s="60"/>
      <c r="M128" s="205"/>
      <c r="N128" s="41"/>
      <c r="O128" s="41"/>
      <c r="P128" s="41"/>
      <c r="Q128" s="41"/>
      <c r="R128" s="41"/>
      <c r="S128" s="41"/>
      <c r="T128" s="77"/>
      <c r="AT128" s="23" t="s">
        <v>141</v>
      </c>
      <c r="AU128" s="23" t="s">
        <v>87</v>
      </c>
    </row>
    <row r="129" spans="2:65" s="12" customFormat="1" ht="12">
      <c r="B129" s="216"/>
      <c r="C129" s="217"/>
      <c r="D129" s="203" t="s">
        <v>143</v>
      </c>
      <c r="E129" s="217"/>
      <c r="F129" s="219" t="s">
        <v>207</v>
      </c>
      <c r="G129" s="217"/>
      <c r="H129" s="220">
        <v>1.5</v>
      </c>
      <c r="I129" s="221"/>
      <c r="J129" s="217"/>
      <c r="K129" s="217"/>
      <c r="L129" s="222"/>
      <c r="M129" s="223"/>
      <c r="N129" s="224"/>
      <c r="O129" s="224"/>
      <c r="P129" s="224"/>
      <c r="Q129" s="224"/>
      <c r="R129" s="224"/>
      <c r="S129" s="224"/>
      <c r="T129" s="225"/>
      <c r="AT129" s="226" t="s">
        <v>143</v>
      </c>
      <c r="AU129" s="226" t="s">
        <v>87</v>
      </c>
      <c r="AV129" s="12" t="s">
        <v>87</v>
      </c>
      <c r="AW129" s="12" t="s">
        <v>6</v>
      </c>
      <c r="AX129" s="12" t="s">
        <v>25</v>
      </c>
      <c r="AY129" s="226" t="s">
        <v>132</v>
      </c>
    </row>
    <row r="130" spans="2:65" s="1" customFormat="1" ht="25.5" customHeight="1">
      <c r="B130" s="40"/>
      <c r="C130" s="191" t="s">
        <v>208</v>
      </c>
      <c r="D130" s="191" t="s">
        <v>134</v>
      </c>
      <c r="E130" s="192" t="s">
        <v>209</v>
      </c>
      <c r="F130" s="193" t="s">
        <v>210</v>
      </c>
      <c r="G130" s="194" t="s">
        <v>152</v>
      </c>
      <c r="H130" s="195">
        <v>2.67</v>
      </c>
      <c r="I130" s="196"/>
      <c r="J130" s="197">
        <f>ROUND(I130*H130,2)</f>
        <v>0</v>
      </c>
      <c r="K130" s="193" t="s">
        <v>138</v>
      </c>
      <c r="L130" s="60"/>
      <c r="M130" s="198" t="s">
        <v>34</v>
      </c>
      <c r="N130" s="199" t="s">
        <v>51</v>
      </c>
      <c r="O130" s="41"/>
      <c r="P130" s="200">
        <f>O130*H130</f>
        <v>0</v>
      </c>
      <c r="Q130" s="200">
        <v>0</v>
      </c>
      <c r="R130" s="200">
        <f>Q130*H130</f>
        <v>0</v>
      </c>
      <c r="S130" s="200">
        <v>0</v>
      </c>
      <c r="T130" s="201">
        <f>S130*H130</f>
        <v>0</v>
      </c>
      <c r="AR130" s="23" t="s">
        <v>139</v>
      </c>
      <c r="AT130" s="23" t="s">
        <v>134</v>
      </c>
      <c r="AU130" s="23" t="s">
        <v>87</v>
      </c>
      <c r="AY130" s="23" t="s">
        <v>132</v>
      </c>
      <c r="BE130" s="202">
        <f>IF(N130="základní",J130,0)</f>
        <v>0</v>
      </c>
      <c r="BF130" s="202">
        <f>IF(N130="snížená",J130,0)</f>
        <v>0</v>
      </c>
      <c r="BG130" s="202">
        <f>IF(N130="zákl. přenesená",J130,0)</f>
        <v>0</v>
      </c>
      <c r="BH130" s="202">
        <f>IF(N130="sníž. přenesená",J130,0)</f>
        <v>0</v>
      </c>
      <c r="BI130" s="202">
        <f>IF(N130="nulová",J130,0)</f>
        <v>0</v>
      </c>
      <c r="BJ130" s="23" t="s">
        <v>139</v>
      </c>
      <c r="BK130" s="202">
        <f>ROUND(I130*H130,2)</f>
        <v>0</v>
      </c>
      <c r="BL130" s="23" t="s">
        <v>139</v>
      </c>
      <c r="BM130" s="23" t="s">
        <v>211</v>
      </c>
    </row>
    <row r="131" spans="2:65" s="1" customFormat="1" ht="84">
      <c r="B131" s="40"/>
      <c r="C131" s="62"/>
      <c r="D131" s="203" t="s">
        <v>141</v>
      </c>
      <c r="E131" s="62"/>
      <c r="F131" s="204" t="s">
        <v>212</v>
      </c>
      <c r="G131" s="62"/>
      <c r="H131" s="62"/>
      <c r="I131" s="162"/>
      <c r="J131" s="62"/>
      <c r="K131" s="62"/>
      <c r="L131" s="60"/>
      <c r="M131" s="205"/>
      <c r="N131" s="41"/>
      <c r="O131" s="41"/>
      <c r="P131" s="41"/>
      <c r="Q131" s="41"/>
      <c r="R131" s="41"/>
      <c r="S131" s="41"/>
      <c r="T131" s="77"/>
      <c r="AT131" s="23" t="s">
        <v>141</v>
      </c>
      <c r="AU131" s="23" t="s">
        <v>87</v>
      </c>
    </row>
    <row r="132" spans="2:65" s="11" customFormat="1" ht="12">
      <c r="B132" s="206"/>
      <c r="C132" s="207"/>
      <c r="D132" s="203" t="s">
        <v>143</v>
      </c>
      <c r="E132" s="208" t="s">
        <v>34</v>
      </c>
      <c r="F132" s="209" t="s">
        <v>213</v>
      </c>
      <c r="G132" s="207"/>
      <c r="H132" s="208" t="s">
        <v>34</v>
      </c>
      <c r="I132" s="210"/>
      <c r="J132" s="207"/>
      <c r="K132" s="207"/>
      <c r="L132" s="211"/>
      <c r="M132" s="212"/>
      <c r="N132" s="213"/>
      <c r="O132" s="213"/>
      <c r="P132" s="213"/>
      <c r="Q132" s="213"/>
      <c r="R132" s="213"/>
      <c r="S132" s="213"/>
      <c r="T132" s="214"/>
      <c r="AT132" s="215" t="s">
        <v>143</v>
      </c>
      <c r="AU132" s="215" t="s">
        <v>87</v>
      </c>
      <c r="AV132" s="11" t="s">
        <v>25</v>
      </c>
      <c r="AW132" s="11" t="s">
        <v>41</v>
      </c>
      <c r="AX132" s="11" t="s">
        <v>78</v>
      </c>
      <c r="AY132" s="215" t="s">
        <v>132</v>
      </c>
    </row>
    <row r="133" spans="2:65" s="12" customFormat="1" ht="12">
      <c r="B133" s="216"/>
      <c r="C133" s="217"/>
      <c r="D133" s="203" t="s">
        <v>143</v>
      </c>
      <c r="E133" s="218" t="s">
        <v>34</v>
      </c>
      <c r="F133" s="219" t="s">
        <v>214</v>
      </c>
      <c r="G133" s="217"/>
      <c r="H133" s="220">
        <v>2.67</v>
      </c>
      <c r="I133" s="221"/>
      <c r="J133" s="217"/>
      <c r="K133" s="217"/>
      <c r="L133" s="222"/>
      <c r="M133" s="223"/>
      <c r="N133" s="224"/>
      <c r="O133" s="224"/>
      <c r="P133" s="224"/>
      <c r="Q133" s="224"/>
      <c r="R133" s="224"/>
      <c r="S133" s="224"/>
      <c r="T133" s="225"/>
      <c r="AT133" s="226" t="s">
        <v>143</v>
      </c>
      <c r="AU133" s="226" t="s">
        <v>87</v>
      </c>
      <c r="AV133" s="12" t="s">
        <v>87</v>
      </c>
      <c r="AW133" s="12" t="s">
        <v>41</v>
      </c>
      <c r="AX133" s="12" t="s">
        <v>25</v>
      </c>
      <c r="AY133" s="226" t="s">
        <v>132</v>
      </c>
    </row>
    <row r="134" spans="2:65" s="1" customFormat="1" ht="38.25" customHeight="1">
      <c r="B134" s="40"/>
      <c r="C134" s="191" t="s">
        <v>215</v>
      </c>
      <c r="D134" s="191" t="s">
        <v>134</v>
      </c>
      <c r="E134" s="192" t="s">
        <v>216</v>
      </c>
      <c r="F134" s="193" t="s">
        <v>217</v>
      </c>
      <c r="G134" s="194" t="s">
        <v>152</v>
      </c>
      <c r="H134" s="195">
        <v>0.80100000000000005</v>
      </c>
      <c r="I134" s="196"/>
      <c r="J134" s="197">
        <f>ROUND(I134*H134,2)</f>
        <v>0</v>
      </c>
      <c r="K134" s="193" t="s">
        <v>138</v>
      </c>
      <c r="L134" s="60"/>
      <c r="M134" s="198" t="s">
        <v>34</v>
      </c>
      <c r="N134" s="199" t="s">
        <v>51</v>
      </c>
      <c r="O134" s="41"/>
      <c r="P134" s="200">
        <f>O134*H134</f>
        <v>0</v>
      </c>
      <c r="Q134" s="200">
        <v>0</v>
      </c>
      <c r="R134" s="200">
        <f>Q134*H134</f>
        <v>0</v>
      </c>
      <c r="S134" s="200">
        <v>0</v>
      </c>
      <c r="T134" s="201">
        <f>S134*H134</f>
        <v>0</v>
      </c>
      <c r="AR134" s="23" t="s">
        <v>139</v>
      </c>
      <c r="AT134" s="23" t="s">
        <v>134</v>
      </c>
      <c r="AU134" s="23" t="s">
        <v>87</v>
      </c>
      <c r="AY134" s="23" t="s">
        <v>132</v>
      </c>
      <c r="BE134" s="202">
        <f>IF(N134="základní",J134,0)</f>
        <v>0</v>
      </c>
      <c r="BF134" s="202">
        <f>IF(N134="snížená",J134,0)</f>
        <v>0</v>
      </c>
      <c r="BG134" s="202">
        <f>IF(N134="zákl. přenesená",J134,0)</f>
        <v>0</v>
      </c>
      <c r="BH134" s="202">
        <f>IF(N134="sníž. přenesená",J134,0)</f>
        <v>0</v>
      </c>
      <c r="BI134" s="202">
        <f>IF(N134="nulová",J134,0)</f>
        <v>0</v>
      </c>
      <c r="BJ134" s="23" t="s">
        <v>139</v>
      </c>
      <c r="BK134" s="202">
        <f>ROUND(I134*H134,2)</f>
        <v>0</v>
      </c>
      <c r="BL134" s="23" t="s">
        <v>139</v>
      </c>
      <c r="BM134" s="23" t="s">
        <v>218</v>
      </c>
    </row>
    <row r="135" spans="2:65" s="1" customFormat="1" ht="84">
      <c r="B135" s="40"/>
      <c r="C135" s="62"/>
      <c r="D135" s="203" t="s">
        <v>141</v>
      </c>
      <c r="E135" s="62"/>
      <c r="F135" s="204" t="s">
        <v>212</v>
      </c>
      <c r="G135" s="62"/>
      <c r="H135" s="62"/>
      <c r="I135" s="162"/>
      <c r="J135" s="62"/>
      <c r="K135" s="62"/>
      <c r="L135" s="60"/>
      <c r="M135" s="205"/>
      <c r="N135" s="41"/>
      <c r="O135" s="41"/>
      <c r="P135" s="41"/>
      <c r="Q135" s="41"/>
      <c r="R135" s="41"/>
      <c r="S135" s="41"/>
      <c r="T135" s="77"/>
      <c r="AT135" s="23" t="s">
        <v>141</v>
      </c>
      <c r="AU135" s="23" t="s">
        <v>87</v>
      </c>
    </row>
    <row r="136" spans="2:65" s="12" customFormat="1" ht="12">
      <c r="B136" s="216"/>
      <c r="C136" s="217"/>
      <c r="D136" s="203" t="s">
        <v>143</v>
      </c>
      <c r="E136" s="217"/>
      <c r="F136" s="219" t="s">
        <v>219</v>
      </c>
      <c r="G136" s="217"/>
      <c r="H136" s="220">
        <v>0.80100000000000005</v>
      </c>
      <c r="I136" s="221"/>
      <c r="J136" s="217"/>
      <c r="K136" s="217"/>
      <c r="L136" s="222"/>
      <c r="M136" s="223"/>
      <c r="N136" s="224"/>
      <c r="O136" s="224"/>
      <c r="P136" s="224"/>
      <c r="Q136" s="224"/>
      <c r="R136" s="224"/>
      <c r="S136" s="224"/>
      <c r="T136" s="225"/>
      <c r="AT136" s="226" t="s">
        <v>143</v>
      </c>
      <c r="AU136" s="226" t="s">
        <v>87</v>
      </c>
      <c r="AV136" s="12" t="s">
        <v>87</v>
      </c>
      <c r="AW136" s="12" t="s">
        <v>6</v>
      </c>
      <c r="AX136" s="12" t="s">
        <v>25</v>
      </c>
      <c r="AY136" s="226" t="s">
        <v>132</v>
      </c>
    </row>
    <row r="137" spans="2:65" s="1" customFormat="1" ht="25.5" customHeight="1">
      <c r="B137" s="40"/>
      <c r="C137" s="191" t="s">
        <v>220</v>
      </c>
      <c r="D137" s="191" t="s">
        <v>134</v>
      </c>
      <c r="E137" s="192" t="s">
        <v>221</v>
      </c>
      <c r="F137" s="193" t="s">
        <v>222</v>
      </c>
      <c r="G137" s="194" t="s">
        <v>152</v>
      </c>
      <c r="H137" s="195">
        <v>0.625</v>
      </c>
      <c r="I137" s="196"/>
      <c r="J137" s="197">
        <f>ROUND(I137*H137,2)</f>
        <v>0</v>
      </c>
      <c r="K137" s="193" t="s">
        <v>138</v>
      </c>
      <c r="L137" s="60"/>
      <c r="M137" s="198" t="s">
        <v>34</v>
      </c>
      <c r="N137" s="199" t="s">
        <v>51</v>
      </c>
      <c r="O137" s="41"/>
      <c r="P137" s="200">
        <f>O137*H137</f>
        <v>0</v>
      </c>
      <c r="Q137" s="200">
        <v>0</v>
      </c>
      <c r="R137" s="200">
        <f>Q137*H137</f>
        <v>0</v>
      </c>
      <c r="S137" s="200">
        <v>0</v>
      </c>
      <c r="T137" s="201">
        <f>S137*H137</f>
        <v>0</v>
      </c>
      <c r="AR137" s="23" t="s">
        <v>139</v>
      </c>
      <c r="AT137" s="23" t="s">
        <v>134</v>
      </c>
      <c r="AU137" s="23" t="s">
        <v>87</v>
      </c>
      <c r="AY137" s="23" t="s">
        <v>132</v>
      </c>
      <c r="BE137" s="202">
        <f>IF(N137="základní",J137,0)</f>
        <v>0</v>
      </c>
      <c r="BF137" s="202">
        <f>IF(N137="snížená",J137,0)</f>
        <v>0</v>
      </c>
      <c r="BG137" s="202">
        <f>IF(N137="zákl. přenesená",J137,0)</f>
        <v>0</v>
      </c>
      <c r="BH137" s="202">
        <f>IF(N137="sníž. přenesená",J137,0)</f>
        <v>0</v>
      </c>
      <c r="BI137" s="202">
        <f>IF(N137="nulová",J137,0)</f>
        <v>0</v>
      </c>
      <c r="BJ137" s="23" t="s">
        <v>139</v>
      </c>
      <c r="BK137" s="202">
        <f>ROUND(I137*H137,2)</f>
        <v>0</v>
      </c>
      <c r="BL137" s="23" t="s">
        <v>139</v>
      </c>
      <c r="BM137" s="23" t="s">
        <v>223</v>
      </c>
    </row>
    <row r="138" spans="2:65" s="1" customFormat="1" ht="192">
      <c r="B138" s="40"/>
      <c r="C138" s="62"/>
      <c r="D138" s="203" t="s">
        <v>141</v>
      </c>
      <c r="E138" s="62"/>
      <c r="F138" s="204" t="s">
        <v>224</v>
      </c>
      <c r="G138" s="62"/>
      <c r="H138" s="62"/>
      <c r="I138" s="162"/>
      <c r="J138" s="62"/>
      <c r="K138" s="62"/>
      <c r="L138" s="60"/>
      <c r="M138" s="205"/>
      <c r="N138" s="41"/>
      <c r="O138" s="41"/>
      <c r="P138" s="41"/>
      <c r="Q138" s="41"/>
      <c r="R138" s="41"/>
      <c r="S138" s="41"/>
      <c r="T138" s="77"/>
      <c r="AT138" s="23" t="s">
        <v>141</v>
      </c>
      <c r="AU138" s="23" t="s">
        <v>87</v>
      </c>
    </row>
    <row r="139" spans="2:65" s="11" customFormat="1" ht="12">
      <c r="B139" s="206"/>
      <c r="C139" s="207"/>
      <c r="D139" s="203" t="s">
        <v>143</v>
      </c>
      <c r="E139" s="208" t="s">
        <v>34</v>
      </c>
      <c r="F139" s="209" t="s">
        <v>225</v>
      </c>
      <c r="G139" s="207"/>
      <c r="H139" s="208" t="s">
        <v>34</v>
      </c>
      <c r="I139" s="210"/>
      <c r="J139" s="207"/>
      <c r="K139" s="207"/>
      <c r="L139" s="211"/>
      <c r="M139" s="212"/>
      <c r="N139" s="213"/>
      <c r="O139" s="213"/>
      <c r="P139" s="213"/>
      <c r="Q139" s="213"/>
      <c r="R139" s="213"/>
      <c r="S139" s="213"/>
      <c r="T139" s="214"/>
      <c r="AT139" s="215" t="s">
        <v>143</v>
      </c>
      <c r="AU139" s="215" t="s">
        <v>87</v>
      </c>
      <c r="AV139" s="11" t="s">
        <v>25</v>
      </c>
      <c r="AW139" s="11" t="s">
        <v>41</v>
      </c>
      <c r="AX139" s="11" t="s">
        <v>78</v>
      </c>
      <c r="AY139" s="215" t="s">
        <v>132</v>
      </c>
    </row>
    <row r="140" spans="2:65" s="12" customFormat="1" ht="12">
      <c r="B140" s="216"/>
      <c r="C140" s="217"/>
      <c r="D140" s="203" t="s">
        <v>143</v>
      </c>
      <c r="E140" s="218" t="s">
        <v>34</v>
      </c>
      <c r="F140" s="219" t="s">
        <v>226</v>
      </c>
      <c r="G140" s="217"/>
      <c r="H140" s="220">
        <v>0.625</v>
      </c>
      <c r="I140" s="221"/>
      <c r="J140" s="217"/>
      <c r="K140" s="217"/>
      <c r="L140" s="222"/>
      <c r="M140" s="223"/>
      <c r="N140" s="224"/>
      <c r="O140" s="224"/>
      <c r="P140" s="224"/>
      <c r="Q140" s="224"/>
      <c r="R140" s="224"/>
      <c r="S140" s="224"/>
      <c r="T140" s="225"/>
      <c r="AT140" s="226" t="s">
        <v>143</v>
      </c>
      <c r="AU140" s="226" t="s">
        <v>87</v>
      </c>
      <c r="AV140" s="12" t="s">
        <v>87</v>
      </c>
      <c r="AW140" s="12" t="s">
        <v>41</v>
      </c>
      <c r="AX140" s="12" t="s">
        <v>25</v>
      </c>
      <c r="AY140" s="226" t="s">
        <v>132</v>
      </c>
    </row>
    <row r="141" spans="2:65" s="1" customFormat="1" ht="38.25" customHeight="1">
      <c r="B141" s="40"/>
      <c r="C141" s="191" t="s">
        <v>227</v>
      </c>
      <c r="D141" s="191" t="s">
        <v>134</v>
      </c>
      <c r="E141" s="192" t="s">
        <v>228</v>
      </c>
      <c r="F141" s="193" t="s">
        <v>229</v>
      </c>
      <c r="G141" s="194" t="s">
        <v>152</v>
      </c>
      <c r="H141" s="195">
        <v>0.188</v>
      </c>
      <c r="I141" s="196"/>
      <c r="J141" s="197">
        <f>ROUND(I141*H141,2)</f>
        <v>0</v>
      </c>
      <c r="K141" s="193" t="s">
        <v>138</v>
      </c>
      <c r="L141" s="60"/>
      <c r="M141" s="198" t="s">
        <v>34</v>
      </c>
      <c r="N141" s="199" t="s">
        <v>51</v>
      </c>
      <c r="O141" s="41"/>
      <c r="P141" s="200">
        <f>O141*H141</f>
        <v>0</v>
      </c>
      <c r="Q141" s="200">
        <v>0</v>
      </c>
      <c r="R141" s="200">
        <f>Q141*H141</f>
        <v>0</v>
      </c>
      <c r="S141" s="200">
        <v>0</v>
      </c>
      <c r="T141" s="201">
        <f>S141*H141</f>
        <v>0</v>
      </c>
      <c r="AR141" s="23" t="s">
        <v>139</v>
      </c>
      <c r="AT141" s="23" t="s">
        <v>134</v>
      </c>
      <c r="AU141" s="23" t="s">
        <v>87</v>
      </c>
      <c r="AY141" s="23" t="s">
        <v>132</v>
      </c>
      <c r="BE141" s="202">
        <f>IF(N141="základní",J141,0)</f>
        <v>0</v>
      </c>
      <c r="BF141" s="202">
        <f>IF(N141="snížená",J141,0)</f>
        <v>0</v>
      </c>
      <c r="BG141" s="202">
        <f>IF(N141="zákl. přenesená",J141,0)</f>
        <v>0</v>
      </c>
      <c r="BH141" s="202">
        <f>IF(N141="sníž. přenesená",J141,0)</f>
        <v>0</v>
      </c>
      <c r="BI141" s="202">
        <f>IF(N141="nulová",J141,0)</f>
        <v>0</v>
      </c>
      <c r="BJ141" s="23" t="s">
        <v>139</v>
      </c>
      <c r="BK141" s="202">
        <f>ROUND(I141*H141,2)</f>
        <v>0</v>
      </c>
      <c r="BL141" s="23" t="s">
        <v>139</v>
      </c>
      <c r="BM141" s="23" t="s">
        <v>230</v>
      </c>
    </row>
    <row r="142" spans="2:65" s="1" customFormat="1" ht="192">
      <c r="B142" s="40"/>
      <c r="C142" s="62"/>
      <c r="D142" s="203" t="s">
        <v>141</v>
      </c>
      <c r="E142" s="62"/>
      <c r="F142" s="204" t="s">
        <v>224</v>
      </c>
      <c r="G142" s="62"/>
      <c r="H142" s="62"/>
      <c r="I142" s="162"/>
      <c r="J142" s="62"/>
      <c r="K142" s="62"/>
      <c r="L142" s="60"/>
      <c r="M142" s="205"/>
      <c r="N142" s="41"/>
      <c r="O142" s="41"/>
      <c r="P142" s="41"/>
      <c r="Q142" s="41"/>
      <c r="R142" s="41"/>
      <c r="S142" s="41"/>
      <c r="T142" s="77"/>
      <c r="AT142" s="23" t="s">
        <v>141</v>
      </c>
      <c r="AU142" s="23" t="s">
        <v>87</v>
      </c>
    </row>
    <row r="143" spans="2:65" s="12" customFormat="1" ht="12">
      <c r="B143" s="216"/>
      <c r="C143" s="217"/>
      <c r="D143" s="203" t="s">
        <v>143</v>
      </c>
      <c r="E143" s="217"/>
      <c r="F143" s="219" t="s">
        <v>231</v>
      </c>
      <c r="G143" s="217"/>
      <c r="H143" s="220">
        <v>0.188</v>
      </c>
      <c r="I143" s="221"/>
      <c r="J143" s="217"/>
      <c r="K143" s="217"/>
      <c r="L143" s="222"/>
      <c r="M143" s="223"/>
      <c r="N143" s="224"/>
      <c r="O143" s="224"/>
      <c r="P143" s="224"/>
      <c r="Q143" s="224"/>
      <c r="R143" s="224"/>
      <c r="S143" s="224"/>
      <c r="T143" s="225"/>
      <c r="AT143" s="226" t="s">
        <v>143</v>
      </c>
      <c r="AU143" s="226" t="s">
        <v>87</v>
      </c>
      <c r="AV143" s="12" t="s">
        <v>87</v>
      </c>
      <c r="AW143" s="12" t="s">
        <v>6</v>
      </c>
      <c r="AX143" s="12" t="s">
        <v>25</v>
      </c>
      <c r="AY143" s="226" t="s">
        <v>132</v>
      </c>
    </row>
    <row r="144" spans="2:65" s="1" customFormat="1" ht="38.25" customHeight="1">
      <c r="B144" s="40"/>
      <c r="C144" s="191" t="s">
        <v>10</v>
      </c>
      <c r="D144" s="191" t="s">
        <v>134</v>
      </c>
      <c r="E144" s="192" t="s">
        <v>232</v>
      </c>
      <c r="F144" s="193" t="s">
        <v>233</v>
      </c>
      <c r="G144" s="194" t="s">
        <v>152</v>
      </c>
      <c r="H144" s="195">
        <v>40</v>
      </c>
      <c r="I144" s="196"/>
      <c r="J144" s="197">
        <f>ROUND(I144*H144,2)</f>
        <v>0</v>
      </c>
      <c r="K144" s="193" t="s">
        <v>138</v>
      </c>
      <c r="L144" s="60"/>
      <c r="M144" s="198" t="s">
        <v>34</v>
      </c>
      <c r="N144" s="199" t="s">
        <v>51</v>
      </c>
      <c r="O144" s="41"/>
      <c r="P144" s="200">
        <f>O144*H144</f>
        <v>0</v>
      </c>
      <c r="Q144" s="200">
        <v>0</v>
      </c>
      <c r="R144" s="200">
        <f>Q144*H144</f>
        <v>0</v>
      </c>
      <c r="S144" s="200">
        <v>0</v>
      </c>
      <c r="T144" s="201">
        <f>S144*H144</f>
        <v>0</v>
      </c>
      <c r="AR144" s="23" t="s">
        <v>139</v>
      </c>
      <c r="AT144" s="23" t="s">
        <v>134</v>
      </c>
      <c r="AU144" s="23" t="s">
        <v>87</v>
      </c>
      <c r="AY144" s="23" t="s">
        <v>132</v>
      </c>
      <c r="BE144" s="202">
        <f>IF(N144="základní",J144,0)</f>
        <v>0</v>
      </c>
      <c r="BF144" s="202">
        <f>IF(N144="snížená",J144,0)</f>
        <v>0</v>
      </c>
      <c r="BG144" s="202">
        <f>IF(N144="zákl. přenesená",J144,0)</f>
        <v>0</v>
      </c>
      <c r="BH144" s="202">
        <f>IF(N144="sníž. přenesená",J144,0)</f>
        <v>0</v>
      </c>
      <c r="BI144" s="202">
        <f>IF(N144="nulová",J144,0)</f>
        <v>0</v>
      </c>
      <c r="BJ144" s="23" t="s">
        <v>139</v>
      </c>
      <c r="BK144" s="202">
        <f>ROUND(I144*H144,2)</f>
        <v>0</v>
      </c>
      <c r="BL144" s="23" t="s">
        <v>139</v>
      </c>
      <c r="BM144" s="23" t="s">
        <v>234</v>
      </c>
    </row>
    <row r="145" spans="2:65" s="1" customFormat="1" ht="192">
      <c r="B145" s="40"/>
      <c r="C145" s="62"/>
      <c r="D145" s="203" t="s">
        <v>141</v>
      </c>
      <c r="E145" s="62"/>
      <c r="F145" s="204" t="s">
        <v>235</v>
      </c>
      <c r="G145" s="62"/>
      <c r="H145" s="62"/>
      <c r="I145" s="162"/>
      <c r="J145" s="62"/>
      <c r="K145" s="62"/>
      <c r="L145" s="60"/>
      <c r="M145" s="205"/>
      <c r="N145" s="41"/>
      <c r="O145" s="41"/>
      <c r="P145" s="41"/>
      <c r="Q145" s="41"/>
      <c r="R145" s="41"/>
      <c r="S145" s="41"/>
      <c r="T145" s="77"/>
      <c r="AT145" s="23" t="s">
        <v>141</v>
      </c>
      <c r="AU145" s="23" t="s">
        <v>87</v>
      </c>
    </row>
    <row r="146" spans="2:65" s="11" customFormat="1" ht="12">
      <c r="B146" s="206"/>
      <c r="C146" s="207"/>
      <c r="D146" s="203" t="s">
        <v>143</v>
      </c>
      <c r="E146" s="208" t="s">
        <v>34</v>
      </c>
      <c r="F146" s="209" t="s">
        <v>236</v>
      </c>
      <c r="G146" s="207"/>
      <c r="H146" s="208" t="s">
        <v>34</v>
      </c>
      <c r="I146" s="210"/>
      <c r="J146" s="207"/>
      <c r="K146" s="207"/>
      <c r="L146" s="211"/>
      <c r="M146" s="212"/>
      <c r="N146" s="213"/>
      <c r="O146" s="213"/>
      <c r="P146" s="213"/>
      <c r="Q146" s="213"/>
      <c r="R146" s="213"/>
      <c r="S146" s="213"/>
      <c r="T146" s="214"/>
      <c r="AT146" s="215" t="s">
        <v>143</v>
      </c>
      <c r="AU146" s="215" t="s">
        <v>87</v>
      </c>
      <c r="AV146" s="11" t="s">
        <v>25</v>
      </c>
      <c r="AW146" s="11" t="s">
        <v>41</v>
      </c>
      <c r="AX146" s="11" t="s">
        <v>78</v>
      </c>
      <c r="AY146" s="215" t="s">
        <v>132</v>
      </c>
    </row>
    <row r="147" spans="2:65" s="11" customFormat="1" ht="12">
      <c r="B147" s="206"/>
      <c r="C147" s="207"/>
      <c r="D147" s="203" t="s">
        <v>143</v>
      </c>
      <c r="E147" s="208" t="s">
        <v>34</v>
      </c>
      <c r="F147" s="209" t="s">
        <v>237</v>
      </c>
      <c r="G147" s="207"/>
      <c r="H147" s="208" t="s">
        <v>34</v>
      </c>
      <c r="I147" s="210"/>
      <c r="J147" s="207"/>
      <c r="K147" s="207"/>
      <c r="L147" s="211"/>
      <c r="M147" s="212"/>
      <c r="N147" s="213"/>
      <c r="O147" s="213"/>
      <c r="P147" s="213"/>
      <c r="Q147" s="213"/>
      <c r="R147" s="213"/>
      <c r="S147" s="213"/>
      <c r="T147" s="214"/>
      <c r="AT147" s="215" t="s">
        <v>143</v>
      </c>
      <c r="AU147" s="215" t="s">
        <v>87</v>
      </c>
      <c r="AV147" s="11" t="s">
        <v>25</v>
      </c>
      <c r="AW147" s="11" t="s">
        <v>41</v>
      </c>
      <c r="AX147" s="11" t="s">
        <v>78</v>
      </c>
      <c r="AY147" s="215" t="s">
        <v>132</v>
      </c>
    </row>
    <row r="148" spans="2:65" s="12" customFormat="1" ht="12">
      <c r="B148" s="216"/>
      <c r="C148" s="217"/>
      <c r="D148" s="203" t="s">
        <v>143</v>
      </c>
      <c r="E148" s="218" t="s">
        <v>34</v>
      </c>
      <c r="F148" s="219" t="s">
        <v>238</v>
      </c>
      <c r="G148" s="217"/>
      <c r="H148" s="220">
        <v>40</v>
      </c>
      <c r="I148" s="221"/>
      <c r="J148" s="217"/>
      <c r="K148" s="217"/>
      <c r="L148" s="222"/>
      <c r="M148" s="223"/>
      <c r="N148" s="224"/>
      <c r="O148" s="224"/>
      <c r="P148" s="224"/>
      <c r="Q148" s="224"/>
      <c r="R148" s="224"/>
      <c r="S148" s="224"/>
      <c r="T148" s="225"/>
      <c r="AT148" s="226" t="s">
        <v>143</v>
      </c>
      <c r="AU148" s="226" t="s">
        <v>87</v>
      </c>
      <c r="AV148" s="12" t="s">
        <v>87</v>
      </c>
      <c r="AW148" s="12" t="s">
        <v>41</v>
      </c>
      <c r="AX148" s="12" t="s">
        <v>25</v>
      </c>
      <c r="AY148" s="226" t="s">
        <v>132</v>
      </c>
    </row>
    <row r="149" spans="2:65" s="1" customFormat="1" ht="38.25" customHeight="1">
      <c r="B149" s="40"/>
      <c r="C149" s="191" t="s">
        <v>239</v>
      </c>
      <c r="D149" s="191" t="s">
        <v>134</v>
      </c>
      <c r="E149" s="192" t="s">
        <v>240</v>
      </c>
      <c r="F149" s="193" t="s">
        <v>241</v>
      </c>
      <c r="G149" s="194" t="s">
        <v>152</v>
      </c>
      <c r="H149" s="195">
        <v>59.58</v>
      </c>
      <c r="I149" s="196"/>
      <c r="J149" s="197">
        <f>ROUND(I149*H149,2)</f>
        <v>0</v>
      </c>
      <c r="K149" s="193" t="s">
        <v>138</v>
      </c>
      <c r="L149" s="60"/>
      <c r="M149" s="198" t="s">
        <v>34</v>
      </c>
      <c r="N149" s="199" t="s">
        <v>51</v>
      </c>
      <c r="O149" s="41"/>
      <c r="P149" s="200">
        <f>O149*H149</f>
        <v>0</v>
      </c>
      <c r="Q149" s="200">
        <v>0</v>
      </c>
      <c r="R149" s="200">
        <f>Q149*H149</f>
        <v>0</v>
      </c>
      <c r="S149" s="200">
        <v>0</v>
      </c>
      <c r="T149" s="201">
        <f>S149*H149</f>
        <v>0</v>
      </c>
      <c r="AR149" s="23" t="s">
        <v>139</v>
      </c>
      <c r="AT149" s="23" t="s">
        <v>134</v>
      </c>
      <c r="AU149" s="23" t="s">
        <v>87</v>
      </c>
      <c r="AY149" s="23" t="s">
        <v>132</v>
      </c>
      <c r="BE149" s="202">
        <f>IF(N149="základní",J149,0)</f>
        <v>0</v>
      </c>
      <c r="BF149" s="202">
        <f>IF(N149="snížená",J149,0)</f>
        <v>0</v>
      </c>
      <c r="BG149" s="202">
        <f>IF(N149="zákl. přenesená",J149,0)</f>
        <v>0</v>
      </c>
      <c r="BH149" s="202">
        <f>IF(N149="sníž. přenesená",J149,0)</f>
        <v>0</v>
      </c>
      <c r="BI149" s="202">
        <f>IF(N149="nulová",J149,0)</f>
        <v>0</v>
      </c>
      <c r="BJ149" s="23" t="s">
        <v>139</v>
      </c>
      <c r="BK149" s="202">
        <f>ROUND(I149*H149,2)</f>
        <v>0</v>
      </c>
      <c r="BL149" s="23" t="s">
        <v>139</v>
      </c>
      <c r="BM149" s="23" t="s">
        <v>242</v>
      </c>
    </row>
    <row r="150" spans="2:65" s="1" customFormat="1" ht="192">
      <c r="B150" s="40"/>
      <c r="C150" s="62"/>
      <c r="D150" s="203" t="s">
        <v>141</v>
      </c>
      <c r="E150" s="62"/>
      <c r="F150" s="204" t="s">
        <v>235</v>
      </c>
      <c r="G150" s="62"/>
      <c r="H150" s="62"/>
      <c r="I150" s="162"/>
      <c r="J150" s="62"/>
      <c r="K150" s="62"/>
      <c r="L150" s="60"/>
      <c r="M150" s="205"/>
      <c r="N150" s="41"/>
      <c r="O150" s="41"/>
      <c r="P150" s="41"/>
      <c r="Q150" s="41"/>
      <c r="R150" s="41"/>
      <c r="S150" s="41"/>
      <c r="T150" s="77"/>
      <c r="AT150" s="23" t="s">
        <v>141</v>
      </c>
      <c r="AU150" s="23" t="s">
        <v>87</v>
      </c>
    </row>
    <row r="151" spans="2:65" s="11" customFormat="1" ht="12">
      <c r="B151" s="206"/>
      <c r="C151" s="207"/>
      <c r="D151" s="203" t="s">
        <v>143</v>
      </c>
      <c r="E151" s="208" t="s">
        <v>34</v>
      </c>
      <c r="F151" s="209" t="s">
        <v>236</v>
      </c>
      <c r="G151" s="207"/>
      <c r="H151" s="208" t="s">
        <v>34</v>
      </c>
      <c r="I151" s="210"/>
      <c r="J151" s="207"/>
      <c r="K151" s="207"/>
      <c r="L151" s="211"/>
      <c r="M151" s="212"/>
      <c r="N151" s="213"/>
      <c r="O151" s="213"/>
      <c r="P151" s="213"/>
      <c r="Q151" s="213"/>
      <c r="R151" s="213"/>
      <c r="S151" s="213"/>
      <c r="T151" s="214"/>
      <c r="AT151" s="215" t="s">
        <v>143</v>
      </c>
      <c r="AU151" s="215" t="s">
        <v>87</v>
      </c>
      <c r="AV151" s="11" t="s">
        <v>25</v>
      </c>
      <c r="AW151" s="11" t="s">
        <v>41</v>
      </c>
      <c r="AX151" s="11" t="s">
        <v>78</v>
      </c>
      <c r="AY151" s="215" t="s">
        <v>132</v>
      </c>
    </row>
    <row r="152" spans="2:65" s="11" customFormat="1" ht="12">
      <c r="B152" s="206"/>
      <c r="C152" s="207"/>
      <c r="D152" s="203" t="s">
        <v>143</v>
      </c>
      <c r="E152" s="208" t="s">
        <v>34</v>
      </c>
      <c r="F152" s="209" t="s">
        <v>243</v>
      </c>
      <c r="G152" s="207"/>
      <c r="H152" s="208" t="s">
        <v>34</v>
      </c>
      <c r="I152" s="210"/>
      <c r="J152" s="207"/>
      <c r="K152" s="207"/>
      <c r="L152" s="211"/>
      <c r="M152" s="212"/>
      <c r="N152" s="213"/>
      <c r="O152" s="213"/>
      <c r="P152" s="213"/>
      <c r="Q152" s="213"/>
      <c r="R152" s="213"/>
      <c r="S152" s="213"/>
      <c r="T152" s="214"/>
      <c r="AT152" s="215" t="s">
        <v>143</v>
      </c>
      <c r="AU152" s="215" t="s">
        <v>87</v>
      </c>
      <c r="AV152" s="11" t="s">
        <v>25</v>
      </c>
      <c r="AW152" s="11" t="s">
        <v>41</v>
      </c>
      <c r="AX152" s="11" t="s">
        <v>78</v>
      </c>
      <c r="AY152" s="215" t="s">
        <v>132</v>
      </c>
    </row>
    <row r="153" spans="2:65" s="12" customFormat="1" ht="12">
      <c r="B153" s="216"/>
      <c r="C153" s="217"/>
      <c r="D153" s="203" t="s">
        <v>143</v>
      </c>
      <c r="E153" s="218" t="s">
        <v>34</v>
      </c>
      <c r="F153" s="219" t="s">
        <v>244</v>
      </c>
      <c r="G153" s="217"/>
      <c r="H153" s="220">
        <v>59.58</v>
      </c>
      <c r="I153" s="221"/>
      <c r="J153" s="217"/>
      <c r="K153" s="217"/>
      <c r="L153" s="222"/>
      <c r="M153" s="223"/>
      <c r="N153" s="224"/>
      <c r="O153" s="224"/>
      <c r="P153" s="224"/>
      <c r="Q153" s="224"/>
      <c r="R153" s="224"/>
      <c r="S153" s="224"/>
      <c r="T153" s="225"/>
      <c r="AT153" s="226" t="s">
        <v>143</v>
      </c>
      <c r="AU153" s="226" t="s">
        <v>87</v>
      </c>
      <c r="AV153" s="12" t="s">
        <v>87</v>
      </c>
      <c r="AW153" s="12" t="s">
        <v>41</v>
      </c>
      <c r="AX153" s="12" t="s">
        <v>25</v>
      </c>
      <c r="AY153" s="226" t="s">
        <v>132</v>
      </c>
    </row>
    <row r="154" spans="2:65" s="1" customFormat="1" ht="16.5" customHeight="1">
      <c r="B154" s="40"/>
      <c r="C154" s="191" t="s">
        <v>245</v>
      </c>
      <c r="D154" s="191" t="s">
        <v>134</v>
      </c>
      <c r="E154" s="192" t="s">
        <v>246</v>
      </c>
      <c r="F154" s="193" t="s">
        <v>247</v>
      </c>
      <c r="G154" s="194" t="s">
        <v>152</v>
      </c>
      <c r="H154" s="195">
        <v>49.79</v>
      </c>
      <c r="I154" s="196"/>
      <c r="J154" s="197">
        <f>ROUND(I154*H154,2)</f>
        <v>0</v>
      </c>
      <c r="K154" s="193" t="s">
        <v>138</v>
      </c>
      <c r="L154" s="60"/>
      <c r="M154" s="198" t="s">
        <v>34</v>
      </c>
      <c r="N154" s="199" t="s">
        <v>51</v>
      </c>
      <c r="O154" s="41"/>
      <c r="P154" s="200">
        <f>O154*H154</f>
        <v>0</v>
      </c>
      <c r="Q154" s="200">
        <v>0</v>
      </c>
      <c r="R154" s="200">
        <f>Q154*H154</f>
        <v>0</v>
      </c>
      <c r="S154" s="200">
        <v>0</v>
      </c>
      <c r="T154" s="201">
        <f>S154*H154</f>
        <v>0</v>
      </c>
      <c r="AR154" s="23" t="s">
        <v>139</v>
      </c>
      <c r="AT154" s="23" t="s">
        <v>134</v>
      </c>
      <c r="AU154" s="23" t="s">
        <v>87</v>
      </c>
      <c r="AY154" s="23" t="s">
        <v>132</v>
      </c>
      <c r="BE154" s="202">
        <f>IF(N154="základní",J154,0)</f>
        <v>0</v>
      </c>
      <c r="BF154" s="202">
        <f>IF(N154="snížená",J154,0)</f>
        <v>0</v>
      </c>
      <c r="BG154" s="202">
        <f>IF(N154="zákl. přenesená",J154,0)</f>
        <v>0</v>
      </c>
      <c r="BH154" s="202">
        <f>IF(N154="sníž. přenesená",J154,0)</f>
        <v>0</v>
      </c>
      <c r="BI154" s="202">
        <f>IF(N154="nulová",J154,0)</f>
        <v>0</v>
      </c>
      <c r="BJ154" s="23" t="s">
        <v>139</v>
      </c>
      <c r="BK154" s="202">
        <f>ROUND(I154*H154,2)</f>
        <v>0</v>
      </c>
      <c r="BL154" s="23" t="s">
        <v>139</v>
      </c>
      <c r="BM154" s="23" t="s">
        <v>248</v>
      </c>
    </row>
    <row r="155" spans="2:65" s="1" customFormat="1" ht="276">
      <c r="B155" s="40"/>
      <c r="C155" s="62"/>
      <c r="D155" s="203" t="s">
        <v>141</v>
      </c>
      <c r="E155" s="62"/>
      <c r="F155" s="204" t="s">
        <v>249</v>
      </c>
      <c r="G155" s="62"/>
      <c r="H155" s="62"/>
      <c r="I155" s="162"/>
      <c r="J155" s="62"/>
      <c r="K155" s="62"/>
      <c r="L155" s="60"/>
      <c r="M155" s="205"/>
      <c r="N155" s="41"/>
      <c r="O155" s="41"/>
      <c r="P155" s="41"/>
      <c r="Q155" s="41"/>
      <c r="R155" s="41"/>
      <c r="S155" s="41"/>
      <c r="T155" s="77"/>
      <c r="AT155" s="23" t="s">
        <v>141</v>
      </c>
      <c r="AU155" s="23" t="s">
        <v>87</v>
      </c>
    </row>
    <row r="156" spans="2:65" s="11" customFormat="1" ht="12">
      <c r="B156" s="206"/>
      <c r="C156" s="207"/>
      <c r="D156" s="203" t="s">
        <v>143</v>
      </c>
      <c r="E156" s="208" t="s">
        <v>34</v>
      </c>
      <c r="F156" s="209" t="s">
        <v>236</v>
      </c>
      <c r="G156" s="207"/>
      <c r="H156" s="208" t="s">
        <v>34</v>
      </c>
      <c r="I156" s="210"/>
      <c r="J156" s="207"/>
      <c r="K156" s="207"/>
      <c r="L156" s="211"/>
      <c r="M156" s="212"/>
      <c r="N156" s="213"/>
      <c r="O156" s="213"/>
      <c r="P156" s="213"/>
      <c r="Q156" s="213"/>
      <c r="R156" s="213"/>
      <c r="S156" s="213"/>
      <c r="T156" s="214"/>
      <c r="AT156" s="215" t="s">
        <v>143</v>
      </c>
      <c r="AU156" s="215" t="s">
        <v>87</v>
      </c>
      <c r="AV156" s="11" t="s">
        <v>25</v>
      </c>
      <c r="AW156" s="11" t="s">
        <v>41</v>
      </c>
      <c r="AX156" s="11" t="s">
        <v>78</v>
      </c>
      <c r="AY156" s="215" t="s">
        <v>132</v>
      </c>
    </row>
    <row r="157" spans="2:65" s="11" customFormat="1" ht="12">
      <c r="B157" s="206"/>
      <c r="C157" s="207"/>
      <c r="D157" s="203" t="s">
        <v>143</v>
      </c>
      <c r="E157" s="208" t="s">
        <v>34</v>
      </c>
      <c r="F157" s="209" t="s">
        <v>250</v>
      </c>
      <c r="G157" s="207"/>
      <c r="H157" s="208" t="s">
        <v>34</v>
      </c>
      <c r="I157" s="210"/>
      <c r="J157" s="207"/>
      <c r="K157" s="207"/>
      <c r="L157" s="211"/>
      <c r="M157" s="212"/>
      <c r="N157" s="213"/>
      <c r="O157" s="213"/>
      <c r="P157" s="213"/>
      <c r="Q157" s="213"/>
      <c r="R157" s="213"/>
      <c r="S157" s="213"/>
      <c r="T157" s="214"/>
      <c r="AT157" s="215" t="s">
        <v>143</v>
      </c>
      <c r="AU157" s="215" t="s">
        <v>87</v>
      </c>
      <c r="AV157" s="11" t="s">
        <v>25</v>
      </c>
      <c r="AW157" s="11" t="s">
        <v>41</v>
      </c>
      <c r="AX157" s="11" t="s">
        <v>78</v>
      </c>
      <c r="AY157" s="215" t="s">
        <v>132</v>
      </c>
    </row>
    <row r="158" spans="2:65" s="12" customFormat="1" ht="12">
      <c r="B158" s="216"/>
      <c r="C158" s="217"/>
      <c r="D158" s="203" t="s">
        <v>143</v>
      </c>
      <c r="E158" s="218" t="s">
        <v>34</v>
      </c>
      <c r="F158" s="219" t="s">
        <v>251</v>
      </c>
      <c r="G158" s="217"/>
      <c r="H158" s="220">
        <v>29.79</v>
      </c>
      <c r="I158" s="221"/>
      <c r="J158" s="217"/>
      <c r="K158" s="217"/>
      <c r="L158" s="222"/>
      <c r="M158" s="223"/>
      <c r="N158" s="224"/>
      <c r="O158" s="224"/>
      <c r="P158" s="224"/>
      <c r="Q158" s="224"/>
      <c r="R158" s="224"/>
      <c r="S158" s="224"/>
      <c r="T158" s="225"/>
      <c r="AT158" s="226" t="s">
        <v>143</v>
      </c>
      <c r="AU158" s="226" t="s">
        <v>87</v>
      </c>
      <c r="AV158" s="12" t="s">
        <v>87</v>
      </c>
      <c r="AW158" s="12" t="s">
        <v>41</v>
      </c>
      <c r="AX158" s="12" t="s">
        <v>78</v>
      </c>
      <c r="AY158" s="226" t="s">
        <v>132</v>
      </c>
    </row>
    <row r="159" spans="2:65" s="11" customFormat="1" ht="12">
      <c r="B159" s="206"/>
      <c r="C159" s="207"/>
      <c r="D159" s="203" t="s">
        <v>143</v>
      </c>
      <c r="E159" s="208" t="s">
        <v>34</v>
      </c>
      <c r="F159" s="209" t="s">
        <v>252</v>
      </c>
      <c r="G159" s="207"/>
      <c r="H159" s="208" t="s">
        <v>34</v>
      </c>
      <c r="I159" s="210"/>
      <c r="J159" s="207"/>
      <c r="K159" s="207"/>
      <c r="L159" s="211"/>
      <c r="M159" s="212"/>
      <c r="N159" s="213"/>
      <c r="O159" s="213"/>
      <c r="P159" s="213"/>
      <c r="Q159" s="213"/>
      <c r="R159" s="213"/>
      <c r="S159" s="213"/>
      <c r="T159" s="214"/>
      <c r="AT159" s="215" t="s">
        <v>143</v>
      </c>
      <c r="AU159" s="215" t="s">
        <v>87</v>
      </c>
      <c r="AV159" s="11" t="s">
        <v>25</v>
      </c>
      <c r="AW159" s="11" t="s">
        <v>41</v>
      </c>
      <c r="AX159" s="11" t="s">
        <v>78</v>
      </c>
      <c r="AY159" s="215" t="s">
        <v>132</v>
      </c>
    </row>
    <row r="160" spans="2:65" s="12" customFormat="1" ht="12">
      <c r="B160" s="216"/>
      <c r="C160" s="217"/>
      <c r="D160" s="203" t="s">
        <v>143</v>
      </c>
      <c r="E160" s="218" t="s">
        <v>34</v>
      </c>
      <c r="F160" s="219" t="s">
        <v>253</v>
      </c>
      <c r="G160" s="217"/>
      <c r="H160" s="220">
        <v>20</v>
      </c>
      <c r="I160" s="221"/>
      <c r="J160" s="217"/>
      <c r="K160" s="217"/>
      <c r="L160" s="222"/>
      <c r="M160" s="223"/>
      <c r="N160" s="224"/>
      <c r="O160" s="224"/>
      <c r="P160" s="224"/>
      <c r="Q160" s="224"/>
      <c r="R160" s="224"/>
      <c r="S160" s="224"/>
      <c r="T160" s="225"/>
      <c r="AT160" s="226" t="s">
        <v>143</v>
      </c>
      <c r="AU160" s="226" t="s">
        <v>87</v>
      </c>
      <c r="AV160" s="12" t="s">
        <v>87</v>
      </c>
      <c r="AW160" s="12" t="s">
        <v>41</v>
      </c>
      <c r="AX160" s="12" t="s">
        <v>78</v>
      </c>
      <c r="AY160" s="226" t="s">
        <v>132</v>
      </c>
    </row>
    <row r="161" spans="2:65" s="13" customFormat="1" ht="12">
      <c r="B161" s="227"/>
      <c r="C161" s="228"/>
      <c r="D161" s="203" t="s">
        <v>143</v>
      </c>
      <c r="E161" s="229" t="s">
        <v>34</v>
      </c>
      <c r="F161" s="230" t="s">
        <v>149</v>
      </c>
      <c r="G161" s="228"/>
      <c r="H161" s="231">
        <v>49.79</v>
      </c>
      <c r="I161" s="232"/>
      <c r="J161" s="228"/>
      <c r="K161" s="228"/>
      <c r="L161" s="233"/>
      <c r="M161" s="234"/>
      <c r="N161" s="235"/>
      <c r="O161" s="235"/>
      <c r="P161" s="235"/>
      <c r="Q161" s="235"/>
      <c r="R161" s="235"/>
      <c r="S161" s="235"/>
      <c r="T161" s="236"/>
      <c r="AT161" s="237" t="s">
        <v>143</v>
      </c>
      <c r="AU161" s="237" t="s">
        <v>87</v>
      </c>
      <c r="AV161" s="13" t="s">
        <v>139</v>
      </c>
      <c r="AW161" s="13" t="s">
        <v>41</v>
      </c>
      <c r="AX161" s="13" t="s">
        <v>25</v>
      </c>
      <c r="AY161" s="237" t="s">
        <v>132</v>
      </c>
    </row>
    <row r="162" spans="2:65" s="1" customFormat="1" ht="16.5" customHeight="1">
      <c r="B162" s="40"/>
      <c r="C162" s="191" t="s">
        <v>254</v>
      </c>
      <c r="D162" s="191" t="s">
        <v>134</v>
      </c>
      <c r="E162" s="192" t="s">
        <v>255</v>
      </c>
      <c r="F162" s="193" t="s">
        <v>256</v>
      </c>
      <c r="G162" s="194" t="s">
        <v>152</v>
      </c>
      <c r="H162" s="195">
        <v>16.875</v>
      </c>
      <c r="I162" s="196"/>
      <c r="J162" s="197">
        <f>ROUND(I162*H162,2)</f>
        <v>0</v>
      </c>
      <c r="K162" s="193" t="s">
        <v>34</v>
      </c>
      <c r="L162" s="60"/>
      <c r="M162" s="198" t="s">
        <v>34</v>
      </c>
      <c r="N162" s="199" t="s">
        <v>51</v>
      </c>
      <c r="O162" s="41"/>
      <c r="P162" s="200">
        <f>O162*H162</f>
        <v>0</v>
      </c>
      <c r="Q162" s="200">
        <v>0</v>
      </c>
      <c r="R162" s="200">
        <f>Q162*H162</f>
        <v>0</v>
      </c>
      <c r="S162" s="200">
        <v>0</v>
      </c>
      <c r="T162" s="201">
        <f>S162*H162</f>
        <v>0</v>
      </c>
      <c r="AR162" s="23" t="s">
        <v>139</v>
      </c>
      <c r="AT162" s="23" t="s">
        <v>134</v>
      </c>
      <c r="AU162" s="23" t="s">
        <v>87</v>
      </c>
      <c r="AY162" s="23" t="s">
        <v>132</v>
      </c>
      <c r="BE162" s="202">
        <f>IF(N162="základní",J162,0)</f>
        <v>0</v>
      </c>
      <c r="BF162" s="202">
        <f>IF(N162="snížená",J162,0)</f>
        <v>0</v>
      </c>
      <c r="BG162" s="202">
        <f>IF(N162="zákl. přenesená",J162,0)</f>
        <v>0</v>
      </c>
      <c r="BH162" s="202">
        <f>IF(N162="sníž. přenesená",J162,0)</f>
        <v>0</v>
      </c>
      <c r="BI162" s="202">
        <f>IF(N162="nulová",J162,0)</f>
        <v>0</v>
      </c>
      <c r="BJ162" s="23" t="s">
        <v>139</v>
      </c>
      <c r="BK162" s="202">
        <f>ROUND(I162*H162,2)</f>
        <v>0</v>
      </c>
      <c r="BL162" s="23" t="s">
        <v>139</v>
      </c>
      <c r="BM162" s="23" t="s">
        <v>257</v>
      </c>
    </row>
    <row r="163" spans="2:65" s="11" customFormat="1" ht="12">
      <c r="B163" s="206"/>
      <c r="C163" s="207"/>
      <c r="D163" s="203" t="s">
        <v>143</v>
      </c>
      <c r="E163" s="208" t="s">
        <v>34</v>
      </c>
      <c r="F163" s="209" t="s">
        <v>236</v>
      </c>
      <c r="G163" s="207"/>
      <c r="H163" s="208" t="s">
        <v>34</v>
      </c>
      <c r="I163" s="210"/>
      <c r="J163" s="207"/>
      <c r="K163" s="207"/>
      <c r="L163" s="211"/>
      <c r="M163" s="212"/>
      <c r="N163" s="213"/>
      <c r="O163" s="213"/>
      <c r="P163" s="213"/>
      <c r="Q163" s="213"/>
      <c r="R163" s="213"/>
      <c r="S163" s="213"/>
      <c r="T163" s="214"/>
      <c r="AT163" s="215" t="s">
        <v>143</v>
      </c>
      <c r="AU163" s="215" t="s">
        <v>87</v>
      </c>
      <c r="AV163" s="11" t="s">
        <v>25</v>
      </c>
      <c r="AW163" s="11" t="s">
        <v>41</v>
      </c>
      <c r="AX163" s="11" t="s">
        <v>78</v>
      </c>
      <c r="AY163" s="215" t="s">
        <v>132</v>
      </c>
    </row>
    <row r="164" spans="2:65" s="11" customFormat="1" ht="12">
      <c r="B164" s="206"/>
      <c r="C164" s="207"/>
      <c r="D164" s="203" t="s">
        <v>143</v>
      </c>
      <c r="E164" s="208" t="s">
        <v>34</v>
      </c>
      <c r="F164" s="209" t="s">
        <v>258</v>
      </c>
      <c r="G164" s="207"/>
      <c r="H164" s="208" t="s">
        <v>34</v>
      </c>
      <c r="I164" s="210"/>
      <c r="J164" s="207"/>
      <c r="K164" s="207"/>
      <c r="L164" s="211"/>
      <c r="M164" s="212"/>
      <c r="N164" s="213"/>
      <c r="O164" s="213"/>
      <c r="P164" s="213"/>
      <c r="Q164" s="213"/>
      <c r="R164" s="213"/>
      <c r="S164" s="213"/>
      <c r="T164" s="214"/>
      <c r="AT164" s="215" t="s">
        <v>143</v>
      </c>
      <c r="AU164" s="215" t="s">
        <v>87</v>
      </c>
      <c r="AV164" s="11" t="s">
        <v>25</v>
      </c>
      <c r="AW164" s="11" t="s">
        <v>41</v>
      </c>
      <c r="AX164" s="11" t="s">
        <v>78</v>
      </c>
      <c r="AY164" s="215" t="s">
        <v>132</v>
      </c>
    </row>
    <row r="165" spans="2:65" s="12" customFormat="1" ht="12">
      <c r="B165" s="216"/>
      <c r="C165" s="217"/>
      <c r="D165" s="203" t="s">
        <v>143</v>
      </c>
      <c r="E165" s="218" t="s">
        <v>34</v>
      </c>
      <c r="F165" s="219" t="s">
        <v>259</v>
      </c>
      <c r="G165" s="217"/>
      <c r="H165" s="220">
        <v>16.875</v>
      </c>
      <c r="I165" s="221"/>
      <c r="J165" s="217"/>
      <c r="K165" s="217"/>
      <c r="L165" s="222"/>
      <c r="M165" s="223"/>
      <c r="N165" s="224"/>
      <c r="O165" s="224"/>
      <c r="P165" s="224"/>
      <c r="Q165" s="224"/>
      <c r="R165" s="224"/>
      <c r="S165" s="224"/>
      <c r="T165" s="225"/>
      <c r="AT165" s="226" t="s">
        <v>143</v>
      </c>
      <c r="AU165" s="226" t="s">
        <v>87</v>
      </c>
      <c r="AV165" s="12" t="s">
        <v>87</v>
      </c>
      <c r="AW165" s="12" t="s">
        <v>41</v>
      </c>
      <c r="AX165" s="12" t="s">
        <v>25</v>
      </c>
      <c r="AY165" s="226" t="s">
        <v>132</v>
      </c>
    </row>
    <row r="166" spans="2:65" s="1" customFormat="1" ht="38.25" customHeight="1">
      <c r="B166" s="40"/>
      <c r="C166" s="191" t="s">
        <v>260</v>
      </c>
      <c r="D166" s="191" t="s">
        <v>134</v>
      </c>
      <c r="E166" s="192" t="s">
        <v>261</v>
      </c>
      <c r="F166" s="193" t="s">
        <v>262</v>
      </c>
      <c r="G166" s="194" t="s">
        <v>152</v>
      </c>
      <c r="H166" s="195">
        <v>20.625</v>
      </c>
      <c r="I166" s="196"/>
      <c r="J166" s="197">
        <f>ROUND(I166*H166,2)</f>
        <v>0</v>
      </c>
      <c r="K166" s="193" t="s">
        <v>138</v>
      </c>
      <c r="L166" s="60"/>
      <c r="M166" s="198" t="s">
        <v>34</v>
      </c>
      <c r="N166" s="199" t="s">
        <v>51</v>
      </c>
      <c r="O166" s="41"/>
      <c r="P166" s="200">
        <f>O166*H166</f>
        <v>0</v>
      </c>
      <c r="Q166" s="200">
        <v>0</v>
      </c>
      <c r="R166" s="200">
        <f>Q166*H166</f>
        <v>0</v>
      </c>
      <c r="S166" s="200">
        <v>0</v>
      </c>
      <c r="T166" s="201">
        <f>S166*H166</f>
        <v>0</v>
      </c>
      <c r="AR166" s="23" t="s">
        <v>139</v>
      </c>
      <c r="AT166" s="23" t="s">
        <v>134</v>
      </c>
      <c r="AU166" s="23" t="s">
        <v>87</v>
      </c>
      <c r="AY166" s="23" t="s">
        <v>132</v>
      </c>
      <c r="BE166" s="202">
        <f>IF(N166="základní",J166,0)</f>
        <v>0</v>
      </c>
      <c r="BF166" s="202">
        <f>IF(N166="snížená",J166,0)</f>
        <v>0</v>
      </c>
      <c r="BG166" s="202">
        <f>IF(N166="zákl. přenesená",J166,0)</f>
        <v>0</v>
      </c>
      <c r="BH166" s="202">
        <f>IF(N166="sníž. přenesená",J166,0)</f>
        <v>0</v>
      </c>
      <c r="BI166" s="202">
        <f>IF(N166="nulová",J166,0)</f>
        <v>0</v>
      </c>
      <c r="BJ166" s="23" t="s">
        <v>139</v>
      </c>
      <c r="BK166" s="202">
        <f>ROUND(I166*H166,2)</f>
        <v>0</v>
      </c>
      <c r="BL166" s="23" t="s">
        <v>139</v>
      </c>
      <c r="BM166" s="23" t="s">
        <v>263</v>
      </c>
    </row>
    <row r="167" spans="2:65" s="1" customFormat="1" ht="409.6">
      <c r="B167" s="40"/>
      <c r="C167" s="62"/>
      <c r="D167" s="203" t="s">
        <v>141</v>
      </c>
      <c r="E167" s="62"/>
      <c r="F167" s="204" t="s">
        <v>264</v>
      </c>
      <c r="G167" s="62"/>
      <c r="H167" s="62"/>
      <c r="I167" s="162"/>
      <c r="J167" s="62"/>
      <c r="K167" s="62"/>
      <c r="L167" s="60"/>
      <c r="M167" s="205"/>
      <c r="N167" s="41"/>
      <c r="O167" s="41"/>
      <c r="P167" s="41"/>
      <c r="Q167" s="41"/>
      <c r="R167" s="41"/>
      <c r="S167" s="41"/>
      <c r="T167" s="77"/>
      <c r="AT167" s="23" t="s">
        <v>141</v>
      </c>
      <c r="AU167" s="23" t="s">
        <v>87</v>
      </c>
    </row>
    <row r="168" spans="2:65" s="11" customFormat="1" ht="12">
      <c r="B168" s="206"/>
      <c r="C168" s="207"/>
      <c r="D168" s="203" t="s">
        <v>143</v>
      </c>
      <c r="E168" s="208" t="s">
        <v>34</v>
      </c>
      <c r="F168" s="209" t="s">
        <v>236</v>
      </c>
      <c r="G168" s="207"/>
      <c r="H168" s="208" t="s">
        <v>34</v>
      </c>
      <c r="I168" s="210"/>
      <c r="J168" s="207"/>
      <c r="K168" s="207"/>
      <c r="L168" s="211"/>
      <c r="M168" s="212"/>
      <c r="N168" s="213"/>
      <c r="O168" s="213"/>
      <c r="P168" s="213"/>
      <c r="Q168" s="213"/>
      <c r="R168" s="213"/>
      <c r="S168" s="213"/>
      <c r="T168" s="214"/>
      <c r="AT168" s="215" t="s">
        <v>143</v>
      </c>
      <c r="AU168" s="215" t="s">
        <v>87</v>
      </c>
      <c r="AV168" s="11" t="s">
        <v>25</v>
      </c>
      <c r="AW168" s="11" t="s">
        <v>41</v>
      </c>
      <c r="AX168" s="11" t="s">
        <v>78</v>
      </c>
      <c r="AY168" s="215" t="s">
        <v>132</v>
      </c>
    </row>
    <row r="169" spans="2:65" s="11" customFormat="1" ht="12">
      <c r="B169" s="206"/>
      <c r="C169" s="207"/>
      <c r="D169" s="203" t="s">
        <v>143</v>
      </c>
      <c r="E169" s="208" t="s">
        <v>34</v>
      </c>
      <c r="F169" s="209" t="s">
        <v>265</v>
      </c>
      <c r="G169" s="207"/>
      <c r="H169" s="208" t="s">
        <v>34</v>
      </c>
      <c r="I169" s="210"/>
      <c r="J169" s="207"/>
      <c r="K169" s="207"/>
      <c r="L169" s="211"/>
      <c r="M169" s="212"/>
      <c r="N169" s="213"/>
      <c r="O169" s="213"/>
      <c r="P169" s="213"/>
      <c r="Q169" s="213"/>
      <c r="R169" s="213"/>
      <c r="S169" s="213"/>
      <c r="T169" s="214"/>
      <c r="AT169" s="215" t="s">
        <v>143</v>
      </c>
      <c r="AU169" s="215" t="s">
        <v>87</v>
      </c>
      <c r="AV169" s="11" t="s">
        <v>25</v>
      </c>
      <c r="AW169" s="11" t="s">
        <v>41</v>
      </c>
      <c r="AX169" s="11" t="s">
        <v>78</v>
      </c>
      <c r="AY169" s="215" t="s">
        <v>132</v>
      </c>
    </row>
    <row r="170" spans="2:65" s="12" customFormat="1" ht="12">
      <c r="B170" s="216"/>
      <c r="C170" s="217"/>
      <c r="D170" s="203" t="s">
        <v>143</v>
      </c>
      <c r="E170" s="218" t="s">
        <v>34</v>
      </c>
      <c r="F170" s="219" t="s">
        <v>253</v>
      </c>
      <c r="G170" s="217"/>
      <c r="H170" s="220">
        <v>20</v>
      </c>
      <c r="I170" s="221"/>
      <c r="J170" s="217"/>
      <c r="K170" s="217"/>
      <c r="L170" s="222"/>
      <c r="M170" s="223"/>
      <c r="N170" s="224"/>
      <c r="O170" s="224"/>
      <c r="P170" s="224"/>
      <c r="Q170" s="224"/>
      <c r="R170" s="224"/>
      <c r="S170" s="224"/>
      <c r="T170" s="225"/>
      <c r="AT170" s="226" t="s">
        <v>143</v>
      </c>
      <c r="AU170" s="226" t="s">
        <v>87</v>
      </c>
      <c r="AV170" s="12" t="s">
        <v>87</v>
      </c>
      <c r="AW170" s="12" t="s">
        <v>41</v>
      </c>
      <c r="AX170" s="12" t="s">
        <v>78</v>
      </c>
      <c r="AY170" s="226" t="s">
        <v>132</v>
      </c>
    </row>
    <row r="171" spans="2:65" s="11" customFormat="1" ht="12">
      <c r="B171" s="206"/>
      <c r="C171" s="207"/>
      <c r="D171" s="203" t="s">
        <v>143</v>
      </c>
      <c r="E171" s="208" t="s">
        <v>34</v>
      </c>
      <c r="F171" s="209" t="s">
        <v>266</v>
      </c>
      <c r="G171" s="207"/>
      <c r="H171" s="208" t="s">
        <v>34</v>
      </c>
      <c r="I171" s="210"/>
      <c r="J171" s="207"/>
      <c r="K171" s="207"/>
      <c r="L171" s="211"/>
      <c r="M171" s="212"/>
      <c r="N171" s="213"/>
      <c r="O171" s="213"/>
      <c r="P171" s="213"/>
      <c r="Q171" s="213"/>
      <c r="R171" s="213"/>
      <c r="S171" s="213"/>
      <c r="T171" s="214"/>
      <c r="AT171" s="215" t="s">
        <v>143</v>
      </c>
      <c r="AU171" s="215" t="s">
        <v>87</v>
      </c>
      <c r="AV171" s="11" t="s">
        <v>25</v>
      </c>
      <c r="AW171" s="11" t="s">
        <v>41</v>
      </c>
      <c r="AX171" s="11" t="s">
        <v>78</v>
      </c>
      <c r="AY171" s="215" t="s">
        <v>132</v>
      </c>
    </row>
    <row r="172" spans="2:65" s="12" customFormat="1" ht="12">
      <c r="B172" s="216"/>
      <c r="C172" s="217"/>
      <c r="D172" s="203" t="s">
        <v>143</v>
      </c>
      <c r="E172" s="218" t="s">
        <v>34</v>
      </c>
      <c r="F172" s="219" t="s">
        <v>226</v>
      </c>
      <c r="G172" s="217"/>
      <c r="H172" s="220">
        <v>0.625</v>
      </c>
      <c r="I172" s="221"/>
      <c r="J172" s="217"/>
      <c r="K172" s="217"/>
      <c r="L172" s="222"/>
      <c r="M172" s="223"/>
      <c r="N172" s="224"/>
      <c r="O172" s="224"/>
      <c r="P172" s="224"/>
      <c r="Q172" s="224"/>
      <c r="R172" s="224"/>
      <c r="S172" s="224"/>
      <c r="T172" s="225"/>
      <c r="AT172" s="226" t="s">
        <v>143</v>
      </c>
      <c r="AU172" s="226" t="s">
        <v>87</v>
      </c>
      <c r="AV172" s="12" t="s">
        <v>87</v>
      </c>
      <c r="AW172" s="12" t="s">
        <v>41</v>
      </c>
      <c r="AX172" s="12" t="s">
        <v>78</v>
      </c>
      <c r="AY172" s="226" t="s">
        <v>132</v>
      </c>
    </row>
    <row r="173" spans="2:65" s="13" customFormat="1" ht="12">
      <c r="B173" s="227"/>
      <c r="C173" s="228"/>
      <c r="D173" s="203" t="s">
        <v>143</v>
      </c>
      <c r="E173" s="229" t="s">
        <v>34</v>
      </c>
      <c r="F173" s="230" t="s">
        <v>149</v>
      </c>
      <c r="G173" s="228"/>
      <c r="H173" s="231">
        <v>20.625</v>
      </c>
      <c r="I173" s="232"/>
      <c r="J173" s="228"/>
      <c r="K173" s="228"/>
      <c r="L173" s="233"/>
      <c r="M173" s="234"/>
      <c r="N173" s="235"/>
      <c r="O173" s="235"/>
      <c r="P173" s="235"/>
      <c r="Q173" s="235"/>
      <c r="R173" s="235"/>
      <c r="S173" s="235"/>
      <c r="T173" s="236"/>
      <c r="AT173" s="237" t="s">
        <v>143</v>
      </c>
      <c r="AU173" s="237" t="s">
        <v>87</v>
      </c>
      <c r="AV173" s="13" t="s">
        <v>139</v>
      </c>
      <c r="AW173" s="13" t="s">
        <v>41</v>
      </c>
      <c r="AX173" s="13" t="s">
        <v>25</v>
      </c>
      <c r="AY173" s="237" t="s">
        <v>132</v>
      </c>
    </row>
    <row r="174" spans="2:65" s="1" customFormat="1" ht="16.5" customHeight="1">
      <c r="B174" s="40"/>
      <c r="C174" s="191" t="s">
        <v>267</v>
      </c>
      <c r="D174" s="191" t="s">
        <v>134</v>
      </c>
      <c r="E174" s="192" t="s">
        <v>268</v>
      </c>
      <c r="F174" s="193" t="s">
        <v>269</v>
      </c>
      <c r="G174" s="194" t="s">
        <v>270</v>
      </c>
      <c r="H174" s="195">
        <v>524.48400000000004</v>
      </c>
      <c r="I174" s="196"/>
      <c r="J174" s="197">
        <f>ROUND(I174*H174,2)</f>
        <v>0</v>
      </c>
      <c r="K174" s="193" t="s">
        <v>34</v>
      </c>
      <c r="L174" s="60"/>
      <c r="M174" s="198" t="s">
        <v>34</v>
      </c>
      <c r="N174" s="199" t="s">
        <v>51</v>
      </c>
      <c r="O174" s="41"/>
      <c r="P174" s="200">
        <f>O174*H174</f>
        <v>0</v>
      </c>
      <c r="Q174" s="200">
        <v>0</v>
      </c>
      <c r="R174" s="200">
        <f>Q174*H174</f>
        <v>0</v>
      </c>
      <c r="S174" s="200">
        <v>0</v>
      </c>
      <c r="T174" s="201">
        <f>S174*H174</f>
        <v>0</v>
      </c>
      <c r="AR174" s="23" t="s">
        <v>139</v>
      </c>
      <c r="AT174" s="23" t="s">
        <v>134</v>
      </c>
      <c r="AU174" s="23" t="s">
        <v>87</v>
      </c>
      <c r="AY174" s="23" t="s">
        <v>132</v>
      </c>
      <c r="BE174" s="202">
        <f>IF(N174="základní",J174,0)</f>
        <v>0</v>
      </c>
      <c r="BF174" s="202">
        <f>IF(N174="snížená",J174,0)</f>
        <v>0</v>
      </c>
      <c r="BG174" s="202">
        <f>IF(N174="zákl. přenesená",J174,0)</f>
        <v>0</v>
      </c>
      <c r="BH174" s="202">
        <f>IF(N174="sníž. přenesená",J174,0)</f>
        <v>0</v>
      </c>
      <c r="BI174" s="202">
        <f>IF(N174="nulová",J174,0)</f>
        <v>0</v>
      </c>
      <c r="BJ174" s="23" t="s">
        <v>139</v>
      </c>
      <c r="BK174" s="202">
        <f>ROUND(I174*H174,2)</f>
        <v>0</v>
      </c>
      <c r="BL174" s="23" t="s">
        <v>139</v>
      </c>
      <c r="BM174" s="23" t="s">
        <v>271</v>
      </c>
    </row>
    <row r="175" spans="2:65" s="11" customFormat="1" ht="12">
      <c r="B175" s="206"/>
      <c r="C175" s="207"/>
      <c r="D175" s="203" t="s">
        <v>143</v>
      </c>
      <c r="E175" s="208" t="s">
        <v>34</v>
      </c>
      <c r="F175" s="209" t="s">
        <v>236</v>
      </c>
      <c r="G175" s="207"/>
      <c r="H175" s="208" t="s">
        <v>34</v>
      </c>
      <c r="I175" s="210"/>
      <c r="J175" s="207"/>
      <c r="K175" s="207"/>
      <c r="L175" s="211"/>
      <c r="M175" s="212"/>
      <c r="N175" s="213"/>
      <c r="O175" s="213"/>
      <c r="P175" s="213"/>
      <c r="Q175" s="213"/>
      <c r="R175" s="213"/>
      <c r="S175" s="213"/>
      <c r="T175" s="214"/>
      <c r="AT175" s="215" t="s">
        <v>143</v>
      </c>
      <c r="AU175" s="215" t="s">
        <v>87</v>
      </c>
      <c r="AV175" s="11" t="s">
        <v>25</v>
      </c>
      <c r="AW175" s="11" t="s">
        <v>41</v>
      </c>
      <c r="AX175" s="11" t="s">
        <v>78</v>
      </c>
      <c r="AY175" s="215" t="s">
        <v>132</v>
      </c>
    </row>
    <row r="176" spans="2:65" s="11" customFormat="1" ht="12">
      <c r="B176" s="206"/>
      <c r="C176" s="207"/>
      <c r="D176" s="203" t="s">
        <v>143</v>
      </c>
      <c r="E176" s="208" t="s">
        <v>34</v>
      </c>
      <c r="F176" s="209" t="s">
        <v>272</v>
      </c>
      <c r="G176" s="207"/>
      <c r="H176" s="208" t="s">
        <v>34</v>
      </c>
      <c r="I176" s="210"/>
      <c r="J176" s="207"/>
      <c r="K176" s="207"/>
      <c r="L176" s="211"/>
      <c r="M176" s="212"/>
      <c r="N176" s="213"/>
      <c r="O176" s="213"/>
      <c r="P176" s="213"/>
      <c r="Q176" s="213"/>
      <c r="R176" s="213"/>
      <c r="S176" s="213"/>
      <c r="T176" s="214"/>
      <c r="AT176" s="215" t="s">
        <v>143</v>
      </c>
      <c r="AU176" s="215" t="s">
        <v>87</v>
      </c>
      <c r="AV176" s="11" t="s">
        <v>25</v>
      </c>
      <c r="AW176" s="11" t="s">
        <v>41</v>
      </c>
      <c r="AX176" s="11" t="s">
        <v>78</v>
      </c>
      <c r="AY176" s="215" t="s">
        <v>132</v>
      </c>
    </row>
    <row r="177" spans="2:65" s="12" customFormat="1" ht="12">
      <c r="B177" s="216"/>
      <c r="C177" s="217"/>
      <c r="D177" s="203" t="s">
        <v>143</v>
      </c>
      <c r="E177" s="218" t="s">
        <v>34</v>
      </c>
      <c r="F177" s="219" t="s">
        <v>273</v>
      </c>
      <c r="G177" s="217"/>
      <c r="H177" s="220">
        <v>524.48400000000004</v>
      </c>
      <c r="I177" s="221"/>
      <c r="J177" s="217"/>
      <c r="K177" s="217"/>
      <c r="L177" s="222"/>
      <c r="M177" s="223"/>
      <c r="N177" s="224"/>
      <c r="O177" s="224"/>
      <c r="P177" s="224"/>
      <c r="Q177" s="224"/>
      <c r="R177" s="224"/>
      <c r="S177" s="224"/>
      <c r="T177" s="225"/>
      <c r="AT177" s="226" t="s">
        <v>143</v>
      </c>
      <c r="AU177" s="226" t="s">
        <v>87</v>
      </c>
      <c r="AV177" s="12" t="s">
        <v>87</v>
      </c>
      <c r="AW177" s="12" t="s">
        <v>41</v>
      </c>
      <c r="AX177" s="12" t="s">
        <v>25</v>
      </c>
      <c r="AY177" s="226" t="s">
        <v>132</v>
      </c>
    </row>
    <row r="178" spans="2:65" s="1" customFormat="1" ht="38.25" customHeight="1">
      <c r="B178" s="40"/>
      <c r="C178" s="191" t="s">
        <v>9</v>
      </c>
      <c r="D178" s="191" t="s">
        <v>134</v>
      </c>
      <c r="E178" s="192" t="s">
        <v>274</v>
      </c>
      <c r="F178" s="193" t="s">
        <v>275</v>
      </c>
      <c r="G178" s="194" t="s">
        <v>137</v>
      </c>
      <c r="H178" s="195">
        <v>525</v>
      </c>
      <c r="I178" s="196"/>
      <c r="J178" s="197">
        <f>ROUND(I178*H178,2)</f>
        <v>0</v>
      </c>
      <c r="K178" s="193" t="s">
        <v>138</v>
      </c>
      <c r="L178" s="60"/>
      <c r="M178" s="198" t="s">
        <v>34</v>
      </c>
      <c r="N178" s="199" t="s">
        <v>51</v>
      </c>
      <c r="O178" s="41"/>
      <c r="P178" s="200">
        <f>O178*H178</f>
        <v>0</v>
      </c>
      <c r="Q178" s="200">
        <v>0</v>
      </c>
      <c r="R178" s="200">
        <f>Q178*H178</f>
        <v>0</v>
      </c>
      <c r="S178" s="200">
        <v>0</v>
      </c>
      <c r="T178" s="201">
        <f>S178*H178</f>
        <v>0</v>
      </c>
      <c r="AR178" s="23" t="s">
        <v>139</v>
      </c>
      <c r="AT178" s="23" t="s">
        <v>134</v>
      </c>
      <c r="AU178" s="23" t="s">
        <v>87</v>
      </c>
      <c r="AY178" s="23" t="s">
        <v>132</v>
      </c>
      <c r="BE178" s="202">
        <f>IF(N178="základní",J178,0)</f>
        <v>0</v>
      </c>
      <c r="BF178" s="202">
        <f>IF(N178="snížená",J178,0)</f>
        <v>0</v>
      </c>
      <c r="BG178" s="202">
        <f>IF(N178="zákl. přenesená",J178,0)</f>
        <v>0</v>
      </c>
      <c r="BH178" s="202">
        <f>IF(N178="sníž. přenesená",J178,0)</f>
        <v>0</v>
      </c>
      <c r="BI178" s="202">
        <f>IF(N178="nulová",J178,0)</f>
        <v>0</v>
      </c>
      <c r="BJ178" s="23" t="s">
        <v>139</v>
      </c>
      <c r="BK178" s="202">
        <f>ROUND(I178*H178,2)</f>
        <v>0</v>
      </c>
      <c r="BL178" s="23" t="s">
        <v>139</v>
      </c>
      <c r="BM178" s="23" t="s">
        <v>276</v>
      </c>
    </row>
    <row r="179" spans="2:65" s="1" customFormat="1" ht="96">
      <c r="B179" s="40"/>
      <c r="C179" s="62"/>
      <c r="D179" s="203" t="s">
        <v>141</v>
      </c>
      <c r="E179" s="62"/>
      <c r="F179" s="204" t="s">
        <v>277</v>
      </c>
      <c r="G179" s="62"/>
      <c r="H179" s="62"/>
      <c r="I179" s="162"/>
      <c r="J179" s="62"/>
      <c r="K179" s="62"/>
      <c r="L179" s="60"/>
      <c r="M179" s="205"/>
      <c r="N179" s="41"/>
      <c r="O179" s="41"/>
      <c r="P179" s="41"/>
      <c r="Q179" s="41"/>
      <c r="R179" s="41"/>
      <c r="S179" s="41"/>
      <c r="T179" s="77"/>
      <c r="AT179" s="23" t="s">
        <v>141</v>
      </c>
      <c r="AU179" s="23" t="s">
        <v>87</v>
      </c>
    </row>
    <row r="180" spans="2:65" s="11" customFormat="1" ht="12">
      <c r="B180" s="206"/>
      <c r="C180" s="207"/>
      <c r="D180" s="203" t="s">
        <v>143</v>
      </c>
      <c r="E180" s="208" t="s">
        <v>34</v>
      </c>
      <c r="F180" s="209" t="s">
        <v>278</v>
      </c>
      <c r="G180" s="207"/>
      <c r="H180" s="208" t="s">
        <v>34</v>
      </c>
      <c r="I180" s="210"/>
      <c r="J180" s="207"/>
      <c r="K180" s="207"/>
      <c r="L180" s="211"/>
      <c r="M180" s="212"/>
      <c r="N180" s="213"/>
      <c r="O180" s="213"/>
      <c r="P180" s="213"/>
      <c r="Q180" s="213"/>
      <c r="R180" s="213"/>
      <c r="S180" s="213"/>
      <c r="T180" s="214"/>
      <c r="AT180" s="215" t="s">
        <v>143</v>
      </c>
      <c r="AU180" s="215" t="s">
        <v>87</v>
      </c>
      <c r="AV180" s="11" t="s">
        <v>25</v>
      </c>
      <c r="AW180" s="11" t="s">
        <v>41</v>
      </c>
      <c r="AX180" s="11" t="s">
        <v>78</v>
      </c>
      <c r="AY180" s="215" t="s">
        <v>132</v>
      </c>
    </row>
    <row r="181" spans="2:65" s="12" customFormat="1" ht="12">
      <c r="B181" s="216"/>
      <c r="C181" s="217"/>
      <c r="D181" s="203" t="s">
        <v>143</v>
      </c>
      <c r="E181" s="218" t="s">
        <v>34</v>
      </c>
      <c r="F181" s="219" t="s">
        <v>279</v>
      </c>
      <c r="G181" s="217"/>
      <c r="H181" s="220">
        <v>525</v>
      </c>
      <c r="I181" s="221"/>
      <c r="J181" s="217"/>
      <c r="K181" s="217"/>
      <c r="L181" s="222"/>
      <c r="M181" s="223"/>
      <c r="N181" s="224"/>
      <c r="O181" s="224"/>
      <c r="P181" s="224"/>
      <c r="Q181" s="224"/>
      <c r="R181" s="224"/>
      <c r="S181" s="224"/>
      <c r="T181" s="225"/>
      <c r="AT181" s="226" t="s">
        <v>143</v>
      </c>
      <c r="AU181" s="226" t="s">
        <v>87</v>
      </c>
      <c r="AV181" s="12" t="s">
        <v>87</v>
      </c>
      <c r="AW181" s="12" t="s">
        <v>41</v>
      </c>
      <c r="AX181" s="12" t="s">
        <v>25</v>
      </c>
      <c r="AY181" s="226" t="s">
        <v>132</v>
      </c>
    </row>
    <row r="182" spans="2:65" s="1" customFormat="1" ht="25.5" customHeight="1">
      <c r="B182" s="40"/>
      <c r="C182" s="191" t="s">
        <v>280</v>
      </c>
      <c r="D182" s="191" t="s">
        <v>134</v>
      </c>
      <c r="E182" s="192" t="s">
        <v>281</v>
      </c>
      <c r="F182" s="193" t="s">
        <v>282</v>
      </c>
      <c r="G182" s="194" t="s">
        <v>137</v>
      </c>
      <c r="H182" s="195">
        <v>66.349999999999994</v>
      </c>
      <c r="I182" s="196"/>
      <c r="J182" s="197">
        <f>ROUND(I182*H182,2)</f>
        <v>0</v>
      </c>
      <c r="K182" s="193" t="s">
        <v>138</v>
      </c>
      <c r="L182" s="60"/>
      <c r="M182" s="198" t="s">
        <v>34</v>
      </c>
      <c r="N182" s="199" t="s">
        <v>51</v>
      </c>
      <c r="O182" s="41"/>
      <c r="P182" s="200">
        <f>O182*H182</f>
        <v>0</v>
      </c>
      <c r="Q182" s="200">
        <v>0</v>
      </c>
      <c r="R182" s="200">
        <f>Q182*H182</f>
        <v>0</v>
      </c>
      <c r="S182" s="200">
        <v>0</v>
      </c>
      <c r="T182" s="201">
        <f>S182*H182</f>
        <v>0</v>
      </c>
      <c r="AR182" s="23" t="s">
        <v>139</v>
      </c>
      <c r="AT182" s="23" t="s">
        <v>134</v>
      </c>
      <c r="AU182" s="23" t="s">
        <v>87</v>
      </c>
      <c r="AY182" s="23" t="s">
        <v>132</v>
      </c>
      <c r="BE182" s="202">
        <f>IF(N182="základní",J182,0)</f>
        <v>0</v>
      </c>
      <c r="BF182" s="202">
        <f>IF(N182="snížená",J182,0)</f>
        <v>0</v>
      </c>
      <c r="BG182" s="202">
        <f>IF(N182="zákl. přenesená",J182,0)</f>
        <v>0</v>
      </c>
      <c r="BH182" s="202">
        <f>IF(N182="sníž. přenesená",J182,0)</f>
        <v>0</v>
      </c>
      <c r="BI182" s="202">
        <f>IF(N182="nulová",J182,0)</f>
        <v>0</v>
      </c>
      <c r="BJ182" s="23" t="s">
        <v>139</v>
      </c>
      <c r="BK182" s="202">
        <f>ROUND(I182*H182,2)</f>
        <v>0</v>
      </c>
      <c r="BL182" s="23" t="s">
        <v>139</v>
      </c>
      <c r="BM182" s="23" t="s">
        <v>283</v>
      </c>
    </row>
    <row r="183" spans="2:65" s="1" customFormat="1" ht="156">
      <c r="B183" s="40"/>
      <c r="C183" s="62"/>
      <c r="D183" s="203" t="s">
        <v>141</v>
      </c>
      <c r="E183" s="62"/>
      <c r="F183" s="204" t="s">
        <v>284</v>
      </c>
      <c r="G183" s="62"/>
      <c r="H183" s="62"/>
      <c r="I183" s="162"/>
      <c r="J183" s="62"/>
      <c r="K183" s="62"/>
      <c r="L183" s="60"/>
      <c r="M183" s="205"/>
      <c r="N183" s="41"/>
      <c r="O183" s="41"/>
      <c r="P183" s="41"/>
      <c r="Q183" s="41"/>
      <c r="R183" s="41"/>
      <c r="S183" s="41"/>
      <c r="T183" s="77"/>
      <c r="AT183" s="23" t="s">
        <v>141</v>
      </c>
      <c r="AU183" s="23" t="s">
        <v>87</v>
      </c>
    </row>
    <row r="184" spans="2:65" s="11" customFormat="1" ht="12">
      <c r="B184" s="206"/>
      <c r="C184" s="207"/>
      <c r="D184" s="203" t="s">
        <v>143</v>
      </c>
      <c r="E184" s="208" t="s">
        <v>34</v>
      </c>
      <c r="F184" s="209" t="s">
        <v>285</v>
      </c>
      <c r="G184" s="207"/>
      <c r="H184" s="208" t="s">
        <v>34</v>
      </c>
      <c r="I184" s="210"/>
      <c r="J184" s="207"/>
      <c r="K184" s="207"/>
      <c r="L184" s="211"/>
      <c r="M184" s="212"/>
      <c r="N184" s="213"/>
      <c r="O184" s="213"/>
      <c r="P184" s="213"/>
      <c r="Q184" s="213"/>
      <c r="R184" s="213"/>
      <c r="S184" s="213"/>
      <c r="T184" s="214"/>
      <c r="AT184" s="215" t="s">
        <v>143</v>
      </c>
      <c r="AU184" s="215" t="s">
        <v>87</v>
      </c>
      <c r="AV184" s="11" t="s">
        <v>25</v>
      </c>
      <c r="AW184" s="11" t="s">
        <v>41</v>
      </c>
      <c r="AX184" s="11" t="s">
        <v>78</v>
      </c>
      <c r="AY184" s="215" t="s">
        <v>132</v>
      </c>
    </row>
    <row r="185" spans="2:65" s="12" customFormat="1" ht="12">
      <c r="B185" s="216"/>
      <c r="C185" s="217"/>
      <c r="D185" s="203" t="s">
        <v>143</v>
      </c>
      <c r="E185" s="218" t="s">
        <v>34</v>
      </c>
      <c r="F185" s="219" t="s">
        <v>286</v>
      </c>
      <c r="G185" s="217"/>
      <c r="H185" s="220">
        <v>66.349999999999994</v>
      </c>
      <c r="I185" s="221"/>
      <c r="J185" s="217"/>
      <c r="K185" s="217"/>
      <c r="L185" s="222"/>
      <c r="M185" s="223"/>
      <c r="N185" s="224"/>
      <c r="O185" s="224"/>
      <c r="P185" s="224"/>
      <c r="Q185" s="224"/>
      <c r="R185" s="224"/>
      <c r="S185" s="224"/>
      <c r="T185" s="225"/>
      <c r="AT185" s="226" t="s">
        <v>143</v>
      </c>
      <c r="AU185" s="226" t="s">
        <v>87</v>
      </c>
      <c r="AV185" s="12" t="s">
        <v>87</v>
      </c>
      <c r="AW185" s="12" t="s">
        <v>41</v>
      </c>
      <c r="AX185" s="12" t="s">
        <v>25</v>
      </c>
      <c r="AY185" s="226" t="s">
        <v>132</v>
      </c>
    </row>
    <row r="186" spans="2:65" s="10" customFormat="1" ht="22.35" customHeight="1">
      <c r="B186" s="175"/>
      <c r="C186" s="176"/>
      <c r="D186" s="177" t="s">
        <v>77</v>
      </c>
      <c r="E186" s="189" t="s">
        <v>254</v>
      </c>
      <c r="F186" s="189" t="s">
        <v>287</v>
      </c>
      <c r="G186" s="176"/>
      <c r="H186" s="176"/>
      <c r="I186" s="179"/>
      <c r="J186" s="190">
        <f>BK186</f>
        <v>0</v>
      </c>
      <c r="K186" s="176"/>
      <c r="L186" s="181"/>
      <c r="M186" s="182"/>
      <c r="N186" s="183"/>
      <c r="O186" s="183"/>
      <c r="P186" s="184">
        <f>SUM(P187:P196)</f>
        <v>0</v>
      </c>
      <c r="Q186" s="183"/>
      <c r="R186" s="184">
        <f>SUM(R187:R196)</f>
        <v>1.8273000000000001E-2</v>
      </c>
      <c r="S186" s="183"/>
      <c r="T186" s="185">
        <f>SUM(T187:T196)</f>
        <v>0</v>
      </c>
      <c r="AR186" s="186" t="s">
        <v>25</v>
      </c>
      <c r="AT186" s="187" t="s">
        <v>77</v>
      </c>
      <c r="AU186" s="187" t="s">
        <v>87</v>
      </c>
      <c r="AY186" s="186" t="s">
        <v>132</v>
      </c>
      <c r="BK186" s="188">
        <f>SUM(BK187:BK196)</f>
        <v>0</v>
      </c>
    </row>
    <row r="187" spans="2:65" s="1" customFormat="1" ht="25.5" customHeight="1">
      <c r="B187" s="40"/>
      <c r="C187" s="191" t="s">
        <v>288</v>
      </c>
      <c r="D187" s="191" t="s">
        <v>134</v>
      </c>
      <c r="E187" s="192" t="s">
        <v>289</v>
      </c>
      <c r="F187" s="193" t="s">
        <v>290</v>
      </c>
      <c r="G187" s="194" t="s">
        <v>137</v>
      </c>
      <c r="H187" s="195">
        <v>591.35</v>
      </c>
      <c r="I187" s="196"/>
      <c r="J187" s="197">
        <f>ROUND(I187*H187,2)</f>
        <v>0</v>
      </c>
      <c r="K187" s="193" t="s">
        <v>138</v>
      </c>
      <c r="L187" s="60"/>
      <c r="M187" s="198" t="s">
        <v>34</v>
      </c>
      <c r="N187" s="199" t="s">
        <v>51</v>
      </c>
      <c r="O187" s="41"/>
      <c r="P187" s="200">
        <f>O187*H187</f>
        <v>0</v>
      </c>
      <c r="Q187" s="200">
        <v>0</v>
      </c>
      <c r="R187" s="200">
        <f>Q187*H187</f>
        <v>0</v>
      </c>
      <c r="S187" s="200">
        <v>0</v>
      </c>
      <c r="T187" s="201">
        <f>S187*H187</f>
        <v>0</v>
      </c>
      <c r="AR187" s="23" t="s">
        <v>139</v>
      </c>
      <c r="AT187" s="23" t="s">
        <v>134</v>
      </c>
      <c r="AU187" s="23" t="s">
        <v>157</v>
      </c>
      <c r="AY187" s="23" t="s">
        <v>132</v>
      </c>
      <c r="BE187" s="202">
        <f>IF(N187="základní",J187,0)</f>
        <v>0</v>
      </c>
      <c r="BF187" s="202">
        <f>IF(N187="snížená",J187,0)</f>
        <v>0</v>
      </c>
      <c r="BG187" s="202">
        <f>IF(N187="zákl. přenesená",J187,0)</f>
        <v>0</v>
      </c>
      <c r="BH187" s="202">
        <f>IF(N187="sníž. přenesená",J187,0)</f>
        <v>0</v>
      </c>
      <c r="BI187" s="202">
        <f>IF(N187="nulová",J187,0)</f>
        <v>0</v>
      </c>
      <c r="BJ187" s="23" t="s">
        <v>139</v>
      </c>
      <c r="BK187" s="202">
        <f>ROUND(I187*H187,2)</f>
        <v>0</v>
      </c>
      <c r="BL187" s="23" t="s">
        <v>139</v>
      </c>
      <c r="BM187" s="23" t="s">
        <v>291</v>
      </c>
    </row>
    <row r="188" spans="2:65" s="1" customFormat="1" ht="108">
      <c r="B188" s="40"/>
      <c r="C188" s="62"/>
      <c r="D188" s="203" t="s">
        <v>141</v>
      </c>
      <c r="E188" s="62"/>
      <c r="F188" s="204" t="s">
        <v>292</v>
      </c>
      <c r="G188" s="62"/>
      <c r="H188" s="62"/>
      <c r="I188" s="162"/>
      <c r="J188" s="62"/>
      <c r="K188" s="62"/>
      <c r="L188" s="60"/>
      <c r="M188" s="205"/>
      <c r="N188" s="41"/>
      <c r="O188" s="41"/>
      <c r="P188" s="41"/>
      <c r="Q188" s="41"/>
      <c r="R188" s="41"/>
      <c r="S188" s="41"/>
      <c r="T188" s="77"/>
      <c r="AT188" s="23" t="s">
        <v>141</v>
      </c>
      <c r="AU188" s="23" t="s">
        <v>157</v>
      </c>
    </row>
    <row r="189" spans="2:65" s="11" customFormat="1" ht="12">
      <c r="B189" s="206"/>
      <c r="C189" s="207"/>
      <c r="D189" s="203" t="s">
        <v>143</v>
      </c>
      <c r="E189" s="208" t="s">
        <v>34</v>
      </c>
      <c r="F189" s="209" t="s">
        <v>278</v>
      </c>
      <c r="G189" s="207"/>
      <c r="H189" s="208" t="s">
        <v>34</v>
      </c>
      <c r="I189" s="210"/>
      <c r="J189" s="207"/>
      <c r="K189" s="207"/>
      <c r="L189" s="211"/>
      <c r="M189" s="212"/>
      <c r="N189" s="213"/>
      <c r="O189" s="213"/>
      <c r="P189" s="213"/>
      <c r="Q189" s="213"/>
      <c r="R189" s="213"/>
      <c r="S189" s="213"/>
      <c r="T189" s="214"/>
      <c r="AT189" s="215" t="s">
        <v>143</v>
      </c>
      <c r="AU189" s="215" t="s">
        <v>157</v>
      </c>
      <c r="AV189" s="11" t="s">
        <v>25</v>
      </c>
      <c r="AW189" s="11" t="s">
        <v>41</v>
      </c>
      <c r="AX189" s="11" t="s">
        <v>78</v>
      </c>
      <c r="AY189" s="215" t="s">
        <v>132</v>
      </c>
    </row>
    <row r="190" spans="2:65" s="12" customFormat="1" ht="12">
      <c r="B190" s="216"/>
      <c r="C190" s="217"/>
      <c r="D190" s="203" t="s">
        <v>143</v>
      </c>
      <c r="E190" s="218" t="s">
        <v>34</v>
      </c>
      <c r="F190" s="219" t="s">
        <v>279</v>
      </c>
      <c r="G190" s="217"/>
      <c r="H190" s="220">
        <v>525</v>
      </c>
      <c r="I190" s="221"/>
      <c r="J190" s="217"/>
      <c r="K190" s="217"/>
      <c r="L190" s="222"/>
      <c r="M190" s="223"/>
      <c r="N190" s="224"/>
      <c r="O190" s="224"/>
      <c r="P190" s="224"/>
      <c r="Q190" s="224"/>
      <c r="R190" s="224"/>
      <c r="S190" s="224"/>
      <c r="T190" s="225"/>
      <c r="AT190" s="226" t="s">
        <v>143</v>
      </c>
      <c r="AU190" s="226" t="s">
        <v>157</v>
      </c>
      <c r="AV190" s="12" t="s">
        <v>87</v>
      </c>
      <c r="AW190" s="12" t="s">
        <v>41</v>
      </c>
      <c r="AX190" s="12" t="s">
        <v>78</v>
      </c>
      <c r="AY190" s="226" t="s">
        <v>132</v>
      </c>
    </row>
    <row r="191" spans="2:65" s="11" customFormat="1" ht="12">
      <c r="B191" s="206"/>
      <c r="C191" s="207"/>
      <c r="D191" s="203" t="s">
        <v>143</v>
      </c>
      <c r="E191" s="208" t="s">
        <v>34</v>
      </c>
      <c r="F191" s="209" t="s">
        <v>293</v>
      </c>
      <c r="G191" s="207"/>
      <c r="H191" s="208" t="s">
        <v>34</v>
      </c>
      <c r="I191" s="210"/>
      <c r="J191" s="207"/>
      <c r="K191" s="207"/>
      <c r="L191" s="211"/>
      <c r="M191" s="212"/>
      <c r="N191" s="213"/>
      <c r="O191" s="213"/>
      <c r="P191" s="213"/>
      <c r="Q191" s="213"/>
      <c r="R191" s="213"/>
      <c r="S191" s="213"/>
      <c r="T191" s="214"/>
      <c r="AT191" s="215" t="s">
        <v>143</v>
      </c>
      <c r="AU191" s="215" t="s">
        <v>157</v>
      </c>
      <c r="AV191" s="11" t="s">
        <v>25</v>
      </c>
      <c r="AW191" s="11" t="s">
        <v>41</v>
      </c>
      <c r="AX191" s="11" t="s">
        <v>78</v>
      </c>
      <c r="AY191" s="215" t="s">
        <v>132</v>
      </c>
    </row>
    <row r="192" spans="2:65" s="12" customFormat="1" ht="12">
      <c r="B192" s="216"/>
      <c r="C192" s="217"/>
      <c r="D192" s="203" t="s">
        <v>143</v>
      </c>
      <c r="E192" s="218" t="s">
        <v>34</v>
      </c>
      <c r="F192" s="219" t="s">
        <v>286</v>
      </c>
      <c r="G192" s="217"/>
      <c r="H192" s="220">
        <v>66.349999999999994</v>
      </c>
      <c r="I192" s="221"/>
      <c r="J192" s="217"/>
      <c r="K192" s="217"/>
      <c r="L192" s="222"/>
      <c r="M192" s="223"/>
      <c r="N192" s="224"/>
      <c r="O192" s="224"/>
      <c r="P192" s="224"/>
      <c r="Q192" s="224"/>
      <c r="R192" s="224"/>
      <c r="S192" s="224"/>
      <c r="T192" s="225"/>
      <c r="AT192" s="226" t="s">
        <v>143</v>
      </c>
      <c r="AU192" s="226" t="s">
        <v>157</v>
      </c>
      <c r="AV192" s="12" t="s">
        <v>87</v>
      </c>
      <c r="AW192" s="12" t="s">
        <v>41</v>
      </c>
      <c r="AX192" s="12" t="s">
        <v>78</v>
      </c>
      <c r="AY192" s="226" t="s">
        <v>132</v>
      </c>
    </row>
    <row r="193" spans="2:65" s="13" customFormat="1" ht="12">
      <c r="B193" s="227"/>
      <c r="C193" s="228"/>
      <c r="D193" s="203" t="s">
        <v>143</v>
      </c>
      <c r="E193" s="229" t="s">
        <v>34</v>
      </c>
      <c r="F193" s="230" t="s">
        <v>149</v>
      </c>
      <c r="G193" s="228"/>
      <c r="H193" s="231">
        <v>591.35</v>
      </c>
      <c r="I193" s="232"/>
      <c r="J193" s="228"/>
      <c r="K193" s="228"/>
      <c r="L193" s="233"/>
      <c r="M193" s="234"/>
      <c r="N193" s="235"/>
      <c r="O193" s="235"/>
      <c r="P193" s="235"/>
      <c r="Q193" s="235"/>
      <c r="R193" s="235"/>
      <c r="S193" s="235"/>
      <c r="T193" s="236"/>
      <c r="AT193" s="237" t="s">
        <v>143</v>
      </c>
      <c r="AU193" s="237" t="s">
        <v>157</v>
      </c>
      <c r="AV193" s="13" t="s">
        <v>139</v>
      </c>
      <c r="AW193" s="13" t="s">
        <v>41</v>
      </c>
      <c r="AX193" s="13" t="s">
        <v>25</v>
      </c>
      <c r="AY193" s="237" t="s">
        <v>132</v>
      </c>
    </row>
    <row r="194" spans="2:65" s="1" customFormat="1" ht="16.5" customHeight="1">
      <c r="B194" s="40"/>
      <c r="C194" s="238" t="s">
        <v>294</v>
      </c>
      <c r="D194" s="238" t="s">
        <v>295</v>
      </c>
      <c r="E194" s="239" t="s">
        <v>296</v>
      </c>
      <c r="F194" s="240" t="s">
        <v>297</v>
      </c>
      <c r="G194" s="241" t="s">
        <v>298</v>
      </c>
      <c r="H194" s="242">
        <v>18.273</v>
      </c>
      <c r="I194" s="243"/>
      <c r="J194" s="244">
        <f>ROUND(I194*H194,2)</f>
        <v>0</v>
      </c>
      <c r="K194" s="240" t="s">
        <v>138</v>
      </c>
      <c r="L194" s="245"/>
      <c r="M194" s="246" t="s">
        <v>34</v>
      </c>
      <c r="N194" s="247" t="s">
        <v>51</v>
      </c>
      <c r="O194" s="41"/>
      <c r="P194" s="200">
        <f>O194*H194</f>
        <v>0</v>
      </c>
      <c r="Q194" s="200">
        <v>1E-3</v>
      </c>
      <c r="R194" s="200">
        <f>Q194*H194</f>
        <v>1.8273000000000001E-2</v>
      </c>
      <c r="S194" s="200">
        <v>0</v>
      </c>
      <c r="T194" s="201">
        <f>S194*H194</f>
        <v>0</v>
      </c>
      <c r="AR194" s="23" t="s">
        <v>192</v>
      </c>
      <c r="AT194" s="23" t="s">
        <v>295</v>
      </c>
      <c r="AU194" s="23" t="s">
        <v>157</v>
      </c>
      <c r="AY194" s="23" t="s">
        <v>132</v>
      </c>
      <c r="BE194" s="202">
        <f>IF(N194="základní",J194,0)</f>
        <v>0</v>
      </c>
      <c r="BF194" s="202">
        <f>IF(N194="snížená",J194,0)</f>
        <v>0</v>
      </c>
      <c r="BG194" s="202">
        <f>IF(N194="zákl. přenesená",J194,0)</f>
        <v>0</v>
      </c>
      <c r="BH194" s="202">
        <f>IF(N194="sníž. přenesená",J194,0)</f>
        <v>0</v>
      </c>
      <c r="BI194" s="202">
        <f>IF(N194="nulová",J194,0)</f>
        <v>0</v>
      </c>
      <c r="BJ194" s="23" t="s">
        <v>139</v>
      </c>
      <c r="BK194" s="202">
        <f>ROUND(I194*H194,2)</f>
        <v>0</v>
      </c>
      <c r="BL194" s="23" t="s">
        <v>139</v>
      </c>
      <c r="BM194" s="23" t="s">
        <v>299</v>
      </c>
    </row>
    <row r="195" spans="2:65" s="11" customFormat="1" ht="12">
      <c r="B195" s="206"/>
      <c r="C195" s="207"/>
      <c r="D195" s="203" t="s">
        <v>143</v>
      </c>
      <c r="E195" s="208" t="s">
        <v>34</v>
      </c>
      <c r="F195" s="209" t="s">
        <v>300</v>
      </c>
      <c r="G195" s="207"/>
      <c r="H195" s="208" t="s">
        <v>34</v>
      </c>
      <c r="I195" s="210"/>
      <c r="J195" s="207"/>
      <c r="K195" s="207"/>
      <c r="L195" s="211"/>
      <c r="M195" s="212"/>
      <c r="N195" s="213"/>
      <c r="O195" s="213"/>
      <c r="P195" s="213"/>
      <c r="Q195" s="213"/>
      <c r="R195" s="213"/>
      <c r="S195" s="213"/>
      <c r="T195" s="214"/>
      <c r="AT195" s="215" t="s">
        <v>143</v>
      </c>
      <c r="AU195" s="215" t="s">
        <v>157</v>
      </c>
      <c r="AV195" s="11" t="s">
        <v>25</v>
      </c>
      <c r="AW195" s="11" t="s">
        <v>41</v>
      </c>
      <c r="AX195" s="11" t="s">
        <v>78</v>
      </c>
      <c r="AY195" s="215" t="s">
        <v>132</v>
      </c>
    </row>
    <row r="196" spans="2:65" s="12" customFormat="1" ht="12">
      <c r="B196" s="216"/>
      <c r="C196" s="217"/>
      <c r="D196" s="203" t="s">
        <v>143</v>
      </c>
      <c r="E196" s="218" t="s">
        <v>34</v>
      </c>
      <c r="F196" s="219" t="s">
        <v>301</v>
      </c>
      <c r="G196" s="217"/>
      <c r="H196" s="220">
        <v>18.273</v>
      </c>
      <c r="I196" s="221"/>
      <c r="J196" s="217"/>
      <c r="K196" s="217"/>
      <c r="L196" s="222"/>
      <c r="M196" s="223"/>
      <c r="N196" s="224"/>
      <c r="O196" s="224"/>
      <c r="P196" s="224"/>
      <c r="Q196" s="224"/>
      <c r="R196" s="224"/>
      <c r="S196" s="224"/>
      <c r="T196" s="225"/>
      <c r="AT196" s="226" t="s">
        <v>143</v>
      </c>
      <c r="AU196" s="226" t="s">
        <v>157</v>
      </c>
      <c r="AV196" s="12" t="s">
        <v>87</v>
      </c>
      <c r="AW196" s="12" t="s">
        <v>41</v>
      </c>
      <c r="AX196" s="12" t="s">
        <v>25</v>
      </c>
      <c r="AY196" s="226" t="s">
        <v>132</v>
      </c>
    </row>
    <row r="197" spans="2:65" s="10" customFormat="1" ht="29.85" customHeight="1">
      <c r="B197" s="175"/>
      <c r="C197" s="176"/>
      <c r="D197" s="177" t="s">
        <v>77</v>
      </c>
      <c r="E197" s="189" t="s">
        <v>87</v>
      </c>
      <c r="F197" s="189" t="s">
        <v>302</v>
      </c>
      <c r="G197" s="176"/>
      <c r="H197" s="176"/>
      <c r="I197" s="179"/>
      <c r="J197" s="190">
        <f>BK197</f>
        <v>0</v>
      </c>
      <c r="K197" s="176"/>
      <c r="L197" s="181"/>
      <c r="M197" s="182"/>
      <c r="N197" s="183"/>
      <c r="O197" s="183"/>
      <c r="P197" s="184">
        <f>SUM(P198:P220)</f>
        <v>0</v>
      </c>
      <c r="Q197" s="183"/>
      <c r="R197" s="184">
        <f>SUM(R198:R220)</f>
        <v>3.3992012000000003</v>
      </c>
      <c r="S197" s="183"/>
      <c r="T197" s="185">
        <f>SUM(T198:T220)</f>
        <v>0</v>
      </c>
      <c r="AR197" s="186" t="s">
        <v>25</v>
      </c>
      <c r="AT197" s="187" t="s">
        <v>77</v>
      </c>
      <c r="AU197" s="187" t="s">
        <v>25</v>
      </c>
      <c r="AY197" s="186" t="s">
        <v>132</v>
      </c>
      <c r="BK197" s="188">
        <f>SUM(BK198:BK220)</f>
        <v>0</v>
      </c>
    </row>
    <row r="198" spans="2:65" s="1" customFormat="1" ht="16.5" customHeight="1">
      <c r="B198" s="40"/>
      <c r="C198" s="191" t="s">
        <v>303</v>
      </c>
      <c r="D198" s="191" t="s">
        <v>134</v>
      </c>
      <c r="E198" s="192" t="s">
        <v>304</v>
      </c>
      <c r="F198" s="193" t="s">
        <v>305</v>
      </c>
      <c r="G198" s="194" t="s">
        <v>152</v>
      </c>
      <c r="H198" s="195">
        <v>1.54</v>
      </c>
      <c r="I198" s="196"/>
      <c r="J198" s="197">
        <f>ROUND(I198*H198,2)</f>
        <v>0</v>
      </c>
      <c r="K198" s="193" t="s">
        <v>138</v>
      </c>
      <c r="L198" s="60"/>
      <c r="M198" s="198" t="s">
        <v>34</v>
      </c>
      <c r="N198" s="199" t="s">
        <v>51</v>
      </c>
      <c r="O198" s="41"/>
      <c r="P198" s="200">
        <f>O198*H198</f>
        <v>0</v>
      </c>
      <c r="Q198" s="200">
        <v>2.16</v>
      </c>
      <c r="R198" s="200">
        <f>Q198*H198</f>
        <v>3.3264000000000005</v>
      </c>
      <c r="S198" s="200">
        <v>0</v>
      </c>
      <c r="T198" s="201">
        <f>S198*H198</f>
        <v>0</v>
      </c>
      <c r="AR198" s="23" t="s">
        <v>139</v>
      </c>
      <c r="AT198" s="23" t="s">
        <v>134</v>
      </c>
      <c r="AU198" s="23" t="s">
        <v>87</v>
      </c>
      <c r="AY198" s="23" t="s">
        <v>132</v>
      </c>
      <c r="BE198" s="202">
        <f>IF(N198="základní",J198,0)</f>
        <v>0</v>
      </c>
      <c r="BF198" s="202">
        <f>IF(N198="snížená",J198,0)</f>
        <v>0</v>
      </c>
      <c r="BG198" s="202">
        <f>IF(N198="zákl. přenesená",J198,0)</f>
        <v>0</v>
      </c>
      <c r="BH198" s="202">
        <f>IF(N198="sníž. přenesená",J198,0)</f>
        <v>0</v>
      </c>
      <c r="BI198" s="202">
        <f>IF(N198="nulová",J198,0)</f>
        <v>0</v>
      </c>
      <c r="BJ198" s="23" t="s">
        <v>139</v>
      </c>
      <c r="BK198" s="202">
        <f>ROUND(I198*H198,2)</f>
        <v>0</v>
      </c>
      <c r="BL198" s="23" t="s">
        <v>139</v>
      </c>
      <c r="BM198" s="23" t="s">
        <v>306</v>
      </c>
    </row>
    <row r="199" spans="2:65" s="1" customFormat="1" ht="36">
      <c r="B199" s="40"/>
      <c r="C199" s="62"/>
      <c r="D199" s="203" t="s">
        <v>141</v>
      </c>
      <c r="E199" s="62"/>
      <c r="F199" s="204" t="s">
        <v>307</v>
      </c>
      <c r="G199" s="62"/>
      <c r="H199" s="62"/>
      <c r="I199" s="162"/>
      <c r="J199" s="62"/>
      <c r="K199" s="62"/>
      <c r="L199" s="60"/>
      <c r="M199" s="205"/>
      <c r="N199" s="41"/>
      <c r="O199" s="41"/>
      <c r="P199" s="41"/>
      <c r="Q199" s="41"/>
      <c r="R199" s="41"/>
      <c r="S199" s="41"/>
      <c r="T199" s="77"/>
      <c r="AT199" s="23" t="s">
        <v>141</v>
      </c>
      <c r="AU199" s="23" t="s">
        <v>87</v>
      </c>
    </row>
    <row r="200" spans="2:65" s="11" customFormat="1" ht="12">
      <c r="B200" s="206"/>
      <c r="C200" s="207"/>
      <c r="D200" s="203" t="s">
        <v>143</v>
      </c>
      <c r="E200" s="208" t="s">
        <v>34</v>
      </c>
      <c r="F200" s="209" t="s">
        <v>308</v>
      </c>
      <c r="G200" s="207"/>
      <c r="H200" s="208" t="s">
        <v>34</v>
      </c>
      <c r="I200" s="210"/>
      <c r="J200" s="207"/>
      <c r="K200" s="207"/>
      <c r="L200" s="211"/>
      <c r="M200" s="212"/>
      <c r="N200" s="213"/>
      <c r="O200" s="213"/>
      <c r="P200" s="213"/>
      <c r="Q200" s="213"/>
      <c r="R200" s="213"/>
      <c r="S200" s="213"/>
      <c r="T200" s="214"/>
      <c r="AT200" s="215" t="s">
        <v>143</v>
      </c>
      <c r="AU200" s="215" t="s">
        <v>87</v>
      </c>
      <c r="AV200" s="11" t="s">
        <v>25</v>
      </c>
      <c r="AW200" s="11" t="s">
        <v>41</v>
      </c>
      <c r="AX200" s="11" t="s">
        <v>78</v>
      </c>
      <c r="AY200" s="215" t="s">
        <v>132</v>
      </c>
    </row>
    <row r="201" spans="2:65" s="12" customFormat="1" ht="12">
      <c r="B201" s="216"/>
      <c r="C201" s="217"/>
      <c r="D201" s="203" t="s">
        <v>143</v>
      </c>
      <c r="E201" s="218" t="s">
        <v>34</v>
      </c>
      <c r="F201" s="219" t="s">
        <v>309</v>
      </c>
      <c r="G201" s="217"/>
      <c r="H201" s="220">
        <v>1.54</v>
      </c>
      <c r="I201" s="221"/>
      <c r="J201" s="217"/>
      <c r="K201" s="217"/>
      <c r="L201" s="222"/>
      <c r="M201" s="223"/>
      <c r="N201" s="224"/>
      <c r="O201" s="224"/>
      <c r="P201" s="224"/>
      <c r="Q201" s="224"/>
      <c r="R201" s="224"/>
      <c r="S201" s="224"/>
      <c r="T201" s="225"/>
      <c r="AT201" s="226" t="s">
        <v>143</v>
      </c>
      <c r="AU201" s="226" t="s">
        <v>87</v>
      </c>
      <c r="AV201" s="12" t="s">
        <v>87</v>
      </c>
      <c r="AW201" s="12" t="s">
        <v>41</v>
      </c>
      <c r="AX201" s="12" t="s">
        <v>25</v>
      </c>
      <c r="AY201" s="226" t="s">
        <v>132</v>
      </c>
    </row>
    <row r="202" spans="2:65" s="1" customFormat="1" ht="16.5" customHeight="1">
      <c r="B202" s="40"/>
      <c r="C202" s="191" t="s">
        <v>310</v>
      </c>
      <c r="D202" s="191" t="s">
        <v>134</v>
      </c>
      <c r="E202" s="192" t="s">
        <v>311</v>
      </c>
      <c r="F202" s="193" t="s">
        <v>312</v>
      </c>
      <c r="G202" s="194" t="s">
        <v>152</v>
      </c>
      <c r="H202" s="195">
        <v>9.6</v>
      </c>
      <c r="I202" s="196"/>
      <c r="J202" s="197">
        <f>ROUND(I202*H202,2)</f>
        <v>0</v>
      </c>
      <c r="K202" s="193" t="s">
        <v>34</v>
      </c>
      <c r="L202" s="60"/>
      <c r="M202" s="198" t="s">
        <v>34</v>
      </c>
      <c r="N202" s="199" t="s">
        <v>51</v>
      </c>
      <c r="O202" s="41"/>
      <c r="P202" s="200">
        <f>O202*H202</f>
        <v>0</v>
      </c>
      <c r="Q202" s="200">
        <v>0</v>
      </c>
      <c r="R202" s="200">
        <f>Q202*H202</f>
        <v>0</v>
      </c>
      <c r="S202" s="200">
        <v>0</v>
      </c>
      <c r="T202" s="201">
        <f>S202*H202</f>
        <v>0</v>
      </c>
      <c r="AR202" s="23" t="s">
        <v>139</v>
      </c>
      <c r="AT202" s="23" t="s">
        <v>134</v>
      </c>
      <c r="AU202" s="23" t="s">
        <v>87</v>
      </c>
      <c r="AY202" s="23" t="s">
        <v>132</v>
      </c>
      <c r="BE202" s="202">
        <f>IF(N202="základní",J202,0)</f>
        <v>0</v>
      </c>
      <c r="BF202" s="202">
        <f>IF(N202="snížená",J202,0)</f>
        <v>0</v>
      </c>
      <c r="BG202" s="202">
        <f>IF(N202="zákl. přenesená",J202,0)</f>
        <v>0</v>
      </c>
      <c r="BH202" s="202">
        <f>IF(N202="sníž. přenesená",J202,0)</f>
        <v>0</v>
      </c>
      <c r="BI202" s="202">
        <f>IF(N202="nulová",J202,0)</f>
        <v>0</v>
      </c>
      <c r="BJ202" s="23" t="s">
        <v>139</v>
      </c>
      <c r="BK202" s="202">
        <f>ROUND(I202*H202,2)</f>
        <v>0</v>
      </c>
      <c r="BL202" s="23" t="s">
        <v>139</v>
      </c>
      <c r="BM202" s="23" t="s">
        <v>313</v>
      </c>
    </row>
    <row r="203" spans="2:65" s="11" customFormat="1" ht="12">
      <c r="B203" s="206"/>
      <c r="C203" s="207"/>
      <c r="D203" s="203" t="s">
        <v>143</v>
      </c>
      <c r="E203" s="208" t="s">
        <v>34</v>
      </c>
      <c r="F203" s="209" t="s">
        <v>236</v>
      </c>
      <c r="G203" s="207"/>
      <c r="H203" s="208" t="s">
        <v>34</v>
      </c>
      <c r="I203" s="210"/>
      <c r="J203" s="207"/>
      <c r="K203" s="207"/>
      <c r="L203" s="211"/>
      <c r="M203" s="212"/>
      <c r="N203" s="213"/>
      <c r="O203" s="213"/>
      <c r="P203" s="213"/>
      <c r="Q203" s="213"/>
      <c r="R203" s="213"/>
      <c r="S203" s="213"/>
      <c r="T203" s="214"/>
      <c r="AT203" s="215" t="s">
        <v>143</v>
      </c>
      <c r="AU203" s="215" t="s">
        <v>87</v>
      </c>
      <c r="AV203" s="11" t="s">
        <v>25</v>
      </c>
      <c r="AW203" s="11" t="s">
        <v>41</v>
      </c>
      <c r="AX203" s="11" t="s">
        <v>78</v>
      </c>
      <c r="AY203" s="215" t="s">
        <v>132</v>
      </c>
    </row>
    <row r="204" spans="2:65" s="11" customFormat="1" ht="24">
      <c r="B204" s="206"/>
      <c r="C204" s="207"/>
      <c r="D204" s="203" t="s">
        <v>143</v>
      </c>
      <c r="E204" s="208" t="s">
        <v>34</v>
      </c>
      <c r="F204" s="209" t="s">
        <v>314</v>
      </c>
      <c r="G204" s="207"/>
      <c r="H204" s="208" t="s">
        <v>34</v>
      </c>
      <c r="I204" s="210"/>
      <c r="J204" s="207"/>
      <c r="K204" s="207"/>
      <c r="L204" s="211"/>
      <c r="M204" s="212"/>
      <c r="N204" s="213"/>
      <c r="O204" s="213"/>
      <c r="P204" s="213"/>
      <c r="Q204" s="213"/>
      <c r="R204" s="213"/>
      <c r="S204" s="213"/>
      <c r="T204" s="214"/>
      <c r="AT204" s="215" t="s">
        <v>143</v>
      </c>
      <c r="AU204" s="215" t="s">
        <v>87</v>
      </c>
      <c r="AV204" s="11" t="s">
        <v>25</v>
      </c>
      <c r="AW204" s="11" t="s">
        <v>41</v>
      </c>
      <c r="AX204" s="11" t="s">
        <v>78</v>
      </c>
      <c r="AY204" s="215" t="s">
        <v>132</v>
      </c>
    </row>
    <row r="205" spans="2:65" s="11" customFormat="1" ht="12">
      <c r="B205" s="206"/>
      <c r="C205" s="207"/>
      <c r="D205" s="203" t="s">
        <v>143</v>
      </c>
      <c r="E205" s="208" t="s">
        <v>34</v>
      </c>
      <c r="F205" s="209" t="s">
        <v>315</v>
      </c>
      <c r="G205" s="207"/>
      <c r="H205" s="208" t="s">
        <v>34</v>
      </c>
      <c r="I205" s="210"/>
      <c r="J205" s="207"/>
      <c r="K205" s="207"/>
      <c r="L205" s="211"/>
      <c r="M205" s="212"/>
      <c r="N205" s="213"/>
      <c r="O205" s="213"/>
      <c r="P205" s="213"/>
      <c r="Q205" s="213"/>
      <c r="R205" s="213"/>
      <c r="S205" s="213"/>
      <c r="T205" s="214"/>
      <c r="AT205" s="215" t="s">
        <v>143</v>
      </c>
      <c r="AU205" s="215" t="s">
        <v>87</v>
      </c>
      <c r="AV205" s="11" t="s">
        <v>25</v>
      </c>
      <c r="AW205" s="11" t="s">
        <v>41</v>
      </c>
      <c r="AX205" s="11" t="s">
        <v>78</v>
      </c>
      <c r="AY205" s="215" t="s">
        <v>132</v>
      </c>
    </row>
    <row r="206" spans="2:65" s="12" customFormat="1" ht="12">
      <c r="B206" s="216"/>
      <c r="C206" s="217"/>
      <c r="D206" s="203" t="s">
        <v>143</v>
      </c>
      <c r="E206" s="218" t="s">
        <v>34</v>
      </c>
      <c r="F206" s="219" t="s">
        <v>316</v>
      </c>
      <c r="G206" s="217"/>
      <c r="H206" s="220">
        <v>9.6</v>
      </c>
      <c r="I206" s="221"/>
      <c r="J206" s="217"/>
      <c r="K206" s="217"/>
      <c r="L206" s="222"/>
      <c r="M206" s="223"/>
      <c r="N206" s="224"/>
      <c r="O206" s="224"/>
      <c r="P206" s="224"/>
      <c r="Q206" s="224"/>
      <c r="R206" s="224"/>
      <c r="S206" s="224"/>
      <c r="T206" s="225"/>
      <c r="AT206" s="226" t="s">
        <v>143</v>
      </c>
      <c r="AU206" s="226" t="s">
        <v>87</v>
      </c>
      <c r="AV206" s="12" t="s">
        <v>87</v>
      </c>
      <c r="AW206" s="12" t="s">
        <v>41</v>
      </c>
      <c r="AX206" s="12" t="s">
        <v>25</v>
      </c>
      <c r="AY206" s="226" t="s">
        <v>132</v>
      </c>
    </row>
    <row r="207" spans="2:65" s="1" customFormat="1" ht="25.5" customHeight="1">
      <c r="B207" s="40"/>
      <c r="C207" s="191" t="s">
        <v>317</v>
      </c>
      <c r="D207" s="191" t="s">
        <v>134</v>
      </c>
      <c r="E207" s="192" t="s">
        <v>318</v>
      </c>
      <c r="F207" s="193" t="s">
        <v>319</v>
      </c>
      <c r="G207" s="194" t="s">
        <v>152</v>
      </c>
      <c r="H207" s="195">
        <v>10.53</v>
      </c>
      <c r="I207" s="196"/>
      <c r="J207" s="197">
        <f>ROUND(I207*H207,2)</f>
        <v>0</v>
      </c>
      <c r="K207" s="193" t="s">
        <v>138</v>
      </c>
      <c r="L207" s="60"/>
      <c r="M207" s="198" t="s">
        <v>34</v>
      </c>
      <c r="N207" s="199" t="s">
        <v>51</v>
      </c>
      <c r="O207" s="41"/>
      <c r="P207" s="200">
        <f>O207*H207</f>
        <v>0</v>
      </c>
      <c r="Q207" s="200">
        <v>0</v>
      </c>
      <c r="R207" s="200">
        <f>Q207*H207</f>
        <v>0</v>
      </c>
      <c r="S207" s="200">
        <v>0</v>
      </c>
      <c r="T207" s="201">
        <f>S207*H207</f>
        <v>0</v>
      </c>
      <c r="AR207" s="23" t="s">
        <v>139</v>
      </c>
      <c r="AT207" s="23" t="s">
        <v>134</v>
      </c>
      <c r="AU207" s="23" t="s">
        <v>87</v>
      </c>
      <c r="AY207" s="23" t="s">
        <v>132</v>
      </c>
      <c r="BE207" s="202">
        <f>IF(N207="základní",J207,0)</f>
        <v>0</v>
      </c>
      <c r="BF207" s="202">
        <f>IF(N207="snížená",J207,0)</f>
        <v>0</v>
      </c>
      <c r="BG207" s="202">
        <f>IF(N207="zákl. přenesená",J207,0)</f>
        <v>0</v>
      </c>
      <c r="BH207" s="202">
        <f>IF(N207="sníž. přenesená",J207,0)</f>
        <v>0</v>
      </c>
      <c r="BI207" s="202">
        <f>IF(N207="nulová",J207,0)</f>
        <v>0</v>
      </c>
      <c r="BJ207" s="23" t="s">
        <v>139</v>
      </c>
      <c r="BK207" s="202">
        <f>ROUND(I207*H207,2)</f>
        <v>0</v>
      </c>
      <c r="BL207" s="23" t="s">
        <v>139</v>
      </c>
      <c r="BM207" s="23" t="s">
        <v>320</v>
      </c>
    </row>
    <row r="208" spans="2:65" s="1" customFormat="1" ht="60">
      <c r="B208" s="40"/>
      <c r="C208" s="62"/>
      <c r="D208" s="203" t="s">
        <v>141</v>
      </c>
      <c r="E208" s="62"/>
      <c r="F208" s="204" t="s">
        <v>321</v>
      </c>
      <c r="G208" s="62"/>
      <c r="H208" s="62"/>
      <c r="I208" s="162"/>
      <c r="J208" s="62"/>
      <c r="K208" s="62"/>
      <c r="L208" s="60"/>
      <c r="M208" s="205"/>
      <c r="N208" s="41"/>
      <c r="O208" s="41"/>
      <c r="P208" s="41"/>
      <c r="Q208" s="41"/>
      <c r="R208" s="41"/>
      <c r="S208" s="41"/>
      <c r="T208" s="77"/>
      <c r="AT208" s="23" t="s">
        <v>141</v>
      </c>
      <c r="AU208" s="23" t="s">
        <v>87</v>
      </c>
    </row>
    <row r="209" spans="2:65" s="11" customFormat="1" ht="24">
      <c r="B209" s="206"/>
      <c r="C209" s="207"/>
      <c r="D209" s="203" t="s">
        <v>143</v>
      </c>
      <c r="E209" s="208" t="s">
        <v>34</v>
      </c>
      <c r="F209" s="209" t="s">
        <v>322</v>
      </c>
      <c r="G209" s="207"/>
      <c r="H209" s="208" t="s">
        <v>34</v>
      </c>
      <c r="I209" s="210"/>
      <c r="J209" s="207"/>
      <c r="K209" s="207"/>
      <c r="L209" s="211"/>
      <c r="M209" s="212"/>
      <c r="N209" s="213"/>
      <c r="O209" s="213"/>
      <c r="P209" s="213"/>
      <c r="Q209" s="213"/>
      <c r="R209" s="213"/>
      <c r="S209" s="213"/>
      <c r="T209" s="214"/>
      <c r="AT209" s="215" t="s">
        <v>143</v>
      </c>
      <c r="AU209" s="215" t="s">
        <v>87</v>
      </c>
      <c r="AV209" s="11" t="s">
        <v>25</v>
      </c>
      <c r="AW209" s="11" t="s">
        <v>41</v>
      </c>
      <c r="AX209" s="11" t="s">
        <v>78</v>
      </c>
      <c r="AY209" s="215" t="s">
        <v>132</v>
      </c>
    </row>
    <row r="210" spans="2:65" s="12" customFormat="1" ht="12">
      <c r="B210" s="216"/>
      <c r="C210" s="217"/>
      <c r="D210" s="203" t="s">
        <v>143</v>
      </c>
      <c r="E210" s="218" t="s">
        <v>34</v>
      </c>
      <c r="F210" s="219" t="s">
        <v>323</v>
      </c>
      <c r="G210" s="217"/>
      <c r="H210" s="220">
        <v>10.53</v>
      </c>
      <c r="I210" s="221"/>
      <c r="J210" s="217"/>
      <c r="K210" s="217"/>
      <c r="L210" s="222"/>
      <c r="M210" s="223"/>
      <c r="N210" s="224"/>
      <c r="O210" s="224"/>
      <c r="P210" s="224"/>
      <c r="Q210" s="224"/>
      <c r="R210" s="224"/>
      <c r="S210" s="224"/>
      <c r="T210" s="225"/>
      <c r="AT210" s="226" t="s">
        <v>143</v>
      </c>
      <c r="AU210" s="226" t="s">
        <v>87</v>
      </c>
      <c r="AV210" s="12" t="s">
        <v>87</v>
      </c>
      <c r="AW210" s="12" t="s">
        <v>41</v>
      </c>
      <c r="AX210" s="12" t="s">
        <v>25</v>
      </c>
      <c r="AY210" s="226" t="s">
        <v>132</v>
      </c>
    </row>
    <row r="211" spans="2:65" s="1" customFormat="1" ht="16.5" customHeight="1">
      <c r="B211" s="40"/>
      <c r="C211" s="191" t="s">
        <v>324</v>
      </c>
      <c r="D211" s="191" t="s">
        <v>134</v>
      </c>
      <c r="E211" s="192" t="s">
        <v>325</v>
      </c>
      <c r="F211" s="193" t="s">
        <v>326</v>
      </c>
      <c r="G211" s="194" t="s">
        <v>137</v>
      </c>
      <c r="H211" s="195">
        <v>49.19</v>
      </c>
      <c r="I211" s="196"/>
      <c r="J211" s="197">
        <f>ROUND(I211*H211,2)</f>
        <v>0</v>
      </c>
      <c r="K211" s="193" t="s">
        <v>138</v>
      </c>
      <c r="L211" s="60"/>
      <c r="M211" s="198" t="s">
        <v>34</v>
      </c>
      <c r="N211" s="199" t="s">
        <v>51</v>
      </c>
      <c r="O211" s="41"/>
      <c r="P211" s="200">
        <f>O211*H211</f>
        <v>0</v>
      </c>
      <c r="Q211" s="200">
        <v>1.4400000000000001E-3</v>
      </c>
      <c r="R211" s="200">
        <f>Q211*H211</f>
        <v>7.0833599999999997E-2</v>
      </c>
      <c r="S211" s="200">
        <v>0</v>
      </c>
      <c r="T211" s="201">
        <f>S211*H211</f>
        <v>0</v>
      </c>
      <c r="AR211" s="23" t="s">
        <v>139</v>
      </c>
      <c r="AT211" s="23" t="s">
        <v>134</v>
      </c>
      <c r="AU211" s="23" t="s">
        <v>87</v>
      </c>
      <c r="AY211" s="23" t="s">
        <v>132</v>
      </c>
      <c r="BE211" s="202">
        <f>IF(N211="základní",J211,0)</f>
        <v>0</v>
      </c>
      <c r="BF211" s="202">
        <f>IF(N211="snížená",J211,0)</f>
        <v>0</v>
      </c>
      <c r="BG211" s="202">
        <f>IF(N211="zákl. přenesená",J211,0)</f>
        <v>0</v>
      </c>
      <c r="BH211" s="202">
        <f>IF(N211="sníž. přenesená",J211,0)</f>
        <v>0</v>
      </c>
      <c r="BI211" s="202">
        <f>IF(N211="nulová",J211,0)</f>
        <v>0</v>
      </c>
      <c r="BJ211" s="23" t="s">
        <v>139</v>
      </c>
      <c r="BK211" s="202">
        <f>ROUND(I211*H211,2)</f>
        <v>0</v>
      </c>
      <c r="BL211" s="23" t="s">
        <v>139</v>
      </c>
      <c r="BM211" s="23" t="s">
        <v>327</v>
      </c>
    </row>
    <row r="212" spans="2:65" s="1" customFormat="1" ht="108">
      <c r="B212" s="40"/>
      <c r="C212" s="62"/>
      <c r="D212" s="203" t="s">
        <v>141</v>
      </c>
      <c r="E212" s="62"/>
      <c r="F212" s="204" t="s">
        <v>328</v>
      </c>
      <c r="G212" s="62"/>
      <c r="H212" s="62"/>
      <c r="I212" s="162"/>
      <c r="J212" s="62"/>
      <c r="K212" s="62"/>
      <c r="L212" s="60"/>
      <c r="M212" s="205"/>
      <c r="N212" s="41"/>
      <c r="O212" s="41"/>
      <c r="P212" s="41"/>
      <c r="Q212" s="41"/>
      <c r="R212" s="41"/>
      <c r="S212" s="41"/>
      <c r="T212" s="77"/>
      <c r="AT212" s="23" t="s">
        <v>141</v>
      </c>
      <c r="AU212" s="23" t="s">
        <v>87</v>
      </c>
    </row>
    <row r="213" spans="2:65" s="11" customFormat="1" ht="24">
      <c r="B213" s="206"/>
      <c r="C213" s="207"/>
      <c r="D213" s="203" t="s">
        <v>143</v>
      </c>
      <c r="E213" s="208" t="s">
        <v>34</v>
      </c>
      <c r="F213" s="209" t="s">
        <v>322</v>
      </c>
      <c r="G213" s="207"/>
      <c r="H213" s="208" t="s">
        <v>34</v>
      </c>
      <c r="I213" s="210"/>
      <c r="J213" s="207"/>
      <c r="K213" s="207"/>
      <c r="L213" s="211"/>
      <c r="M213" s="212"/>
      <c r="N213" s="213"/>
      <c r="O213" s="213"/>
      <c r="P213" s="213"/>
      <c r="Q213" s="213"/>
      <c r="R213" s="213"/>
      <c r="S213" s="213"/>
      <c r="T213" s="214"/>
      <c r="AT213" s="215" t="s">
        <v>143</v>
      </c>
      <c r="AU213" s="215" t="s">
        <v>87</v>
      </c>
      <c r="AV213" s="11" t="s">
        <v>25</v>
      </c>
      <c r="AW213" s="11" t="s">
        <v>41</v>
      </c>
      <c r="AX213" s="11" t="s">
        <v>78</v>
      </c>
      <c r="AY213" s="215" t="s">
        <v>132</v>
      </c>
    </row>
    <row r="214" spans="2:65" s="11" customFormat="1" ht="12">
      <c r="B214" s="206"/>
      <c r="C214" s="207"/>
      <c r="D214" s="203" t="s">
        <v>143</v>
      </c>
      <c r="E214" s="208" t="s">
        <v>34</v>
      </c>
      <c r="F214" s="209" t="s">
        <v>329</v>
      </c>
      <c r="G214" s="207"/>
      <c r="H214" s="208" t="s">
        <v>34</v>
      </c>
      <c r="I214" s="210"/>
      <c r="J214" s="207"/>
      <c r="K214" s="207"/>
      <c r="L214" s="211"/>
      <c r="M214" s="212"/>
      <c r="N214" s="213"/>
      <c r="O214" s="213"/>
      <c r="P214" s="213"/>
      <c r="Q214" s="213"/>
      <c r="R214" s="213"/>
      <c r="S214" s="213"/>
      <c r="T214" s="214"/>
      <c r="AT214" s="215" t="s">
        <v>143</v>
      </c>
      <c r="AU214" s="215" t="s">
        <v>87</v>
      </c>
      <c r="AV214" s="11" t="s">
        <v>25</v>
      </c>
      <c r="AW214" s="11" t="s">
        <v>41</v>
      </c>
      <c r="AX214" s="11" t="s">
        <v>78</v>
      </c>
      <c r="AY214" s="215" t="s">
        <v>132</v>
      </c>
    </row>
    <row r="215" spans="2:65" s="12" customFormat="1" ht="12">
      <c r="B215" s="216"/>
      <c r="C215" s="217"/>
      <c r="D215" s="203" t="s">
        <v>143</v>
      </c>
      <c r="E215" s="218" t="s">
        <v>34</v>
      </c>
      <c r="F215" s="219" t="s">
        <v>330</v>
      </c>
      <c r="G215" s="217"/>
      <c r="H215" s="220">
        <v>14.09</v>
      </c>
      <c r="I215" s="221"/>
      <c r="J215" s="217"/>
      <c r="K215" s="217"/>
      <c r="L215" s="222"/>
      <c r="M215" s="223"/>
      <c r="N215" s="224"/>
      <c r="O215" s="224"/>
      <c r="P215" s="224"/>
      <c r="Q215" s="224"/>
      <c r="R215" s="224"/>
      <c r="S215" s="224"/>
      <c r="T215" s="225"/>
      <c r="AT215" s="226" t="s">
        <v>143</v>
      </c>
      <c r="AU215" s="226" t="s">
        <v>87</v>
      </c>
      <c r="AV215" s="12" t="s">
        <v>87</v>
      </c>
      <c r="AW215" s="12" t="s">
        <v>41</v>
      </c>
      <c r="AX215" s="12" t="s">
        <v>78</v>
      </c>
      <c r="AY215" s="226" t="s">
        <v>132</v>
      </c>
    </row>
    <row r="216" spans="2:65" s="11" customFormat="1" ht="12">
      <c r="B216" s="206"/>
      <c r="C216" s="207"/>
      <c r="D216" s="203" t="s">
        <v>143</v>
      </c>
      <c r="E216" s="208" t="s">
        <v>34</v>
      </c>
      <c r="F216" s="209" t="s">
        <v>331</v>
      </c>
      <c r="G216" s="207"/>
      <c r="H216" s="208" t="s">
        <v>34</v>
      </c>
      <c r="I216" s="210"/>
      <c r="J216" s="207"/>
      <c r="K216" s="207"/>
      <c r="L216" s="211"/>
      <c r="M216" s="212"/>
      <c r="N216" s="213"/>
      <c r="O216" s="213"/>
      <c r="P216" s="213"/>
      <c r="Q216" s="213"/>
      <c r="R216" s="213"/>
      <c r="S216" s="213"/>
      <c r="T216" s="214"/>
      <c r="AT216" s="215" t="s">
        <v>143</v>
      </c>
      <c r="AU216" s="215" t="s">
        <v>87</v>
      </c>
      <c r="AV216" s="11" t="s">
        <v>25</v>
      </c>
      <c r="AW216" s="11" t="s">
        <v>41</v>
      </c>
      <c r="AX216" s="11" t="s">
        <v>78</v>
      </c>
      <c r="AY216" s="215" t="s">
        <v>132</v>
      </c>
    </row>
    <row r="217" spans="2:65" s="12" customFormat="1" ht="12">
      <c r="B217" s="216"/>
      <c r="C217" s="217"/>
      <c r="D217" s="203" t="s">
        <v>143</v>
      </c>
      <c r="E217" s="218" t="s">
        <v>34</v>
      </c>
      <c r="F217" s="219" t="s">
        <v>332</v>
      </c>
      <c r="G217" s="217"/>
      <c r="H217" s="220">
        <v>35.1</v>
      </c>
      <c r="I217" s="221"/>
      <c r="J217" s="217"/>
      <c r="K217" s="217"/>
      <c r="L217" s="222"/>
      <c r="M217" s="223"/>
      <c r="N217" s="224"/>
      <c r="O217" s="224"/>
      <c r="P217" s="224"/>
      <c r="Q217" s="224"/>
      <c r="R217" s="224"/>
      <c r="S217" s="224"/>
      <c r="T217" s="225"/>
      <c r="AT217" s="226" t="s">
        <v>143</v>
      </c>
      <c r="AU217" s="226" t="s">
        <v>87</v>
      </c>
      <c r="AV217" s="12" t="s">
        <v>87</v>
      </c>
      <c r="AW217" s="12" t="s">
        <v>41</v>
      </c>
      <c r="AX217" s="12" t="s">
        <v>78</v>
      </c>
      <c r="AY217" s="226" t="s">
        <v>132</v>
      </c>
    </row>
    <row r="218" spans="2:65" s="13" customFormat="1" ht="12">
      <c r="B218" s="227"/>
      <c r="C218" s="228"/>
      <c r="D218" s="203" t="s">
        <v>143</v>
      </c>
      <c r="E218" s="229" t="s">
        <v>34</v>
      </c>
      <c r="F218" s="230" t="s">
        <v>149</v>
      </c>
      <c r="G218" s="228"/>
      <c r="H218" s="231">
        <v>49.19</v>
      </c>
      <c r="I218" s="232"/>
      <c r="J218" s="228"/>
      <c r="K218" s="228"/>
      <c r="L218" s="233"/>
      <c r="M218" s="234"/>
      <c r="N218" s="235"/>
      <c r="O218" s="235"/>
      <c r="P218" s="235"/>
      <c r="Q218" s="235"/>
      <c r="R218" s="235"/>
      <c r="S218" s="235"/>
      <c r="T218" s="236"/>
      <c r="AT218" s="237" t="s">
        <v>143</v>
      </c>
      <c r="AU218" s="237" t="s">
        <v>87</v>
      </c>
      <c r="AV218" s="13" t="s">
        <v>139</v>
      </c>
      <c r="AW218" s="13" t="s">
        <v>41</v>
      </c>
      <c r="AX218" s="13" t="s">
        <v>25</v>
      </c>
      <c r="AY218" s="237" t="s">
        <v>132</v>
      </c>
    </row>
    <row r="219" spans="2:65" s="1" customFormat="1" ht="25.5" customHeight="1">
      <c r="B219" s="40"/>
      <c r="C219" s="191" t="s">
        <v>333</v>
      </c>
      <c r="D219" s="191" t="s">
        <v>134</v>
      </c>
      <c r="E219" s="192" t="s">
        <v>334</v>
      </c>
      <c r="F219" s="193" t="s">
        <v>335</v>
      </c>
      <c r="G219" s="194" t="s">
        <v>137</v>
      </c>
      <c r="H219" s="195">
        <v>49.19</v>
      </c>
      <c r="I219" s="196"/>
      <c r="J219" s="197">
        <f>ROUND(I219*H219,2)</f>
        <v>0</v>
      </c>
      <c r="K219" s="193" t="s">
        <v>138</v>
      </c>
      <c r="L219" s="60"/>
      <c r="M219" s="198" t="s">
        <v>34</v>
      </c>
      <c r="N219" s="199" t="s">
        <v>51</v>
      </c>
      <c r="O219" s="41"/>
      <c r="P219" s="200">
        <f>O219*H219</f>
        <v>0</v>
      </c>
      <c r="Q219" s="200">
        <v>4.0000000000000003E-5</v>
      </c>
      <c r="R219" s="200">
        <f>Q219*H219</f>
        <v>1.9675999999999999E-3</v>
      </c>
      <c r="S219" s="200">
        <v>0</v>
      </c>
      <c r="T219" s="201">
        <f>S219*H219</f>
        <v>0</v>
      </c>
      <c r="AR219" s="23" t="s">
        <v>139</v>
      </c>
      <c r="AT219" s="23" t="s">
        <v>134</v>
      </c>
      <c r="AU219" s="23" t="s">
        <v>87</v>
      </c>
      <c r="AY219" s="23" t="s">
        <v>132</v>
      </c>
      <c r="BE219" s="202">
        <f>IF(N219="základní",J219,0)</f>
        <v>0</v>
      </c>
      <c r="BF219" s="202">
        <f>IF(N219="snížená",J219,0)</f>
        <v>0</v>
      </c>
      <c r="BG219" s="202">
        <f>IF(N219="zákl. přenesená",J219,0)</f>
        <v>0</v>
      </c>
      <c r="BH219" s="202">
        <f>IF(N219="sníž. přenesená",J219,0)</f>
        <v>0</v>
      </c>
      <c r="BI219" s="202">
        <f>IF(N219="nulová",J219,0)</f>
        <v>0</v>
      </c>
      <c r="BJ219" s="23" t="s">
        <v>139</v>
      </c>
      <c r="BK219" s="202">
        <f>ROUND(I219*H219,2)</f>
        <v>0</v>
      </c>
      <c r="BL219" s="23" t="s">
        <v>139</v>
      </c>
      <c r="BM219" s="23" t="s">
        <v>336</v>
      </c>
    </row>
    <row r="220" spans="2:65" s="1" customFormat="1" ht="108">
      <c r="B220" s="40"/>
      <c r="C220" s="62"/>
      <c r="D220" s="203" t="s">
        <v>141</v>
      </c>
      <c r="E220" s="62"/>
      <c r="F220" s="204" t="s">
        <v>328</v>
      </c>
      <c r="G220" s="62"/>
      <c r="H220" s="62"/>
      <c r="I220" s="162"/>
      <c r="J220" s="62"/>
      <c r="K220" s="62"/>
      <c r="L220" s="60"/>
      <c r="M220" s="205"/>
      <c r="N220" s="41"/>
      <c r="O220" s="41"/>
      <c r="P220" s="41"/>
      <c r="Q220" s="41"/>
      <c r="R220" s="41"/>
      <c r="S220" s="41"/>
      <c r="T220" s="77"/>
      <c r="AT220" s="23" t="s">
        <v>141</v>
      </c>
      <c r="AU220" s="23" t="s">
        <v>87</v>
      </c>
    </row>
    <row r="221" spans="2:65" s="10" customFormat="1" ht="29.85" customHeight="1">
      <c r="B221" s="175"/>
      <c r="C221" s="176"/>
      <c r="D221" s="177" t="s">
        <v>77</v>
      </c>
      <c r="E221" s="189" t="s">
        <v>139</v>
      </c>
      <c r="F221" s="189" t="s">
        <v>337</v>
      </c>
      <c r="G221" s="176"/>
      <c r="H221" s="176"/>
      <c r="I221" s="179"/>
      <c r="J221" s="190">
        <f>BK221</f>
        <v>0</v>
      </c>
      <c r="K221" s="176"/>
      <c r="L221" s="181"/>
      <c r="M221" s="182"/>
      <c r="N221" s="183"/>
      <c r="O221" s="183"/>
      <c r="P221" s="184">
        <f>SUM(P222:P236)</f>
        <v>0</v>
      </c>
      <c r="Q221" s="183"/>
      <c r="R221" s="184">
        <f>SUM(R222:R236)</f>
        <v>782.7417312</v>
      </c>
      <c r="S221" s="183"/>
      <c r="T221" s="185">
        <f>SUM(T222:T236)</f>
        <v>0</v>
      </c>
      <c r="AR221" s="186" t="s">
        <v>25</v>
      </c>
      <c r="AT221" s="187" t="s">
        <v>77</v>
      </c>
      <c r="AU221" s="187" t="s">
        <v>25</v>
      </c>
      <c r="AY221" s="186" t="s">
        <v>132</v>
      </c>
      <c r="BK221" s="188">
        <f>SUM(BK222:BK236)</f>
        <v>0</v>
      </c>
    </row>
    <row r="222" spans="2:65" s="1" customFormat="1" ht="25.5" customHeight="1">
      <c r="B222" s="40"/>
      <c r="C222" s="191" t="s">
        <v>338</v>
      </c>
      <c r="D222" s="191" t="s">
        <v>134</v>
      </c>
      <c r="E222" s="192" t="s">
        <v>339</v>
      </c>
      <c r="F222" s="193" t="s">
        <v>340</v>
      </c>
      <c r="G222" s="194" t="s">
        <v>152</v>
      </c>
      <c r="H222" s="195">
        <v>29.79</v>
      </c>
      <c r="I222" s="196"/>
      <c r="J222" s="197">
        <f>ROUND(I222*H222,2)</f>
        <v>0</v>
      </c>
      <c r="K222" s="193" t="s">
        <v>34</v>
      </c>
      <c r="L222" s="60"/>
      <c r="M222" s="198" t="s">
        <v>34</v>
      </c>
      <c r="N222" s="199" t="s">
        <v>51</v>
      </c>
      <c r="O222" s="41"/>
      <c r="P222" s="200">
        <f>O222*H222</f>
        <v>0</v>
      </c>
      <c r="Q222" s="200">
        <v>2.13408</v>
      </c>
      <c r="R222" s="200">
        <f>Q222*H222</f>
        <v>63.574243199999998</v>
      </c>
      <c r="S222" s="200">
        <v>0</v>
      </c>
      <c r="T222" s="201">
        <f>S222*H222</f>
        <v>0</v>
      </c>
      <c r="AR222" s="23" t="s">
        <v>139</v>
      </c>
      <c r="AT222" s="23" t="s">
        <v>134</v>
      </c>
      <c r="AU222" s="23" t="s">
        <v>87</v>
      </c>
      <c r="AY222" s="23" t="s">
        <v>132</v>
      </c>
      <c r="BE222" s="202">
        <f>IF(N222="základní",J222,0)</f>
        <v>0</v>
      </c>
      <c r="BF222" s="202">
        <f>IF(N222="snížená",J222,0)</f>
        <v>0</v>
      </c>
      <c r="BG222" s="202">
        <f>IF(N222="zákl. přenesená",J222,0)</f>
        <v>0</v>
      </c>
      <c r="BH222" s="202">
        <f>IF(N222="sníž. přenesená",J222,0)</f>
        <v>0</v>
      </c>
      <c r="BI222" s="202">
        <f>IF(N222="nulová",J222,0)</f>
        <v>0</v>
      </c>
      <c r="BJ222" s="23" t="s">
        <v>139</v>
      </c>
      <c r="BK222" s="202">
        <f>ROUND(I222*H222,2)</f>
        <v>0</v>
      </c>
      <c r="BL222" s="23" t="s">
        <v>139</v>
      </c>
      <c r="BM222" s="23" t="s">
        <v>341</v>
      </c>
    </row>
    <row r="223" spans="2:65" s="11" customFormat="1" ht="24">
      <c r="B223" s="206"/>
      <c r="C223" s="207"/>
      <c r="D223" s="203" t="s">
        <v>143</v>
      </c>
      <c r="E223" s="208" t="s">
        <v>34</v>
      </c>
      <c r="F223" s="209" t="s">
        <v>342</v>
      </c>
      <c r="G223" s="207"/>
      <c r="H223" s="208" t="s">
        <v>34</v>
      </c>
      <c r="I223" s="210"/>
      <c r="J223" s="207"/>
      <c r="K223" s="207"/>
      <c r="L223" s="211"/>
      <c r="M223" s="212"/>
      <c r="N223" s="213"/>
      <c r="O223" s="213"/>
      <c r="P223" s="213"/>
      <c r="Q223" s="213"/>
      <c r="R223" s="213"/>
      <c r="S223" s="213"/>
      <c r="T223" s="214"/>
      <c r="AT223" s="215" t="s">
        <v>143</v>
      </c>
      <c r="AU223" s="215" t="s">
        <v>87</v>
      </c>
      <c r="AV223" s="11" t="s">
        <v>25</v>
      </c>
      <c r="AW223" s="11" t="s">
        <v>41</v>
      </c>
      <c r="AX223" s="11" t="s">
        <v>78</v>
      </c>
      <c r="AY223" s="215" t="s">
        <v>132</v>
      </c>
    </row>
    <row r="224" spans="2:65" s="12" customFormat="1" ht="12">
      <c r="B224" s="216"/>
      <c r="C224" s="217"/>
      <c r="D224" s="203" t="s">
        <v>143</v>
      </c>
      <c r="E224" s="218" t="s">
        <v>34</v>
      </c>
      <c r="F224" s="219" t="s">
        <v>251</v>
      </c>
      <c r="G224" s="217"/>
      <c r="H224" s="220">
        <v>29.79</v>
      </c>
      <c r="I224" s="221"/>
      <c r="J224" s="217"/>
      <c r="K224" s="217"/>
      <c r="L224" s="222"/>
      <c r="M224" s="223"/>
      <c r="N224" s="224"/>
      <c r="O224" s="224"/>
      <c r="P224" s="224"/>
      <c r="Q224" s="224"/>
      <c r="R224" s="224"/>
      <c r="S224" s="224"/>
      <c r="T224" s="225"/>
      <c r="AT224" s="226" t="s">
        <v>143</v>
      </c>
      <c r="AU224" s="226" t="s">
        <v>87</v>
      </c>
      <c r="AV224" s="12" t="s">
        <v>87</v>
      </c>
      <c r="AW224" s="12" t="s">
        <v>41</v>
      </c>
      <c r="AX224" s="12" t="s">
        <v>25</v>
      </c>
      <c r="AY224" s="226" t="s">
        <v>132</v>
      </c>
    </row>
    <row r="225" spans="2:65" s="1" customFormat="1" ht="38.25" customHeight="1">
      <c r="B225" s="40"/>
      <c r="C225" s="191" t="s">
        <v>343</v>
      </c>
      <c r="D225" s="191" t="s">
        <v>134</v>
      </c>
      <c r="E225" s="192" t="s">
        <v>344</v>
      </c>
      <c r="F225" s="193" t="s">
        <v>345</v>
      </c>
      <c r="G225" s="194" t="s">
        <v>137</v>
      </c>
      <c r="H225" s="195">
        <v>65.87</v>
      </c>
      <c r="I225" s="196"/>
      <c r="J225" s="197">
        <f>ROUND(I225*H225,2)</f>
        <v>0</v>
      </c>
      <c r="K225" s="193" t="s">
        <v>138</v>
      </c>
      <c r="L225" s="60"/>
      <c r="M225" s="198" t="s">
        <v>34</v>
      </c>
      <c r="N225" s="199" t="s">
        <v>51</v>
      </c>
      <c r="O225" s="41"/>
      <c r="P225" s="200">
        <f>O225*H225</f>
        <v>0</v>
      </c>
      <c r="Q225" s="200">
        <v>0</v>
      </c>
      <c r="R225" s="200">
        <f>Q225*H225</f>
        <v>0</v>
      </c>
      <c r="S225" s="200">
        <v>0</v>
      </c>
      <c r="T225" s="201">
        <f>S225*H225</f>
        <v>0</v>
      </c>
      <c r="AR225" s="23" t="s">
        <v>139</v>
      </c>
      <c r="AT225" s="23" t="s">
        <v>134</v>
      </c>
      <c r="AU225" s="23" t="s">
        <v>87</v>
      </c>
      <c r="AY225" s="23" t="s">
        <v>132</v>
      </c>
      <c r="BE225" s="202">
        <f>IF(N225="základní",J225,0)</f>
        <v>0</v>
      </c>
      <c r="BF225" s="202">
        <f>IF(N225="snížená",J225,0)</f>
        <v>0</v>
      </c>
      <c r="BG225" s="202">
        <f>IF(N225="zákl. přenesená",J225,0)</f>
        <v>0</v>
      </c>
      <c r="BH225" s="202">
        <f>IF(N225="sníž. přenesená",J225,0)</f>
        <v>0</v>
      </c>
      <c r="BI225" s="202">
        <f>IF(N225="nulová",J225,0)</f>
        <v>0</v>
      </c>
      <c r="BJ225" s="23" t="s">
        <v>139</v>
      </c>
      <c r="BK225" s="202">
        <f>ROUND(I225*H225,2)</f>
        <v>0</v>
      </c>
      <c r="BL225" s="23" t="s">
        <v>139</v>
      </c>
      <c r="BM225" s="23" t="s">
        <v>346</v>
      </c>
    </row>
    <row r="226" spans="2:65" s="1" customFormat="1" ht="84">
      <c r="B226" s="40"/>
      <c r="C226" s="62"/>
      <c r="D226" s="203" t="s">
        <v>141</v>
      </c>
      <c r="E226" s="62"/>
      <c r="F226" s="204" t="s">
        <v>347</v>
      </c>
      <c r="G226" s="62"/>
      <c r="H226" s="62"/>
      <c r="I226" s="162"/>
      <c r="J226" s="62"/>
      <c r="K226" s="62"/>
      <c r="L226" s="60"/>
      <c r="M226" s="205"/>
      <c r="N226" s="41"/>
      <c r="O226" s="41"/>
      <c r="P226" s="41"/>
      <c r="Q226" s="41"/>
      <c r="R226" s="41"/>
      <c r="S226" s="41"/>
      <c r="T226" s="77"/>
      <c r="AT226" s="23" t="s">
        <v>141</v>
      </c>
      <c r="AU226" s="23" t="s">
        <v>87</v>
      </c>
    </row>
    <row r="227" spans="2:65" s="11" customFormat="1" ht="12">
      <c r="B227" s="206"/>
      <c r="C227" s="207"/>
      <c r="D227" s="203" t="s">
        <v>143</v>
      </c>
      <c r="E227" s="208" t="s">
        <v>34</v>
      </c>
      <c r="F227" s="209" t="s">
        <v>348</v>
      </c>
      <c r="G227" s="207"/>
      <c r="H227" s="208" t="s">
        <v>34</v>
      </c>
      <c r="I227" s="210"/>
      <c r="J227" s="207"/>
      <c r="K227" s="207"/>
      <c r="L227" s="211"/>
      <c r="M227" s="212"/>
      <c r="N227" s="213"/>
      <c r="O227" s="213"/>
      <c r="P227" s="213"/>
      <c r="Q227" s="213"/>
      <c r="R227" s="213"/>
      <c r="S227" s="213"/>
      <c r="T227" s="214"/>
      <c r="AT227" s="215" t="s">
        <v>143</v>
      </c>
      <c r="AU227" s="215" t="s">
        <v>87</v>
      </c>
      <c r="AV227" s="11" t="s">
        <v>25</v>
      </c>
      <c r="AW227" s="11" t="s">
        <v>41</v>
      </c>
      <c r="AX227" s="11" t="s">
        <v>78</v>
      </c>
      <c r="AY227" s="215" t="s">
        <v>132</v>
      </c>
    </row>
    <row r="228" spans="2:65" s="12" customFormat="1" ht="12">
      <c r="B228" s="216"/>
      <c r="C228" s="217"/>
      <c r="D228" s="203" t="s">
        <v>143</v>
      </c>
      <c r="E228" s="218" t="s">
        <v>34</v>
      </c>
      <c r="F228" s="219" t="s">
        <v>349</v>
      </c>
      <c r="G228" s="217"/>
      <c r="H228" s="220">
        <v>65.87</v>
      </c>
      <c r="I228" s="221"/>
      <c r="J228" s="217"/>
      <c r="K228" s="217"/>
      <c r="L228" s="222"/>
      <c r="M228" s="223"/>
      <c r="N228" s="224"/>
      <c r="O228" s="224"/>
      <c r="P228" s="224"/>
      <c r="Q228" s="224"/>
      <c r="R228" s="224"/>
      <c r="S228" s="224"/>
      <c r="T228" s="225"/>
      <c r="AT228" s="226" t="s">
        <v>143</v>
      </c>
      <c r="AU228" s="226" t="s">
        <v>87</v>
      </c>
      <c r="AV228" s="12" t="s">
        <v>87</v>
      </c>
      <c r="AW228" s="12" t="s">
        <v>41</v>
      </c>
      <c r="AX228" s="12" t="s">
        <v>25</v>
      </c>
      <c r="AY228" s="226" t="s">
        <v>132</v>
      </c>
    </row>
    <row r="229" spans="2:65" s="1" customFormat="1" ht="25.5" customHeight="1">
      <c r="B229" s="40"/>
      <c r="C229" s="191" t="s">
        <v>350</v>
      </c>
      <c r="D229" s="191" t="s">
        <v>134</v>
      </c>
      <c r="E229" s="192" t="s">
        <v>351</v>
      </c>
      <c r="F229" s="193" t="s">
        <v>352</v>
      </c>
      <c r="G229" s="194" t="s">
        <v>152</v>
      </c>
      <c r="H229" s="195">
        <v>360.16</v>
      </c>
      <c r="I229" s="196"/>
      <c r="J229" s="197">
        <f>ROUND(I229*H229,2)</f>
        <v>0</v>
      </c>
      <c r="K229" s="193" t="s">
        <v>138</v>
      </c>
      <c r="L229" s="60"/>
      <c r="M229" s="198" t="s">
        <v>34</v>
      </c>
      <c r="N229" s="199" t="s">
        <v>51</v>
      </c>
      <c r="O229" s="41"/>
      <c r="P229" s="200">
        <f>O229*H229</f>
        <v>0</v>
      </c>
      <c r="Q229" s="200">
        <v>1.9967999999999999</v>
      </c>
      <c r="R229" s="200">
        <f>Q229*H229</f>
        <v>719.16748800000005</v>
      </c>
      <c r="S229" s="200">
        <v>0</v>
      </c>
      <c r="T229" s="201">
        <f>S229*H229</f>
        <v>0</v>
      </c>
      <c r="AR229" s="23" t="s">
        <v>139</v>
      </c>
      <c r="AT229" s="23" t="s">
        <v>134</v>
      </c>
      <c r="AU229" s="23" t="s">
        <v>87</v>
      </c>
      <c r="AY229" s="23" t="s">
        <v>132</v>
      </c>
      <c r="BE229" s="202">
        <f>IF(N229="základní",J229,0)</f>
        <v>0</v>
      </c>
      <c r="BF229" s="202">
        <f>IF(N229="snížená",J229,0)</f>
        <v>0</v>
      </c>
      <c r="BG229" s="202">
        <f>IF(N229="zákl. přenesená",J229,0)</f>
        <v>0</v>
      </c>
      <c r="BH229" s="202">
        <f>IF(N229="sníž. přenesená",J229,0)</f>
        <v>0</v>
      </c>
      <c r="BI229" s="202">
        <f>IF(N229="nulová",J229,0)</f>
        <v>0</v>
      </c>
      <c r="BJ229" s="23" t="s">
        <v>139</v>
      </c>
      <c r="BK229" s="202">
        <f>ROUND(I229*H229,2)</f>
        <v>0</v>
      </c>
      <c r="BL229" s="23" t="s">
        <v>139</v>
      </c>
      <c r="BM229" s="23" t="s">
        <v>353</v>
      </c>
    </row>
    <row r="230" spans="2:65" s="1" customFormat="1" ht="96">
      <c r="B230" s="40"/>
      <c r="C230" s="62"/>
      <c r="D230" s="203" t="s">
        <v>141</v>
      </c>
      <c r="E230" s="62"/>
      <c r="F230" s="204" t="s">
        <v>354</v>
      </c>
      <c r="G230" s="62"/>
      <c r="H230" s="62"/>
      <c r="I230" s="162"/>
      <c r="J230" s="62"/>
      <c r="K230" s="62"/>
      <c r="L230" s="60"/>
      <c r="M230" s="205"/>
      <c r="N230" s="41"/>
      <c r="O230" s="41"/>
      <c r="P230" s="41"/>
      <c r="Q230" s="41"/>
      <c r="R230" s="41"/>
      <c r="S230" s="41"/>
      <c r="T230" s="77"/>
      <c r="AT230" s="23" t="s">
        <v>141</v>
      </c>
      <c r="AU230" s="23" t="s">
        <v>87</v>
      </c>
    </row>
    <row r="231" spans="2:65" s="11" customFormat="1" ht="12">
      <c r="B231" s="206"/>
      <c r="C231" s="207"/>
      <c r="D231" s="203" t="s">
        <v>143</v>
      </c>
      <c r="E231" s="208" t="s">
        <v>34</v>
      </c>
      <c r="F231" s="209" t="s">
        <v>355</v>
      </c>
      <c r="G231" s="207"/>
      <c r="H231" s="208" t="s">
        <v>34</v>
      </c>
      <c r="I231" s="210"/>
      <c r="J231" s="207"/>
      <c r="K231" s="207"/>
      <c r="L231" s="211"/>
      <c r="M231" s="212"/>
      <c r="N231" s="213"/>
      <c r="O231" s="213"/>
      <c r="P231" s="213"/>
      <c r="Q231" s="213"/>
      <c r="R231" s="213"/>
      <c r="S231" s="213"/>
      <c r="T231" s="214"/>
      <c r="AT231" s="215" t="s">
        <v>143</v>
      </c>
      <c r="AU231" s="215" t="s">
        <v>87</v>
      </c>
      <c r="AV231" s="11" t="s">
        <v>25</v>
      </c>
      <c r="AW231" s="11" t="s">
        <v>41</v>
      </c>
      <c r="AX231" s="11" t="s">
        <v>78</v>
      </c>
      <c r="AY231" s="215" t="s">
        <v>132</v>
      </c>
    </row>
    <row r="232" spans="2:65" s="12" customFormat="1" ht="12">
      <c r="B232" s="216"/>
      <c r="C232" s="217"/>
      <c r="D232" s="203" t="s">
        <v>143</v>
      </c>
      <c r="E232" s="218" t="s">
        <v>34</v>
      </c>
      <c r="F232" s="219" t="s">
        <v>356</v>
      </c>
      <c r="G232" s="217"/>
      <c r="H232" s="220">
        <v>360.16</v>
      </c>
      <c r="I232" s="221"/>
      <c r="J232" s="217"/>
      <c r="K232" s="217"/>
      <c r="L232" s="222"/>
      <c r="M232" s="223"/>
      <c r="N232" s="224"/>
      <c r="O232" s="224"/>
      <c r="P232" s="224"/>
      <c r="Q232" s="224"/>
      <c r="R232" s="224"/>
      <c r="S232" s="224"/>
      <c r="T232" s="225"/>
      <c r="AT232" s="226" t="s">
        <v>143</v>
      </c>
      <c r="AU232" s="226" t="s">
        <v>87</v>
      </c>
      <c r="AV232" s="12" t="s">
        <v>87</v>
      </c>
      <c r="AW232" s="12" t="s">
        <v>41</v>
      </c>
      <c r="AX232" s="12" t="s">
        <v>25</v>
      </c>
      <c r="AY232" s="226" t="s">
        <v>132</v>
      </c>
    </row>
    <row r="233" spans="2:65" s="1" customFormat="1" ht="25.5" customHeight="1">
      <c r="B233" s="40"/>
      <c r="C233" s="191" t="s">
        <v>357</v>
      </c>
      <c r="D233" s="191" t="s">
        <v>134</v>
      </c>
      <c r="E233" s="192" t="s">
        <v>358</v>
      </c>
      <c r="F233" s="193" t="s">
        <v>359</v>
      </c>
      <c r="G233" s="194" t="s">
        <v>137</v>
      </c>
      <c r="H233" s="195">
        <v>493.52</v>
      </c>
      <c r="I233" s="196"/>
      <c r="J233" s="197">
        <f>ROUND(I233*H233,2)</f>
        <v>0</v>
      </c>
      <c r="K233" s="193" t="s">
        <v>138</v>
      </c>
      <c r="L233" s="60"/>
      <c r="M233" s="198" t="s">
        <v>34</v>
      </c>
      <c r="N233" s="199" t="s">
        <v>51</v>
      </c>
      <c r="O233" s="41"/>
      <c r="P233" s="200">
        <f>O233*H233</f>
        <v>0</v>
      </c>
      <c r="Q233" s="200">
        <v>0</v>
      </c>
      <c r="R233" s="200">
        <f>Q233*H233</f>
        <v>0</v>
      </c>
      <c r="S233" s="200">
        <v>0</v>
      </c>
      <c r="T233" s="201">
        <f>S233*H233</f>
        <v>0</v>
      </c>
      <c r="AR233" s="23" t="s">
        <v>139</v>
      </c>
      <c r="AT233" s="23" t="s">
        <v>134</v>
      </c>
      <c r="AU233" s="23" t="s">
        <v>87</v>
      </c>
      <c r="AY233" s="23" t="s">
        <v>132</v>
      </c>
      <c r="BE233" s="202">
        <f>IF(N233="základní",J233,0)</f>
        <v>0</v>
      </c>
      <c r="BF233" s="202">
        <f>IF(N233="snížená",J233,0)</f>
        <v>0</v>
      </c>
      <c r="BG233" s="202">
        <f>IF(N233="zákl. přenesená",J233,0)</f>
        <v>0</v>
      </c>
      <c r="BH233" s="202">
        <f>IF(N233="sníž. přenesená",J233,0)</f>
        <v>0</v>
      </c>
      <c r="BI233" s="202">
        <f>IF(N233="nulová",J233,0)</f>
        <v>0</v>
      </c>
      <c r="BJ233" s="23" t="s">
        <v>139</v>
      </c>
      <c r="BK233" s="202">
        <f>ROUND(I233*H233,2)</f>
        <v>0</v>
      </c>
      <c r="BL233" s="23" t="s">
        <v>139</v>
      </c>
      <c r="BM233" s="23" t="s">
        <v>360</v>
      </c>
    </row>
    <row r="234" spans="2:65" s="1" customFormat="1" ht="96">
      <c r="B234" s="40"/>
      <c r="C234" s="62"/>
      <c r="D234" s="203" t="s">
        <v>141</v>
      </c>
      <c r="E234" s="62"/>
      <c r="F234" s="204" t="s">
        <v>354</v>
      </c>
      <c r="G234" s="62"/>
      <c r="H234" s="62"/>
      <c r="I234" s="162"/>
      <c r="J234" s="62"/>
      <c r="K234" s="62"/>
      <c r="L234" s="60"/>
      <c r="M234" s="205"/>
      <c r="N234" s="41"/>
      <c r="O234" s="41"/>
      <c r="P234" s="41"/>
      <c r="Q234" s="41"/>
      <c r="R234" s="41"/>
      <c r="S234" s="41"/>
      <c r="T234" s="77"/>
      <c r="AT234" s="23" t="s">
        <v>141</v>
      </c>
      <c r="AU234" s="23" t="s">
        <v>87</v>
      </c>
    </row>
    <row r="235" spans="2:65" s="11" customFormat="1" ht="12">
      <c r="B235" s="206"/>
      <c r="C235" s="207"/>
      <c r="D235" s="203" t="s">
        <v>143</v>
      </c>
      <c r="E235" s="208" t="s">
        <v>34</v>
      </c>
      <c r="F235" s="209" t="s">
        <v>361</v>
      </c>
      <c r="G235" s="207"/>
      <c r="H235" s="208" t="s">
        <v>34</v>
      </c>
      <c r="I235" s="210"/>
      <c r="J235" s="207"/>
      <c r="K235" s="207"/>
      <c r="L235" s="211"/>
      <c r="M235" s="212"/>
      <c r="N235" s="213"/>
      <c r="O235" s="213"/>
      <c r="P235" s="213"/>
      <c r="Q235" s="213"/>
      <c r="R235" s="213"/>
      <c r="S235" s="213"/>
      <c r="T235" s="214"/>
      <c r="AT235" s="215" t="s">
        <v>143</v>
      </c>
      <c r="AU235" s="215" t="s">
        <v>87</v>
      </c>
      <c r="AV235" s="11" t="s">
        <v>25</v>
      </c>
      <c r="AW235" s="11" t="s">
        <v>41</v>
      </c>
      <c r="AX235" s="11" t="s">
        <v>78</v>
      </c>
      <c r="AY235" s="215" t="s">
        <v>132</v>
      </c>
    </row>
    <row r="236" spans="2:65" s="12" customFormat="1" ht="12">
      <c r="B236" s="216"/>
      <c r="C236" s="217"/>
      <c r="D236" s="203" t="s">
        <v>143</v>
      </c>
      <c r="E236" s="218" t="s">
        <v>34</v>
      </c>
      <c r="F236" s="219" t="s">
        <v>362</v>
      </c>
      <c r="G236" s="217"/>
      <c r="H236" s="220">
        <v>493.52</v>
      </c>
      <c r="I236" s="221"/>
      <c r="J236" s="217"/>
      <c r="K236" s="217"/>
      <c r="L236" s="222"/>
      <c r="M236" s="223"/>
      <c r="N236" s="224"/>
      <c r="O236" s="224"/>
      <c r="P236" s="224"/>
      <c r="Q236" s="224"/>
      <c r="R236" s="224"/>
      <c r="S236" s="224"/>
      <c r="T236" s="225"/>
      <c r="AT236" s="226" t="s">
        <v>143</v>
      </c>
      <c r="AU236" s="226" t="s">
        <v>87</v>
      </c>
      <c r="AV236" s="12" t="s">
        <v>87</v>
      </c>
      <c r="AW236" s="12" t="s">
        <v>41</v>
      </c>
      <c r="AX236" s="12" t="s">
        <v>25</v>
      </c>
      <c r="AY236" s="226" t="s">
        <v>132</v>
      </c>
    </row>
    <row r="237" spans="2:65" s="10" customFormat="1" ht="29.85" customHeight="1">
      <c r="B237" s="175"/>
      <c r="C237" s="176"/>
      <c r="D237" s="177" t="s">
        <v>77</v>
      </c>
      <c r="E237" s="189" t="s">
        <v>179</v>
      </c>
      <c r="F237" s="189" t="s">
        <v>363</v>
      </c>
      <c r="G237" s="176"/>
      <c r="H237" s="176"/>
      <c r="I237" s="179"/>
      <c r="J237" s="190">
        <f>BK237</f>
        <v>0</v>
      </c>
      <c r="K237" s="176"/>
      <c r="L237" s="181"/>
      <c r="M237" s="182"/>
      <c r="N237" s="183"/>
      <c r="O237" s="183"/>
      <c r="P237" s="184">
        <f>SUM(P238:P240)</f>
        <v>0</v>
      </c>
      <c r="Q237" s="183"/>
      <c r="R237" s="184">
        <f>SUM(R238:R240)</f>
        <v>0.11145190000000001</v>
      </c>
      <c r="S237" s="183"/>
      <c r="T237" s="185">
        <f>SUM(T238:T240)</f>
        <v>0</v>
      </c>
      <c r="AR237" s="186" t="s">
        <v>25</v>
      </c>
      <c r="AT237" s="187" t="s">
        <v>77</v>
      </c>
      <c r="AU237" s="187" t="s">
        <v>25</v>
      </c>
      <c r="AY237" s="186" t="s">
        <v>132</v>
      </c>
      <c r="BK237" s="188">
        <f>SUM(BK238:BK240)</f>
        <v>0</v>
      </c>
    </row>
    <row r="238" spans="2:65" s="1" customFormat="1" ht="16.5" customHeight="1">
      <c r="B238" s="40"/>
      <c r="C238" s="191" t="s">
        <v>364</v>
      </c>
      <c r="D238" s="191" t="s">
        <v>134</v>
      </c>
      <c r="E238" s="192" t="s">
        <v>365</v>
      </c>
      <c r="F238" s="193" t="s">
        <v>366</v>
      </c>
      <c r="G238" s="194" t="s">
        <v>137</v>
      </c>
      <c r="H238" s="195">
        <v>14.09</v>
      </c>
      <c r="I238" s="196"/>
      <c r="J238" s="197">
        <f>ROUND(I238*H238,2)</f>
        <v>0</v>
      </c>
      <c r="K238" s="193" t="s">
        <v>34</v>
      </c>
      <c r="L238" s="60"/>
      <c r="M238" s="198" t="s">
        <v>34</v>
      </c>
      <c r="N238" s="199" t="s">
        <v>51</v>
      </c>
      <c r="O238" s="41"/>
      <c r="P238" s="200">
        <f>O238*H238</f>
        <v>0</v>
      </c>
      <c r="Q238" s="200">
        <v>7.9100000000000004E-3</v>
      </c>
      <c r="R238" s="200">
        <f>Q238*H238</f>
        <v>0.11145190000000001</v>
      </c>
      <c r="S238" s="200">
        <v>0</v>
      </c>
      <c r="T238" s="201">
        <f>S238*H238</f>
        <v>0</v>
      </c>
      <c r="AR238" s="23" t="s">
        <v>139</v>
      </c>
      <c r="AT238" s="23" t="s">
        <v>134</v>
      </c>
      <c r="AU238" s="23" t="s">
        <v>87</v>
      </c>
      <c r="AY238" s="23" t="s">
        <v>132</v>
      </c>
      <c r="BE238" s="202">
        <f>IF(N238="základní",J238,0)</f>
        <v>0</v>
      </c>
      <c r="BF238" s="202">
        <f>IF(N238="snížená",J238,0)</f>
        <v>0</v>
      </c>
      <c r="BG238" s="202">
        <f>IF(N238="zákl. přenesená",J238,0)</f>
        <v>0</v>
      </c>
      <c r="BH238" s="202">
        <f>IF(N238="sníž. přenesená",J238,0)</f>
        <v>0</v>
      </c>
      <c r="BI238" s="202">
        <f>IF(N238="nulová",J238,0)</f>
        <v>0</v>
      </c>
      <c r="BJ238" s="23" t="s">
        <v>139</v>
      </c>
      <c r="BK238" s="202">
        <f>ROUND(I238*H238,2)</f>
        <v>0</v>
      </c>
      <c r="BL238" s="23" t="s">
        <v>139</v>
      </c>
      <c r="BM238" s="23" t="s">
        <v>367</v>
      </c>
    </row>
    <row r="239" spans="2:65" s="11" customFormat="1" ht="12">
      <c r="B239" s="206"/>
      <c r="C239" s="207"/>
      <c r="D239" s="203" t="s">
        <v>143</v>
      </c>
      <c r="E239" s="208" t="s">
        <v>34</v>
      </c>
      <c r="F239" s="209" t="s">
        <v>368</v>
      </c>
      <c r="G239" s="207"/>
      <c r="H239" s="208" t="s">
        <v>34</v>
      </c>
      <c r="I239" s="210"/>
      <c r="J239" s="207"/>
      <c r="K239" s="207"/>
      <c r="L239" s="211"/>
      <c r="M239" s="212"/>
      <c r="N239" s="213"/>
      <c r="O239" s="213"/>
      <c r="P239" s="213"/>
      <c r="Q239" s="213"/>
      <c r="R239" s="213"/>
      <c r="S239" s="213"/>
      <c r="T239" s="214"/>
      <c r="AT239" s="215" t="s">
        <v>143</v>
      </c>
      <c r="AU239" s="215" t="s">
        <v>87</v>
      </c>
      <c r="AV239" s="11" t="s">
        <v>25</v>
      </c>
      <c r="AW239" s="11" t="s">
        <v>41</v>
      </c>
      <c r="AX239" s="11" t="s">
        <v>78</v>
      </c>
      <c r="AY239" s="215" t="s">
        <v>132</v>
      </c>
    </row>
    <row r="240" spans="2:65" s="12" customFormat="1" ht="12">
      <c r="B240" s="216"/>
      <c r="C240" s="217"/>
      <c r="D240" s="203" t="s">
        <v>143</v>
      </c>
      <c r="E240" s="218" t="s">
        <v>34</v>
      </c>
      <c r="F240" s="219" t="s">
        <v>330</v>
      </c>
      <c r="G240" s="217"/>
      <c r="H240" s="220">
        <v>14.09</v>
      </c>
      <c r="I240" s="221"/>
      <c r="J240" s="217"/>
      <c r="K240" s="217"/>
      <c r="L240" s="222"/>
      <c r="M240" s="223"/>
      <c r="N240" s="224"/>
      <c r="O240" s="224"/>
      <c r="P240" s="224"/>
      <c r="Q240" s="224"/>
      <c r="R240" s="224"/>
      <c r="S240" s="224"/>
      <c r="T240" s="225"/>
      <c r="AT240" s="226" t="s">
        <v>143</v>
      </c>
      <c r="AU240" s="226" t="s">
        <v>87</v>
      </c>
      <c r="AV240" s="12" t="s">
        <v>87</v>
      </c>
      <c r="AW240" s="12" t="s">
        <v>41</v>
      </c>
      <c r="AX240" s="12" t="s">
        <v>25</v>
      </c>
      <c r="AY240" s="226" t="s">
        <v>132</v>
      </c>
    </row>
    <row r="241" spans="2:65" s="10" customFormat="1" ht="29.85" customHeight="1">
      <c r="B241" s="175"/>
      <c r="C241" s="176"/>
      <c r="D241" s="177" t="s">
        <v>77</v>
      </c>
      <c r="E241" s="189" t="s">
        <v>197</v>
      </c>
      <c r="F241" s="189" t="s">
        <v>369</v>
      </c>
      <c r="G241" s="176"/>
      <c r="H241" s="176"/>
      <c r="I241" s="179"/>
      <c r="J241" s="190">
        <f>BK241</f>
        <v>0</v>
      </c>
      <c r="K241" s="176"/>
      <c r="L241" s="181"/>
      <c r="M241" s="182"/>
      <c r="N241" s="183"/>
      <c r="O241" s="183"/>
      <c r="P241" s="184">
        <f>SUM(P242:P261)</f>
        <v>0</v>
      </c>
      <c r="Q241" s="183"/>
      <c r="R241" s="184">
        <f>SUM(R242:R261)</f>
        <v>1.3968000000000001E-2</v>
      </c>
      <c r="S241" s="183"/>
      <c r="T241" s="185">
        <f>SUM(T242:T261)</f>
        <v>119.2</v>
      </c>
      <c r="AR241" s="186" t="s">
        <v>25</v>
      </c>
      <c r="AT241" s="187" t="s">
        <v>77</v>
      </c>
      <c r="AU241" s="187" t="s">
        <v>25</v>
      </c>
      <c r="AY241" s="186" t="s">
        <v>132</v>
      </c>
      <c r="BK241" s="188">
        <f>SUM(BK242:BK261)</f>
        <v>0</v>
      </c>
    </row>
    <row r="242" spans="2:65" s="1" customFormat="1" ht="25.5" customHeight="1">
      <c r="B242" s="40"/>
      <c r="C242" s="191" t="s">
        <v>370</v>
      </c>
      <c r="D242" s="191" t="s">
        <v>134</v>
      </c>
      <c r="E242" s="192" t="s">
        <v>371</v>
      </c>
      <c r="F242" s="193" t="s">
        <v>372</v>
      </c>
      <c r="G242" s="194" t="s">
        <v>160</v>
      </c>
      <c r="H242" s="195">
        <v>174.6</v>
      </c>
      <c r="I242" s="196"/>
      <c r="J242" s="197">
        <f>ROUND(I242*H242,2)</f>
        <v>0</v>
      </c>
      <c r="K242" s="193" t="s">
        <v>138</v>
      </c>
      <c r="L242" s="60"/>
      <c r="M242" s="198" t="s">
        <v>34</v>
      </c>
      <c r="N242" s="199" t="s">
        <v>51</v>
      </c>
      <c r="O242" s="41"/>
      <c r="P242" s="200">
        <f>O242*H242</f>
        <v>0</v>
      </c>
      <c r="Q242" s="200">
        <v>8.0000000000000007E-5</v>
      </c>
      <c r="R242" s="200">
        <f>Q242*H242</f>
        <v>1.3968000000000001E-2</v>
      </c>
      <c r="S242" s="200">
        <v>0</v>
      </c>
      <c r="T242" s="201">
        <f>S242*H242</f>
        <v>0</v>
      </c>
      <c r="AR242" s="23" t="s">
        <v>139</v>
      </c>
      <c r="AT242" s="23" t="s">
        <v>134</v>
      </c>
      <c r="AU242" s="23" t="s">
        <v>87</v>
      </c>
      <c r="AY242" s="23" t="s">
        <v>132</v>
      </c>
      <c r="BE242" s="202">
        <f>IF(N242="základní",J242,0)</f>
        <v>0</v>
      </c>
      <c r="BF242" s="202">
        <f>IF(N242="snížená",J242,0)</f>
        <v>0</v>
      </c>
      <c r="BG242" s="202">
        <f>IF(N242="zákl. přenesená",J242,0)</f>
        <v>0</v>
      </c>
      <c r="BH242" s="202">
        <f>IF(N242="sníž. přenesená",J242,0)</f>
        <v>0</v>
      </c>
      <c r="BI242" s="202">
        <f>IF(N242="nulová",J242,0)</f>
        <v>0</v>
      </c>
      <c r="BJ242" s="23" t="s">
        <v>139</v>
      </c>
      <c r="BK242" s="202">
        <f>ROUND(I242*H242,2)</f>
        <v>0</v>
      </c>
      <c r="BL242" s="23" t="s">
        <v>139</v>
      </c>
      <c r="BM242" s="23" t="s">
        <v>373</v>
      </c>
    </row>
    <row r="243" spans="2:65" s="1" customFormat="1" ht="24">
      <c r="B243" s="40"/>
      <c r="C243" s="62"/>
      <c r="D243" s="203" t="s">
        <v>141</v>
      </c>
      <c r="E243" s="62"/>
      <c r="F243" s="204" t="s">
        <v>374</v>
      </c>
      <c r="G243" s="62"/>
      <c r="H243" s="62"/>
      <c r="I243" s="162"/>
      <c r="J243" s="62"/>
      <c r="K243" s="62"/>
      <c r="L243" s="60"/>
      <c r="M243" s="205"/>
      <c r="N243" s="41"/>
      <c r="O243" s="41"/>
      <c r="P243" s="41"/>
      <c r="Q243" s="41"/>
      <c r="R243" s="41"/>
      <c r="S243" s="41"/>
      <c r="T243" s="77"/>
      <c r="AT243" s="23" t="s">
        <v>141</v>
      </c>
      <c r="AU243" s="23" t="s">
        <v>87</v>
      </c>
    </row>
    <row r="244" spans="2:65" s="11" customFormat="1" ht="12">
      <c r="B244" s="206"/>
      <c r="C244" s="207"/>
      <c r="D244" s="203" t="s">
        <v>143</v>
      </c>
      <c r="E244" s="208" t="s">
        <v>34</v>
      </c>
      <c r="F244" s="209" t="s">
        <v>375</v>
      </c>
      <c r="G244" s="207"/>
      <c r="H244" s="208" t="s">
        <v>34</v>
      </c>
      <c r="I244" s="210"/>
      <c r="J244" s="207"/>
      <c r="K244" s="207"/>
      <c r="L244" s="211"/>
      <c r="M244" s="212"/>
      <c r="N244" s="213"/>
      <c r="O244" s="213"/>
      <c r="P244" s="213"/>
      <c r="Q244" s="213"/>
      <c r="R244" s="213"/>
      <c r="S244" s="213"/>
      <c r="T244" s="214"/>
      <c r="AT244" s="215" t="s">
        <v>143</v>
      </c>
      <c r="AU244" s="215" t="s">
        <v>87</v>
      </c>
      <c r="AV244" s="11" t="s">
        <v>25</v>
      </c>
      <c r="AW244" s="11" t="s">
        <v>41</v>
      </c>
      <c r="AX244" s="11" t="s">
        <v>78</v>
      </c>
      <c r="AY244" s="215" t="s">
        <v>132</v>
      </c>
    </row>
    <row r="245" spans="2:65" s="12" customFormat="1" ht="12">
      <c r="B245" s="216"/>
      <c r="C245" s="217"/>
      <c r="D245" s="203" t="s">
        <v>143</v>
      </c>
      <c r="E245" s="218" t="s">
        <v>34</v>
      </c>
      <c r="F245" s="219" t="s">
        <v>376</v>
      </c>
      <c r="G245" s="217"/>
      <c r="H245" s="220">
        <v>174.6</v>
      </c>
      <c r="I245" s="221"/>
      <c r="J245" s="217"/>
      <c r="K245" s="217"/>
      <c r="L245" s="222"/>
      <c r="M245" s="223"/>
      <c r="N245" s="224"/>
      <c r="O245" s="224"/>
      <c r="P245" s="224"/>
      <c r="Q245" s="224"/>
      <c r="R245" s="224"/>
      <c r="S245" s="224"/>
      <c r="T245" s="225"/>
      <c r="AT245" s="226" t="s">
        <v>143</v>
      </c>
      <c r="AU245" s="226" t="s">
        <v>87</v>
      </c>
      <c r="AV245" s="12" t="s">
        <v>87</v>
      </c>
      <c r="AW245" s="12" t="s">
        <v>41</v>
      </c>
      <c r="AX245" s="12" t="s">
        <v>25</v>
      </c>
      <c r="AY245" s="226" t="s">
        <v>132</v>
      </c>
    </row>
    <row r="246" spans="2:65" s="1" customFormat="1" ht="38.25" customHeight="1">
      <c r="B246" s="40"/>
      <c r="C246" s="191" t="s">
        <v>377</v>
      </c>
      <c r="D246" s="191" t="s">
        <v>134</v>
      </c>
      <c r="E246" s="192" t="s">
        <v>378</v>
      </c>
      <c r="F246" s="193" t="s">
        <v>379</v>
      </c>
      <c r="G246" s="194" t="s">
        <v>137</v>
      </c>
      <c r="H246" s="195">
        <v>2550</v>
      </c>
      <c r="I246" s="196"/>
      <c r="J246" s="197">
        <f>ROUND(I246*H246,2)</f>
        <v>0</v>
      </c>
      <c r="K246" s="193" t="s">
        <v>138</v>
      </c>
      <c r="L246" s="60"/>
      <c r="M246" s="198" t="s">
        <v>34</v>
      </c>
      <c r="N246" s="199" t="s">
        <v>51</v>
      </c>
      <c r="O246" s="41"/>
      <c r="P246" s="200">
        <f>O246*H246</f>
        <v>0</v>
      </c>
      <c r="Q246" s="200">
        <v>0</v>
      </c>
      <c r="R246" s="200">
        <f>Q246*H246</f>
        <v>0</v>
      </c>
      <c r="S246" s="200">
        <v>0.02</v>
      </c>
      <c r="T246" s="201">
        <f>S246*H246</f>
        <v>51</v>
      </c>
      <c r="AR246" s="23" t="s">
        <v>139</v>
      </c>
      <c r="AT246" s="23" t="s">
        <v>134</v>
      </c>
      <c r="AU246" s="23" t="s">
        <v>87</v>
      </c>
      <c r="AY246" s="23" t="s">
        <v>132</v>
      </c>
      <c r="BE246" s="202">
        <f>IF(N246="základní",J246,0)</f>
        <v>0</v>
      </c>
      <c r="BF246" s="202">
        <f>IF(N246="snížená",J246,0)</f>
        <v>0</v>
      </c>
      <c r="BG246" s="202">
        <f>IF(N246="zákl. přenesená",J246,0)</f>
        <v>0</v>
      </c>
      <c r="BH246" s="202">
        <f>IF(N246="sníž. přenesená",J246,0)</f>
        <v>0</v>
      </c>
      <c r="BI246" s="202">
        <f>IF(N246="nulová",J246,0)</f>
        <v>0</v>
      </c>
      <c r="BJ246" s="23" t="s">
        <v>139</v>
      </c>
      <c r="BK246" s="202">
        <f>ROUND(I246*H246,2)</f>
        <v>0</v>
      </c>
      <c r="BL246" s="23" t="s">
        <v>139</v>
      </c>
      <c r="BM246" s="23" t="s">
        <v>380</v>
      </c>
    </row>
    <row r="247" spans="2:65" s="1" customFormat="1" ht="72">
      <c r="B247" s="40"/>
      <c r="C247" s="62"/>
      <c r="D247" s="203" t="s">
        <v>141</v>
      </c>
      <c r="E247" s="62"/>
      <c r="F247" s="204" t="s">
        <v>381</v>
      </c>
      <c r="G247" s="62"/>
      <c r="H247" s="62"/>
      <c r="I247" s="162"/>
      <c r="J247" s="62"/>
      <c r="K247" s="62"/>
      <c r="L247" s="60"/>
      <c r="M247" s="205"/>
      <c r="N247" s="41"/>
      <c r="O247" s="41"/>
      <c r="P247" s="41"/>
      <c r="Q247" s="41"/>
      <c r="R247" s="41"/>
      <c r="S247" s="41"/>
      <c r="T247" s="77"/>
      <c r="AT247" s="23" t="s">
        <v>141</v>
      </c>
      <c r="AU247" s="23" t="s">
        <v>87</v>
      </c>
    </row>
    <row r="248" spans="2:65" s="11" customFormat="1" ht="12">
      <c r="B248" s="206"/>
      <c r="C248" s="207"/>
      <c r="D248" s="203" t="s">
        <v>143</v>
      </c>
      <c r="E248" s="208" t="s">
        <v>34</v>
      </c>
      <c r="F248" s="209" t="s">
        <v>382</v>
      </c>
      <c r="G248" s="207"/>
      <c r="H248" s="208" t="s">
        <v>34</v>
      </c>
      <c r="I248" s="210"/>
      <c r="J248" s="207"/>
      <c r="K248" s="207"/>
      <c r="L248" s="211"/>
      <c r="M248" s="212"/>
      <c r="N248" s="213"/>
      <c r="O248" s="213"/>
      <c r="P248" s="213"/>
      <c r="Q248" s="213"/>
      <c r="R248" s="213"/>
      <c r="S248" s="213"/>
      <c r="T248" s="214"/>
      <c r="AT248" s="215" t="s">
        <v>143</v>
      </c>
      <c r="AU248" s="215" t="s">
        <v>87</v>
      </c>
      <c r="AV248" s="11" t="s">
        <v>25</v>
      </c>
      <c r="AW248" s="11" t="s">
        <v>41</v>
      </c>
      <c r="AX248" s="11" t="s">
        <v>78</v>
      </c>
      <c r="AY248" s="215" t="s">
        <v>132</v>
      </c>
    </row>
    <row r="249" spans="2:65" s="12" customFormat="1" ht="12">
      <c r="B249" s="216"/>
      <c r="C249" s="217"/>
      <c r="D249" s="203" t="s">
        <v>143</v>
      </c>
      <c r="E249" s="218" t="s">
        <v>34</v>
      </c>
      <c r="F249" s="219" t="s">
        <v>383</v>
      </c>
      <c r="G249" s="217"/>
      <c r="H249" s="220">
        <v>2550</v>
      </c>
      <c r="I249" s="221"/>
      <c r="J249" s="217"/>
      <c r="K249" s="217"/>
      <c r="L249" s="222"/>
      <c r="M249" s="223"/>
      <c r="N249" s="224"/>
      <c r="O249" s="224"/>
      <c r="P249" s="224"/>
      <c r="Q249" s="224"/>
      <c r="R249" s="224"/>
      <c r="S249" s="224"/>
      <c r="T249" s="225"/>
      <c r="AT249" s="226" t="s">
        <v>143</v>
      </c>
      <c r="AU249" s="226" t="s">
        <v>87</v>
      </c>
      <c r="AV249" s="12" t="s">
        <v>87</v>
      </c>
      <c r="AW249" s="12" t="s">
        <v>41</v>
      </c>
      <c r="AX249" s="12" t="s">
        <v>25</v>
      </c>
      <c r="AY249" s="226" t="s">
        <v>132</v>
      </c>
    </row>
    <row r="250" spans="2:65" s="1" customFormat="1" ht="25.5" customHeight="1">
      <c r="B250" s="40"/>
      <c r="C250" s="191" t="s">
        <v>384</v>
      </c>
      <c r="D250" s="191" t="s">
        <v>134</v>
      </c>
      <c r="E250" s="192" t="s">
        <v>385</v>
      </c>
      <c r="F250" s="193" t="s">
        <v>386</v>
      </c>
      <c r="G250" s="194" t="s">
        <v>152</v>
      </c>
      <c r="H250" s="195">
        <v>31</v>
      </c>
      <c r="I250" s="196"/>
      <c r="J250" s="197">
        <f>ROUND(I250*H250,2)</f>
        <v>0</v>
      </c>
      <c r="K250" s="193" t="s">
        <v>138</v>
      </c>
      <c r="L250" s="60"/>
      <c r="M250" s="198" t="s">
        <v>34</v>
      </c>
      <c r="N250" s="199" t="s">
        <v>51</v>
      </c>
      <c r="O250" s="41"/>
      <c r="P250" s="200">
        <f>O250*H250</f>
        <v>0</v>
      </c>
      <c r="Q250" s="200">
        <v>0</v>
      </c>
      <c r="R250" s="200">
        <f>Q250*H250</f>
        <v>0</v>
      </c>
      <c r="S250" s="200">
        <v>2.2000000000000002</v>
      </c>
      <c r="T250" s="201">
        <f>S250*H250</f>
        <v>68.2</v>
      </c>
      <c r="AR250" s="23" t="s">
        <v>139</v>
      </c>
      <c r="AT250" s="23" t="s">
        <v>134</v>
      </c>
      <c r="AU250" s="23" t="s">
        <v>87</v>
      </c>
      <c r="AY250" s="23" t="s">
        <v>132</v>
      </c>
      <c r="BE250" s="202">
        <f>IF(N250="základní",J250,0)</f>
        <v>0</v>
      </c>
      <c r="BF250" s="202">
        <f>IF(N250="snížená",J250,0)</f>
        <v>0</v>
      </c>
      <c r="BG250" s="202">
        <f>IF(N250="zákl. přenesená",J250,0)</f>
        <v>0</v>
      </c>
      <c r="BH250" s="202">
        <f>IF(N250="sníž. přenesená",J250,0)</f>
        <v>0</v>
      </c>
      <c r="BI250" s="202">
        <f>IF(N250="nulová",J250,0)</f>
        <v>0</v>
      </c>
      <c r="BJ250" s="23" t="s">
        <v>139</v>
      </c>
      <c r="BK250" s="202">
        <f>ROUND(I250*H250,2)</f>
        <v>0</v>
      </c>
      <c r="BL250" s="23" t="s">
        <v>139</v>
      </c>
      <c r="BM250" s="23" t="s">
        <v>387</v>
      </c>
    </row>
    <row r="251" spans="2:65" s="1" customFormat="1" ht="132">
      <c r="B251" s="40"/>
      <c r="C251" s="62"/>
      <c r="D251" s="203" t="s">
        <v>141</v>
      </c>
      <c r="E251" s="62"/>
      <c r="F251" s="204" t="s">
        <v>388</v>
      </c>
      <c r="G251" s="62"/>
      <c r="H251" s="62"/>
      <c r="I251" s="162"/>
      <c r="J251" s="62"/>
      <c r="K251" s="62"/>
      <c r="L251" s="60"/>
      <c r="M251" s="205"/>
      <c r="N251" s="41"/>
      <c r="O251" s="41"/>
      <c r="P251" s="41"/>
      <c r="Q251" s="41"/>
      <c r="R251" s="41"/>
      <c r="S251" s="41"/>
      <c r="T251" s="77"/>
      <c r="AT251" s="23" t="s">
        <v>141</v>
      </c>
      <c r="AU251" s="23" t="s">
        <v>87</v>
      </c>
    </row>
    <row r="252" spans="2:65" s="11" customFormat="1" ht="12">
      <c r="B252" s="206"/>
      <c r="C252" s="207"/>
      <c r="D252" s="203" t="s">
        <v>143</v>
      </c>
      <c r="E252" s="208" t="s">
        <v>34</v>
      </c>
      <c r="F252" s="209" t="s">
        <v>389</v>
      </c>
      <c r="G252" s="207"/>
      <c r="H252" s="208" t="s">
        <v>34</v>
      </c>
      <c r="I252" s="210"/>
      <c r="J252" s="207"/>
      <c r="K252" s="207"/>
      <c r="L252" s="211"/>
      <c r="M252" s="212"/>
      <c r="N252" s="213"/>
      <c r="O252" s="213"/>
      <c r="P252" s="213"/>
      <c r="Q252" s="213"/>
      <c r="R252" s="213"/>
      <c r="S252" s="213"/>
      <c r="T252" s="214"/>
      <c r="AT252" s="215" t="s">
        <v>143</v>
      </c>
      <c r="AU252" s="215" t="s">
        <v>87</v>
      </c>
      <c r="AV252" s="11" t="s">
        <v>25</v>
      </c>
      <c r="AW252" s="11" t="s">
        <v>41</v>
      </c>
      <c r="AX252" s="11" t="s">
        <v>78</v>
      </c>
      <c r="AY252" s="215" t="s">
        <v>132</v>
      </c>
    </row>
    <row r="253" spans="2:65" s="11" customFormat="1" ht="12">
      <c r="B253" s="206"/>
      <c r="C253" s="207"/>
      <c r="D253" s="203" t="s">
        <v>143</v>
      </c>
      <c r="E253" s="208" t="s">
        <v>34</v>
      </c>
      <c r="F253" s="209" t="s">
        <v>390</v>
      </c>
      <c r="G253" s="207"/>
      <c r="H253" s="208" t="s">
        <v>34</v>
      </c>
      <c r="I253" s="210"/>
      <c r="J253" s="207"/>
      <c r="K253" s="207"/>
      <c r="L253" s="211"/>
      <c r="M253" s="212"/>
      <c r="N253" s="213"/>
      <c r="O253" s="213"/>
      <c r="P253" s="213"/>
      <c r="Q253" s="213"/>
      <c r="R253" s="213"/>
      <c r="S253" s="213"/>
      <c r="T253" s="214"/>
      <c r="AT253" s="215" t="s">
        <v>143</v>
      </c>
      <c r="AU253" s="215" t="s">
        <v>87</v>
      </c>
      <c r="AV253" s="11" t="s">
        <v>25</v>
      </c>
      <c r="AW253" s="11" t="s">
        <v>41</v>
      </c>
      <c r="AX253" s="11" t="s">
        <v>78</v>
      </c>
      <c r="AY253" s="215" t="s">
        <v>132</v>
      </c>
    </row>
    <row r="254" spans="2:65" s="12" customFormat="1" ht="12">
      <c r="B254" s="216"/>
      <c r="C254" s="217"/>
      <c r="D254" s="203" t="s">
        <v>143</v>
      </c>
      <c r="E254" s="218" t="s">
        <v>34</v>
      </c>
      <c r="F254" s="219" t="s">
        <v>391</v>
      </c>
      <c r="G254" s="217"/>
      <c r="H254" s="220">
        <v>15</v>
      </c>
      <c r="I254" s="221"/>
      <c r="J254" s="217"/>
      <c r="K254" s="217"/>
      <c r="L254" s="222"/>
      <c r="M254" s="223"/>
      <c r="N254" s="224"/>
      <c r="O254" s="224"/>
      <c r="P254" s="224"/>
      <c r="Q254" s="224"/>
      <c r="R254" s="224"/>
      <c r="S254" s="224"/>
      <c r="T254" s="225"/>
      <c r="AT254" s="226" t="s">
        <v>143</v>
      </c>
      <c r="AU254" s="226" t="s">
        <v>87</v>
      </c>
      <c r="AV254" s="12" t="s">
        <v>87</v>
      </c>
      <c r="AW254" s="12" t="s">
        <v>41</v>
      </c>
      <c r="AX254" s="12" t="s">
        <v>78</v>
      </c>
      <c r="AY254" s="226" t="s">
        <v>132</v>
      </c>
    </row>
    <row r="255" spans="2:65" s="11" customFormat="1" ht="12">
      <c r="B255" s="206"/>
      <c r="C255" s="207"/>
      <c r="D255" s="203" t="s">
        <v>143</v>
      </c>
      <c r="E255" s="208" t="s">
        <v>34</v>
      </c>
      <c r="F255" s="209" t="s">
        <v>392</v>
      </c>
      <c r="G255" s="207"/>
      <c r="H255" s="208" t="s">
        <v>34</v>
      </c>
      <c r="I255" s="210"/>
      <c r="J255" s="207"/>
      <c r="K255" s="207"/>
      <c r="L255" s="211"/>
      <c r="M255" s="212"/>
      <c r="N255" s="213"/>
      <c r="O255" s="213"/>
      <c r="P255" s="213"/>
      <c r="Q255" s="213"/>
      <c r="R255" s="213"/>
      <c r="S255" s="213"/>
      <c r="T255" s="214"/>
      <c r="AT255" s="215" t="s">
        <v>143</v>
      </c>
      <c r="AU255" s="215" t="s">
        <v>87</v>
      </c>
      <c r="AV255" s="11" t="s">
        <v>25</v>
      </c>
      <c r="AW255" s="11" t="s">
        <v>41</v>
      </c>
      <c r="AX255" s="11" t="s">
        <v>78</v>
      </c>
      <c r="AY255" s="215" t="s">
        <v>132</v>
      </c>
    </row>
    <row r="256" spans="2:65" s="12" customFormat="1" ht="12">
      <c r="B256" s="216"/>
      <c r="C256" s="217"/>
      <c r="D256" s="203" t="s">
        <v>143</v>
      </c>
      <c r="E256" s="218" t="s">
        <v>34</v>
      </c>
      <c r="F256" s="219" t="s">
        <v>393</v>
      </c>
      <c r="G256" s="217"/>
      <c r="H256" s="220">
        <v>10</v>
      </c>
      <c r="I256" s="221"/>
      <c r="J256" s="217"/>
      <c r="K256" s="217"/>
      <c r="L256" s="222"/>
      <c r="M256" s="223"/>
      <c r="N256" s="224"/>
      <c r="O256" s="224"/>
      <c r="P256" s="224"/>
      <c r="Q256" s="224"/>
      <c r="R256" s="224"/>
      <c r="S256" s="224"/>
      <c r="T256" s="225"/>
      <c r="AT256" s="226" t="s">
        <v>143</v>
      </c>
      <c r="AU256" s="226" t="s">
        <v>87</v>
      </c>
      <c r="AV256" s="12" t="s">
        <v>87</v>
      </c>
      <c r="AW256" s="12" t="s">
        <v>41</v>
      </c>
      <c r="AX256" s="12" t="s">
        <v>78</v>
      </c>
      <c r="AY256" s="226" t="s">
        <v>132</v>
      </c>
    </row>
    <row r="257" spans="2:65" s="11" customFormat="1" ht="12">
      <c r="B257" s="206"/>
      <c r="C257" s="207"/>
      <c r="D257" s="203" t="s">
        <v>143</v>
      </c>
      <c r="E257" s="208" t="s">
        <v>34</v>
      </c>
      <c r="F257" s="209" t="s">
        <v>394</v>
      </c>
      <c r="G257" s="207"/>
      <c r="H257" s="208" t="s">
        <v>34</v>
      </c>
      <c r="I257" s="210"/>
      <c r="J257" s="207"/>
      <c r="K257" s="207"/>
      <c r="L257" s="211"/>
      <c r="M257" s="212"/>
      <c r="N257" s="213"/>
      <c r="O257" s="213"/>
      <c r="P257" s="213"/>
      <c r="Q257" s="213"/>
      <c r="R257" s="213"/>
      <c r="S257" s="213"/>
      <c r="T257" s="214"/>
      <c r="AT257" s="215" t="s">
        <v>143</v>
      </c>
      <c r="AU257" s="215" t="s">
        <v>87</v>
      </c>
      <c r="AV257" s="11" t="s">
        <v>25</v>
      </c>
      <c r="AW257" s="11" t="s">
        <v>41</v>
      </c>
      <c r="AX257" s="11" t="s">
        <v>78</v>
      </c>
      <c r="AY257" s="215" t="s">
        <v>132</v>
      </c>
    </row>
    <row r="258" spans="2:65" s="12" customFormat="1" ht="12">
      <c r="B258" s="216"/>
      <c r="C258" s="217"/>
      <c r="D258" s="203" t="s">
        <v>143</v>
      </c>
      <c r="E258" s="218" t="s">
        <v>34</v>
      </c>
      <c r="F258" s="219" t="s">
        <v>395</v>
      </c>
      <c r="G258" s="217"/>
      <c r="H258" s="220">
        <v>3</v>
      </c>
      <c r="I258" s="221"/>
      <c r="J258" s="217"/>
      <c r="K258" s="217"/>
      <c r="L258" s="222"/>
      <c r="M258" s="223"/>
      <c r="N258" s="224"/>
      <c r="O258" s="224"/>
      <c r="P258" s="224"/>
      <c r="Q258" s="224"/>
      <c r="R258" s="224"/>
      <c r="S258" s="224"/>
      <c r="T258" s="225"/>
      <c r="AT258" s="226" t="s">
        <v>143</v>
      </c>
      <c r="AU258" s="226" t="s">
        <v>87</v>
      </c>
      <c r="AV258" s="12" t="s">
        <v>87</v>
      </c>
      <c r="AW258" s="12" t="s">
        <v>41</v>
      </c>
      <c r="AX258" s="12" t="s">
        <v>78</v>
      </c>
      <c r="AY258" s="226" t="s">
        <v>132</v>
      </c>
    </row>
    <row r="259" spans="2:65" s="11" customFormat="1" ht="12">
      <c r="B259" s="206"/>
      <c r="C259" s="207"/>
      <c r="D259" s="203" t="s">
        <v>143</v>
      </c>
      <c r="E259" s="208" t="s">
        <v>34</v>
      </c>
      <c r="F259" s="209" t="s">
        <v>396</v>
      </c>
      <c r="G259" s="207"/>
      <c r="H259" s="208" t="s">
        <v>34</v>
      </c>
      <c r="I259" s="210"/>
      <c r="J259" s="207"/>
      <c r="K259" s="207"/>
      <c r="L259" s="211"/>
      <c r="M259" s="212"/>
      <c r="N259" s="213"/>
      <c r="O259" s="213"/>
      <c r="P259" s="213"/>
      <c r="Q259" s="213"/>
      <c r="R259" s="213"/>
      <c r="S259" s="213"/>
      <c r="T259" s="214"/>
      <c r="AT259" s="215" t="s">
        <v>143</v>
      </c>
      <c r="AU259" s="215" t="s">
        <v>87</v>
      </c>
      <c r="AV259" s="11" t="s">
        <v>25</v>
      </c>
      <c r="AW259" s="11" t="s">
        <v>41</v>
      </c>
      <c r="AX259" s="11" t="s">
        <v>78</v>
      </c>
      <c r="AY259" s="215" t="s">
        <v>132</v>
      </c>
    </row>
    <row r="260" spans="2:65" s="12" customFormat="1" ht="12">
      <c r="B260" s="216"/>
      <c r="C260" s="217"/>
      <c r="D260" s="203" t="s">
        <v>143</v>
      </c>
      <c r="E260" s="218" t="s">
        <v>34</v>
      </c>
      <c r="F260" s="219" t="s">
        <v>395</v>
      </c>
      <c r="G260" s="217"/>
      <c r="H260" s="220">
        <v>3</v>
      </c>
      <c r="I260" s="221"/>
      <c r="J260" s="217"/>
      <c r="K260" s="217"/>
      <c r="L260" s="222"/>
      <c r="M260" s="223"/>
      <c r="N260" s="224"/>
      <c r="O260" s="224"/>
      <c r="P260" s="224"/>
      <c r="Q260" s="224"/>
      <c r="R260" s="224"/>
      <c r="S260" s="224"/>
      <c r="T260" s="225"/>
      <c r="AT260" s="226" t="s">
        <v>143</v>
      </c>
      <c r="AU260" s="226" t="s">
        <v>87</v>
      </c>
      <c r="AV260" s="12" t="s">
        <v>87</v>
      </c>
      <c r="AW260" s="12" t="s">
        <v>41</v>
      </c>
      <c r="AX260" s="12" t="s">
        <v>78</v>
      </c>
      <c r="AY260" s="226" t="s">
        <v>132</v>
      </c>
    </row>
    <row r="261" spans="2:65" s="13" customFormat="1" ht="12">
      <c r="B261" s="227"/>
      <c r="C261" s="228"/>
      <c r="D261" s="203" t="s">
        <v>143</v>
      </c>
      <c r="E261" s="229" t="s">
        <v>34</v>
      </c>
      <c r="F261" s="230" t="s">
        <v>149</v>
      </c>
      <c r="G261" s="228"/>
      <c r="H261" s="231">
        <v>31</v>
      </c>
      <c r="I261" s="232"/>
      <c r="J261" s="228"/>
      <c r="K261" s="228"/>
      <c r="L261" s="233"/>
      <c r="M261" s="234"/>
      <c r="N261" s="235"/>
      <c r="O261" s="235"/>
      <c r="P261" s="235"/>
      <c r="Q261" s="235"/>
      <c r="R261" s="235"/>
      <c r="S261" s="235"/>
      <c r="T261" s="236"/>
      <c r="AT261" s="237" t="s">
        <v>143</v>
      </c>
      <c r="AU261" s="237" t="s">
        <v>87</v>
      </c>
      <c r="AV261" s="13" t="s">
        <v>139</v>
      </c>
      <c r="AW261" s="13" t="s">
        <v>41</v>
      </c>
      <c r="AX261" s="13" t="s">
        <v>25</v>
      </c>
      <c r="AY261" s="237" t="s">
        <v>132</v>
      </c>
    </row>
    <row r="262" spans="2:65" s="10" customFormat="1" ht="29.85" customHeight="1">
      <c r="B262" s="175"/>
      <c r="C262" s="176"/>
      <c r="D262" s="177" t="s">
        <v>77</v>
      </c>
      <c r="E262" s="189" t="s">
        <v>397</v>
      </c>
      <c r="F262" s="189" t="s">
        <v>398</v>
      </c>
      <c r="G262" s="176"/>
      <c r="H262" s="176"/>
      <c r="I262" s="179"/>
      <c r="J262" s="190">
        <f>BK262</f>
        <v>0</v>
      </c>
      <c r="K262" s="176"/>
      <c r="L262" s="181"/>
      <c r="M262" s="182"/>
      <c r="N262" s="183"/>
      <c r="O262" s="183"/>
      <c r="P262" s="184">
        <f>SUM(P263:P291)</f>
        <v>0</v>
      </c>
      <c r="Q262" s="183"/>
      <c r="R262" s="184">
        <f>SUM(R263:R291)</f>
        <v>0</v>
      </c>
      <c r="S262" s="183"/>
      <c r="T262" s="185">
        <f>SUM(T263:T291)</f>
        <v>0</v>
      </c>
      <c r="AR262" s="186" t="s">
        <v>25</v>
      </c>
      <c r="AT262" s="187" t="s">
        <v>77</v>
      </c>
      <c r="AU262" s="187" t="s">
        <v>25</v>
      </c>
      <c r="AY262" s="186" t="s">
        <v>132</v>
      </c>
      <c r="BK262" s="188">
        <f>SUM(BK263:BK291)</f>
        <v>0</v>
      </c>
    </row>
    <row r="263" spans="2:65" s="1" customFormat="1" ht="25.5" customHeight="1">
      <c r="B263" s="40"/>
      <c r="C263" s="191" t="s">
        <v>399</v>
      </c>
      <c r="D263" s="191" t="s">
        <v>134</v>
      </c>
      <c r="E263" s="192" t="s">
        <v>400</v>
      </c>
      <c r="F263" s="193" t="s">
        <v>401</v>
      </c>
      <c r="G263" s="194" t="s">
        <v>270</v>
      </c>
      <c r="H263" s="195">
        <v>68.2</v>
      </c>
      <c r="I263" s="196"/>
      <c r="J263" s="197">
        <f>ROUND(I263*H263,2)</f>
        <v>0</v>
      </c>
      <c r="K263" s="193" t="s">
        <v>34</v>
      </c>
      <c r="L263" s="60"/>
      <c r="M263" s="198" t="s">
        <v>34</v>
      </c>
      <c r="N263" s="199" t="s">
        <v>51</v>
      </c>
      <c r="O263" s="41"/>
      <c r="P263" s="200">
        <f>O263*H263</f>
        <v>0</v>
      </c>
      <c r="Q263" s="200">
        <v>0</v>
      </c>
      <c r="R263" s="200">
        <f>Q263*H263</f>
        <v>0</v>
      </c>
      <c r="S263" s="200">
        <v>0</v>
      </c>
      <c r="T263" s="201">
        <f>S263*H263</f>
        <v>0</v>
      </c>
      <c r="AR263" s="23" t="s">
        <v>139</v>
      </c>
      <c r="AT263" s="23" t="s">
        <v>134</v>
      </c>
      <c r="AU263" s="23" t="s">
        <v>87</v>
      </c>
      <c r="AY263" s="23" t="s">
        <v>132</v>
      </c>
      <c r="BE263" s="202">
        <f>IF(N263="základní",J263,0)</f>
        <v>0</v>
      </c>
      <c r="BF263" s="202">
        <f>IF(N263="snížená",J263,0)</f>
        <v>0</v>
      </c>
      <c r="BG263" s="202">
        <f>IF(N263="zákl. přenesená",J263,0)</f>
        <v>0</v>
      </c>
      <c r="BH263" s="202">
        <f>IF(N263="sníž. přenesená",J263,0)</f>
        <v>0</v>
      </c>
      <c r="BI263" s="202">
        <f>IF(N263="nulová",J263,0)</f>
        <v>0</v>
      </c>
      <c r="BJ263" s="23" t="s">
        <v>139</v>
      </c>
      <c r="BK263" s="202">
        <f>ROUND(I263*H263,2)</f>
        <v>0</v>
      </c>
      <c r="BL263" s="23" t="s">
        <v>139</v>
      </c>
      <c r="BM263" s="23" t="s">
        <v>402</v>
      </c>
    </row>
    <row r="264" spans="2:65" s="11" customFormat="1" ht="12">
      <c r="B264" s="206"/>
      <c r="C264" s="207"/>
      <c r="D264" s="203" t="s">
        <v>143</v>
      </c>
      <c r="E264" s="208" t="s">
        <v>34</v>
      </c>
      <c r="F264" s="209" t="s">
        <v>403</v>
      </c>
      <c r="G264" s="207"/>
      <c r="H264" s="208" t="s">
        <v>34</v>
      </c>
      <c r="I264" s="210"/>
      <c r="J264" s="207"/>
      <c r="K264" s="207"/>
      <c r="L264" s="211"/>
      <c r="M264" s="212"/>
      <c r="N264" s="213"/>
      <c r="O264" s="213"/>
      <c r="P264" s="213"/>
      <c r="Q264" s="213"/>
      <c r="R264" s="213"/>
      <c r="S264" s="213"/>
      <c r="T264" s="214"/>
      <c r="AT264" s="215" t="s">
        <v>143</v>
      </c>
      <c r="AU264" s="215" t="s">
        <v>87</v>
      </c>
      <c r="AV264" s="11" t="s">
        <v>25</v>
      </c>
      <c r="AW264" s="11" t="s">
        <v>41</v>
      </c>
      <c r="AX264" s="11" t="s">
        <v>78</v>
      </c>
      <c r="AY264" s="215" t="s">
        <v>132</v>
      </c>
    </row>
    <row r="265" spans="2:65" s="11" customFormat="1" ht="12">
      <c r="B265" s="206"/>
      <c r="C265" s="207"/>
      <c r="D265" s="203" t="s">
        <v>143</v>
      </c>
      <c r="E265" s="208" t="s">
        <v>34</v>
      </c>
      <c r="F265" s="209" t="s">
        <v>390</v>
      </c>
      <c r="G265" s="207"/>
      <c r="H265" s="208" t="s">
        <v>34</v>
      </c>
      <c r="I265" s="210"/>
      <c r="J265" s="207"/>
      <c r="K265" s="207"/>
      <c r="L265" s="211"/>
      <c r="M265" s="212"/>
      <c r="N265" s="213"/>
      <c r="O265" s="213"/>
      <c r="P265" s="213"/>
      <c r="Q265" s="213"/>
      <c r="R265" s="213"/>
      <c r="S265" s="213"/>
      <c r="T265" s="214"/>
      <c r="AT265" s="215" t="s">
        <v>143</v>
      </c>
      <c r="AU265" s="215" t="s">
        <v>87</v>
      </c>
      <c r="AV265" s="11" t="s">
        <v>25</v>
      </c>
      <c r="AW265" s="11" t="s">
        <v>41</v>
      </c>
      <c r="AX265" s="11" t="s">
        <v>78</v>
      </c>
      <c r="AY265" s="215" t="s">
        <v>132</v>
      </c>
    </row>
    <row r="266" spans="2:65" s="12" customFormat="1" ht="12">
      <c r="B266" s="216"/>
      <c r="C266" s="217"/>
      <c r="D266" s="203" t="s">
        <v>143</v>
      </c>
      <c r="E266" s="218" t="s">
        <v>34</v>
      </c>
      <c r="F266" s="219" t="s">
        <v>404</v>
      </c>
      <c r="G266" s="217"/>
      <c r="H266" s="220">
        <v>33</v>
      </c>
      <c r="I266" s="221"/>
      <c r="J266" s="217"/>
      <c r="K266" s="217"/>
      <c r="L266" s="222"/>
      <c r="M266" s="223"/>
      <c r="N266" s="224"/>
      <c r="O266" s="224"/>
      <c r="P266" s="224"/>
      <c r="Q266" s="224"/>
      <c r="R266" s="224"/>
      <c r="S266" s="224"/>
      <c r="T266" s="225"/>
      <c r="AT266" s="226" t="s">
        <v>143</v>
      </c>
      <c r="AU266" s="226" t="s">
        <v>87</v>
      </c>
      <c r="AV266" s="12" t="s">
        <v>87</v>
      </c>
      <c r="AW266" s="12" t="s">
        <v>41</v>
      </c>
      <c r="AX266" s="12" t="s">
        <v>78</v>
      </c>
      <c r="AY266" s="226" t="s">
        <v>132</v>
      </c>
    </row>
    <row r="267" spans="2:65" s="11" customFormat="1" ht="12">
      <c r="B267" s="206"/>
      <c r="C267" s="207"/>
      <c r="D267" s="203" t="s">
        <v>143</v>
      </c>
      <c r="E267" s="208" t="s">
        <v>34</v>
      </c>
      <c r="F267" s="209" t="s">
        <v>392</v>
      </c>
      <c r="G267" s="207"/>
      <c r="H267" s="208" t="s">
        <v>34</v>
      </c>
      <c r="I267" s="210"/>
      <c r="J267" s="207"/>
      <c r="K267" s="207"/>
      <c r="L267" s="211"/>
      <c r="M267" s="212"/>
      <c r="N267" s="213"/>
      <c r="O267" s="213"/>
      <c r="P267" s="213"/>
      <c r="Q267" s="213"/>
      <c r="R267" s="213"/>
      <c r="S267" s="213"/>
      <c r="T267" s="214"/>
      <c r="AT267" s="215" t="s">
        <v>143</v>
      </c>
      <c r="AU267" s="215" t="s">
        <v>87</v>
      </c>
      <c r="AV267" s="11" t="s">
        <v>25</v>
      </c>
      <c r="AW267" s="11" t="s">
        <v>41</v>
      </c>
      <c r="AX267" s="11" t="s">
        <v>78</v>
      </c>
      <c r="AY267" s="215" t="s">
        <v>132</v>
      </c>
    </row>
    <row r="268" spans="2:65" s="12" customFormat="1" ht="12">
      <c r="B268" s="216"/>
      <c r="C268" s="217"/>
      <c r="D268" s="203" t="s">
        <v>143</v>
      </c>
      <c r="E268" s="218" t="s">
        <v>34</v>
      </c>
      <c r="F268" s="219" t="s">
        <v>405</v>
      </c>
      <c r="G268" s="217"/>
      <c r="H268" s="220">
        <v>22</v>
      </c>
      <c r="I268" s="221"/>
      <c r="J268" s="217"/>
      <c r="K268" s="217"/>
      <c r="L268" s="222"/>
      <c r="M268" s="223"/>
      <c r="N268" s="224"/>
      <c r="O268" s="224"/>
      <c r="P268" s="224"/>
      <c r="Q268" s="224"/>
      <c r="R268" s="224"/>
      <c r="S268" s="224"/>
      <c r="T268" s="225"/>
      <c r="AT268" s="226" t="s">
        <v>143</v>
      </c>
      <c r="AU268" s="226" t="s">
        <v>87</v>
      </c>
      <c r="AV268" s="12" t="s">
        <v>87</v>
      </c>
      <c r="AW268" s="12" t="s">
        <v>41</v>
      </c>
      <c r="AX268" s="12" t="s">
        <v>78</v>
      </c>
      <c r="AY268" s="226" t="s">
        <v>132</v>
      </c>
    </row>
    <row r="269" spans="2:65" s="11" customFormat="1" ht="12">
      <c r="B269" s="206"/>
      <c r="C269" s="207"/>
      <c r="D269" s="203" t="s">
        <v>143</v>
      </c>
      <c r="E269" s="208" t="s">
        <v>34</v>
      </c>
      <c r="F269" s="209" t="s">
        <v>394</v>
      </c>
      <c r="G269" s="207"/>
      <c r="H269" s="208" t="s">
        <v>34</v>
      </c>
      <c r="I269" s="210"/>
      <c r="J269" s="207"/>
      <c r="K269" s="207"/>
      <c r="L269" s="211"/>
      <c r="M269" s="212"/>
      <c r="N269" s="213"/>
      <c r="O269" s="213"/>
      <c r="P269" s="213"/>
      <c r="Q269" s="213"/>
      <c r="R269" s="213"/>
      <c r="S269" s="213"/>
      <c r="T269" s="214"/>
      <c r="AT269" s="215" t="s">
        <v>143</v>
      </c>
      <c r="AU269" s="215" t="s">
        <v>87</v>
      </c>
      <c r="AV269" s="11" t="s">
        <v>25</v>
      </c>
      <c r="AW269" s="11" t="s">
        <v>41</v>
      </c>
      <c r="AX269" s="11" t="s">
        <v>78</v>
      </c>
      <c r="AY269" s="215" t="s">
        <v>132</v>
      </c>
    </row>
    <row r="270" spans="2:65" s="12" customFormat="1" ht="12">
      <c r="B270" s="216"/>
      <c r="C270" s="217"/>
      <c r="D270" s="203" t="s">
        <v>143</v>
      </c>
      <c r="E270" s="218" t="s">
        <v>34</v>
      </c>
      <c r="F270" s="219" t="s">
        <v>406</v>
      </c>
      <c r="G270" s="217"/>
      <c r="H270" s="220">
        <v>6.6</v>
      </c>
      <c r="I270" s="221"/>
      <c r="J270" s="217"/>
      <c r="K270" s="217"/>
      <c r="L270" s="222"/>
      <c r="M270" s="223"/>
      <c r="N270" s="224"/>
      <c r="O270" s="224"/>
      <c r="P270" s="224"/>
      <c r="Q270" s="224"/>
      <c r="R270" s="224"/>
      <c r="S270" s="224"/>
      <c r="T270" s="225"/>
      <c r="AT270" s="226" t="s">
        <v>143</v>
      </c>
      <c r="AU270" s="226" t="s">
        <v>87</v>
      </c>
      <c r="AV270" s="12" t="s">
        <v>87</v>
      </c>
      <c r="AW270" s="12" t="s">
        <v>41</v>
      </c>
      <c r="AX270" s="12" t="s">
        <v>78</v>
      </c>
      <c r="AY270" s="226" t="s">
        <v>132</v>
      </c>
    </row>
    <row r="271" spans="2:65" s="11" customFormat="1" ht="12">
      <c r="B271" s="206"/>
      <c r="C271" s="207"/>
      <c r="D271" s="203" t="s">
        <v>143</v>
      </c>
      <c r="E271" s="208" t="s">
        <v>34</v>
      </c>
      <c r="F271" s="209" t="s">
        <v>396</v>
      </c>
      <c r="G271" s="207"/>
      <c r="H271" s="208" t="s">
        <v>34</v>
      </c>
      <c r="I271" s="210"/>
      <c r="J271" s="207"/>
      <c r="K271" s="207"/>
      <c r="L271" s="211"/>
      <c r="M271" s="212"/>
      <c r="N271" s="213"/>
      <c r="O271" s="213"/>
      <c r="P271" s="213"/>
      <c r="Q271" s="213"/>
      <c r="R271" s="213"/>
      <c r="S271" s="213"/>
      <c r="T271" s="214"/>
      <c r="AT271" s="215" t="s">
        <v>143</v>
      </c>
      <c r="AU271" s="215" t="s">
        <v>87</v>
      </c>
      <c r="AV271" s="11" t="s">
        <v>25</v>
      </c>
      <c r="AW271" s="11" t="s">
        <v>41</v>
      </c>
      <c r="AX271" s="11" t="s">
        <v>78</v>
      </c>
      <c r="AY271" s="215" t="s">
        <v>132</v>
      </c>
    </row>
    <row r="272" spans="2:65" s="12" customFormat="1" ht="12">
      <c r="B272" s="216"/>
      <c r="C272" s="217"/>
      <c r="D272" s="203" t="s">
        <v>143</v>
      </c>
      <c r="E272" s="218" t="s">
        <v>34</v>
      </c>
      <c r="F272" s="219" t="s">
        <v>406</v>
      </c>
      <c r="G272" s="217"/>
      <c r="H272" s="220">
        <v>6.6</v>
      </c>
      <c r="I272" s="221"/>
      <c r="J272" s="217"/>
      <c r="K272" s="217"/>
      <c r="L272" s="222"/>
      <c r="M272" s="223"/>
      <c r="N272" s="224"/>
      <c r="O272" s="224"/>
      <c r="P272" s="224"/>
      <c r="Q272" s="224"/>
      <c r="R272" s="224"/>
      <c r="S272" s="224"/>
      <c r="T272" s="225"/>
      <c r="AT272" s="226" t="s">
        <v>143</v>
      </c>
      <c r="AU272" s="226" t="s">
        <v>87</v>
      </c>
      <c r="AV272" s="12" t="s">
        <v>87</v>
      </c>
      <c r="AW272" s="12" t="s">
        <v>41</v>
      </c>
      <c r="AX272" s="12" t="s">
        <v>78</v>
      </c>
      <c r="AY272" s="226" t="s">
        <v>132</v>
      </c>
    </row>
    <row r="273" spans="2:65" s="13" customFormat="1" ht="12">
      <c r="B273" s="227"/>
      <c r="C273" s="228"/>
      <c r="D273" s="203" t="s">
        <v>143</v>
      </c>
      <c r="E273" s="229" t="s">
        <v>34</v>
      </c>
      <c r="F273" s="230" t="s">
        <v>149</v>
      </c>
      <c r="G273" s="228"/>
      <c r="H273" s="231">
        <v>68.2</v>
      </c>
      <c r="I273" s="232"/>
      <c r="J273" s="228"/>
      <c r="K273" s="228"/>
      <c r="L273" s="233"/>
      <c r="M273" s="234"/>
      <c r="N273" s="235"/>
      <c r="O273" s="235"/>
      <c r="P273" s="235"/>
      <c r="Q273" s="235"/>
      <c r="R273" s="235"/>
      <c r="S273" s="235"/>
      <c r="T273" s="236"/>
      <c r="AT273" s="237" t="s">
        <v>143</v>
      </c>
      <c r="AU273" s="237" t="s">
        <v>87</v>
      </c>
      <c r="AV273" s="13" t="s">
        <v>139</v>
      </c>
      <c r="AW273" s="13" t="s">
        <v>41</v>
      </c>
      <c r="AX273" s="13" t="s">
        <v>25</v>
      </c>
      <c r="AY273" s="237" t="s">
        <v>132</v>
      </c>
    </row>
    <row r="274" spans="2:65" s="1" customFormat="1" ht="16.5" customHeight="1">
      <c r="B274" s="40"/>
      <c r="C274" s="191" t="s">
        <v>407</v>
      </c>
      <c r="D274" s="191" t="s">
        <v>134</v>
      </c>
      <c r="E274" s="192" t="s">
        <v>408</v>
      </c>
      <c r="F274" s="193" t="s">
        <v>409</v>
      </c>
      <c r="G274" s="194" t="s">
        <v>270</v>
      </c>
      <c r="H274" s="195">
        <v>2.0670000000000002</v>
      </c>
      <c r="I274" s="196"/>
      <c r="J274" s="197">
        <f>ROUND(I274*H274,2)</f>
        <v>0</v>
      </c>
      <c r="K274" s="193" t="s">
        <v>34</v>
      </c>
      <c r="L274" s="60"/>
      <c r="M274" s="198" t="s">
        <v>34</v>
      </c>
      <c r="N274" s="199" t="s">
        <v>51</v>
      </c>
      <c r="O274" s="41"/>
      <c r="P274" s="200">
        <f>O274*H274</f>
        <v>0</v>
      </c>
      <c r="Q274" s="200">
        <v>0</v>
      </c>
      <c r="R274" s="200">
        <f>Q274*H274</f>
        <v>0</v>
      </c>
      <c r="S274" s="200">
        <v>0</v>
      </c>
      <c r="T274" s="201">
        <f>S274*H274</f>
        <v>0</v>
      </c>
      <c r="AR274" s="23" t="s">
        <v>139</v>
      </c>
      <c r="AT274" s="23" t="s">
        <v>134</v>
      </c>
      <c r="AU274" s="23" t="s">
        <v>87</v>
      </c>
      <c r="AY274" s="23" t="s">
        <v>132</v>
      </c>
      <c r="BE274" s="202">
        <f>IF(N274="základní",J274,0)</f>
        <v>0</v>
      </c>
      <c r="BF274" s="202">
        <f>IF(N274="snížená",J274,0)</f>
        <v>0</v>
      </c>
      <c r="BG274" s="202">
        <f>IF(N274="zákl. přenesená",J274,0)</f>
        <v>0</v>
      </c>
      <c r="BH274" s="202">
        <f>IF(N274="sníž. přenesená",J274,0)</f>
        <v>0</v>
      </c>
      <c r="BI274" s="202">
        <f>IF(N274="nulová",J274,0)</f>
        <v>0</v>
      </c>
      <c r="BJ274" s="23" t="s">
        <v>139</v>
      </c>
      <c r="BK274" s="202">
        <f>ROUND(I274*H274,2)</f>
        <v>0</v>
      </c>
      <c r="BL274" s="23" t="s">
        <v>139</v>
      </c>
      <c r="BM274" s="23" t="s">
        <v>410</v>
      </c>
    </row>
    <row r="275" spans="2:65" s="11" customFormat="1" ht="12">
      <c r="B275" s="206"/>
      <c r="C275" s="207"/>
      <c r="D275" s="203" t="s">
        <v>143</v>
      </c>
      <c r="E275" s="208" t="s">
        <v>34</v>
      </c>
      <c r="F275" s="209" t="s">
        <v>411</v>
      </c>
      <c r="G275" s="207"/>
      <c r="H275" s="208" t="s">
        <v>34</v>
      </c>
      <c r="I275" s="210"/>
      <c r="J275" s="207"/>
      <c r="K275" s="207"/>
      <c r="L275" s="211"/>
      <c r="M275" s="212"/>
      <c r="N275" s="213"/>
      <c r="O275" s="213"/>
      <c r="P275" s="213"/>
      <c r="Q275" s="213"/>
      <c r="R275" s="213"/>
      <c r="S275" s="213"/>
      <c r="T275" s="214"/>
      <c r="AT275" s="215" t="s">
        <v>143</v>
      </c>
      <c r="AU275" s="215" t="s">
        <v>87</v>
      </c>
      <c r="AV275" s="11" t="s">
        <v>25</v>
      </c>
      <c r="AW275" s="11" t="s">
        <v>41</v>
      </c>
      <c r="AX275" s="11" t="s">
        <v>78</v>
      </c>
      <c r="AY275" s="215" t="s">
        <v>132</v>
      </c>
    </row>
    <row r="276" spans="2:65" s="12" customFormat="1" ht="12">
      <c r="B276" s="216"/>
      <c r="C276" s="217"/>
      <c r="D276" s="203" t="s">
        <v>143</v>
      </c>
      <c r="E276" s="218" t="s">
        <v>34</v>
      </c>
      <c r="F276" s="219" t="s">
        <v>412</v>
      </c>
      <c r="G276" s="217"/>
      <c r="H276" s="220">
        <v>2.0670000000000002</v>
      </c>
      <c r="I276" s="221"/>
      <c r="J276" s="217"/>
      <c r="K276" s="217"/>
      <c r="L276" s="222"/>
      <c r="M276" s="223"/>
      <c r="N276" s="224"/>
      <c r="O276" s="224"/>
      <c r="P276" s="224"/>
      <c r="Q276" s="224"/>
      <c r="R276" s="224"/>
      <c r="S276" s="224"/>
      <c r="T276" s="225"/>
      <c r="AT276" s="226" t="s">
        <v>143</v>
      </c>
      <c r="AU276" s="226" t="s">
        <v>87</v>
      </c>
      <c r="AV276" s="12" t="s">
        <v>87</v>
      </c>
      <c r="AW276" s="12" t="s">
        <v>41</v>
      </c>
      <c r="AX276" s="12" t="s">
        <v>25</v>
      </c>
      <c r="AY276" s="226" t="s">
        <v>132</v>
      </c>
    </row>
    <row r="277" spans="2:65" s="1" customFormat="1" ht="25.5" customHeight="1">
      <c r="B277" s="40"/>
      <c r="C277" s="191" t="s">
        <v>413</v>
      </c>
      <c r="D277" s="191" t="s">
        <v>134</v>
      </c>
      <c r="E277" s="192" t="s">
        <v>414</v>
      </c>
      <c r="F277" s="193" t="s">
        <v>415</v>
      </c>
      <c r="G277" s="194" t="s">
        <v>270</v>
      </c>
      <c r="H277" s="195">
        <v>18.63</v>
      </c>
      <c r="I277" s="196"/>
      <c r="J277" s="197">
        <f>ROUND(I277*H277,2)</f>
        <v>0</v>
      </c>
      <c r="K277" s="193" t="s">
        <v>34</v>
      </c>
      <c r="L277" s="60"/>
      <c r="M277" s="198" t="s">
        <v>34</v>
      </c>
      <c r="N277" s="199" t="s">
        <v>51</v>
      </c>
      <c r="O277" s="41"/>
      <c r="P277" s="200">
        <f>O277*H277</f>
        <v>0</v>
      </c>
      <c r="Q277" s="200">
        <v>0</v>
      </c>
      <c r="R277" s="200">
        <f>Q277*H277</f>
        <v>0</v>
      </c>
      <c r="S277" s="200">
        <v>0</v>
      </c>
      <c r="T277" s="201">
        <f>S277*H277</f>
        <v>0</v>
      </c>
      <c r="AR277" s="23" t="s">
        <v>139</v>
      </c>
      <c r="AT277" s="23" t="s">
        <v>134</v>
      </c>
      <c r="AU277" s="23" t="s">
        <v>87</v>
      </c>
      <c r="AY277" s="23" t="s">
        <v>132</v>
      </c>
      <c r="BE277" s="202">
        <f>IF(N277="základní",J277,0)</f>
        <v>0</v>
      </c>
      <c r="BF277" s="202">
        <f>IF(N277="snížená",J277,0)</f>
        <v>0</v>
      </c>
      <c r="BG277" s="202">
        <f>IF(N277="zákl. přenesená",J277,0)</f>
        <v>0</v>
      </c>
      <c r="BH277" s="202">
        <f>IF(N277="sníž. přenesená",J277,0)</f>
        <v>0</v>
      </c>
      <c r="BI277" s="202">
        <f>IF(N277="nulová",J277,0)</f>
        <v>0</v>
      </c>
      <c r="BJ277" s="23" t="s">
        <v>139</v>
      </c>
      <c r="BK277" s="202">
        <f>ROUND(I277*H277,2)</f>
        <v>0</v>
      </c>
      <c r="BL277" s="23" t="s">
        <v>139</v>
      </c>
      <c r="BM277" s="23" t="s">
        <v>416</v>
      </c>
    </row>
    <row r="278" spans="2:65" s="11" customFormat="1" ht="12">
      <c r="B278" s="206"/>
      <c r="C278" s="207"/>
      <c r="D278" s="203" t="s">
        <v>143</v>
      </c>
      <c r="E278" s="208" t="s">
        <v>34</v>
      </c>
      <c r="F278" s="209" t="s">
        <v>417</v>
      </c>
      <c r="G278" s="207"/>
      <c r="H278" s="208" t="s">
        <v>34</v>
      </c>
      <c r="I278" s="210"/>
      <c r="J278" s="207"/>
      <c r="K278" s="207"/>
      <c r="L278" s="211"/>
      <c r="M278" s="212"/>
      <c r="N278" s="213"/>
      <c r="O278" s="213"/>
      <c r="P278" s="213"/>
      <c r="Q278" s="213"/>
      <c r="R278" s="213"/>
      <c r="S278" s="213"/>
      <c r="T278" s="214"/>
      <c r="AT278" s="215" t="s">
        <v>143</v>
      </c>
      <c r="AU278" s="215" t="s">
        <v>87</v>
      </c>
      <c r="AV278" s="11" t="s">
        <v>25</v>
      </c>
      <c r="AW278" s="11" t="s">
        <v>41</v>
      </c>
      <c r="AX278" s="11" t="s">
        <v>78</v>
      </c>
      <c r="AY278" s="215" t="s">
        <v>132</v>
      </c>
    </row>
    <row r="279" spans="2:65" s="12" customFormat="1" ht="12">
      <c r="B279" s="216"/>
      <c r="C279" s="217"/>
      <c r="D279" s="203" t="s">
        <v>143</v>
      </c>
      <c r="E279" s="218" t="s">
        <v>34</v>
      </c>
      <c r="F279" s="219" t="s">
        <v>418</v>
      </c>
      <c r="G279" s="217"/>
      <c r="H279" s="220">
        <v>18.63</v>
      </c>
      <c r="I279" s="221"/>
      <c r="J279" s="217"/>
      <c r="K279" s="217"/>
      <c r="L279" s="222"/>
      <c r="M279" s="223"/>
      <c r="N279" s="224"/>
      <c r="O279" s="224"/>
      <c r="P279" s="224"/>
      <c r="Q279" s="224"/>
      <c r="R279" s="224"/>
      <c r="S279" s="224"/>
      <c r="T279" s="225"/>
      <c r="AT279" s="226" t="s">
        <v>143</v>
      </c>
      <c r="AU279" s="226" t="s">
        <v>87</v>
      </c>
      <c r="AV279" s="12" t="s">
        <v>87</v>
      </c>
      <c r="AW279" s="12" t="s">
        <v>41</v>
      </c>
      <c r="AX279" s="12" t="s">
        <v>25</v>
      </c>
      <c r="AY279" s="226" t="s">
        <v>132</v>
      </c>
    </row>
    <row r="280" spans="2:65" s="1" customFormat="1" ht="16.5" customHeight="1">
      <c r="B280" s="40"/>
      <c r="C280" s="191" t="s">
        <v>419</v>
      </c>
      <c r="D280" s="191" t="s">
        <v>134</v>
      </c>
      <c r="E280" s="192" t="s">
        <v>420</v>
      </c>
      <c r="F280" s="193" t="s">
        <v>421</v>
      </c>
      <c r="G280" s="194" t="s">
        <v>270</v>
      </c>
      <c r="H280" s="195">
        <v>72.504000000000005</v>
      </c>
      <c r="I280" s="196"/>
      <c r="J280" s="197">
        <f>ROUND(I280*H280,2)</f>
        <v>0</v>
      </c>
      <c r="K280" s="193" t="s">
        <v>34</v>
      </c>
      <c r="L280" s="60"/>
      <c r="M280" s="198" t="s">
        <v>34</v>
      </c>
      <c r="N280" s="199" t="s">
        <v>51</v>
      </c>
      <c r="O280" s="41"/>
      <c r="P280" s="200">
        <f>O280*H280</f>
        <v>0</v>
      </c>
      <c r="Q280" s="200">
        <v>0</v>
      </c>
      <c r="R280" s="200">
        <f>Q280*H280</f>
        <v>0</v>
      </c>
      <c r="S280" s="200">
        <v>0</v>
      </c>
      <c r="T280" s="201">
        <f>S280*H280</f>
        <v>0</v>
      </c>
      <c r="AR280" s="23" t="s">
        <v>139</v>
      </c>
      <c r="AT280" s="23" t="s">
        <v>134</v>
      </c>
      <c r="AU280" s="23" t="s">
        <v>87</v>
      </c>
      <c r="AY280" s="23" t="s">
        <v>132</v>
      </c>
      <c r="BE280" s="202">
        <f>IF(N280="základní",J280,0)</f>
        <v>0</v>
      </c>
      <c r="BF280" s="202">
        <f>IF(N280="snížená",J280,0)</f>
        <v>0</v>
      </c>
      <c r="BG280" s="202">
        <f>IF(N280="zákl. přenesená",J280,0)</f>
        <v>0</v>
      </c>
      <c r="BH280" s="202">
        <f>IF(N280="sníž. přenesená",J280,0)</f>
        <v>0</v>
      </c>
      <c r="BI280" s="202">
        <f>IF(N280="nulová",J280,0)</f>
        <v>0</v>
      </c>
      <c r="BJ280" s="23" t="s">
        <v>139</v>
      </c>
      <c r="BK280" s="202">
        <f>ROUND(I280*H280,2)</f>
        <v>0</v>
      </c>
      <c r="BL280" s="23" t="s">
        <v>139</v>
      </c>
      <c r="BM280" s="23" t="s">
        <v>422</v>
      </c>
    </row>
    <row r="281" spans="2:65" s="11" customFormat="1" ht="12">
      <c r="B281" s="206"/>
      <c r="C281" s="207"/>
      <c r="D281" s="203" t="s">
        <v>143</v>
      </c>
      <c r="E281" s="208" t="s">
        <v>34</v>
      </c>
      <c r="F281" s="209" t="s">
        <v>236</v>
      </c>
      <c r="G281" s="207"/>
      <c r="H281" s="208" t="s">
        <v>34</v>
      </c>
      <c r="I281" s="210"/>
      <c r="J281" s="207"/>
      <c r="K281" s="207"/>
      <c r="L281" s="211"/>
      <c r="M281" s="212"/>
      <c r="N281" s="213"/>
      <c r="O281" s="213"/>
      <c r="P281" s="213"/>
      <c r="Q281" s="213"/>
      <c r="R281" s="213"/>
      <c r="S281" s="213"/>
      <c r="T281" s="214"/>
      <c r="AT281" s="215" t="s">
        <v>143</v>
      </c>
      <c r="AU281" s="215" t="s">
        <v>87</v>
      </c>
      <c r="AV281" s="11" t="s">
        <v>25</v>
      </c>
      <c r="AW281" s="11" t="s">
        <v>41</v>
      </c>
      <c r="AX281" s="11" t="s">
        <v>78</v>
      </c>
      <c r="AY281" s="215" t="s">
        <v>132</v>
      </c>
    </row>
    <row r="282" spans="2:65" s="11" customFormat="1" ht="12">
      <c r="B282" s="206"/>
      <c r="C282" s="207"/>
      <c r="D282" s="203" t="s">
        <v>143</v>
      </c>
      <c r="E282" s="208" t="s">
        <v>34</v>
      </c>
      <c r="F282" s="209" t="s">
        <v>423</v>
      </c>
      <c r="G282" s="207"/>
      <c r="H282" s="208" t="s">
        <v>34</v>
      </c>
      <c r="I282" s="210"/>
      <c r="J282" s="207"/>
      <c r="K282" s="207"/>
      <c r="L282" s="211"/>
      <c r="M282" s="212"/>
      <c r="N282" s="213"/>
      <c r="O282" s="213"/>
      <c r="P282" s="213"/>
      <c r="Q282" s="213"/>
      <c r="R282" s="213"/>
      <c r="S282" s="213"/>
      <c r="T282" s="214"/>
      <c r="AT282" s="215" t="s">
        <v>143</v>
      </c>
      <c r="AU282" s="215" t="s">
        <v>87</v>
      </c>
      <c r="AV282" s="11" t="s">
        <v>25</v>
      </c>
      <c r="AW282" s="11" t="s">
        <v>41</v>
      </c>
      <c r="AX282" s="11" t="s">
        <v>78</v>
      </c>
      <c r="AY282" s="215" t="s">
        <v>132</v>
      </c>
    </row>
    <row r="283" spans="2:65" s="12" customFormat="1" ht="12">
      <c r="B283" s="216"/>
      <c r="C283" s="217"/>
      <c r="D283" s="203" t="s">
        <v>143</v>
      </c>
      <c r="E283" s="218" t="s">
        <v>34</v>
      </c>
      <c r="F283" s="219" t="s">
        <v>424</v>
      </c>
      <c r="G283" s="217"/>
      <c r="H283" s="220">
        <v>72.504000000000005</v>
      </c>
      <c r="I283" s="221"/>
      <c r="J283" s="217"/>
      <c r="K283" s="217"/>
      <c r="L283" s="222"/>
      <c r="M283" s="223"/>
      <c r="N283" s="224"/>
      <c r="O283" s="224"/>
      <c r="P283" s="224"/>
      <c r="Q283" s="224"/>
      <c r="R283" s="224"/>
      <c r="S283" s="224"/>
      <c r="T283" s="225"/>
      <c r="AT283" s="226" t="s">
        <v>143</v>
      </c>
      <c r="AU283" s="226" t="s">
        <v>87</v>
      </c>
      <c r="AV283" s="12" t="s">
        <v>87</v>
      </c>
      <c r="AW283" s="12" t="s">
        <v>41</v>
      </c>
      <c r="AX283" s="12" t="s">
        <v>25</v>
      </c>
      <c r="AY283" s="226" t="s">
        <v>132</v>
      </c>
    </row>
    <row r="284" spans="2:65" s="1" customFormat="1" ht="25.5" customHeight="1">
      <c r="B284" s="40"/>
      <c r="C284" s="191" t="s">
        <v>425</v>
      </c>
      <c r="D284" s="191" t="s">
        <v>134</v>
      </c>
      <c r="E284" s="192" t="s">
        <v>426</v>
      </c>
      <c r="F284" s="193" t="s">
        <v>427</v>
      </c>
      <c r="G284" s="194" t="s">
        <v>270</v>
      </c>
      <c r="H284" s="195">
        <v>40.5</v>
      </c>
      <c r="I284" s="196"/>
      <c r="J284" s="197">
        <f>ROUND(I284*H284,2)</f>
        <v>0</v>
      </c>
      <c r="K284" s="193" t="s">
        <v>138</v>
      </c>
      <c r="L284" s="60"/>
      <c r="M284" s="198" t="s">
        <v>34</v>
      </c>
      <c r="N284" s="199" t="s">
        <v>51</v>
      </c>
      <c r="O284" s="41"/>
      <c r="P284" s="200">
        <f>O284*H284</f>
        <v>0</v>
      </c>
      <c r="Q284" s="200">
        <v>0</v>
      </c>
      <c r="R284" s="200">
        <f>Q284*H284</f>
        <v>0</v>
      </c>
      <c r="S284" s="200">
        <v>0</v>
      </c>
      <c r="T284" s="201">
        <f>S284*H284</f>
        <v>0</v>
      </c>
      <c r="AR284" s="23" t="s">
        <v>139</v>
      </c>
      <c r="AT284" s="23" t="s">
        <v>134</v>
      </c>
      <c r="AU284" s="23" t="s">
        <v>87</v>
      </c>
      <c r="AY284" s="23" t="s">
        <v>132</v>
      </c>
      <c r="BE284" s="202">
        <f>IF(N284="základní",J284,0)</f>
        <v>0</v>
      </c>
      <c r="BF284" s="202">
        <f>IF(N284="snížená",J284,0)</f>
        <v>0</v>
      </c>
      <c r="BG284" s="202">
        <f>IF(N284="zákl. přenesená",J284,0)</f>
        <v>0</v>
      </c>
      <c r="BH284" s="202">
        <f>IF(N284="sníž. přenesená",J284,0)</f>
        <v>0</v>
      </c>
      <c r="BI284" s="202">
        <f>IF(N284="nulová",J284,0)</f>
        <v>0</v>
      </c>
      <c r="BJ284" s="23" t="s">
        <v>139</v>
      </c>
      <c r="BK284" s="202">
        <f>ROUND(I284*H284,2)</f>
        <v>0</v>
      </c>
      <c r="BL284" s="23" t="s">
        <v>139</v>
      </c>
      <c r="BM284" s="23" t="s">
        <v>428</v>
      </c>
    </row>
    <row r="285" spans="2:65" s="1" customFormat="1" ht="216">
      <c r="B285" s="40"/>
      <c r="C285" s="62"/>
      <c r="D285" s="203" t="s">
        <v>141</v>
      </c>
      <c r="E285" s="62"/>
      <c r="F285" s="204" t="s">
        <v>429</v>
      </c>
      <c r="G285" s="62"/>
      <c r="H285" s="62"/>
      <c r="I285" s="162"/>
      <c r="J285" s="62"/>
      <c r="K285" s="62"/>
      <c r="L285" s="60"/>
      <c r="M285" s="205"/>
      <c r="N285" s="41"/>
      <c r="O285" s="41"/>
      <c r="P285" s="41"/>
      <c r="Q285" s="41"/>
      <c r="R285" s="41"/>
      <c r="S285" s="41"/>
      <c r="T285" s="77"/>
      <c r="AT285" s="23" t="s">
        <v>141</v>
      </c>
      <c r="AU285" s="23" t="s">
        <v>87</v>
      </c>
    </row>
    <row r="286" spans="2:65" s="11" customFormat="1" ht="12">
      <c r="B286" s="206"/>
      <c r="C286" s="207"/>
      <c r="D286" s="203" t="s">
        <v>143</v>
      </c>
      <c r="E286" s="208" t="s">
        <v>34</v>
      </c>
      <c r="F286" s="209" t="s">
        <v>430</v>
      </c>
      <c r="G286" s="207"/>
      <c r="H286" s="208" t="s">
        <v>34</v>
      </c>
      <c r="I286" s="210"/>
      <c r="J286" s="207"/>
      <c r="K286" s="207"/>
      <c r="L286" s="211"/>
      <c r="M286" s="212"/>
      <c r="N286" s="213"/>
      <c r="O286" s="213"/>
      <c r="P286" s="213"/>
      <c r="Q286" s="213"/>
      <c r="R286" s="213"/>
      <c r="S286" s="213"/>
      <c r="T286" s="214"/>
      <c r="AT286" s="215" t="s">
        <v>143</v>
      </c>
      <c r="AU286" s="215" t="s">
        <v>87</v>
      </c>
      <c r="AV286" s="11" t="s">
        <v>25</v>
      </c>
      <c r="AW286" s="11" t="s">
        <v>41</v>
      </c>
      <c r="AX286" s="11" t="s">
        <v>78</v>
      </c>
      <c r="AY286" s="215" t="s">
        <v>132</v>
      </c>
    </row>
    <row r="287" spans="2:65" s="12" customFormat="1" ht="12">
      <c r="B287" s="216"/>
      <c r="C287" s="217"/>
      <c r="D287" s="203" t="s">
        <v>143</v>
      </c>
      <c r="E287" s="218" t="s">
        <v>34</v>
      </c>
      <c r="F287" s="219" t="s">
        <v>431</v>
      </c>
      <c r="G287" s="217"/>
      <c r="H287" s="220">
        <v>40.5</v>
      </c>
      <c r="I287" s="221"/>
      <c r="J287" s="217"/>
      <c r="K287" s="217"/>
      <c r="L287" s="222"/>
      <c r="M287" s="223"/>
      <c r="N287" s="224"/>
      <c r="O287" s="224"/>
      <c r="P287" s="224"/>
      <c r="Q287" s="224"/>
      <c r="R287" s="224"/>
      <c r="S287" s="224"/>
      <c r="T287" s="225"/>
      <c r="AT287" s="226" t="s">
        <v>143</v>
      </c>
      <c r="AU287" s="226" t="s">
        <v>87</v>
      </c>
      <c r="AV287" s="12" t="s">
        <v>87</v>
      </c>
      <c r="AW287" s="12" t="s">
        <v>41</v>
      </c>
      <c r="AX287" s="12" t="s">
        <v>25</v>
      </c>
      <c r="AY287" s="226" t="s">
        <v>132</v>
      </c>
    </row>
    <row r="288" spans="2:65" s="1" customFormat="1" ht="38.25" customHeight="1">
      <c r="B288" s="40"/>
      <c r="C288" s="191" t="s">
        <v>432</v>
      </c>
      <c r="D288" s="191" t="s">
        <v>134</v>
      </c>
      <c r="E288" s="192" t="s">
        <v>433</v>
      </c>
      <c r="F288" s="193" t="s">
        <v>434</v>
      </c>
      <c r="G288" s="194" t="s">
        <v>270</v>
      </c>
      <c r="H288" s="195">
        <v>40.5</v>
      </c>
      <c r="I288" s="196"/>
      <c r="J288" s="197">
        <f>ROUND(I288*H288,2)</f>
        <v>0</v>
      </c>
      <c r="K288" s="193" t="s">
        <v>138</v>
      </c>
      <c r="L288" s="60"/>
      <c r="M288" s="198" t="s">
        <v>34</v>
      </c>
      <c r="N288" s="199" t="s">
        <v>51</v>
      </c>
      <c r="O288" s="41"/>
      <c r="P288" s="200">
        <f>O288*H288</f>
        <v>0</v>
      </c>
      <c r="Q288" s="200">
        <v>0</v>
      </c>
      <c r="R288" s="200">
        <f>Q288*H288</f>
        <v>0</v>
      </c>
      <c r="S288" s="200">
        <v>0</v>
      </c>
      <c r="T288" s="201">
        <f>S288*H288</f>
        <v>0</v>
      </c>
      <c r="AR288" s="23" t="s">
        <v>139</v>
      </c>
      <c r="AT288" s="23" t="s">
        <v>134</v>
      </c>
      <c r="AU288" s="23" t="s">
        <v>87</v>
      </c>
      <c r="AY288" s="23" t="s">
        <v>132</v>
      </c>
      <c r="BE288" s="202">
        <f>IF(N288="základní",J288,0)</f>
        <v>0</v>
      </c>
      <c r="BF288" s="202">
        <f>IF(N288="snížená",J288,0)</f>
        <v>0</v>
      </c>
      <c r="BG288" s="202">
        <f>IF(N288="zákl. přenesená",J288,0)</f>
        <v>0</v>
      </c>
      <c r="BH288" s="202">
        <f>IF(N288="sníž. přenesená",J288,0)</f>
        <v>0</v>
      </c>
      <c r="BI288" s="202">
        <f>IF(N288="nulová",J288,0)</f>
        <v>0</v>
      </c>
      <c r="BJ288" s="23" t="s">
        <v>139</v>
      </c>
      <c r="BK288" s="202">
        <f>ROUND(I288*H288,2)</f>
        <v>0</v>
      </c>
      <c r="BL288" s="23" t="s">
        <v>139</v>
      </c>
      <c r="BM288" s="23" t="s">
        <v>435</v>
      </c>
    </row>
    <row r="289" spans="2:65" s="1" customFormat="1" ht="216">
      <c r="B289" s="40"/>
      <c r="C289" s="62"/>
      <c r="D289" s="203" t="s">
        <v>141</v>
      </c>
      <c r="E289" s="62"/>
      <c r="F289" s="204" t="s">
        <v>429</v>
      </c>
      <c r="G289" s="62"/>
      <c r="H289" s="62"/>
      <c r="I289" s="162"/>
      <c r="J289" s="62"/>
      <c r="K289" s="62"/>
      <c r="L289" s="60"/>
      <c r="M289" s="205"/>
      <c r="N289" s="41"/>
      <c r="O289" s="41"/>
      <c r="P289" s="41"/>
      <c r="Q289" s="41"/>
      <c r="R289" s="41"/>
      <c r="S289" s="41"/>
      <c r="T289" s="77"/>
      <c r="AT289" s="23" t="s">
        <v>141</v>
      </c>
      <c r="AU289" s="23" t="s">
        <v>87</v>
      </c>
    </row>
    <row r="290" spans="2:65" s="11" customFormat="1" ht="12">
      <c r="B290" s="206"/>
      <c r="C290" s="207"/>
      <c r="D290" s="203" t="s">
        <v>143</v>
      </c>
      <c r="E290" s="208" t="s">
        <v>34</v>
      </c>
      <c r="F290" s="209" t="s">
        <v>436</v>
      </c>
      <c r="G290" s="207"/>
      <c r="H290" s="208" t="s">
        <v>34</v>
      </c>
      <c r="I290" s="210"/>
      <c r="J290" s="207"/>
      <c r="K290" s="207"/>
      <c r="L290" s="211"/>
      <c r="M290" s="212"/>
      <c r="N290" s="213"/>
      <c r="O290" s="213"/>
      <c r="P290" s="213"/>
      <c r="Q290" s="213"/>
      <c r="R290" s="213"/>
      <c r="S290" s="213"/>
      <c r="T290" s="214"/>
      <c r="AT290" s="215" t="s">
        <v>143</v>
      </c>
      <c r="AU290" s="215" t="s">
        <v>87</v>
      </c>
      <c r="AV290" s="11" t="s">
        <v>25</v>
      </c>
      <c r="AW290" s="11" t="s">
        <v>41</v>
      </c>
      <c r="AX290" s="11" t="s">
        <v>78</v>
      </c>
      <c r="AY290" s="215" t="s">
        <v>132</v>
      </c>
    </row>
    <row r="291" spans="2:65" s="12" customFormat="1" ht="12">
      <c r="B291" s="216"/>
      <c r="C291" s="217"/>
      <c r="D291" s="203" t="s">
        <v>143</v>
      </c>
      <c r="E291" s="218" t="s">
        <v>34</v>
      </c>
      <c r="F291" s="219" t="s">
        <v>437</v>
      </c>
      <c r="G291" s="217"/>
      <c r="H291" s="220">
        <v>40.5</v>
      </c>
      <c r="I291" s="221"/>
      <c r="J291" s="217"/>
      <c r="K291" s="217"/>
      <c r="L291" s="222"/>
      <c r="M291" s="223"/>
      <c r="N291" s="224"/>
      <c r="O291" s="224"/>
      <c r="P291" s="224"/>
      <c r="Q291" s="224"/>
      <c r="R291" s="224"/>
      <c r="S291" s="224"/>
      <c r="T291" s="225"/>
      <c r="AT291" s="226" t="s">
        <v>143</v>
      </c>
      <c r="AU291" s="226" t="s">
        <v>87</v>
      </c>
      <c r="AV291" s="12" t="s">
        <v>87</v>
      </c>
      <c r="AW291" s="12" t="s">
        <v>41</v>
      </c>
      <c r="AX291" s="12" t="s">
        <v>25</v>
      </c>
      <c r="AY291" s="226" t="s">
        <v>132</v>
      </c>
    </row>
    <row r="292" spans="2:65" s="10" customFormat="1" ht="29.85" customHeight="1">
      <c r="B292" s="175"/>
      <c r="C292" s="176"/>
      <c r="D292" s="177" t="s">
        <v>77</v>
      </c>
      <c r="E292" s="189" t="s">
        <v>438</v>
      </c>
      <c r="F292" s="189" t="s">
        <v>439</v>
      </c>
      <c r="G292" s="176"/>
      <c r="H292" s="176"/>
      <c r="I292" s="179"/>
      <c r="J292" s="190">
        <f>BK292</f>
        <v>0</v>
      </c>
      <c r="K292" s="176"/>
      <c r="L292" s="181"/>
      <c r="M292" s="182"/>
      <c r="N292" s="183"/>
      <c r="O292" s="183"/>
      <c r="P292" s="184">
        <f>SUM(P293:P294)</f>
        <v>0</v>
      </c>
      <c r="Q292" s="183"/>
      <c r="R292" s="184">
        <f>SUM(R293:R294)</f>
        <v>0</v>
      </c>
      <c r="S292" s="183"/>
      <c r="T292" s="185">
        <f>SUM(T293:T294)</f>
        <v>0</v>
      </c>
      <c r="AR292" s="186" t="s">
        <v>25</v>
      </c>
      <c r="AT292" s="187" t="s">
        <v>77</v>
      </c>
      <c r="AU292" s="187" t="s">
        <v>25</v>
      </c>
      <c r="AY292" s="186" t="s">
        <v>132</v>
      </c>
      <c r="BK292" s="188">
        <f>SUM(BK293:BK294)</f>
        <v>0</v>
      </c>
    </row>
    <row r="293" spans="2:65" s="1" customFormat="1" ht="25.5" customHeight="1">
      <c r="B293" s="40"/>
      <c r="C293" s="191" t="s">
        <v>440</v>
      </c>
      <c r="D293" s="191" t="s">
        <v>134</v>
      </c>
      <c r="E293" s="192" t="s">
        <v>441</v>
      </c>
      <c r="F293" s="193" t="s">
        <v>442</v>
      </c>
      <c r="G293" s="194" t="s">
        <v>270</v>
      </c>
      <c r="H293" s="195">
        <v>788.53099999999995</v>
      </c>
      <c r="I293" s="196"/>
      <c r="J293" s="197">
        <f>ROUND(I293*H293,2)</f>
        <v>0</v>
      </c>
      <c r="K293" s="193" t="s">
        <v>138</v>
      </c>
      <c r="L293" s="60"/>
      <c r="M293" s="198" t="s">
        <v>34</v>
      </c>
      <c r="N293" s="199" t="s">
        <v>51</v>
      </c>
      <c r="O293" s="41"/>
      <c r="P293" s="200">
        <f>O293*H293</f>
        <v>0</v>
      </c>
      <c r="Q293" s="200">
        <v>0</v>
      </c>
      <c r="R293" s="200">
        <f>Q293*H293</f>
        <v>0</v>
      </c>
      <c r="S293" s="200">
        <v>0</v>
      </c>
      <c r="T293" s="201">
        <f>S293*H293</f>
        <v>0</v>
      </c>
      <c r="AR293" s="23" t="s">
        <v>139</v>
      </c>
      <c r="AT293" s="23" t="s">
        <v>134</v>
      </c>
      <c r="AU293" s="23" t="s">
        <v>87</v>
      </c>
      <c r="AY293" s="23" t="s">
        <v>132</v>
      </c>
      <c r="BE293" s="202">
        <f>IF(N293="základní",J293,0)</f>
        <v>0</v>
      </c>
      <c r="BF293" s="202">
        <f>IF(N293="snížená",J293,0)</f>
        <v>0</v>
      </c>
      <c r="BG293" s="202">
        <f>IF(N293="zákl. přenesená",J293,0)</f>
        <v>0</v>
      </c>
      <c r="BH293" s="202">
        <f>IF(N293="sníž. přenesená",J293,0)</f>
        <v>0</v>
      </c>
      <c r="BI293" s="202">
        <f>IF(N293="nulová",J293,0)</f>
        <v>0</v>
      </c>
      <c r="BJ293" s="23" t="s">
        <v>139</v>
      </c>
      <c r="BK293" s="202">
        <f>ROUND(I293*H293,2)</f>
        <v>0</v>
      </c>
      <c r="BL293" s="23" t="s">
        <v>139</v>
      </c>
      <c r="BM293" s="23" t="s">
        <v>443</v>
      </c>
    </row>
    <row r="294" spans="2:65" s="1" customFormat="1" ht="24">
      <c r="B294" s="40"/>
      <c r="C294" s="62"/>
      <c r="D294" s="203" t="s">
        <v>141</v>
      </c>
      <c r="E294" s="62"/>
      <c r="F294" s="204" t="s">
        <v>444</v>
      </c>
      <c r="G294" s="62"/>
      <c r="H294" s="62"/>
      <c r="I294" s="162"/>
      <c r="J294" s="62"/>
      <c r="K294" s="62"/>
      <c r="L294" s="60"/>
      <c r="M294" s="205"/>
      <c r="N294" s="41"/>
      <c r="O294" s="41"/>
      <c r="P294" s="41"/>
      <c r="Q294" s="41"/>
      <c r="R294" s="41"/>
      <c r="S294" s="41"/>
      <c r="T294" s="77"/>
      <c r="AT294" s="23" t="s">
        <v>141</v>
      </c>
      <c r="AU294" s="23" t="s">
        <v>87</v>
      </c>
    </row>
    <row r="295" spans="2:65" s="10" customFormat="1" ht="37.35" customHeight="1">
      <c r="B295" s="175"/>
      <c r="C295" s="176"/>
      <c r="D295" s="177" t="s">
        <v>77</v>
      </c>
      <c r="E295" s="178" t="s">
        <v>445</v>
      </c>
      <c r="F295" s="178" t="s">
        <v>446</v>
      </c>
      <c r="G295" s="176"/>
      <c r="H295" s="176"/>
      <c r="I295" s="179"/>
      <c r="J295" s="180">
        <f>BK295</f>
        <v>0</v>
      </c>
      <c r="K295" s="176"/>
      <c r="L295" s="181"/>
      <c r="M295" s="182"/>
      <c r="N295" s="183"/>
      <c r="O295" s="183"/>
      <c r="P295" s="184">
        <f>P296</f>
        <v>0</v>
      </c>
      <c r="Q295" s="183"/>
      <c r="R295" s="184">
        <f>R296</f>
        <v>0</v>
      </c>
      <c r="S295" s="183"/>
      <c r="T295" s="185">
        <f>T296</f>
        <v>2.0670000000000002</v>
      </c>
      <c r="AR295" s="186" t="s">
        <v>87</v>
      </c>
      <c r="AT295" s="187" t="s">
        <v>77</v>
      </c>
      <c r="AU295" s="187" t="s">
        <v>78</v>
      </c>
      <c r="AY295" s="186" t="s">
        <v>132</v>
      </c>
      <c r="BK295" s="188">
        <f>BK296</f>
        <v>0</v>
      </c>
    </row>
    <row r="296" spans="2:65" s="10" customFormat="1" ht="19.95" customHeight="1">
      <c r="B296" s="175"/>
      <c r="C296" s="176"/>
      <c r="D296" s="177" t="s">
        <v>77</v>
      </c>
      <c r="E296" s="189" t="s">
        <v>447</v>
      </c>
      <c r="F296" s="189" t="s">
        <v>448</v>
      </c>
      <c r="G296" s="176"/>
      <c r="H296" s="176"/>
      <c r="I296" s="179"/>
      <c r="J296" s="190">
        <f>BK296</f>
        <v>0</v>
      </c>
      <c r="K296" s="176"/>
      <c r="L296" s="181"/>
      <c r="M296" s="182"/>
      <c r="N296" s="183"/>
      <c r="O296" s="183"/>
      <c r="P296" s="184">
        <f>SUM(P297:P300)</f>
        <v>0</v>
      </c>
      <c r="Q296" s="183"/>
      <c r="R296" s="184">
        <f>SUM(R297:R300)</f>
        <v>0</v>
      </c>
      <c r="S296" s="183"/>
      <c r="T296" s="185">
        <f>SUM(T297:T300)</f>
        <v>2.0670000000000002</v>
      </c>
      <c r="AR296" s="186" t="s">
        <v>87</v>
      </c>
      <c r="AT296" s="187" t="s">
        <v>77</v>
      </c>
      <c r="AU296" s="187" t="s">
        <v>25</v>
      </c>
      <c r="AY296" s="186" t="s">
        <v>132</v>
      </c>
      <c r="BK296" s="188">
        <f>SUM(BK297:BK300)</f>
        <v>0</v>
      </c>
    </row>
    <row r="297" spans="2:65" s="1" customFormat="1" ht="25.5" customHeight="1">
      <c r="B297" s="40"/>
      <c r="C297" s="191" t="s">
        <v>449</v>
      </c>
      <c r="D297" s="191" t="s">
        <v>134</v>
      </c>
      <c r="E297" s="192" t="s">
        <v>450</v>
      </c>
      <c r="F297" s="193" t="s">
        <v>451</v>
      </c>
      <c r="G297" s="194" t="s">
        <v>298</v>
      </c>
      <c r="H297" s="195">
        <v>2067</v>
      </c>
      <c r="I297" s="196"/>
      <c r="J297" s="197">
        <f>ROUND(I297*H297,2)</f>
        <v>0</v>
      </c>
      <c r="K297" s="193" t="s">
        <v>138</v>
      </c>
      <c r="L297" s="60"/>
      <c r="M297" s="198" t="s">
        <v>34</v>
      </c>
      <c r="N297" s="199" t="s">
        <v>51</v>
      </c>
      <c r="O297" s="41"/>
      <c r="P297" s="200">
        <f>O297*H297</f>
        <v>0</v>
      </c>
      <c r="Q297" s="200">
        <v>0</v>
      </c>
      <c r="R297" s="200">
        <f>Q297*H297</f>
        <v>0</v>
      </c>
      <c r="S297" s="200">
        <v>1E-3</v>
      </c>
      <c r="T297" s="201">
        <f>S297*H297</f>
        <v>2.0670000000000002</v>
      </c>
      <c r="AR297" s="23" t="s">
        <v>239</v>
      </c>
      <c r="AT297" s="23" t="s">
        <v>134</v>
      </c>
      <c r="AU297" s="23" t="s">
        <v>87</v>
      </c>
      <c r="AY297" s="23" t="s">
        <v>132</v>
      </c>
      <c r="BE297" s="202">
        <f>IF(N297="základní",J297,0)</f>
        <v>0</v>
      </c>
      <c r="BF297" s="202">
        <f>IF(N297="snížená",J297,0)</f>
        <v>0</v>
      </c>
      <c r="BG297" s="202">
        <f>IF(N297="zákl. přenesená",J297,0)</f>
        <v>0</v>
      </c>
      <c r="BH297" s="202">
        <f>IF(N297="sníž. přenesená",J297,0)</f>
        <v>0</v>
      </c>
      <c r="BI297" s="202">
        <f>IF(N297="nulová",J297,0)</f>
        <v>0</v>
      </c>
      <c r="BJ297" s="23" t="s">
        <v>139</v>
      </c>
      <c r="BK297" s="202">
        <f>ROUND(I297*H297,2)</f>
        <v>0</v>
      </c>
      <c r="BL297" s="23" t="s">
        <v>239</v>
      </c>
      <c r="BM297" s="23" t="s">
        <v>452</v>
      </c>
    </row>
    <row r="298" spans="2:65" s="1" customFormat="1" ht="60">
      <c r="B298" s="40"/>
      <c r="C298" s="62"/>
      <c r="D298" s="203" t="s">
        <v>141</v>
      </c>
      <c r="E298" s="62"/>
      <c r="F298" s="204" t="s">
        <v>453</v>
      </c>
      <c r="G298" s="62"/>
      <c r="H298" s="62"/>
      <c r="I298" s="162"/>
      <c r="J298" s="62"/>
      <c r="K298" s="62"/>
      <c r="L298" s="60"/>
      <c r="M298" s="205"/>
      <c r="N298" s="41"/>
      <c r="O298" s="41"/>
      <c r="P298" s="41"/>
      <c r="Q298" s="41"/>
      <c r="R298" s="41"/>
      <c r="S298" s="41"/>
      <c r="T298" s="77"/>
      <c r="AT298" s="23" t="s">
        <v>141</v>
      </c>
      <c r="AU298" s="23" t="s">
        <v>87</v>
      </c>
    </row>
    <row r="299" spans="2:65" s="11" customFormat="1" ht="12">
      <c r="B299" s="206"/>
      <c r="C299" s="207"/>
      <c r="D299" s="203" t="s">
        <v>143</v>
      </c>
      <c r="E299" s="208" t="s">
        <v>34</v>
      </c>
      <c r="F299" s="209" t="s">
        <v>454</v>
      </c>
      <c r="G299" s="207"/>
      <c r="H299" s="208" t="s">
        <v>34</v>
      </c>
      <c r="I299" s="210"/>
      <c r="J299" s="207"/>
      <c r="K299" s="207"/>
      <c r="L299" s="211"/>
      <c r="M299" s="212"/>
      <c r="N299" s="213"/>
      <c r="O299" s="213"/>
      <c r="P299" s="213"/>
      <c r="Q299" s="213"/>
      <c r="R299" s="213"/>
      <c r="S299" s="213"/>
      <c r="T299" s="214"/>
      <c r="AT299" s="215" t="s">
        <v>143</v>
      </c>
      <c r="AU299" s="215" t="s">
        <v>87</v>
      </c>
      <c r="AV299" s="11" t="s">
        <v>25</v>
      </c>
      <c r="AW299" s="11" t="s">
        <v>41</v>
      </c>
      <c r="AX299" s="11" t="s">
        <v>78</v>
      </c>
      <c r="AY299" s="215" t="s">
        <v>132</v>
      </c>
    </row>
    <row r="300" spans="2:65" s="12" customFormat="1" ht="12">
      <c r="B300" s="216"/>
      <c r="C300" s="217"/>
      <c r="D300" s="203" t="s">
        <v>143</v>
      </c>
      <c r="E300" s="218" t="s">
        <v>34</v>
      </c>
      <c r="F300" s="219" t="s">
        <v>455</v>
      </c>
      <c r="G300" s="217"/>
      <c r="H300" s="220">
        <v>2067</v>
      </c>
      <c r="I300" s="221"/>
      <c r="J300" s="217"/>
      <c r="K300" s="217"/>
      <c r="L300" s="222"/>
      <c r="M300" s="248"/>
      <c r="N300" s="249"/>
      <c r="O300" s="249"/>
      <c r="P300" s="249"/>
      <c r="Q300" s="249"/>
      <c r="R300" s="249"/>
      <c r="S300" s="249"/>
      <c r="T300" s="250"/>
      <c r="AT300" s="226" t="s">
        <v>143</v>
      </c>
      <c r="AU300" s="226" t="s">
        <v>87</v>
      </c>
      <c r="AV300" s="12" t="s">
        <v>87</v>
      </c>
      <c r="AW300" s="12" t="s">
        <v>41</v>
      </c>
      <c r="AX300" s="12" t="s">
        <v>25</v>
      </c>
      <c r="AY300" s="226" t="s">
        <v>132</v>
      </c>
    </row>
    <row r="301" spans="2:65" s="1" customFormat="1" ht="6.9" customHeight="1">
      <c r="B301" s="55"/>
      <c r="C301" s="56"/>
      <c r="D301" s="56"/>
      <c r="E301" s="56"/>
      <c r="F301" s="56"/>
      <c r="G301" s="56"/>
      <c r="H301" s="56"/>
      <c r="I301" s="138"/>
      <c r="J301" s="56"/>
      <c r="K301" s="56"/>
      <c r="L301" s="60"/>
    </row>
  </sheetData>
  <sheetProtection algorithmName="SHA-512" hashValue="+h5pfI69BjEA/IfAHNh/3zlv/eqekh/7AebIu1k8hgoHZvxgofyJJoyyc7xdRO7EWFpPp41PSMFKIZnlQQXp+A==" saltValue="wJJM4Ex2j2PudV38r1QF52iGUTWBM/b3UgaAnDlZf6XDBiK7Mrj1eJJn3899vL9ksYZyS5aWLva4pbuIfR2/IQ==" spinCount="100000" sheet="1" objects="1" scenarios="1" formatColumns="0" formatRows="0" autoFilter="0"/>
  <autoFilter ref="C86:K300"/>
  <mergeCells count="10">
    <mergeCell ref="J51:J52"/>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1"/>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91</v>
      </c>
      <c r="G1" s="375" t="s">
        <v>92</v>
      </c>
      <c r="H1" s="375"/>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90</v>
      </c>
    </row>
    <row r="3" spans="1:70" ht="6.9" customHeight="1">
      <c r="B3" s="24"/>
      <c r="C3" s="25"/>
      <c r="D3" s="25"/>
      <c r="E3" s="25"/>
      <c r="F3" s="25"/>
      <c r="G3" s="25"/>
      <c r="H3" s="25"/>
      <c r="I3" s="115"/>
      <c r="J3" s="25"/>
      <c r="K3" s="26"/>
      <c r="AT3" s="23" t="s">
        <v>87</v>
      </c>
    </row>
    <row r="4" spans="1:70" ht="36.9" customHeight="1">
      <c r="B4" s="27"/>
      <c r="C4" s="28"/>
      <c r="D4" s="29" t="s">
        <v>96</v>
      </c>
      <c r="E4" s="28"/>
      <c r="F4" s="28"/>
      <c r="G4" s="28"/>
      <c r="H4" s="28"/>
      <c r="I4" s="116"/>
      <c r="J4" s="28"/>
      <c r="K4" s="30"/>
      <c r="M4" s="31" t="s">
        <v>12</v>
      </c>
      <c r="AT4" s="23" t="s">
        <v>41</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Skořenický potok, Koldín, rekonstrukce opevnění, ř. km 5,060 - 5,180</v>
      </c>
      <c r="F7" s="368"/>
      <c r="G7" s="368"/>
      <c r="H7" s="368"/>
      <c r="I7" s="116"/>
      <c r="J7" s="28"/>
      <c r="K7" s="30"/>
    </row>
    <row r="8" spans="1:70" s="1" customFormat="1" ht="13.2">
      <c r="B8" s="40"/>
      <c r="C8" s="41"/>
      <c r="D8" s="36" t="s">
        <v>97</v>
      </c>
      <c r="E8" s="41"/>
      <c r="F8" s="41"/>
      <c r="G8" s="41"/>
      <c r="H8" s="41"/>
      <c r="I8" s="117"/>
      <c r="J8" s="41"/>
      <c r="K8" s="44"/>
    </row>
    <row r="9" spans="1:70" s="1" customFormat="1" ht="36.9" customHeight="1">
      <c r="B9" s="40"/>
      <c r="C9" s="41"/>
      <c r="D9" s="41"/>
      <c r="E9" s="369" t="s">
        <v>456</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21</v>
      </c>
      <c r="E11" s="41"/>
      <c r="F11" s="34" t="s">
        <v>22</v>
      </c>
      <c r="G11" s="41"/>
      <c r="H11" s="41"/>
      <c r="I11" s="118" t="s">
        <v>23</v>
      </c>
      <c r="J11" s="34" t="s">
        <v>24</v>
      </c>
      <c r="K11" s="44"/>
    </row>
    <row r="12" spans="1:70" s="1" customFormat="1" ht="14.4" customHeight="1">
      <c r="B12" s="40"/>
      <c r="C12" s="41"/>
      <c r="D12" s="36" t="s">
        <v>26</v>
      </c>
      <c r="E12" s="41"/>
      <c r="F12" s="34" t="s">
        <v>27</v>
      </c>
      <c r="G12" s="41"/>
      <c r="H12" s="41"/>
      <c r="I12" s="118" t="s">
        <v>28</v>
      </c>
      <c r="J12" s="119" t="str">
        <f>'Rekapitulace stavby'!AN8</f>
        <v>06.11.2017</v>
      </c>
      <c r="K12" s="44"/>
    </row>
    <row r="13" spans="1:70" s="1" customFormat="1" ht="10.8" customHeight="1">
      <c r="B13" s="40"/>
      <c r="C13" s="41"/>
      <c r="D13" s="41"/>
      <c r="E13" s="41"/>
      <c r="F13" s="41"/>
      <c r="G13" s="41"/>
      <c r="H13" s="41"/>
      <c r="I13" s="117"/>
      <c r="J13" s="41"/>
      <c r="K13" s="44"/>
    </row>
    <row r="14" spans="1:70" s="1" customFormat="1" ht="14.4" customHeight="1">
      <c r="B14" s="40"/>
      <c r="C14" s="41"/>
      <c r="D14" s="36" t="s">
        <v>32</v>
      </c>
      <c r="E14" s="41"/>
      <c r="F14" s="41"/>
      <c r="G14" s="41"/>
      <c r="H14" s="41"/>
      <c r="I14" s="118" t="s">
        <v>33</v>
      </c>
      <c r="J14" s="34" t="s">
        <v>34</v>
      </c>
      <c r="K14" s="44"/>
    </row>
    <row r="15" spans="1:70" s="1" customFormat="1" ht="18" customHeight="1">
      <c r="B15" s="40"/>
      <c r="C15" s="41"/>
      <c r="D15" s="41"/>
      <c r="E15" s="34" t="s">
        <v>35</v>
      </c>
      <c r="F15" s="41"/>
      <c r="G15" s="41"/>
      <c r="H15" s="41"/>
      <c r="I15" s="118" t="s">
        <v>36</v>
      </c>
      <c r="J15" s="34" t="s">
        <v>34</v>
      </c>
      <c r="K15" s="44"/>
    </row>
    <row r="16" spans="1:70" s="1" customFormat="1" ht="6.9" customHeight="1">
      <c r="B16" s="40"/>
      <c r="C16" s="41"/>
      <c r="D16" s="41"/>
      <c r="E16" s="41"/>
      <c r="F16" s="41"/>
      <c r="G16" s="41"/>
      <c r="H16" s="41"/>
      <c r="I16" s="117"/>
      <c r="J16" s="41"/>
      <c r="K16" s="44"/>
    </row>
    <row r="17" spans="2:11" s="1" customFormat="1" ht="14.4" customHeight="1">
      <c r="B17" s="40"/>
      <c r="C17" s="41"/>
      <c r="D17" s="36" t="s">
        <v>37</v>
      </c>
      <c r="E17" s="41"/>
      <c r="F17" s="41"/>
      <c r="G17" s="41"/>
      <c r="H17" s="41"/>
      <c r="I17" s="118" t="s">
        <v>33</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36</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39</v>
      </c>
      <c r="E20" s="41"/>
      <c r="F20" s="41"/>
      <c r="G20" s="41"/>
      <c r="H20" s="41"/>
      <c r="I20" s="118" t="s">
        <v>33</v>
      </c>
      <c r="J20" s="34" t="s">
        <v>34</v>
      </c>
      <c r="K20" s="44"/>
    </row>
    <row r="21" spans="2:11" s="1" customFormat="1" ht="18" customHeight="1">
      <c r="B21" s="40"/>
      <c r="C21" s="41"/>
      <c r="D21" s="41"/>
      <c r="E21" s="34" t="s">
        <v>40</v>
      </c>
      <c r="F21" s="41"/>
      <c r="G21" s="41"/>
      <c r="H21" s="41"/>
      <c r="I21" s="118" t="s">
        <v>36</v>
      </c>
      <c r="J21" s="34" t="s">
        <v>34</v>
      </c>
      <c r="K21" s="44"/>
    </row>
    <row r="22" spans="2:11" s="1" customFormat="1" ht="6.9" customHeight="1">
      <c r="B22" s="40"/>
      <c r="C22" s="41"/>
      <c r="D22" s="41"/>
      <c r="E22" s="41"/>
      <c r="F22" s="41"/>
      <c r="G22" s="41"/>
      <c r="H22" s="41"/>
      <c r="I22" s="117"/>
      <c r="J22" s="41"/>
      <c r="K22" s="44"/>
    </row>
    <row r="23" spans="2:11" s="1" customFormat="1" ht="14.4" customHeight="1">
      <c r="B23" s="40"/>
      <c r="C23" s="41"/>
      <c r="D23" s="36" t="s">
        <v>42</v>
      </c>
      <c r="E23" s="41"/>
      <c r="F23" s="41"/>
      <c r="G23" s="41"/>
      <c r="H23" s="41"/>
      <c r="I23" s="117"/>
      <c r="J23" s="41"/>
      <c r="K23" s="44"/>
    </row>
    <row r="24" spans="2:11" s="6" customFormat="1" ht="28.5" customHeight="1">
      <c r="B24" s="120"/>
      <c r="C24" s="121"/>
      <c r="D24" s="121"/>
      <c r="E24" s="336" t="s">
        <v>99</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44</v>
      </c>
      <c r="E27" s="41"/>
      <c r="F27" s="41"/>
      <c r="G27" s="41"/>
      <c r="H27" s="41"/>
      <c r="I27" s="117"/>
      <c r="J27" s="127">
        <f>ROUNDUP(J81,2)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46</v>
      </c>
      <c r="G29" s="41"/>
      <c r="H29" s="41"/>
      <c r="I29" s="128" t="s">
        <v>45</v>
      </c>
      <c r="J29" s="45" t="s">
        <v>47</v>
      </c>
      <c r="K29" s="44"/>
    </row>
    <row r="30" spans="2:11" s="1" customFormat="1" ht="14.4" hidden="1" customHeight="1">
      <c r="B30" s="40"/>
      <c r="C30" s="41"/>
      <c r="D30" s="48" t="s">
        <v>48</v>
      </c>
      <c r="E30" s="48" t="s">
        <v>49</v>
      </c>
      <c r="F30" s="129">
        <f>ROUNDUP(SUM(BE81:BE120), 2)</f>
        <v>0</v>
      </c>
      <c r="G30" s="41"/>
      <c r="H30" s="41"/>
      <c r="I30" s="130">
        <v>0.21</v>
      </c>
      <c r="J30" s="129">
        <f>ROUNDUP(ROUNDUP((SUM(BE81:BE120)), 2)*I30, 1)</f>
        <v>0</v>
      </c>
      <c r="K30" s="44"/>
    </row>
    <row r="31" spans="2:11" s="1" customFormat="1" ht="14.4" hidden="1" customHeight="1">
      <c r="B31" s="40"/>
      <c r="C31" s="41"/>
      <c r="D31" s="41"/>
      <c r="E31" s="48" t="s">
        <v>50</v>
      </c>
      <c r="F31" s="129">
        <f>ROUNDUP(SUM(BF81:BF120), 2)</f>
        <v>0</v>
      </c>
      <c r="G31" s="41"/>
      <c r="H31" s="41"/>
      <c r="I31" s="130">
        <v>0.15</v>
      </c>
      <c r="J31" s="129">
        <f>ROUNDUP(ROUNDUP((SUM(BF81:BF120)), 2)*I31, 1)</f>
        <v>0</v>
      </c>
      <c r="K31" s="44"/>
    </row>
    <row r="32" spans="2:11" s="1" customFormat="1" ht="14.4" customHeight="1">
      <c r="B32" s="40"/>
      <c r="C32" s="41"/>
      <c r="D32" s="48" t="s">
        <v>48</v>
      </c>
      <c r="E32" s="48" t="s">
        <v>51</v>
      </c>
      <c r="F32" s="129">
        <f>ROUNDUP(SUM(BG81:BG120), 2)</f>
        <v>0</v>
      </c>
      <c r="G32" s="41"/>
      <c r="H32" s="41"/>
      <c r="I32" s="130">
        <v>0.21</v>
      </c>
      <c r="J32" s="129">
        <v>0</v>
      </c>
      <c r="K32" s="44"/>
    </row>
    <row r="33" spans="2:11" s="1" customFormat="1" ht="14.4" customHeight="1">
      <c r="B33" s="40"/>
      <c r="C33" s="41"/>
      <c r="D33" s="41"/>
      <c r="E33" s="48" t="s">
        <v>52</v>
      </c>
      <c r="F33" s="129">
        <f>ROUNDUP(SUM(BH81:BH120), 2)</f>
        <v>0</v>
      </c>
      <c r="G33" s="41"/>
      <c r="H33" s="41"/>
      <c r="I33" s="130">
        <v>0.15</v>
      </c>
      <c r="J33" s="129">
        <v>0</v>
      </c>
      <c r="K33" s="44"/>
    </row>
    <row r="34" spans="2:11" s="1" customFormat="1" ht="14.4" hidden="1" customHeight="1">
      <c r="B34" s="40"/>
      <c r="C34" s="41"/>
      <c r="D34" s="41"/>
      <c r="E34" s="48" t="s">
        <v>53</v>
      </c>
      <c r="F34" s="129">
        <f>ROUNDUP(SUM(BI81:BI120),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54</v>
      </c>
      <c r="E36" s="78"/>
      <c r="F36" s="78"/>
      <c r="G36" s="133" t="s">
        <v>55</v>
      </c>
      <c r="H36" s="134" t="s">
        <v>56</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100</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Skořenický potok, Koldín, rekonstrukce opevnění, ř. km 5,060 - 5,180</v>
      </c>
      <c r="F45" s="368"/>
      <c r="G45" s="368"/>
      <c r="H45" s="368"/>
      <c r="I45" s="117"/>
      <c r="J45" s="41"/>
      <c r="K45" s="44"/>
    </row>
    <row r="46" spans="2:11" s="1" customFormat="1" ht="14.4" customHeight="1">
      <c r="B46" s="40"/>
      <c r="C46" s="36" t="s">
        <v>97</v>
      </c>
      <c r="D46" s="41"/>
      <c r="E46" s="41"/>
      <c r="F46" s="41"/>
      <c r="G46" s="41"/>
      <c r="H46" s="41"/>
      <c r="I46" s="117"/>
      <c r="J46" s="41"/>
      <c r="K46" s="44"/>
    </row>
    <row r="47" spans="2:11" s="1" customFormat="1" ht="17.25" customHeight="1">
      <c r="B47" s="40"/>
      <c r="C47" s="41"/>
      <c r="D47" s="41"/>
      <c r="E47" s="369" t="str">
        <f>E9</f>
        <v>VON - Vedlejší a ostatní náklady</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26</v>
      </c>
      <c r="D49" s="41"/>
      <c r="E49" s="41"/>
      <c r="F49" s="34" t="str">
        <f>F12</f>
        <v>Koldín</v>
      </c>
      <c r="G49" s="41"/>
      <c r="H49" s="41"/>
      <c r="I49" s="118" t="s">
        <v>28</v>
      </c>
      <c r="J49" s="119" t="str">
        <f>IF(J12="","",J12)</f>
        <v>06.11.2017</v>
      </c>
      <c r="K49" s="44"/>
    </row>
    <row r="50" spans="2:47" s="1" customFormat="1" ht="6.9" customHeight="1">
      <c r="B50" s="40"/>
      <c r="C50" s="41"/>
      <c r="D50" s="41"/>
      <c r="E50" s="41"/>
      <c r="F50" s="41"/>
      <c r="G50" s="41"/>
      <c r="H50" s="41"/>
      <c r="I50" s="117"/>
      <c r="J50" s="41"/>
      <c r="K50" s="44"/>
    </row>
    <row r="51" spans="2:47" s="1" customFormat="1" ht="13.2">
      <c r="B51" s="40"/>
      <c r="C51" s="36" t="s">
        <v>32</v>
      </c>
      <c r="D51" s="41"/>
      <c r="E51" s="41"/>
      <c r="F51" s="34" t="str">
        <f>E15</f>
        <v>Povodí Labe, státní podnik, Hradec Králové</v>
      </c>
      <c r="G51" s="41"/>
      <c r="H51" s="41"/>
      <c r="I51" s="118" t="s">
        <v>39</v>
      </c>
      <c r="J51" s="336" t="str">
        <f>E21</f>
        <v xml:space="preserve">Povodí Labe, státní podnik, OIČ, Hradec Králové </v>
      </c>
      <c r="K51" s="44"/>
    </row>
    <row r="52" spans="2:47" s="1" customFormat="1" ht="14.4" customHeight="1">
      <c r="B52" s="40"/>
      <c r="C52" s="36" t="s">
        <v>37</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101</v>
      </c>
      <c r="D54" s="131"/>
      <c r="E54" s="131"/>
      <c r="F54" s="131"/>
      <c r="G54" s="131"/>
      <c r="H54" s="131"/>
      <c r="I54" s="144"/>
      <c r="J54" s="145" t="s">
        <v>102</v>
      </c>
      <c r="K54" s="146"/>
    </row>
    <row r="55" spans="2:47" s="1" customFormat="1" ht="10.35" customHeight="1">
      <c r="B55" s="40"/>
      <c r="C55" s="41"/>
      <c r="D55" s="41"/>
      <c r="E55" s="41"/>
      <c r="F55" s="41"/>
      <c r="G55" s="41"/>
      <c r="H55" s="41"/>
      <c r="I55" s="117"/>
      <c r="J55" s="41"/>
      <c r="K55" s="44"/>
    </row>
    <row r="56" spans="2:47" s="1" customFormat="1" ht="29.25" customHeight="1">
      <c r="B56" s="40"/>
      <c r="C56" s="147" t="s">
        <v>103</v>
      </c>
      <c r="D56" s="41"/>
      <c r="E56" s="41"/>
      <c r="F56" s="41"/>
      <c r="G56" s="41"/>
      <c r="H56" s="41"/>
      <c r="I56" s="117"/>
      <c r="J56" s="127">
        <f>J81</f>
        <v>0</v>
      </c>
      <c r="K56" s="44"/>
      <c r="AU56" s="23" t="s">
        <v>104</v>
      </c>
    </row>
    <row r="57" spans="2:47" s="7" customFormat="1" ht="24.9" customHeight="1">
      <c r="B57" s="148"/>
      <c r="C57" s="149"/>
      <c r="D57" s="150" t="s">
        <v>457</v>
      </c>
      <c r="E57" s="151"/>
      <c r="F57" s="151"/>
      <c r="G57" s="151"/>
      <c r="H57" s="151"/>
      <c r="I57" s="152"/>
      <c r="J57" s="153">
        <f>J82</f>
        <v>0</v>
      </c>
      <c r="K57" s="154"/>
    </row>
    <row r="58" spans="2:47" s="8" customFormat="1" ht="19.95" customHeight="1">
      <c r="B58" s="155"/>
      <c r="C58" s="156"/>
      <c r="D58" s="157" t="s">
        <v>458</v>
      </c>
      <c r="E58" s="158"/>
      <c r="F58" s="158"/>
      <c r="G58" s="158"/>
      <c r="H58" s="158"/>
      <c r="I58" s="159"/>
      <c r="J58" s="160">
        <f>J83</f>
        <v>0</v>
      </c>
      <c r="K58" s="161"/>
    </row>
    <row r="59" spans="2:47" s="8" customFormat="1" ht="19.95" customHeight="1">
      <c r="B59" s="155"/>
      <c r="C59" s="156"/>
      <c r="D59" s="157" t="s">
        <v>459</v>
      </c>
      <c r="E59" s="158"/>
      <c r="F59" s="158"/>
      <c r="G59" s="158"/>
      <c r="H59" s="158"/>
      <c r="I59" s="159"/>
      <c r="J59" s="160">
        <f>J98</f>
        <v>0</v>
      </c>
      <c r="K59" s="161"/>
    </row>
    <row r="60" spans="2:47" s="8" customFormat="1" ht="19.95" customHeight="1">
      <c r="B60" s="155"/>
      <c r="C60" s="156"/>
      <c r="D60" s="157" t="s">
        <v>460</v>
      </c>
      <c r="E60" s="158"/>
      <c r="F60" s="158"/>
      <c r="G60" s="158"/>
      <c r="H60" s="158"/>
      <c r="I60" s="159"/>
      <c r="J60" s="160">
        <f>J102</f>
        <v>0</v>
      </c>
      <c r="K60" s="161"/>
    </row>
    <row r="61" spans="2:47" s="8" customFormat="1" ht="19.95" customHeight="1">
      <c r="B61" s="155"/>
      <c r="C61" s="156"/>
      <c r="D61" s="157" t="s">
        <v>461</v>
      </c>
      <c r="E61" s="158"/>
      <c r="F61" s="158"/>
      <c r="G61" s="158"/>
      <c r="H61" s="158"/>
      <c r="I61" s="159"/>
      <c r="J61" s="160">
        <f>J105</f>
        <v>0</v>
      </c>
      <c r="K61" s="161"/>
    </row>
    <row r="62" spans="2:47" s="1" customFormat="1" ht="21.75" customHeight="1">
      <c r="B62" s="40"/>
      <c r="C62" s="41"/>
      <c r="D62" s="41"/>
      <c r="E62" s="41"/>
      <c r="F62" s="41"/>
      <c r="G62" s="41"/>
      <c r="H62" s="41"/>
      <c r="I62" s="117"/>
      <c r="J62" s="41"/>
      <c r="K62" s="44"/>
    </row>
    <row r="63" spans="2:47" s="1" customFormat="1" ht="6.9" customHeight="1">
      <c r="B63" s="55"/>
      <c r="C63" s="56"/>
      <c r="D63" s="56"/>
      <c r="E63" s="56"/>
      <c r="F63" s="56"/>
      <c r="G63" s="56"/>
      <c r="H63" s="56"/>
      <c r="I63" s="138"/>
      <c r="J63" s="56"/>
      <c r="K63" s="57"/>
    </row>
    <row r="67" spans="2:20" s="1" customFormat="1" ht="6.9" customHeight="1">
      <c r="B67" s="58"/>
      <c r="C67" s="59"/>
      <c r="D67" s="59"/>
      <c r="E67" s="59"/>
      <c r="F67" s="59"/>
      <c r="G67" s="59"/>
      <c r="H67" s="59"/>
      <c r="I67" s="141"/>
      <c r="J67" s="59"/>
      <c r="K67" s="59"/>
      <c r="L67" s="60"/>
    </row>
    <row r="68" spans="2:20" s="1" customFormat="1" ht="36.9" customHeight="1">
      <c r="B68" s="40"/>
      <c r="C68" s="61" t="s">
        <v>116</v>
      </c>
      <c r="D68" s="62"/>
      <c r="E68" s="62"/>
      <c r="F68" s="62"/>
      <c r="G68" s="62"/>
      <c r="H68" s="62"/>
      <c r="I68" s="162"/>
      <c r="J68" s="62"/>
      <c r="K68" s="62"/>
      <c r="L68" s="60"/>
    </row>
    <row r="69" spans="2:20" s="1" customFormat="1" ht="6.9" customHeight="1">
      <c r="B69" s="40"/>
      <c r="C69" s="62"/>
      <c r="D69" s="62"/>
      <c r="E69" s="62"/>
      <c r="F69" s="62"/>
      <c r="G69" s="62"/>
      <c r="H69" s="62"/>
      <c r="I69" s="162"/>
      <c r="J69" s="62"/>
      <c r="K69" s="62"/>
      <c r="L69" s="60"/>
    </row>
    <row r="70" spans="2:20" s="1" customFormat="1" ht="14.4" customHeight="1">
      <c r="B70" s="40"/>
      <c r="C70" s="64" t="s">
        <v>18</v>
      </c>
      <c r="D70" s="62"/>
      <c r="E70" s="62"/>
      <c r="F70" s="62"/>
      <c r="G70" s="62"/>
      <c r="H70" s="62"/>
      <c r="I70" s="162"/>
      <c r="J70" s="62"/>
      <c r="K70" s="62"/>
      <c r="L70" s="60"/>
    </row>
    <row r="71" spans="2:20" s="1" customFormat="1" ht="16.5" customHeight="1">
      <c r="B71" s="40"/>
      <c r="C71" s="62"/>
      <c r="D71" s="62"/>
      <c r="E71" s="372" t="str">
        <f>E7</f>
        <v>Skořenický potok, Koldín, rekonstrukce opevnění, ř. km 5,060 - 5,180</v>
      </c>
      <c r="F71" s="373"/>
      <c r="G71" s="373"/>
      <c r="H71" s="373"/>
      <c r="I71" s="162"/>
      <c r="J71" s="62"/>
      <c r="K71" s="62"/>
      <c r="L71" s="60"/>
    </row>
    <row r="72" spans="2:20" s="1" customFormat="1" ht="14.4" customHeight="1">
      <c r="B72" s="40"/>
      <c r="C72" s="64" t="s">
        <v>97</v>
      </c>
      <c r="D72" s="62"/>
      <c r="E72" s="62"/>
      <c r="F72" s="62"/>
      <c r="G72" s="62"/>
      <c r="H72" s="62"/>
      <c r="I72" s="162"/>
      <c r="J72" s="62"/>
      <c r="K72" s="62"/>
      <c r="L72" s="60"/>
    </row>
    <row r="73" spans="2:20" s="1" customFormat="1" ht="17.25" customHeight="1">
      <c r="B73" s="40"/>
      <c r="C73" s="62"/>
      <c r="D73" s="62"/>
      <c r="E73" s="347" t="str">
        <f>E9</f>
        <v>VON - Vedlejší a ostatní náklady</v>
      </c>
      <c r="F73" s="374"/>
      <c r="G73" s="374"/>
      <c r="H73" s="374"/>
      <c r="I73" s="162"/>
      <c r="J73" s="62"/>
      <c r="K73" s="62"/>
      <c r="L73" s="60"/>
    </row>
    <row r="74" spans="2:20" s="1" customFormat="1" ht="6.9" customHeight="1">
      <c r="B74" s="40"/>
      <c r="C74" s="62"/>
      <c r="D74" s="62"/>
      <c r="E74" s="62"/>
      <c r="F74" s="62"/>
      <c r="G74" s="62"/>
      <c r="H74" s="62"/>
      <c r="I74" s="162"/>
      <c r="J74" s="62"/>
      <c r="K74" s="62"/>
      <c r="L74" s="60"/>
    </row>
    <row r="75" spans="2:20" s="1" customFormat="1" ht="18" customHeight="1">
      <c r="B75" s="40"/>
      <c r="C75" s="64" t="s">
        <v>26</v>
      </c>
      <c r="D75" s="62"/>
      <c r="E75" s="62"/>
      <c r="F75" s="163" t="str">
        <f>F12</f>
        <v>Koldín</v>
      </c>
      <c r="G75" s="62"/>
      <c r="H75" s="62"/>
      <c r="I75" s="164" t="s">
        <v>28</v>
      </c>
      <c r="J75" s="72" t="str">
        <f>IF(J12="","",J12)</f>
        <v>06.11.2017</v>
      </c>
      <c r="K75" s="62"/>
      <c r="L75" s="60"/>
    </row>
    <row r="76" spans="2:20" s="1" customFormat="1" ht="6.9" customHeight="1">
      <c r="B76" s="40"/>
      <c r="C76" s="62"/>
      <c r="D76" s="62"/>
      <c r="E76" s="62"/>
      <c r="F76" s="62"/>
      <c r="G76" s="62"/>
      <c r="H76" s="62"/>
      <c r="I76" s="162"/>
      <c r="J76" s="62"/>
      <c r="K76" s="62"/>
      <c r="L76" s="60"/>
    </row>
    <row r="77" spans="2:20" s="1" customFormat="1" ht="13.2">
      <c r="B77" s="40"/>
      <c r="C77" s="64" t="s">
        <v>32</v>
      </c>
      <c r="D77" s="62"/>
      <c r="E77" s="62"/>
      <c r="F77" s="163" t="str">
        <f>E15</f>
        <v>Povodí Labe, státní podnik, Hradec Králové</v>
      </c>
      <c r="G77" s="62"/>
      <c r="H77" s="62"/>
      <c r="I77" s="164" t="s">
        <v>39</v>
      </c>
      <c r="J77" s="163" t="str">
        <f>E21</f>
        <v xml:space="preserve">Povodí Labe, státní podnik, OIČ, Hradec Králové </v>
      </c>
      <c r="K77" s="62"/>
      <c r="L77" s="60"/>
    </row>
    <row r="78" spans="2:20" s="1" customFormat="1" ht="14.4" customHeight="1">
      <c r="B78" s="40"/>
      <c r="C78" s="64" t="s">
        <v>37</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117</v>
      </c>
      <c r="D80" s="167" t="s">
        <v>63</v>
      </c>
      <c r="E80" s="167" t="s">
        <v>59</v>
      </c>
      <c r="F80" s="167" t="s">
        <v>118</v>
      </c>
      <c r="G80" s="167" t="s">
        <v>119</v>
      </c>
      <c r="H80" s="167" t="s">
        <v>120</v>
      </c>
      <c r="I80" s="168" t="s">
        <v>121</v>
      </c>
      <c r="J80" s="167" t="s">
        <v>102</v>
      </c>
      <c r="K80" s="169" t="s">
        <v>122</v>
      </c>
      <c r="L80" s="170"/>
      <c r="M80" s="80" t="s">
        <v>123</v>
      </c>
      <c r="N80" s="81" t="s">
        <v>48</v>
      </c>
      <c r="O80" s="81" t="s">
        <v>124</v>
      </c>
      <c r="P80" s="81" t="s">
        <v>125</v>
      </c>
      <c r="Q80" s="81" t="s">
        <v>126</v>
      </c>
      <c r="R80" s="81" t="s">
        <v>127</v>
      </c>
      <c r="S80" s="81" t="s">
        <v>128</v>
      </c>
      <c r="T80" s="82" t="s">
        <v>129</v>
      </c>
    </row>
    <row r="81" spans="2:65" s="1" customFormat="1" ht="29.25" customHeight="1">
      <c r="B81" s="40"/>
      <c r="C81" s="86" t="s">
        <v>103</v>
      </c>
      <c r="D81" s="62"/>
      <c r="E81" s="62"/>
      <c r="F81" s="62"/>
      <c r="G81" s="62"/>
      <c r="H81" s="62"/>
      <c r="I81" s="162"/>
      <c r="J81" s="171">
        <f>BK81</f>
        <v>0</v>
      </c>
      <c r="K81" s="62"/>
      <c r="L81" s="60"/>
      <c r="M81" s="83"/>
      <c r="N81" s="84"/>
      <c r="O81" s="84"/>
      <c r="P81" s="172">
        <f>P82</f>
        <v>0</v>
      </c>
      <c r="Q81" s="84"/>
      <c r="R81" s="172">
        <f>R82</f>
        <v>0</v>
      </c>
      <c r="S81" s="84"/>
      <c r="T81" s="173">
        <f>T82</f>
        <v>0</v>
      </c>
      <c r="AT81" s="23" t="s">
        <v>77</v>
      </c>
      <c r="AU81" s="23" t="s">
        <v>104</v>
      </c>
      <c r="BK81" s="174">
        <f>BK82</f>
        <v>0</v>
      </c>
    </row>
    <row r="82" spans="2:65" s="10" customFormat="1" ht="37.35" customHeight="1">
      <c r="B82" s="175"/>
      <c r="C82" s="176"/>
      <c r="D82" s="177" t="s">
        <v>77</v>
      </c>
      <c r="E82" s="178" t="s">
        <v>462</v>
      </c>
      <c r="F82" s="178" t="s">
        <v>463</v>
      </c>
      <c r="G82" s="176"/>
      <c r="H82" s="176"/>
      <c r="I82" s="179"/>
      <c r="J82" s="180">
        <f>BK82</f>
        <v>0</v>
      </c>
      <c r="K82" s="176"/>
      <c r="L82" s="181"/>
      <c r="M82" s="182"/>
      <c r="N82" s="183"/>
      <c r="O82" s="183"/>
      <c r="P82" s="184">
        <f>P83+P98+P102+P105</f>
        <v>0</v>
      </c>
      <c r="Q82" s="183"/>
      <c r="R82" s="184">
        <f>R83+R98+R102+R105</f>
        <v>0</v>
      </c>
      <c r="S82" s="183"/>
      <c r="T82" s="185">
        <f>T83+T98+T102+T105</f>
        <v>0</v>
      </c>
      <c r="AR82" s="186" t="s">
        <v>139</v>
      </c>
      <c r="AT82" s="187" t="s">
        <v>77</v>
      </c>
      <c r="AU82" s="187" t="s">
        <v>78</v>
      </c>
      <c r="AY82" s="186" t="s">
        <v>132</v>
      </c>
      <c r="BK82" s="188">
        <f>BK83+BK98+BK102+BK105</f>
        <v>0</v>
      </c>
    </row>
    <row r="83" spans="2:65" s="10" customFormat="1" ht="19.95" customHeight="1">
      <c r="B83" s="175"/>
      <c r="C83" s="176"/>
      <c r="D83" s="177" t="s">
        <v>77</v>
      </c>
      <c r="E83" s="189" t="s">
        <v>464</v>
      </c>
      <c r="F83" s="189" t="s">
        <v>465</v>
      </c>
      <c r="G83" s="176"/>
      <c r="H83" s="176"/>
      <c r="I83" s="179"/>
      <c r="J83" s="190">
        <f>BK83</f>
        <v>0</v>
      </c>
      <c r="K83" s="176"/>
      <c r="L83" s="181"/>
      <c r="M83" s="182"/>
      <c r="N83" s="183"/>
      <c r="O83" s="183"/>
      <c r="P83" s="184">
        <f>SUM(P84:P97)</f>
        <v>0</v>
      </c>
      <c r="Q83" s="183"/>
      <c r="R83" s="184">
        <f>SUM(R84:R97)</f>
        <v>0</v>
      </c>
      <c r="S83" s="183"/>
      <c r="T83" s="185">
        <f>SUM(T84:T97)</f>
        <v>0</v>
      </c>
      <c r="AR83" s="186" t="s">
        <v>139</v>
      </c>
      <c r="AT83" s="187" t="s">
        <v>77</v>
      </c>
      <c r="AU83" s="187" t="s">
        <v>25</v>
      </c>
      <c r="AY83" s="186" t="s">
        <v>132</v>
      </c>
      <c r="BK83" s="188">
        <f>SUM(BK84:BK97)</f>
        <v>0</v>
      </c>
    </row>
    <row r="84" spans="2:65" s="1" customFormat="1" ht="16.5" customHeight="1">
      <c r="B84" s="40"/>
      <c r="C84" s="191" t="s">
        <v>25</v>
      </c>
      <c r="D84" s="191" t="s">
        <v>134</v>
      </c>
      <c r="E84" s="192" t="s">
        <v>466</v>
      </c>
      <c r="F84" s="193" t="s">
        <v>467</v>
      </c>
      <c r="G84" s="194" t="s">
        <v>468</v>
      </c>
      <c r="H84" s="195">
        <v>1</v>
      </c>
      <c r="I84" s="196"/>
      <c r="J84" s="197">
        <f>ROUND(I84*H84,2)</f>
        <v>0</v>
      </c>
      <c r="K84" s="193" t="s">
        <v>34</v>
      </c>
      <c r="L84" s="60"/>
      <c r="M84" s="198" t="s">
        <v>34</v>
      </c>
      <c r="N84" s="199" t="s">
        <v>51</v>
      </c>
      <c r="O84" s="41"/>
      <c r="P84" s="200">
        <f>O84*H84</f>
        <v>0</v>
      </c>
      <c r="Q84" s="200">
        <v>0</v>
      </c>
      <c r="R84" s="200">
        <f>Q84*H84</f>
        <v>0</v>
      </c>
      <c r="S84" s="200">
        <v>0</v>
      </c>
      <c r="T84" s="201">
        <f>S84*H84</f>
        <v>0</v>
      </c>
      <c r="AR84" s="23" t="s">
        <v>469</v>
      </c>
      <c r="AT84" s="23" t="s">
        <v>134</v>
      </c>
      <c r="AU84" s="23" t="s">
        <v>87</v>
      </c>
      <c r="AY84" s="23" t="s">
        <v>132</v>
      </c>
      <c r="BE84" s="202">
        <f>IF(N84="základní",J84,0)</f>
        <v>0</v>
      </c>
      <c r="BF84" s="202">
        <f>IF(N84="snížená",J84,0)</f>
        <v>0</v>
      </c>
      <c r="BG84" s="202">
        <f>IF(N84="zákl. přenesená",J84,0)</f>
        <v>0</v>
      </c>
      <c r="BH84" s="202">
        <f>IF(N84="sníž. přenesená",J84,0)</f>
        <v>0</v>
      </c>
      <c r="BI84" s="202">
        <f>IF(N84="nulová",J84,0)</f>
        <v>0</v>
      </c>
      <c r="BJ84" s="23" t="s">
        <v>139</v>
      </c>
      <c r="BK84" s="202">
        <f>ROUND(I84*H84,2)</f>
        <v>0</v>
      </c>
      <c r="BL84" s="23" t="s">
        <v>469</v>
      </c>
      <c r="BM84" s="23" t="s">
        <v>470</v>
      </c>
    </row>
    <row r="85" spans="2:65" s="11" customFormat="1" ht="24">
      <c r="B85" s="206"/>
      <c r="C85" s="207"/>
      <c r="D85" s="203" t="s">
        <v>143</v>
      </c>
      <c r="E85" s="208" t="s">
        <v>34</v>
      </c>
      <c r="F85" s="209" t="s">
        <v>471</v>
      </c>
      <c r="G85" s="207"/>
      <c r="H85" s="208" t="s">
        <v>34</v>
      </c>
      <c r="I85" s="210"/>
      <c r="J85" s="207"/>
      <c r="K85" s="207"/>
      <c r="L85" s="211"/>
      <c r="M85" s="212"/>
      <c r="N85" s="213"/>
      <c r="O85" s="213"/>
      <c r="P85" s="213"/>
      <c r="Q85" s="213"/>
      <c r="R85" s="213"/>
      <c r="S85" s="213"/>
      <c r="T85" s="214"/>
      <c r="AT85" s="215" t="s">
        <v>143</v>
      </c>
      <c r="AU85" s="215" t="s">
        <v>87</v>
      </c>
      <c r="AV85" s="11" t="s">
        <v>25</v>
      </c>
      <c r="AW85" s="11" t="s">
        <v>41</v>
      </c>
      <c r="AX85" s="11" t="s">
        <v>78</v>
      </c>
      <c r="AY85" s="215" t="s">
        <v>132</v>
      </c>
    </row>
    <row r="86" spans="2:65" s="11" customFormat="1" ht="12">
      <c r="B86" s="206"/>
      <c r="C86" s="207"/>
      <c r="D86" s="203" t="s">
        <v>143</v>
      </c>
      <c r="E86" s="208" t="s">
        <v>34</v>
      </c>
      <c r="F86" s="209" t="s">
        <v>472</v>
      </c>
      <c r="G86" s="207"/>
      <c r="H86" s="208" t="s">
        <v>34</v>
      </c>
      <c r="I86" s="210"/>
      <c r="J86" s="207"/>
      <c r="K86" s="207"/>
      <c r="L86" s="211"/>
      <c r="M86" s="212"/>
      <c r="N86" s="213"/>
      <c r="O86" s="213"/>
      <c r="P86" s="213"/>
      <c r="Q86" s="213"/>
      <c r="R86" s="213"/>
      <c r="S86" s="213"/>
      <c r="T86" s="214"/>
      <c r="AT86" s="215" t="s">
        <v>143</v>
      </c>
      <c r="AU86" s="215" t="s">
        <v>87</v>
      </c>
      <c r="AV86" s="11" t="s">
        <v>25</v>
      </c>
      <c r="AW86" s="11" t="s">
        <v>41</v>
      </c>
      <c r="AX86" s="11" t="s">
        <v>78</v>
      </c>
      <c r="AY86" s="215" t="s">
        <v>132</v>
      </c>
    </row>
    <row r="87" spans="2:65" s="11" customFormat="1" ht="24">
      <c r="B87" s="206"/>
      <c r="C87" s="207"/>
      <c r="D87" s="203" t="s">
        <v>143</v>
      </c>
      <c r="E87" s="208" t="s">
        <v>34</v>
      </c>
      <c r="F87" s="209" t="s">
        <v>473</v>
      </c>
      <c r="G87" s="207"/>
      <c r="H87" s="208" t="s">
        <v>34</v>
      </c>
      <c r="I87" s="210"/>
      <c r="J87" s="207"/>
      <c r="K87" s="207"/>
      <c r="L87" s="211"/>
      <c r="M87" s="212"/>
      <c r="N87" s="213"/>
      <c r="O87" s="213"/>
      <c r="P87" s="213"/>
      <c r="Q87" s="213"/>
      <c r="R87" s="213"/>
      <c r="S87" s="213"/>
      <c r="T87" s="214"/>
      <c r="AT87" s="215" t="s">
        <v>143</v>
      </c>
      <c r="AU87" s="215" t="s">
        <v>87</v>
      </c>
      <c r="AV87" s="11" t="s">
        <v>25</v>
      </c>
      <c r="AW87" s="11" t="s">
        <v>41</v>
      </c>
      <c r="AX87" s="11" t="s">
        <v>78</v>
      </c>
      <c r="AY87" s="215" t="s">
        <v>132</v>
      </c>
    </row>
    <row r="88" spans="2:65" s="11" customFormat="1" ht="24">
      <c r="B88" s="206"/>
      <c r="C88" s="207"/>
      <c r="D88" s="203" t="s">
        <v>143</v>
      </c>
      <c r="E88" s="208" t="s">
        <v>34</v>
      </c>
      <c r="F88" s="209" t="s">
        <v>474</v>
      </c>
      <c r="G88" s="207"/>
      <c r="H88" s="208" t="s">
        <v>34</v>
      </c>
      <c r="I88" s="210"/>
      <c r="J88" s="207"/>
      <c r="K88" s="207"/>
      <c r="L88" s="211"/>
      <c r="M88" s="212"/>
      <c r="N88" s="213"/>
      <c r="O88" s="213"/>
      <c r="P88" s="213"/>
      <c r="Q88" s="213"/>
      <c r="R88" s="213"/>
      <c r="S88" s="213"/>
      <c r="T88" s="214"/>
      <c r="AT88" s="215" t="s">
        <v>143</v>
      </c>
      <c r="AU88" s="215" t="s">
        <v>87</v>
      </c>
      <c r="AV88" s="11" t="s">
        <v>25</v>
      </c>
      <c r="AW88" s="11" t="s">
        <v>41</v>
      </c>
      <c r="AX88" s="11" t="s">
        <v>78</v>
      </c>
      <c r="AY88" s="215" t="s">
        <v>132</v>
      </c>
    </row>
    <row r="89" spans="2:65" s="12" customFormat="1" ht="12">
      <c r="B89" s="216"/>
      <c r="C89" s="217"/>
      <c r="D89" s="203" t="s">
        <v>143</v>
      </c>
      <c r="E89" s="218" t="s">
        <v>34</v>
      </c>
      <c r="F89" s="219" t="s">
        <v>25</v>
      </c>
      <c r="G89" s="217"/>
      <c r="H89" s="220">
        <v>1</v>
      </c>
      <c r="I89" s="221"/>
      <c r="J89" s="217"/>
      <c r="K89" s="217"/>
      <c r="L89" s="222"/>
      <c r="M89" s="223"/>
      <c r="N89" s="224"/>
      <c r="O89" s="224"/>
      <c r="P89" s="224"/>
      <c r="Q89" s="224"/>
      <c r="R89" s="224"/>
      <c r="S89" s="224"/>
      <c r="T89" s="225"/>
      <c r="AT89" s="226" t="s">
        <v>143</v>
      </c>
      <c r="AU89" s="226" t="s">
        <v>87</v>
      </c>
      <c r="AV89" s="12" t="s">
        <v>87</v>
      </c>
      <c r="AW89" s="12" t="s">
        <v>41</v>
      </c>
      <c r="AX89" s="12" t="s">
        <v>25</v>
      </c>
      <c r="AY89" s="226" t="s">
        <v>132</v>
      </c>
    </row>
    <row r="90" spans="2:65" s="1" customFormat="1" ht="16.5" customHeight="1">
      <c r="B90" s="40"/>
      <c r="C90" s="191" t="s">
        <v>87</v>
      </c>
      <c r="D90" s="191" t="s">
        <v>134</v>
      </c>
      <c r="E90" s="192" t="s">
        <v>475</v>
      </c>
      <c r="F90" s="193" t="s">
        <v>476</v>
      </c>
      <c r="G90" s="194" t="s">
        <v>468</v>
      </c>
      <c r="H90" s="195">
        <v>1</v>
      </c>
      <c r="I90" s="196"/>
      <c r="J90" s="197">
        <f>ROUND(I90*H90,2)</f>
        <v>0</v>
      </c>
      <c r="K90" s="193" t="s">
        <v>34</v>
      </c>
      <c r="L90" s="60"/>
      <c r="M90" s="198" t="s">
        <v>34</v>
      </c>
      <c r="N90" s="199" t="s">
        <v>51</v>
      </c>
      <c r="O90" s="41"/>
      <c r="P90" s="200">
        <f>O90*H90</f>
        <v>0</v>
      </c>
      <c r="Q90" s="200">
        <v>0</v>
      </c>
      <c r="R90" s="200">
        <f>Q90*H90</f>
        <v>0</v>
      </c>
      <c r="S90" s="200">
        <v>0</v>
      </c>
      <c r="T90" s="201">
        <f>S90*H90</f>
        <v>0</v>
      </c>
      <c r="AR90" s="23" t="s">
        <v>469</v>
      </c>
      <c r="AT90" s="23" t="s">
        <v>134</v>
      </c>
      <c r="AU90" s="23" t="s">
        <v>87</v>
      </c>
      <c r="AY90" s="23" t="s">
        <v>132</v>
      </c>
      <c r="BE90" s="202">
        <f>IF(N90="základní",J90,0)</f>
        <v>0</v>
      </c>
      <c r="BF90" s="202">
        <f>IF(N90="snížená",J90,0)</f>
        <v>0</v>
      </c>
      <c r="BG90" s="202">
        <f>IF(N90="zákl. přenesená",J90,0)</f>
        <v>0</v>
      </c>
      <c r="BH90" s="202">
        <f>IF(N90="sníž. přenesená",J90,0)</f>
        <v>0</v>
      </c>
      <c r="BI90" s="202">
        <f>IF(N90="nulová",J90,0)</f>
        <v>0</v>
      </c>
      <c r="BJ90" s="23" t="s">
        <v>139</v>
      </c>
      <c r="BK90" s="202">
        <f>ROUND(I90*H90,2)</f>
        <v>0</v>
      </c>
      <c r="BL90" s="23" t="s">
        <v>469</v>
      </c>
      <c r="BM90" s="23" t="s">
        <v>477</v>
      </c>
    </row>
    <row r="91" spans="2:65" s="11" customFormat="1" ht="12">
      <c r="B91" s="206"/>
      <c r="C91" s="207"/>
      <c r="D91" s="203" t="s">
        <v>143</v>
      </c>
      <c r="E91" s="208" t="s">
        <v>34</v>
      </c>
      <c r="F91" s="209" t="s">
        <v>478</v>
      </c>
      <c r="G91" s="207"/>
      <c r="H91" s="208" t="s">
        <v>34</v>
      </c>
      <c r="I91" s="210"/>
      <c r="J91" s="207"/>
      <c r="K91" s="207"/>
      <c r="L91" s="211"/>
      <c r="M91" s="212"/>
      <c r="N91" s="213"/>
      <c r="O91" s="213"/>
      <c r="P91" s="213"/>
      <c r="Q91" s="213"/>
      <c r="R91" s="213"/>
      <c r="S91" s="213"/>
      <c r="T91" s="214"/>
      <c r="AT91" s="215" t="s">
        <v>143</v>
      </c>
      <c r="AU91" s="215" t="s">
        <v>87</v>
      </c>
      <c r="AV91" s="11" t="s">
        <v>25</v>
      </c>
      <c r="AW91" s="11" t="s">
        <v>41</v>
      </c>
      <c r="AX91" s="11" t="s">
        <v>78</v>
      </c>
      <c r="AY91" s="215" t="s">
        <v>132</v>
      </c>
    </row>
    <row r="92" spans="2:65" s="11" customFormat="1" ht="24">
      <c r="B92" s="206"/>
      <c r="C92" s="207"/>
      <c r="D92" s="203" t="s">
        <v>143</v>
      </c>
      <c r="E92" s="208" t="s">
        <v>34</v>
      </c>
      <c r="F92" s="209" t="s">
        <v>479</v>
      </c>
      <c r="G92" s="207"/>
      <c r="H92" s="208" t="s">
        <v>34</v>
      </c>
      <c r="I92" s="210"/>
      <c r="J92" s="207"/>
      <c r="K92" s="207"/>
      <c r="L92" s="211"/>
      <c r="M92" s="212"/>
      <c r="N92" s="213"/>
      <c r="O92" s="213"/>
      <c r="P92" s="213"/>
      <c r="Q92" s="213"/>
      <c r="R92" s="213"/>
      <c r="S92" s="213"/>
      <c r="T92" s="214"/>
      <c r="AT92" s="215" t="s">
        <v>143</v>
      </c>
      <c r="AU92" s="215" t="s">
        <v>87</v>
      </c>
      <c r="AV92" s="11" t="s">
        <v>25</v>
      </c>
      <c r="AW92" s="11" t="s">
        <v>41</v>
      </c>
      <c r="AX92" s="11" t="s">
        <v>78</v>
      </c>
      <c r="AY92" s="215" t="s">
        <v>132</v>
      </c>
    </row>
    <row r="93" spans="2:65" s="12" customFormat="1" ht="12">
      <c r="B93" s="216"/>
      <c r="C93" s="217"/>
      <c r="D93" s="203" t="s">
        <v>143</v>
      </c>
      <c r="E93" s="218" t="s">
        <v>34</v>
      </c>
      <c r="F93" s="219" t="s">
        <v>25</v>
      </c>
      <c r="G93" s="217"/>
      <c r="H93" s="220">
        <v>1</v>
      </c>
      <c r="I93" s="221"/>
      <c r="J93" s="217"/>
      <c r="K93" s="217"/>
      <c r="L93" s="222"/>
      <c r="M93" s="223"/>
      <c r="N93" s="224"/>
      <c r="O93" s="224"/>
      <c r="P93" s="224"/>
      <c r="Q93" s="224"/>
      <c r="R93" s="224"/>
      <c r="S93" s="224"/>
      <c r="T93" s="225"/>
      <c r="AT93" s="226" t="s">
        <v>143</v>
      </c>
      <c r="AU93" s="226" t="s">
        <v>87</v>
      </c>
      <c r="AV93" s="12" t="s">
        <v>87</v>
      </c>
      <c r="AW93" s="12" t="s">
        <v>41</v>
      </c>
      <c r="AX93" s="12" t="s">
        <v>25</v>
      </c>
      <c r="AY93" s="226" t="s">
        <v>132</v>
      </c>
    </row>
    <row r="94" spans="2:65" s="1" customFormat="1" ht="16.5" customHeight="1">
      <c r="B94" s="40"/>
      <c r="C94" s="191" t="s">
        <v>157</v>
      </c>
      <c r="D94" s="191" t="s">
        <v>134</v>
      </c>
      <c r="E94" s="192" t="s">
        <v>480</v>
      </c>
      <c r="F94" s="193" t="s">
        <v>481</v>
      </c>
      <c r="G94" s="194" t="s">
        <v>468</v>
      </c>
      <c r="H94" s="195">
        <v>1</v>
      </c>
      <c r="I94" s="196"/>
      <c r="J94" s="197">
        <f>ROUND(I94*H94,2)</f>
        <v>0</v>
      </c>
      <c r="K94" s="193" t="s">
        <v>34</v>
      </c>
      <c r="L94" s="60"/>
      <c r="M94" s="198" t="s">
        <v>34</v>
      </c>
      <c r="N94" s="199" t="s">
        <v>51</v>
      </c>
      <c r="O94" s="41"/>
      <c r="P94" s="200">
        <f>O94*H94</f>
        <v>0</v>
      </c>
      <c r="Q94" s="200">
        <v>0</v>
      </c>
      <c r="R94" s="200">
        <f>Q94*H94</f>
        <v>0</v>
      </c>
      <c r="S94" s="200">
        <v>0</v>
      </c>
      <c r="T94" s="201">
        <f>S94*H94</f>
        <v>0</v>
      </c>
      <c r="AR94" s="23" t="s">
        <v>469</v>
      </c>
      <c r="AT94" s="23" t="s">
        <v>134</v>
      </c>
      <c r="AU94" s="23" t="s">
        <v>87</v>
      </c>
      <c r="AY94" s="23" t="s">
        <v>132</v>
      </c>
      <c r="BE94" s="202">
        <f>IF(N94="základní",J94,0)</f>
        <v>0</v>
      </c>
      <c r="BF94" s="202">
        <f>IF(N94="snížená",J94,0)</f>
        <v>0</v>
      </c>
      <c r="BG94" s="202">
        <f>IF(N94="zákl. přenesená",J94,0)</f>
        <v>0</v>
      </c>
      <c r="BH94" s="202">
        <f>IF(N94="sníž. přenesená",J94,0)</f>
        <v>0</v>
      </c>
      <c r="BI94" s="202">
        <f>IF(N94="nulová",J94,0)</f>
        <v>0</v>
      </c>
      <c r="BJ94" s="23" t="s">
        <v>139</v>
      </c>
      <c r="BK94" s="202">
        <f>ROUND(I94*H94,2)</f>
        <v>0</v>
      </c>
      <c r="BL94" s="23" t="s">
        <v>469</v>
      </c>
      <c r="BM94" s="23" t="s">
        <v>482</v>
      </c>
    </row>
    <row r="95" spans="2:65" s="11" customFormat="1" ht="24">
      <c r="B95" s="206"/>
      <c r="C95" s="207"/>
      <c r="D95" s="203" t="s">
        <v>143</v>
      </c>
      <c r="E95" s="208" t="s">
        <v>34</v>
      </c>
      <c r="F95" s="209" t="s">
        <v>483</v>
      </c>
      <c r="G95" s="207"/>
      <c r="H95" s="208" t="s">
        <v>34</v>
      </c>
      <c r="I95" s="210"/>
      <c r="J95" s="207"/>
      <c r="K95" s="207"/>
      <c r="L95" s="211"/>
      <c r="M95" s="212"/>
      <c r="N95" s="213"/>
      <c r="O95" s="213"/>
      <c r="P95" s="213"/>
      <c r="Q95" s="213"/>
      <c r="R95" s="213"/>
      <c r="S95" s="213"/>
      <c r="T95" s="214"/>
      <c r="AT95" s="215" t="s">
        <v>143</v>
      </c>
      <c r="AU95" s="215" t="s">
        <v>87</v>
      </c>
      <c r="AV95" s="11" t="s">
        <v>25</v>
      </c>
      <c r="AW95" s="11" t="s">
        <v>41</v>
      </c>
      <c r="AX95" s="11" t="s">
        <v>78</v>
      </c>
      <c r="AY95" s="215" t="s">
        <v>132</v>
      </c>
    </row>
    <row r="96" spans="2:65" s="11" customFormat="1" ht="12">
      <c r="B96" s="206"/>
      <c r="C96" s="207"/>
      <c r="D96" s="203" t="s">
        <v>143</v>
      </c>
      <c r="E96" s="208" t="s">
        <v>34</v>
      </c>
      <c r="F96" s="209" t="s">
        <v>484</v>
      </c>
      <c r="G96" s="207"/>
      <c r="H96" s="208" t="s">
        <v>34</v>
      </c>
      <c r="I96" s="210"/>
      <c r="J96" s="207"/>
      <c r="K96" s="207"/>
      <c r="L96" s="211"/>
      <c r="M96" s="212"/>
      <c r="N96" s="213"/>
      <c r="O96" s="213"/>
      <c r="P96" s="213"/>
      <c r="Q96" s="213"/>
      <c r="R96" s="213"/>
      <c r="S96" s="213"/>
      <c r="T96" s="214"/>
      <c r="AT96" s="215" t="s">
        <v>143</v>
      </c>
      <c r="AU96" s="215" t="s">
        <v>87</v>
      </c>
      <c r="AV96" s="11" t="s">
        <v>25</v>
      </c>
      <c r="AW96" s="11" t="s">
        <v>41</v>
      </c>
      <c r="AX96" s="11" t="s">
        <v>78</v>
      </c>
      <c r="AY96" s="215" t="s">
        <v>132</v>
      </c>
    </row>
    <row r="97" spans="2:65" s="12" customFormat="1" ht="12">
      <c r="B97" s="216"/>
      <c r="C97" s="217"/>
      <c r="D97" s="203" t="s">
        <v>143</v>
      </c>
      <c r="E97" s="218" t="s">
        <v>34</v>
      </c>
      <c r="F97" s="219" t="s">
        <v>25</v>
      </c>
      <c r="G97" s="217"/>
      <c r="H97" s="220">
        <v>1</v>
      </c>
      <c r="I97" s="221"/>
      <c r="J97" s="217"/>
      <c r="K97" s="217"/>
      <c r="L97" s="222"/>
      <c r="M97" s="223"/>
      <c r="N97" s="224"/>
      <c r="O97" s="224"/>
      <c r="P97" s="224"/>
      <c r="Q97" s="224"/>
      <c r="R97" s="224"/>
      <c r="S97" s="224"/>
      <c r="T97" s="225"/>
      <c r="AT97" s="226" t="s">
        <v>143</v>
      </c>
      <c r="AU97" s="226" t="s">
        <v>87</v>
      </c>
      <c r="AV97" s="12" t="s">
        <v>87</v>
      </c>
      <c r="AW97" s="12" t="s">
        <v>41</v>
      </c>
      <c r="AX97" s="12" t="s">
        <v>25</v>
      </c>
      <c r="AY97" s="226" t="s">
        <v>132</v>
      </c>
    </row>
    <row r="98" spans="2:65" s="10" customFormat="1" ht="29.85" customHeight="1">
      <c r="B98" s="175"/>
      <c r="C98" s="176"/>
      <c r="D98" s="177" t="s">
        <v>77</v>
      </c>
      <c r="E98" s="189" t="s">
        <v>485</v>
      </c>
      <c r="F98" s="189" t="s">
        <v>486</v>
      </c>
      <c r="G98" s="176"/>
      <c r="H98" s="176"/>
      <c r="I98" s="179"/>
      <c r="J98" s="190">
        <f>BK98</f>
        <v>0</v>
      </c>
      <c r="K98" s="176"/>
      <c r="L98" s="181"/>
      <c r="M98" s="182"/>
      <c r="N98" s="183"/>
      <c r="O98" s="183"/>
      <c r="P98" s="184">
        <f>SUM(P99:P101)</f>
        <v>0</v>
      </c>
      <c r="Q98" s="183"/>
      <c r="R98" s="184">
        <f>SUM(R99:R101)</f>
        <v>0</v>
      </c>
      <c r="S98" s="183"/>
      <c r="T98" s="185">
        <f>SUM(T99:T101)</f>
        <v>0</v>
      </c>
      <c r="AR98" s="186" t="s">
        <v>139</v>
      </c>
      <c r="AT98" s="187" t="s">
        <v>77</v>
      </c>
      <c r="AU98" s="187" t="s">
        <v>25</v>
      </c>
      <c r="AY98" s="186" t="s">
        <v>132</v>
      </c>
      <c r="BK98" s="188">
        <f>SUM(BK99:BK101)</f>
        <v>0</v>
      </c>
    </row>
    <row r="99" spans="2:65" s="1" customFormat="1" ht="38.25" customHeight="1">
      <c r="B99" s="40"/>
      <c r="C99" s="191" t="s">
        <v>139</v>
      </c>
      <c r="D99" s="191" t="s">
        <v>134</v>
      </c>
      <c r="E99" s="192" t="s">
        <v>487</v>
      </c>
      <c r="F99" s="193" t="s">
        <v>488</v>
      </c>
      <c r="G99" s="194" t="s">
        <v>489</v>
      </c>
      <c r="H99" s="195">
        <v>1</v>
      </c>
      <c r="I99" s="196"/>
      <c r="J99" s="197">
        <f>ROUND(I99*H99,2)</f>
        <v>0</v>
      </c>
      <c r="K99" s="193" t="s">
        <v>34</v>
      </c>
      <c r="L99" s="60"/>
      <c r="M99" s="198" t="s">
        <v>34</v>
      </c>
      <c r="N99" s="199" t="s">
        <v>51</v>
      </c>
      <c r="O99" s="41"/>
      <c r="P99" s="200">
        <f>O99*H99</f>
        <v>0</v>
      </c>
      <c r="Q99" s="200">
        <v>0</v>
      </c>
      <c r="R99" s="200">
        <f>Q99*H99</f>
        <v>0</v>
      </c>
      <c r="S99" s="200">
        <v>0</v>
      </c>
      <c r="T99" s="201">
        <f>S99*H99</f>
        <v>0</v>
      </c>
      <c r="AR99" s="23" t="s">
        <v>490</v>
      </c>
      <c r="AT99" s="23" t="s">
        <v>134</v>
      </c>
      <c r="AU99" s="23" t="s">
        <v>87</v>
      </c>
      <c r="AY99" s="23" t="s">
        <v>132</v>
      </c>
      <c r="BE99" s="202">
        <f>IF(N99="základní",J99,0)</f>
        <v>0</v>
      </c>
      <c r="BF99" s="202">
        <f>IF(N99="snížená",J99,0)</f>
        <v>0</v>
      </c>
      <c r="BG99" s="202">
        <f>IF(N99="zákl. přenesená",J99,0)</f>
        <v>0</v>
      </c>
      <c r="BH99" s="202">
        <f>IF(N99="sníž. přenesená",J99,0)</f>
        <v>0</v>
      </c>
      <c r="BI99" s="202">
        <f>IF(N99="nulová",J99,0)</f>
        <v>0</v>
      </c>
      <c r="BJ99" s="23" t="s">
        <v>139</v>
      </c>
      <c r="BK99" s="202">
        <f>ROUND(I99*H99,2)</f>
        <v>0</v>
      </c>
      <c r="BL99" s="23" t="s">
        <v>490</v>
      </c>
      <c r="BM99" s="23" t="s">
        <v>491</v>
      </c>
    </row>
    <row r="100" spans="2:65" s="1" customFormat="1" ht="38.25" customHeight="1">
      <c r="B100" s="40"/>
      <c r="C100" s="191" t="s">
        <v>171</v>
      </c>
      <c r="D100" s="191" t="s">
        <v>134</v>
      </c>
      <c r="E100" s="192" t="s">
        <v>492</v>
      </c>
      <c r="F100" s="193" t="s">
        <v>493</v>
      </c>
      <c r="G100" s="194" t="s">
        <v>489</v>
      </c>
      <c r="H100" s="195">
        <v>1</v>
      </c>
      <c r="I100" s="196"/>
      <c r="J100" s="197">
        <f>ROUND(I100*H100,2)</f>
        <v>0</v>
      </c>
      <c r="K100" s="193" t="s">
        <v>34</v>
      </c>
      <c r="L100" s="60"/>
      <c r="M100" s="198" t="s">
        <v>34</v>
      </c>
      <c r="N100" s="199" t="s">
        <v>51</v>
      </c>
      <c r="O100" s="41"/>
      <c r="P100" s="200">
        <f>O100*H100</f>
        <v>0</v>
      </c>
      <c r="Q100" s="200">
        <v>0</v>
      </c>
      <c r="R100" s="200">
        <f>Q100*H100</f>
        <v>0</v>
      </c>
      <c r="S100" s="200">
        <v>0</v>
      </c>
      <c r="T100" s="201">
        <f>S100*H100</f>
        <v>0</v>
      </c>
      <c r="AR100" s="23" t="s">
        <v>490</v>
      </c>
      <c r="AT100" s="23" t="s">
        <v>134</v>
      </c>
      <c r="AU100" s="23" t="s">
        <v>87</v>
      </c>
      <c r="AY100" s="23" t="s">
        <v>132</v>
      </c>
      <c r="BE100" s="202">
        <f>IF(N100="základní",J100,0)</f>
        <v>0</v>
      </c>
      <c r="BF100" s="202">
        <f>IF(N100="snížená",J100,0)</f>
        <v>0</v>
      </c>
      <c r="BG100" s="202">
        <f>IF(N100="zákl. přenesená",J100,0)</f>
        <v>0</v>
      </c>
      <c r="BH100" s="202">
        <f>IF(N100="sníž. přenesená",J100,0)</f>
        <v>0</v>
      </c>
      <c r="BI100" s="202">
        <f>IF(N100="nulová",J100,0)</f>
        <v>0</v>
      </c>
      <c r="BJ100" s="23" t="s">
        <v>139</v>
      </c>
      <c r="BK100" s="202">
        <f>ROUND(I100*H100,2)</f>
        <v>0</v>
      </c>
      <c r="BL100" s="23" t="s">
        <v>490</v>
      </c>
      <c r="BM100" s="23" t="s">
        <v>494</v>
      </c>
    </row>
    <row r="101" spans="2:65" s="1" customFormat="1" ht="16.5" customHeight="1">
      <c r="B101" s="40"/>
      <c r="C101" s="191" t="s">
        <v>179</v>
      </c>
      <c r="D101" s="191" t="s">
        <v>134</v>
      </c>
      <c r="E101" s="192" t="s">
        <v>495</v>
      </c>
      <c r="F101" s="193" t="s">
        <v>496</v>
      </c>
      <c r="G101" s="194" t="s">
        <v>468</v>
      </c>
      <c r="H101" s="195">
        <v>1</v>
      </c>
      <c r="I101" s="196"/>
      <c r="J101" s="197">
        <f>ROUND(I101*H101,2)</f>
        <v>0</v>
      </c>
      <c r="K101" s="193" t="s">
        <v>34</v>
      </c>
      <c r="L101" s="60"/>
      <c r="M101" s="198" t="s">
        <v>34</v>
      </c>
      <c r="N101" s="199" t="s">
        <v>51</v>
      </c>
      <c r="O101" s="41"/>
      <c r="P101" s="200">
        <f>O101*H101</f>
        <v>0</v>
      </c>
      <c r="Q101" s="200">
        <v>0</v>
      </c>
      <c r="R101" s="200">
        <f>Q101*H101</f>
        <v>0</v>
      </c>
      <c r="S101" s="200">
        <v>0</v>
      </c>
      <c r="T101" s="201">
        <f>S101*H101</f>
        <v>0</v>
      </c>
      <c r="AR101" s="23" t="s">
        <v>490</v>
      </c>
      <c r="AT101" s="23" t="s">
        <v>134</v>
      </c>
      <c r="AU101" s="23" t="s">
        <v>87</v>
      </c>
      <c r="AY101" s="23" t="s">
        <v>132</v>
      </c>
      <c r="BE101" s="202">
        <f>IF(N101="základní",J101,0)</f>
        <v>0</v>
      </c>
      <c r="BF101" s="202">
        <f>IF(N101="snížená",J101,0)</f>
        <v>0</v>
      </c>
      <c r="BG101" s="202">
        <f>IF(N101="zákl. přenesená",J101,0)</f>
        <v>0</v>
      </c>
      <c r="BH101" s="202">
        <f>IF(N101="sníž. přenesená",J101,0)</f>
        <v>0</v>
      </c>
      <c r="BI101" s="202">
        <f>IF(N101="nulová",J101,0)</f>
        <v>0</v>
      </c>
      <c r="BJ101" s="23" t="s">
        <v>139</v>
      </c>
      <c r="BK101" s="202">
        <f>ROUND(I101*H101,2)</f>
        <v>0</v>
      </c>
      <c r="BL101" s="23" t="s">
        <v>490</v>
      </c>
      <c r="BM101" s="23" t="s">
        <v>497</v>
      </c>
    </row>
    <row r="102" spans="2:65" s="10" customFormat="1" ht="29.85" customHeight="1">
      <c r="B102" s="175"/>
      <c r="C102" s="176"/>
      <c r="D102" s="177" t="s">
        <v>77</v>
      </c>
      <c r="E102" s="189" t="s">
        <v>498</v>
      </c>
      <c r="F102" s="189" t="s">
        <v>499</v>
      </c>
      <c r="G102" s="176"/>
      <c r="H102" s="176"/>
      <c r="I102" s="179"/>
      <c r="J102" s="190">
        <f>BK102</f>
        <v>0</v>
      </c>
      <c r="K102" s="176"/>
      <c r="L102" s="181"/>
      <c r="M102" s="182"/>
      <c r="N102" s="183"/>
      <c r="O102" s="183"/>
      <c r="P102" s="184">
        <f>SUM(P103:P104)</f>
        <v>0</v>
      </c>
      <c r="Q102" s="183"/>
      <c r="R102" s="184">
        <f>SUM(R103:R104)</f>
        <v>0</v>
      </c>
      <c r="S102" s="183"/>
      <c r="T102" s="185">
        <f>SUM(T103:T104)</f>
        <v>0</v>
      </c>
      <c r="AR102" s="186" t="s">
        <v>139</v>
      </c>
      <c r="AT102" s="187" t="s">
        <v>77</v>
      </c>
      <c r="AU102" s="187" t="s">
        <v>25</v>
      </c>
      <c r="AY102" s="186" t="s">
        <v>132</v>
      </c>
      <c r="BK102" s="188">
        <f>SUM(BK103:BK104)</f>
        <v>0</v>
      </c>
    </row>
    <row r="103" spans="2:65" s="1" customFormat="1" ht="16.5" customHeight="1">
      <c r="B103" s="40"/>
      <c r="C103" s="191" t="s">
        <v>185</v>
      </c>
      <c r="D103" s="191" t="s">
        <v>134</v>
      </c>
      <c r="E103" s="192" t="s">
        <v>500</v>
      </c>
      <c r="F103" s="193" t="s">
        <v>501</v>
      </c>
      <c r="G103" s="194" t="s">
        <v>489</v>
      </c>
      <c r="H103" s="195">
        <v>1</v>
      </c>
      <c r="I103" s="196"/>
      <c r="J103" s="197">
        <f>ROUND(I103*H103,2)</f>
        <v>0</v>
      </c>
      <c r="K103" s="193" t="s">
        <v>34</v>
      </c>
      <c r="L103" s="60"/>
      <c r="M103" s="198" t="s">
        <v>34</v>
      </c>
      <c r="N103" s="199" t="s">
        <v>51</v>
      </c>
      <c r="O103" s="41"/>
      <c r="P103" s="200">
        <f>O103*H103</f>
        <v>0</v>
      </c>
      <c r="Q103" s="200">
        <v>0</v>
      </c>
      <c r="R103" s="200">
        <f>Q103*H103</f>
        <v>0</v>
      </c>
      <c r="S103" s="200">
        <v>0</v>
      </c>
      <c r="T103" s="201">
        <f>S103*H103</f>
        <v>0</v>
      </c>
      <c r="AR103" s="23" t="s">
        <v>502</v>
      </c>
      <c r="AT103" s="23" t="s">
        <v>134</v>
      </c>
      <c r="AU103" s="23" t="s">
        <v>87</v>
      </c>
      <c r="AY103" s="23" t="s">
        <v>132</v>
      </c>
      <c r="BE103" s="202">
        <f>IF(N103="základní",J103,0)</f>
        <v>0</v>
      </c>
      <c r="BF103" s="202">
        <f>IF(N103="snížená",J103,0)</f>
        <v>0</v>
      </c>
      <c r="BG103" s="202">
        <f>IF(N103="zákl. přenesená",J103,0)</f>
        <v>0</v>
      </c>
      <c r="BH103" s="202">
        <f>IF(N103="sníž. přenesená",J103,0)</f>
        <v>0</v>
      </c>
      <c r="BI103" s="202">
        <f>IF(N103="nulová",J103,0)</f>
        <v>0</v>
      </c>
      <c r="BJ103" s="23" t="s">
        <v>139</v>
      </c>
      <c r="BK103" s="202">
        <f>ROUND(I103*H103,2)</f>
        <v>0</v>
      </c>
      <c r="BL103" s="23" t="s">
        <v>502</v>
      </c>
      <c r="BM103" s="23" t="s">
        <v>503</v>
      </c>
    </row>
    <row r="104" spans="2:65" s="1" customFormat="1" ht="16.5" customHeight="1">
      <c r="B104" s="40"/>
      <c r="C104" s="191" t="s">
        <v>192</v>
      </c>
      <c r="D104" s="191" t="s">
        <v>134</v>
      </c>
      <c r="E104" s="192" t="s">
        <v>504</v>
      </c>
      <c r="F104" s="193" t="s">
        <v>505</v>
      </c>
      <c r="G104" s="194" t="s">
        <v>468</v>
      </c>
      <c r="H104" s="195">
        <v>1</v>
      </c>
      <c r="I104" s="196"/>
      <c r="J104" s="197">
        <f>ROUND(I104*H104,2)</f>
        <v>0</v>
      </c>
      <c r="K104" s="193" t="s">
        <v>34</v>
      </c>
      <c r="L104" s="60"/>
      <c r="M104" s="198" t="s">
        <v>34</v>
      </c>
      <c r="N104" s="199" t="s">
        <v>51</v>
      </c>
      <c r="O104" s="41"/>
      <c r="P104" s="200">
        <f>O104*H104</f>
        <v>0</v>
      </c>
      <c r="Q104" s="200">
        <v>0</v>
      </c>
      <c r="R104" s="200">
        <f>Q104*H104</f>
        <v>0</v>
      </c>
      <c r="S104" s="200">
        <v>0</v>
      </c>
      <c r="T104" s="201">
        <f>S104*H104</f>
        <v>0</v>
      </c>
      <c r="AR104" s="23" t="s">
        <v>502</v>
      </c>
      <c r="AT104" s="23" t="s">
        <v>134</v>
      </c>
      <c r="AU104" s="23" t="s">
        <v>87</v>
      </c>
      <c r="AY104" s="23" t="s">
        <v>132</v>
      </c>
      <c r="BE104" s="202">
        <f>IF(N104="základní",J104,0)</f>
        <v>0</v>
      </c>
      <c r="BF104" s="202">
        <f>IF(N104="snížená",J104,0)</f>
        <v>0</v>
      </c>
      <c r="BG104" s="202">
        <f>IF(N104="zákl. přenesená",J104,0)</f>
        <v>0</v>
      </c>
      <c r="BH104" s="202">
        <f>IF(N104="sníž. přenesená",J104,0)</f>
        <v>0</v>
      </c>
      <c r="BI104" s="202">
        <f>IF(N104="nulová",J104,0)</f>
        <v>0</v>
      </c>
      <c r="BJ104" s="23" t="s">
        <v>139</v>
      </c>
      <c r="BK104" s="202">
        <f>ROUND(I104*H104,2)</f>
        <v>0</v>
      </c>
      <c r="BL104" s="23" t="s">
        <v>502</v>
      </c>
      <c r="BM104" s="23" t="s">
        <v>506</v>
      </c>
    </row>
    <row r="105" spans="2:65" s="10" customFormat="1" ht="29.85" customHeight="1">
      <c r="B105" s="175"/>
      <c r="C105" s="176"/>
      <c r="D105" s="177" t="s">
        <v>77</v>
      </c>
      <c r="E105" s="189" t="s">
        <v>507</v>
      </c>
      <c r="F105" s="189" t="s">
        <v>508</v>
      </c>
      <c r="G105" s="176"/>
      <c r="H105" s="176"/>
      <c r="I105" s="179"/>
      <c r="J105" s="190">
        <f>BK105</f>
        <v>0</v>
      </c>
      <c r="K105" s="176"/>
      <c r="L105" s="181"/>
      <c r="M105" s="182"/>
      <c r="N105" s="183"/>
      <c r="O105" s="183"/>
      <c r="P105" s="184">
        <f>SUM(P106:P120)</f>
        <v>0</v>
      </c>
      <c r="Q105" s="183"/>
      <c r="R105" s="184">
        <f>SUM(R106:R120)</f>
        <v>0</v>
      </c>
      <c r="S105" s="183"/>
      <c r="T105" s="185">
        <f>SUM(T106:T120)</f>
        <v>0</v>
      </c>
      <c r="AR105" s="186" t="s">
        <v>139</v>
      </c>
      <c r="AT105" s="187" t="s">
        <v>77</v>
      </c>
      <c r="AU105" s="187" t="s">
        <v>25</v>
      </c>
      <c r="AY105" s="186" t="s">
        <v>132</v>
      </c>
      <c r="BK105" s="188">
        <f>SUM(BK106:BK120)</f>
        <v>0</v>
      </c>
    </row>
    <row r="106" spans="2:65" s="1" customFormat="1" ht="38.25" customHeight="1">
      <c r="B106" s="40"/>
      <c r="C106" s="191" t="s">
        <v>197</v>
      </c>
      <c r="D106" s="191" t="s">
        <v>134</v>
      </c>
      <c r="E106" s="192" t="s">
        <v>509</v>
      </c>
      <c r="F106" s="193" t="s">
        <v>510</v>
      </c>
      <c r="G106" s="194" t="s">
        <v>468</v>
      </c>
      <c r="H106" s="195">
        <v>1</v>
      </c>
      <c r="I106" s="196"/>
      <c r="J106" s="197">
        <f t="shared" ref="J106:J111" si="0">ROUND(I106*H106,2)</f>
        <v>0</v>
      </c>
      <c r="K106" s="193" t="s">
        <v>34</v>
      </c>
      <c r="L106" s="60"/>
      <c r="M106" s="198" t="s">
        <v>34</v>
      </c>
      <c r="N106" s="199" t="s">
        <v>51</v>
      </c>
      <c r="O106" s="41"/>
      <c r="P106" s="200">
        <f t="shared" ref="P106:P111" si="1">O106*H106</f>
        <v>0</v>
      </c>
      <c r="Q106" s="200">
        <v>0</v>
      </c>
      <c r="R106" s="200">
        <f t="shared" ref="R106:R111" si="2">Q106*H106</f>
        <v>0</v>
      </c>
      <c r="S106" s="200">
        <v>0</v>
      </c>
      <c r="T106" s="201">
        <f t="shared" ref="T106:T111" si="3">S106*H106</f>
        <v>0</v>
      </c>
      <c r="AR106" s="23" t="s">
        <v>502</v>
      </c>
      <c r="AT106" s="23" t="s">
        <v>134</v>
      </c>
      <c r="AU106" s="23" t="s">
        <v>87</v>
      </c>
      <c r="AY106" s="23" t="s">
        <v>132</v>
      </c>
      <c r="BE106" s="202">
        <f t="shared" ref="BE106:BE111" si="4">IF(N106="základní",J106,0)</f>
        <v>0</v>
      </c>
      <c r="BF106" s="202">
        <f t="shared" ref="BF106:BF111" si="5">IF(N106="snížená",J106,0)</f>
        <v>0</v>
      </c>
      <c r="BG106" s="202">
        <f t="shared" ref="BG106:BG111" si="6">IF(N106="zákl. přenesená",J106,0)</f>
        <v>0</v>
      </c>
      <c r="BH106" s="202">
        <f t="shared" ref="BH106:BH111" si="7">IF(N106="sníž. přenesená",J106,0)</f>
        <v>0</v>
      </c>
      <c r="BI106" s="202">
        <f t="shared" ref="BI106:BI111" si="8">IF(N106="nulová",J106,0)</f>
        <v>0</v>
      </c>
      <c r="BJ106" s="23" t="s">
        <v>139</v>
      </c>
      <c r="BK106" s="202">
        <f t="shared" ref="BK106:BK111" si="9">ROUND(I106*H106,2)</f>
        <v>0</v>
      </c>
      <c r="BL106" s="23" t="s">
        <v>502</v>
      </c>
      <c r="BM106" s="23" t="s">
        <v>511</v>
      </c>
    </row>
    <row r="107" spans="2:65" s="1" customFormat="1" ht="38.25" customHeight="1">
      <c r="B107" s="40"/>
      <c r="C107" s="191" t="s">
        <v>30</v>
      </c>
      <c r="D107" s="191" t="s">
        <v>134</v>
      </c>
      <c r="E107" s="192" t="s">
        <v>512</v>
      </c>
      <c r="F107" s="193" t="s">
        <v>513</v>
      </c>
      <c r="G107" s="194" t="s">
        <v>468</v>
      </c>
      <c r="H107" s="195">
        <v>1</v>
      </c>
      <c r="I107" s="196"/>
      <c r="J107" s="197">
        <f t="shared" si="0"/>
        <v>0</v>
      </c>
      <c r="K107" s="193" t="s">
        <v>34</v>
      </c>
      <c r="L107" s="60"/>
      <c r="M107" s="198" t="s">
        <v>34</v>
      </c>
      <c r="N107" s="199" t="s">
        <v>51</v>
      </c>
      <c r="O107" s="41"/>
      <c r="P107" s="200">
        <f t="shared" si="1"/>
        <v>0</v>
      </c>
      <c r="Q107" s="200">
        <v>0</v>
      </c>
      <c r="R107" s="200">
        <f t="shared" si="2"/>
        <v>0</v>
      </c>
      <c r="S107" s="200">
        <v>0</v>
      </c>
      <c r="T107" s="201">
        <f t="shared" si="3"/>
        <v>0</v>
      </c>
      <c r="AR107" s="23" t="s">
        <v>502</v>
      </c>
      <c r="AT107" s="23" t="s">
        <v>134</v>
      </c>
      <c r="AU107" s="23" t="s">
        <v>87</v>
      </c>
      <c r="AY107" s="23" t="s">
        <v>132</v>
      </c>
      <c r="BE107" s="202">
        <f t="shared" si="4"/>
        <v>0</v>
      </c>
      <c r="BF107" s="202">
        <f t="shared" si="5"/>
        <v>0</v>
      </c>
      <c r="BG107" s="202">
        <f t="shared" si="6"/>
        <v>0</v>
      </c>
      <c r="BH107" s="202">
        <f t="shared" si="7"/>
        <v>0</v>
      </c>
      <c r="BI107" s="202">
        <f t="shared" si="8"/>
        <v>0</v>
      </c>
      <c r="BJ107" s="23" t="s">
        <v>139</v>
      </c>
      <c r="BK107" s="202">
        <f t="shared" si="9"/>
        <v>0</v>
      </c>
      <c r="BL107" s="23" t="s">
        <v>502</v>
      </c>
      <c r="BM107" s="23" t="s">
        <v>514</v>
      </c>
    </row>
    <row r="108" spans="2:65" s="1" customFormat="1" ht="16.5" customHeight="1">
      <c r="B108" s="40"/>
      <c r="C108" s="191" t="s">
        <v>208</v>
      </c>
      <c r="D108" s="191" t="s">
        <v>134</v>
      </c>
      <c r="E108" s="192" t="s">
        <v>515</v>
      </c>
      <c r="F108" s="193" t="s">
        <v>516</v>
      </c>
      <c r="G108" s="194" t="s">
        <v>489</v>
      </c>
      <c r="H108" s="195">
        <v>1</v>
      </c>
      <c r="I108" s="196"/>
      <c r="J108" s="197">
        <f t="shared" si="0"/>
        <v>0</v>
      </c>
      <c r="K108" s="193" t="s">
        <v>34</v>
      </c>
      <c r="L108" s="60"/>
      <c r="M108" s="198" t="s">
        <v>34</v>
      </c>
      <c r="N108" s="199" t="s">
        <v>51</v>
      </c>
      <c r="O108" s="41"/>
      <c r="P108" s="200">
        <f t="shared" si="1"/>
        <v>0</v>
      </c>
      <c r="Q108" s="200">
        <v>0</v>
      </c>
      <c r="R108" s="200">
        <f t="shared" si="2"/>
        <v>0</v>
      </c>
      <c r="S108" s="200">
        <v>0</v>
      </c>
      <c r="T108" s="201">
        <f t="shared" si="3"/>
        <v>0</v>
      </c>
      <c r="AR108" s="23" t="s">
        <v>502</v>
      </c>
      <c r="AT108" s="23" t="s">
        <v>134</v>
      </c>
      <c r="AU108" s="23" t="s">
        <v>87</v>
      </c>
      <c r="AY108" s="23" t="s">
        <v>132</v>
      </c>
      <c r="BE108" s="202">
        <f t="shared" si="4"/>
        <v>0</v>
      </c>
      <c r="BF108" s="202">
        <f t="shared" si="5"/>
        <v>0</v>
      </c>
      <c r="BG108" s="202">
        <f t="shared" si="6"/>
        <v>0</v>
      </c>
      <c r="BH108" s="202">
        <f t="shared" si="7"/>
        <v>0</v>
      </c>
      <c r="BI108" s="202">
        <f t="shared" si="8"/>
        <v>0</v>
      </c>
      <c r="BJ108" s="23" t="s">
        <v>139</v>
      </c>
      <c r="BK108" s="202">
        <f t="shared" si="9"/>
        <v>0</v>
      </c>
      <c r="BL108" s="23" t="s">
        <v>502</v>
      </c>
      <c r="BM108" s="23" t="s">
        <v>517</v>
      </c>
    </row>
    <row r="109" spans="2:65" s="1" customFormat="1" ht="25.5" customHeight="1">
      <c r="B109" s="40"/>
      <c r="C109" s="191" t="s">
        <v>215</v>
      </c>
      <c r="D109" s="191" t="s">
        <v>134</v>
      </c>
      <c r="E109" s="192" t="s">
        <v>518</v>
      </c>
      <c r="F109" s="193" t="s">
        <v>519</v>
      </c>
      <c r="G109" s="194" t="s">
        <v>468</v>
      </c>
      <c r="H109" s="195">
        <v>1</v>
      </c>
      <c r="I109" s="196"/>
      <c r="J109" s="197">
        <f t="shared" si="0"/>
        <v>0</v>
      </c>
      <c r="K109" s="193" t="s">
        <v>34</v>
      </c>
      <c r="L109" s="60"/>
      <c r="M109" s="198" t="s">
        <v>34</v>
      </c>
      <c r="N109" s="199" t="s">
        <v>51</v>
      </c>
      <c r="O109" s="41"/>
      <c r="P109" s="200">
        <f t="shared" si="1"/>
        <v>0</v>
      </c>
      <c r="Q109" s="200">
        <v>0</v>
      </c>
      <c r="R109" s="200">
        <f t="shared" si="2"/>
        <v>0</v>
      </c>
      <c r="S109" s="200">
        <v>0</v>
      </c>
      <c r="T109" s="201">
        <f t="shared" si="3"/>
        <v>0</v>
      </c>
      <c r="AR109" s="23" t="s">
        <v>502</v>
      </c>
      <c r="AT109" s="23" t="s">
        <v>134</v>
      </c>
      <c r="AU109" s="23" t="s">
        <v>87</v>
      </c>
      <c r="AY109" s="23" t="s">
        <v>132</v>
      </c>
      <c r="BE109" s="202">
        <f t="shared" si="4"/>
        <v>0</v>
      </c>
      <c r="BF109" s="202">
        <f t="shared" si="5"/>
        <v>0</v>
      </c>
      <c r="BG109" s="202">
        <f t="shared" si="6"/>
        <v>0</v>
      </c>
      <c r="BH109" s="202">
        <f t="shared" si="7"/>
        <v>0</v>
      </c>
      <c r="BI109" s="202">
        <f t="shared" si="8"/>
        <v>0</v>
      </c>
      <c r="BJ109" s="23" t="s">
        <v>139</v>
      </c>
      <c r="BK109" s="202">
        <f t="shared" si="9"/>
        <v>0</v>
      </c>
      <c r="BL109" s="23" t="s">
        <v>502</v>
      </c>
      <c r="BM109" s="23" t="s">
        <v>520</v>
      </c>
    </row>
    <row r="110" spans="2:65" s="1" customFormat="1" ht="16.5" customHeight="1">
      <c r="B110" s="40"/>
      <c r="C110" s="191" t="s">
        <v>220</v>
      </c>
      <c r="D110" s="191" t="s">
        <v>134</v>
      </c>
      <c r="E110" s="192" t="s">
        <v>521</v>
      </c>
      <c r="F110" s="193" t="s">
        <v>522</v>
      </c>
      <c r="G110" s="194" t="s">
        <v>468</v>
      </c>
      <c r="H110" s="195">
        <v>1</v>
      </c>
      <c r="I110" s="196"/>
      <c r="J110" s="197">
        <f t="shared" si="0"/>
        <v>0</v>
      </c>
      <c r="K110" s="193" t="s">
        <v>34</v>
      </c>
      <c r="L110" s="60"/>
      <c r="M110" s="198" t="s">
        <v>34</v>
      </c>
      <c r="N110" s="199" t="s">
        <v>51</v>
      </c>
      <c r="O110" s="41"/>
      <c r="P110" s="200">
        <f t="shared" si="1"/>
        <v>0</v>
      </c>
      <c r="Q110" s="200">
        <v>0</v>
      </c>
      <c r="R110" s="200">
        <f t="shared" si="2"/>
        <v>0</v>
      </c>
      <c r="S110" s="200">
        <v>0</v>
      </c>
      <c r="T110" s="201">
        <f t="shared" si="3"/>
        <v>0</v>
      </c>
      <c r="AR110" s="23" t="s">
        <v>502</v>
      </c>
      <c r="AT110" s="23" t="s">
        <v>134</v>
      </c>
      <c r="AU110" s="23" t="s">
        <v>87</v>
      </c>
      <c r="AY110" s="23" t="s">
        <v>132</v>
      </c>
      <c r="BE110" s="202">
        <f t="shared" si="4"/>
        <v>0</v>
      </c>
      <c r="BF110" s="202">
        <f t="shared" si="5"/>
        <v>0</v>
      </c>
      <c r="BG110" s="202">
        <f t="shared" si="6"/>
        <v>0</v>
      </c>
      <c r="BH110" s="202">
        <f t="shared" si="7"/>
        <v>0</v>
      </c>
      <c r="BI110" s="202">
        <f t="shared" si="8"/>
        <v>0</v>
      </c>
      <c r="BJ110" s="23" t="s">
        <v>139</v>
      </c>
      <c r="BK110" s="202">
        <f t="shared" si="9"/>
        <v>0</v>
      </c>
      <c r="BL110" s="23" t="s">
        <v>502</v>
      </c>
      <c r="BM110" s="23" t="s">
        <v>523</v>
      </c>
    </row>
    <row r="111" spans="2:65" s="1" customFormat="1" ht="16.5" customHeight="1">
      <c r="B111" s="40"/>
      <c r="C111" s="191" t="s">
        <v>227</v>
      </c>
      <c r="D111" s="191" t="s">
        <v>134</v>
      </c>
      <c r="E111" s="192" t="s">
        <v>524</v>
      </c>
      <c r="F111" s="193" t="s">
        <v>525</v>
      </c>
      <c r="G111" s="194" t="s">
        <v>468</v>
      </c>
      <c r="H111" s="195">
        <v>1</v>
      </c>
      <c r="I111" s="196"/>
      <c r="J111" s="197">
        <f t="shared" si="0"/>
        <v>0</v>
      </c>
      <c r="K111" s="193" t="s">
        <v>34</v>
      </c>
      <c r="L111" s="60"/>
      <c r="M111" s="198" t="s">
        <v>34</v>
      </c>
      <c r="N111" s="199" t="s">
        <v>51</v>
      </c>
      <c r="O111" s="41"/>
      <c r="P111" s="200">
        <f t="shared" si="1"/>
        <v>0</v>
      </c>
      <c r="Q111" s="200">
        <v>0</v>
      </c>
      <c r="R111" s="200">
        <f t="shared" si="2"/>
        <v>0</v>
      </c>
      <c r="S111" s="200">
        <v>0</v>
      </c>
      <c r="T111" s="201">
        <f t="shared" si="3"/>
        <v>0</v>
      </c>
      <c r="AR111" s="23" t="s">
        <v>502</v>
      </c>
      <c r="AT111" s="23" t="s">
        <v>134</v>
      </c>
      <c r="AU111" s="23" t="s">
        <v>87</v>
      </c>
      <c r="AY111" s="23" t="s">
        <v>132</v>
      </c>
      <c r="BE111" s="202">
        <f t="shared" si="4"/>
        <v>0</v>
      </c>
      <c r="BF111" s="202">
        <f t="shared" si="5"/>
        <v>0</v>
      </c>
      <c r="BG111" s="202">
        <f t="shared" si="6"/>
        <v>0</v>
      </c>
      <c r="BH111" s="202">
        <f t="shared" si="7"/>
        <v>0</v>
      </c>
      <c r="BI111" s="202">
        <f t="shared" si="8"/>
        <v>0</v>
      </c>
      <c r="BJ111" s="23" t="s">
        <v>139</v>
      </c>
      <c r="BK111" s="202">
        <f t="shared" si="9"/>
        <v>0</v>
      </c>
      <c r="BL111" s="23" t="s">
        <v>502</v>
      </c>
      <c r="BM111" s="23" t="s">
        <v>526</v>
      </c>
    </row>
    <row r="112" spans="2:65" s="11" customFormat="1" ht="12">
      <c r="B112" s="206"/>
      <c r="C112" s="207"/>
      <c r="D112" s="203" t="s">
        <v>143</v>
      </c>
      <c r="E112" s="208" t="s">
        <v>34</v>
      </c>
      <c r="F112" s="209" t="s">
        <v>527</v>
      </c>
      <c r="G112" s="207"/>
      <c r="H112" s="208" t="s">
        <v>34</v>
      </c>
      <c r="I112" s="210"/>
      <c r="J112" s="207"/>
      <c r="K112" s="207"/>
      <c r="L112" s="211"/>
      <c r="M112" s="212"/>
      <c r="N112" s="213"/>
      <c r="O112" s="213"/>
      <c r="P112" s="213"/>
      <c r="Q112" s="213"/>
      <c r="R112" s="213"/>
      <c r="S112" s="213"/>
      <c r="T112" s="214"/>
      <c r="AT112" s="215" t="s">
        <v>143</v>
      </c>
      <c r="AU112" s="215" t="s">
        <v>87</v>
      </c>
      <c r="AV112" s="11" t="s">
        <v>25</v>
      </c>
      <c r="AW112" s="11" t="s">
        <v>41</v>
      </c>
      <c r="AX112" s="11" t="s">
        <v>78</v>
      </c>
      <c r="AY112" s="215" t="s">
        <v>132</v>
      </c>
    </row>
    <row r="113" spans="2:65" s="12" customFormat="1" ht="12">
      <c r="B113" s="216"/>
      <c r="C113" s="217"/>
      <c r="D113" s="203" t="s">
        <v>143</v>
      </c>
      <c r="E113" s="218" t="s">
        <v>34</v>
      </c>
      <c r="F113" s="219" t="s">
        <v>25</v>
      </c>
      <c r="G113" s="217"/>
      <c r="H113" s="220">
        <v>1</v>
      </c>
      <c r="I113" s="221"/>
      <c r="J113" s="217"/>
      <c r="K113" s="217"/>
      <c r="L113" s="222"/>
      <c r="M113" s="223"/>
      <c r="N113" s="224"/>
      <c r="O113" s="224"/>
      <c r="P113" s="224"/>
      <c r="Q113" s="224"/>
      <c r="R113" s="224"/>
      <c r="S113" s="224"/>
      <c r="T113" s="225"/>
      <c r="AT113" s="226" t="s">
        <v>143</v>
      </c>
      <c r="AU113" s="226" t="s">
        <v>87</v>
      </c>
      <c r="AV113" s="12" t="s">
        <v>87</v>
      </c>
      <c r="AW113" s="12" t="s">
        <v>41</v>
      </c>
      <c r="AX113" s="12" t="s">
        <v>25</v>
      </c>
      <c r="AY113" s="226" t="s">
        <v>132</v>
      </c>
    </row>
    <row r="114" spans="2:65" s="1" customFormat="1" ht="16.5" customHeight="1">
      <c r="B114" s="40"/>
      <c r="C114" s="191" t="s">
        <v>10</v>
      </c>
      <c r="D114" s="191" t="s">
        <v>134</v>
      </c>
      <c r="E114" s="192" t="s">
        <v>528</v>
      </c>
      <c r="F114" s="193" t="s">
        <v>529</v>
      </c>
      <c r="G114" s="194" t="s">
        <v>468</v>
      </c>
      <c r="H114" s="195">
        <v>1</v>
      </c>
      <c r="I114" s="196"/>
      <c r="J114" s="197">
        <f t="shared" ref="J114:J119" si="10">ROUND(I114*H114,2)</f>
        <v>0</v>
      </c>
      <c r="K114" s="193" t="s">
        <v>34</v>
      </c>
      <c r="L114" s="60"/>
      <c r="M114" s="198" t="s">
        <v>34</v>
      </c>
      <c r="N114" s="199" t="s">
        <v>51</v>
      </c>
      <c r="O114" s="41"/>
      <c r="P114" s="200">
        <f t="shared" ref="P114:P119" si="11">O114*H114</f>
        <v>0</v>
      </c>
      <c r="Q114" s="200">
        <v>0</v>
      </c>
      <c r="R114" s="200">
        <f t="shared" ref="R114:R119" si="12">Q114*H114</f>
        <v>0</v>
      </c>
      <c r="S114" s="200">
        <v>0</v>
      </c>
      <c r="T114" s="201">
        <f t="shared" ref="T114:T119" si="13">S114*H114</f>
        <v>0</v>
      </c>
      <c r="AR114" s="23" t="s">
        <v>502</v>
      </c>
      <c r="AT114" s="23" t="s">
        <v>134</v>
      </c>
      <c r="AU114" s="23" t="s">
        <v>87</v>
      </c>
      <c r="AY114" s="23" t="s">
        <v>132</v>
      </c>
      <c r="BE114" s="202">
        <f t="shared" ref="BE114:BE119" si="14">IF(N114="základní",J114,0)</f>
        <v>0</v>
      </c>
      <c r="BF114" s="202">
        <f t="shared" ref="BF114:BF119" si="15">IF(N114="snížená",J114,0)</f>
        <v>0</v>
      </c>
      <c r="BG114" s="202">
        <f t="shared" ref="BG114:BG119" si="16">IF(N114="zákl. přenesená",J114,0)</f>
        <v>0</v>
      </c>
      <c r="BH114" s="202">
        <f t="shared" ref="BH114:BH119" si="17">IF(N114="sníž. přenesená",J114,0)</f>
        <v>0</v>
      </c>
      <c r="BI114" s="202">
        <f t="shared" ref="BI114:BI119" si="18">IF(N114="nulová",J114,0)</f>
        <v>0</v>
      </c>
      <c r="BJ114" s="23" t="s">
        <v>139</v>
      </c>
      <c r="BK114" s="202">
        <f t="shared" ref="BK114:BK119" si="19">ROUND(I114*H114,2)</f>
        <v>0</v>
      </c>
      <c r="BL114" s="23" t="s">
        <v>502</v>
      </c>
      <c r="BM114" s="23" t="s">
        <v>530</v>
      </c>
    </row>
    <row r="115" spans="2:65" s="1" customFormat="1" ht="16.5" customHeight="1">
      <c r="B115" s="40"/>
      <c r="C115" s="191" t="s">
        <v>239</v>
      </c>
      <c r="D115" s="191" t="s">
        <v>134</v>
      </c>
      <c r="E115" s="192" t="s">
        <v>531</v>
      </c>
      <c r="F115" s="193" t="s">
        <v>532</v>
      </c>
      <c r="G115" s="194" t="s">
        <v>468</v>
      </c>
      <c r="H115" s="195">
        <v>1</v>
      </c>
      <c r="I115" s="196"/>
      <c r="J115" s="197">
        <f t="shared" si="10"/>
        <v>0</v>
      </c>
      <c r="K115" s="193" t="s">
        <v>34</v>
      </c>
      <c r="L115" s="60"/>
      <c r="M115" s="198" t="s">
        <v>34</v>
      </c>
      <c r="N115" s="199" t="s">
        <v>51</v>
      </c>
      <c r="O115" s="41"/>
      <c r="P115" s="200">
        <f t="shared" si="11"/>
        <v>0</v>
      </c>
      <c r="Q115" s="200">
        <v>0</v>
      </c>
      <c r="R115" s="200">
        <f t="shared" si="12"/>
        <v>0</v>
      </c>
      <c r="S115" s="200">
        <v>0</v>
      </c>
      <c r="T115" s="201">
        <f t="shared" si="13"/>
        <v>0</v>
      </c>
      <c r="AR115" s="23" t="s">
        <v>502</v>
      </c>
      <c r="AT115" s="23" t="s">
        <v>134</v>
      </c>
      <c r="AU115" s="23" t="s">
        <v>87</v>
      </c>
      <c r="AY115" s="23" t="s">
        <v>132</v>
      </c>
      <c r="BE115" s="202">
        <f t="shared" si="14"/>
        <v>0</v>
      </c>
      <c r="BF115" s="202">
        <f t="shared" si="15"/>
        <v>0</v>
      </c>
      <c r="BG115" s="202">
        <f t="shared" si="16"/>
        <v>0</v>
      </c>
      <c r="BH115" s="202">
        <f t="shared" si="17"/>
        <v>0</v>
      </c>
      <c r="BI115" s="202">
        <f t="shared" si="18"/>
        <v>0</v>
      </c>
      <c r="BJ115" s="23" t="s">
        <v>139</v>
      </c>
      <c r="BK115" s="202">
        <f t="shared" si="19"/>
        <v>0</v>
      </c>
      <c r="BL115" s="23" t="s">
        <v>502</v>
      </c>
      <c r="BM115" s="23" t="s">
        <v>533</v>
      </c>
    </row>
    <row r="116" spans="2:65" s="1" customFormat="1" ht="38.25" customHeight="1">
      <c r="B116" s="40"/>
      <c r="C116" s="191" t="s">
        <v>245</v>
      </c>
      <c r="D116" s="191" t="s">
        <v>134</v>
      </c>
      <c r="E116" s="192" t="s">
        <v>534</v>
      </c>
      <c r="F116" s="193" t="s">
        <v>535</v>
      </c>
      <c r="G116" s="194" t="s">
        <v>468</v>
      </c>
      <c r="H116" s="195">
        <v>1</v>
      </c>
      <c r="I116" s="196"/>
      <c r="J116" s="197">
        <f t="shared" si="10"/>
        <v>0</v>
      </c>
      <c r="K116" s="193" t="s">
        <v>34</v>
      </c>
      <c r="L116" s="60"/>
      <c r="M116" s="198" t="s">
        <v>34</v>
      </c>
      <c r="N116" s="199" t="s">
        <v>51</v>
      </c>
      <c r="O116" s="41"/>
      <c r="P116" s="200">
        <f t="shared" si="11"/>
        <v>0</v>
      </c>
      <c r="Q116" s="200">
        <v>0</v>
      </c>
      <c r="R116" s="200">
        <f t="shared" si="12"/>
        <v>0</v>
      </c>
      <c r="S116" s="200">
        <v>0</v>
      </c>
      <c r="T116" s="201">
        <f t="shared" si="13"/>
        <v>0</v>
      </c>
      <c r="AR116" s="23" t="s">
        <v>502</v>
      </c>
      <c r="AT116" s="23" t="s">
        <v>134</v>
      </c>
      <c r="AU116" s="23" t="s">
        <v>87</v>
      </c>
      <c r="AY116" s="23" t="s">
        <v>132</v>
      </c>
      <c r="BE116" s="202">
        <f t="shared" si="14"/>
        <v>0</v>
      </c>
      <c r="BF116" s="202">
        <f t="shared" si="15"/>
        <v>0</v>
      </c>
      <c r="BG116" s="202">
        <f t="shared" si="16"/>
        <v>0</v>
      </c>
      <c r="BH116" s="202">
        <f t="shared" si="17"/>
        <v>0</v>
      </c>
      <c r="BI116" s="202">
        <f t="shared" si="18"/>
        <v>0</v>
      </c>
      <c r="BJ116" s="23" t="s">
        <v>139</v>
      </c>
      <c r="BK116" s="202">
        <f t="shared" si="19"/>
        <v>0</v>
      </c>
      <c r="BL116" s="23" t="s">
        <v>502</v>
      </c>
      <c r="BM116" s="23" t="s">
        <v>536</v>
      </c>
    </row>
    <row r="117" spans="2:65" s="1" customFormat="1" ht="16.5" customHeight="1">
      <c r="B117" s="40"/>
      <c r="C117" s="191" t="s">
        <v>254</v>
      </c>
      <c r="D117" s="191" t="s">
        <v>134</v>
      </c>
      <c r="E117" s="192" t="s">
        <v>537</v>
      </c>
      <c r="F117" s="193" t="s">
        <v>538</v>
      </c>
      <c r="G117" s="194" t="s">
        <v>468</v>
      </c>
      <c r="H117" s="195">
        <v>1</v>
      </c>
      <c r="I117" s="196"/>
      <c r="J117" s="197">
        <f t="shared" si="10"/>
        <v>0</v>
      </c>
      <c r="K117" s="193" t="s">
        <v>34</v>
      </c>
      <c r="L117" s="60"/>
      <c r="M117" s="198" t="s">
        <v>34</v>
      </c>
      <c r="N117" s="199" t="s">
        <v>51</v>
      </c>
      <c r="O117" s="41"/>
      <c r="P117" s="200">
        <f t="shared" si="11"/>
        <v>0</v>
      </c>
      <c r="Q117" s="200">
        <v>0</v>
      </c>
      <c r="R117" s="200">
        <f t="shared" si="12"/>
        <v>0</v>
      </c>
      <c r="S117" s="200">
        <v>0</v>
      </c>
      <c r="T117" s="201">
        <f t="shared" si="13"/>
        <v>0</v>
      </c>
      <c r="AR117" s="23" t="s">
        <v>502</v>
      </c>
      <c r="AT117" s="23" t="s">
        <v>134</v>
      </c>
      <c r="AU117" s="23" t="s">
        <v>87</v>
      </c>
      <c r="AY117" s="23" t="s">
        <v>132</v>
      </c>
      <c r="BE117" s="202">
        <f t="shared" si="14"/>
        <v>0</v>
      </c>
      <c r="BF117" s="202">
        <f t="shared" si="15"/>
        <v>0</v>
      </c>
      <c r="BG117" s="202">
        <f t="shared" si="16"/>
        <v>0</v>
      </c>
      <c r="BH117" s="202">
        <f t="shared" si="17"/>
        <v>0</v>
      </c>
      <c r="BI117" s="202">
        <f t="shared" si="18"/>
        <v>0</v>
      </c>
      <c r="BJ117" s="23" t="s">
        <v>139</v>
      </c>
      <c r="BK117" s="202">
        <f t="shared" si="19"/>
        <v>0</v>
      </c>
      <c r="BL117" s="23" t="s">
        <v>502</v>
      </c>
      <c r="BM117" s="23" t="s">
        <v>539</v>
      </c>
    </row>
    <row r="118" spans="2:65" s="1" customFormat="1" ht="25.5" customHeight="1">
      <c r="B118" s="40"/>
      <c r="C118" s="191" t="s">
        <v>260</v>
      </c>
      <c r="D118" s="191" t="s">
        <v>134</v>
      </c>
      <c r="E118" s="192" t="s">
        <v>540</v>
      </c>
      <c r="F118" s="193" t="s">
        <v>541</v>
      </c>
      <c r="G118" s="194" t="s">
        <v>468</v>
      </c>
      <c r="H118" s="195">
        <v>1</v>
      </c>
      <c r="I118" s="196"/>
      <c r="J118" s="197">
        <f t="shared" si="10"/>
        <v>0</v>
      </c>
      <c r="K118" s="193" t="s">
        <v>34</v>
      </c>
      <c r="L118" s="60"/>
      <c r="M118" s="198" t="s">
        <v>34</v>
      </c>
      <c r="N118" s="199" t="s">
        <v>51</v>
      </c>
      <c r="O118" s="41"/>
      <c r="P118" s="200">
        <f t="shared" si="11"/>
        <v>0</v>
      </c>
      <c r="Q118" s="200">
        <v>0</v>
      </c>
      <c r="R118" s="200">
        <f t="shared" si="12"/>
        <v>0</v>
      </c>
      <c r="S118" s="200">
        <v>0</v>
      </c>
      <c r="T118" s="201">
        <f t="shared" si="13"/>
        <v>0</v>
      </c>
      <c r="AR118" s="23" t="s">
        <v>502</v>
      </c>
      <c r="AT118" s="23" t="s">
        <v>134</v>
      </c>
      <c r="AU118" s="23" t="s">
        <v>87</v>
      </c>
      <c r="AY118" s="23" t="s">
        <v>132</v>
      </c>
      <c r="BE118" s="202">
        <f t="shared" si="14"/>
        <v>0</v>
      </c>
      <c r="BF118" s="202">
        <f t="shared" si="15"/>
        <v>0</v>
      </c>
      <c r="BG118" s="202">
        <f t="shared" si="16"/>
        <v>0</v>
      </c>
      <c r="BH118" s="202">
        <f t="shared" si="17"/>
        <v>0</v>
      </c>
      <c r="BI118" s="202">
        <f t="shared" si="18"/>
        <v>0</v>
      </c>
      <c r="BJ118" s="23" t="s">
        <v>139</v>
      </c>
      <c r="BK118" s="202">
        <f t="shared" si="19"/>
        <v>0</v>
      </c>
      <c r="BL118" s="23" t="s">
        <v>502</v>
      </c>
      <c r="BM118" s="23" t="s">
        <v>542</v>
      </c>
    </row>
    <row r="119" spans="2:65" s="1" customFormat="1" ht="16.5" customHeight="1">
      <c r="B119" s="40"/>
      <c r="C119" s="191" t="s">
        <v>267</v>
      </c>
      <c r="D119" s="191" t="s">
        <v>134</v>
      </c>
      <c r="E119" s="192" t="s">
        <v>543</v>
      </c>
      <c r="F119" s="193" t="s">
        <v>544</v>
      </c>
      <c r="G119" s="194" t="s">
        <v>468</v>
      </c>
      <c r="H119" s="195">
        <v>1</v>
      </c>
      <c r="I119" s="196"/>
      <c r="J119" s="197">
        <f t="shared" si="10"/>
        <v>0</v>
      </c>
      <c r="K119" s="193" t="s">
        <v>34</v>
      </c>
      <c r="L119" s="60"/>
      <c r="M119" s="198" t="s">
        <v>34</v>
      </c>
      <c r="N119" s="199" t="s">
        <v>51</v>
      </c>
      <c r="O119" s="41"/>
      <c r="P119" s="200">
        <f t="shared" si="11"/>
        <v>0</v>
      </c>
      <c r="Q119" s="200">
        <v>0</v>
      </c>
      <c r="R119" s="200">
        <f t="shared" si="12"/>
        <v>0</v>
      </c>
      <c r="S119" s="200">
        <v>0</v>
      </c>
      <c r="T119" s="201">
        <f t="shared" si="13"/>
        <v>0</v>
      </c>
      <c r="AR119" s="23" t="s">
        <v>502</v>
      </c>
      <c r="AT119" s="23" t="s">
        <v>134</v>
      </c>
      <c r="AU119" s="23" t="s">
        <v>87</v>
      </c>
      <c r="AY119" s="23" t="s">
        <v>132</v>
      </c>
      <c r="BE119" s="202">
        <f t="shared" si="14"/>
        <v>0</v>
      </c>
      <c r="BF119" s="202">
        <f t="shared" si="15"/>
        <v>0</v>
      </c>
      <c r="BG119" s="202">
        <f t="shared" si="16"/>
        <v>0</v>
      </c>
      <c r="BH119" s="202">
        <f t="shared" si="17"/>
        <v>0</v>
      </c>
      <c r="BI119" s="202">
        <f t="shared" si="18"/>
        <v>0</v>
      </c>
      <c r="BJ119" s="23" t="s">
        <v>139</v>
      </c>
      <c r="BK119" s="202">
        <f t="shared" si="19"/>
        <v>0</v>
      </c>
      <c r="BL119" s="23" t="s">
        <v>502</v>
      </c>
      <c r="BM119" s="23" t="s">
        <v>545</v>
      </c>
    </row>
    <row r="120" spans="2:65" s="12" customFormat="1" ht="12">
      <c r="B120" s="216"/>
      <c r="C120" s="217"/>
      <c r="D120" s="203" t="s">
        <v>143</v>
      </c>
      <c r="E120" s="218" t="s">
        <v>34</v>
      </c>
      <c r="F120" s="219" t="s">
        <v>25</v>
      </c>
      <c r="G120" s="217"/>
      <c r="H120" s="220">
        <v>1</v>
      </c>
      <c r="I120" s="221"/>
      <c r="J120" s="217"/>
      <c r="K120" s="217"/>
      <c r="L120" s="222"/>
      <c r="M120" s="248"/>
      <c r="N120" s="249"/>
      <c r="O120" s="249"/>
      <c r="P120" s="249"/>
      <c r="Q120" s="249"/>
      <c r="R120" s="249"/>
      <c r="S120" s="249"/>
      <c r="T120" s="250"/>
      <c r="AT120" s="226" t="s">
        <v>143</v>
      </c>
      <c r="AU120" s="226" t="s">
        <v>87</v>
      </c>
      <c r="AV120" s="12" t="s">
        <v>87</v>
      </c>
      <c r="AW120" s="12" t="s">
        <v>41</v>
      </c>
      <c r="AX120" s="12" t="s">
        <v>25</v>
      </c>
      <c r="AY120" s="226" t="s">
        <v>132</v>
      </c>
    </row>
    <row r="121" spans="2:65" s="1" customFormat="1" ht="6.9" customHeight="1">
      <c r="B121" s="55"/>
      <c r="C121" s="56"/>
      <c r="D121" s="56"/>
      <c r="E121" s="56"/>
      <c r="F121" s="56"/>
      <c r="G121" s="56"/>
      <c r="H121" s="56"/>
      <c r="I121" s="138"/>
      <c r="J121" s="56"/>
      <c r="K121" s="56"/>
      <c r="L121" s="60"/>
    </row>
  </sheetData>
  <sheetProtection algorithmName="SHA-512" hashValue="McoI5SeGmLWVuumcrIVr02scLa120EEVEC8QgCPXQjjPOmJdESCoFG5gkTiYyWjxZrHvlPClLcnc8zuSEwWLxw==" saltValue="/B5k9mt+OHV9EbfoHJrUonYFHq6r+hCc9Fjrgb9nNRcV0nXF8vaJSVxmlIEIA8sdgB3NziLxmE1E51UE0TaaXg==" spinCount="100000" sheet="1" objects="1" scenarios="1" formatColumns="0" formatRows="0" autoFilter="0"/>
  <autoFilter ref="C80:K120"/>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51" customWidth="1"/>
    <col min="2" max="2" width="1.7109375" style="251" customWidth="1"/>
    <col min="3" max="4" width="5" style="251" customWidth="1"/>
    <col min="5" max="5" width="11.7109375" style="251" customWidth="1"/>
    <col min="6" max="6" width="9.140625" style="251" customWidth="1"/>
    <col min="7" max="7" width="5" style="251" customWidth="1"/>
    <col min="8" max="8" width="77.85546875" style="251" customWidth="1"/>
    <col min="9" max="10" width="20" style="251" customWidth="1"/>
    <col min="11" max="11" width="1.7109375" style="251" customWidth="1"/>
  </cols>
  <sheetData>
    <row r="1" spans="2:11" ht="37.5" customHeight="1"/>
    <row r="2" spans="2:11" ht="7.5" customHeight="1">
      <c r="B2" s="252"/>
      <c r="C2" s="253"/>
      <c r="D2" s="253"/>
      <c r="E2" s="253"/>
      <c r="F2" s="253"/>
      <c r="G2" s="253"/>
      <c r="H2" s="253"/>
      <c r="I2" s="253"/>
      <c r="J2" s="253"/>
      <c r="K2" s="254"/>
    </row>
    <row r="3" spans="2:11" s="14" customFormat="1" ht="45" customHeight="1">
      <c r="B3" s="255"/>
      <c r="C3" s="379" t="s">
        <v>546</v>
      </c>
      <c r="D3" s="379"/>
      <c r="E3" s="379"/>
      <c r="F3" s="379"/>
      <c r="G3" s="379"/>
      <c r="H3" s="379"/>
      <c r="I3" s="379"/>
      <c r="J3" s="379"/>
      <c r="K3" s="256"/>
    </row>
    <row r="4" spans="2:11" ht="25.5" customHeight="1">
      <c r="B4" s="257"/>
      <c r="C4" s="383" t="s">
        <v>547</v>
      </c>
      <c r="D4" s="383"/>
      <c r="E4" s="383"/>
      <c r="F4" s="383"/>
      <c r="G4" s="383"/>
      <c r="H4" s="383"/>
      <c r="I4" s="383"/>
      <c r="J4" s="383"/>
      <c r="K4" s="258"/>
    </row>
    <row r="5" spans="2:11" ht="5.25" customHeight="1">
      <c r="B5" s="257"/>
      <c r="C5" s="259"/>
      <c r="D5" s="259"/>
      <c r="E5" s="259"/>
      <c r="F5" s="259"/>
      <c r="G5" s="259"/>
      <c r="H5" s="259"/>
      <c r="I5" s="259"/>
      <c r="J5" s="259"/>
      <c r="K5" s="258"/>
    </row>
    <row r="6" spans="2:11" ht="15" customHeight="1">
      <c r="B6" s="257"/>
      <c r="C6" s="382" t="s">
        <v>548</v>
      </c>
      <c r="D6" s="382"/>
      <c r="E6" s="382"/>
      <c r="F6" s="382"/>
      <c r="G6" s="382"/>
      <c r="H6" s="382"/>
      <c r="I6" s="382"/>
      <c r="J6" s="382"/>
      <c r="K6" s="258"/>
    </row>
    <row r="7" spans="2:11" ht="15" customHeight="1">
      <c r="B7" s="261"/>
      <c r="C7" s="382" t="s">
        <v>549</v>
      </c>
      <c r="D7" s="382"/>
      <c r="E7" s="382"/>
      <c r="F7" s="382"/>
      <c r="G7" s="382"/>
      <c r="H7" s="382"/>
      <c r="I7" s="382"/>
      <c r="J7" s="382"/>
      <c r="K7" s="258"/>
    </row>
    <row r="8" spans="2:11" ht="12.75" customHeight="1">
      <c r="B8" s="261"/>
      <c r="C8" s="260"/>
      <c r="D8" s="260"/>
      <c r="E8" s="260"/>
      <c r="F8" s="260"/>
      <c r="G8" s="260"/>
      <c r="H8" s="260"/>
      <c r="I8" s="260"/>
      <c r="J8" s="260"/>
      <c r="K8" s="258"/>
    </row>
    <row r="9" spans="2:11" ht="15" customHeight="1">
      <c r="B9" s="261"/>
      <c r="C9" s="382" t="s">
        <v>550</v>
      </c>
      <c r="D9" s="382"/>
      <c r="E9" s="382"/>
      <c r="F9" s="382"/>
      <c r="G9" s="382"/>
      <c r="H9" s="382"/>
      <c r="I9" s="382"/>
      <c r="J9" s="382"/>
      <c r="K9" s="258"/>
    </row>
    <row r="10" spans="2:11" ht="15" customHeight="1">
      <c r="B10" s="261"/>
      <c r="C10" s="260"/>
      <c r="D10" s="382" t="s">
        <v>551</v>
      </c>
      <c r="E10" s="382"/>
      <c r="F10" s="382"/>
      <c r="G10" s="382"/>
      <c r="H10" s="382"/>
      <c r="I10" s="382"/>
      <c r="J10" s="382"/>
      <c r="K10" s="258"/>
    </row>
    <row r="11" spans="2:11" ht="15" customHeight="1">
      <c r="B11" s="261"/>
      <c r="C11" s="262"/>
      <c r="D11" s="382" t="s">
        <v>552</v>
      </c>
      <c r="E11" s="382"/>
      <c r="F11" s="382"/>
      <c r="G11" s="382"/>
      <c r="H11" s="382"/>
      <c r="I11" s="382"/>
      <c r="J11" s="382"/>
      <c r="K11" s="258"/>
    </row>
    <row r="12" spans="2:11" ht="12.75" customHeight="1">
      <c r="B12" s="261"/>
      <c r="C12" s="262"/>
      <c r="D12" s="262"/>
      <c r="E12" s="262"/>
      <c r="F12" s="262"/>
      <c r="G12" s="262"/>
      <c r="H12" s="262"/>
      <c r="I12" s="262"/>
      <c r="J12" s="262"/>
      <c r="K12" s="258"/>
    </row>
    <row r="13" spans="2:11" ht="15" customHeight="1">
      <c r="B13" s="261"/>
      <c r="C13" s="262"/>
      <c r="D13" s="382" t="s">
        <v>553</v>
      </c>
      <c r="E13" s="382"/>
      <c r="F13" s="382"/>
      <c r="G13" s="382"/>
      <c r="H13" s="382"/>
      <c r="I13" s="382"/>
      <c r="J13" s="382"/>
      <c r="K13" s="258"/>
    </row>
    <row r="14" spans="2:11" ht="15" customHeight="1">
      <c r="B14" s="261"/>
      <c r="C14" s="262"/>
      <c r="D14" s="382" t="s">
        <v>554</v>
      </c>
      <c r="E14" s="382"/>
      <c r="F14" s="382"/>
      <c r="G14" s="382"/>
      <c r="H14" s="382"/>
      <c r="I14" s="382"/>
      <c r="J14" s="382"/>
      <c r="K14" s="258"/>
    </row>
    <row r="15" spans="2:11" ht="15" customHeight="1">
      <c r="B15" s="261"/>
      <c r="C15" s="262"/>
      <c r="D15" s="382" t="s">
        <v>555</v>
      </c>
      <c r="E15" s="382"/>
      <c r="F15" s="382"/>
      <c r="G15" s="382"/>
      <c r="H15" s="382"/>
      <c r="I15" s="382"/>
      <c r="J15" s="382"/>
      <c r="K15" s="258"/>
    </row>
    <row r="16" spans="2:11" ht="15" customHeight="1">
      <c r="B16" s="261"/>
      <c r="C16" s="262"/>
      <c r="D16" s="262"/>
      <c r="E16" s="263" t="s">
        <v>85</v>
      </c>
      <c r="F16" s="382" t="s">
        <v>556</v>
      </c>
      <c r="G16" s="382"/>
      <c r="H16" s="382"/>
      <c r="I16" s="382"/>
      <c r="J16" s="382"/>
      <c r="K16" s="258"/>
    </row>
    <row r="17" spans="2:11" ht="15" customHeight="1">
      <c r="B17" s="261"/>
      <c r="C17" s="262"/>
      <c r="D17" s="262"/>
      <c r="E17" s="263" t="s">
        <v>557</v>
      </c>
      <c r="F17" s="382" t="s">
        <v>558</v>
      </c>
      <c r="G17" s="382"/>
      <c r="H17" s="382"/>
      <c r="I17" s="382"/>
      <c r="J17" s="382"/>
      <c r="K17" s="258"/>
    </row>
    <row r="18" spans="2:11" ht="15" customHeight="1">
      <c r="B18" s="261"/>
      <c r="C18" s="262"/>
      <c r="D18" s="262"/>
      <c r="E18" s="263" t="s">
        <v>559</v>
      </c>
      <c r="F18" s="382" t="s">
        <v>560</v>
      </c>
      <c r="G18" s="382"/>
      <c r="H18" s="382"/>
      <c r="I18" s="382"/>
      <c r="J18" s="382"/>
      <c r="K18" s="258"/>
    </row>
    <row r="19" spans="2:11" ht="15" customHeight="1">
      <c r="B19" s="261"/>
      <c r="C19" s="262"/>
      <c r="D19" s="262"/>
      <c r="E19" s="263" t="s">
        <v>88</v>
      </c>
      <c r="F19" s="382" t="s">
        <v>89</v>
      </c>
      <c r="G19" s="382"/>
      <c r="H19" s="382"/>
      <c r="I19" s="382"/>
      <c r="J19" s="382"/>
      <c r="K19" s="258"/>
    </row>
    <row r="20" spans="2:11" ht="15" customHeight="1">
      <c r="B20" s="261"/>
      <c r="C20" s="262"/>
      <c r="D20" s="262"/>
      <c r="E20" s="263" t="s">
        <v>462</v>
      </c>
      <c r="F20" s="382" t="s">
        <v>561</v>
      </c>
      <c r="G20" s="382"/>
      <c r="H20" s="382"/>
      <c r="I20" s="382"/>
      <c r="J20" s="382"/>
      <c r="K20" s="258"/>
    </row>
    <row r="21" spans="2:11" ht="15" customHeight="1">
      <c r="B21" s="261"/>
      <c r="C21" s="262"/>
      <c r="D21" s="262"/>
      <c r="E21" s="263" t="s">
        <v>562</v>
      </c>
      <c r="F21" s="382" t="s">
        <v>563</v>
      </c>
      <c r="G21" s="382"/>
      <c r="H21" s="382"/>
      <c r="I21" s="382"/>
      <c r="J21" s="382"/>
      <c r="K21" s="258"/>
    </row>
    <row r="22" spans="2:11" ht="12.75" customHeight="1">
      <c r="B22" s="261"/>
      <c r="C22" s="262"/>
      <c r="D22" s="262"/>
      <c r="E22" s="262"/>
      <c r="F22" s="262"/>
      <c r="G22" s="262"/>
      <c r="H22" s="262"/>
      <c r="I22" s="262"/>
      <c r="J22" s="262"/>
      <c r="K22" s="258"/>
    </row>
    <row r="23" spans="2:11" ht="15" customHeight="1">
      <c r="B23" s="261"/>
      <c r="C23" s="382" t="s">
        <v>564</v>
      </c>
      <c r="D23" s="382"/>
      <c r="E23" s="382"/>
      <c r="F23" s="382"/>
      <c r="G23" s="382"/>
      <c r="H23" s="382"/>
      <c r="I23" s="382"/>
      <c r="J23" s="382"/>
      <c r="K23" s="258"/>
    </row>
    <row r="24" spans="2:11" ht="15" customHeight="1">
      <c r="B24" s="261"/>
      <c r="C24" s="382" t="s">
        <v>565</v>
      </c>
      <c r="D24" s="382"/>
      <c r="E24" s="382"/>
      <c r="F24" s="382"/>
      <c r="G24" s="382"/>
      <c r="H24" s="382"/>
      <c r="I24" s="382"/>
      <c r="J24" s="382"/>
      <c r="K24" s="258"/>
    </row>
    <row r="25" spans="2:11" ht="15" customHeight="1">
      <c r="B25" s="261"/>
      <c r="C25" s="260"/>
      <c r="D25" s="382" t="s">
        <v>566</v>
      </c>
      <c r="E25" s="382"/>
      <c r="F25" s="382"/>
      <c r="G25" s="382"/>
      <c r="H25" s="382"/>
      <c r="I25" s="382"/>
      <c r="J25" s="382"/>
      <c r="K25" s="258"/>
    </row>
    <row r="26" spans="2:11" ht="15" customHeight="1">
      <c r="B26" s="261"/>
      <c r="C26" s="262"/>
      <c r="D26" s="382" t="s">
        <v>567</v>
      </c>
      <c r="E26" s="382"/>
      <c r="F26" s="382"/>
      <c r="G26" s="382"/>
      <c r="H26" s="382"/>
      <c r="I26" s="382"/>
      <c r="J26" s="382"/>
      <c r="K26" s="258"/>
    </row>
    <row r="27" spans="2:11" ht="12.75" customHeight="1">
      <c r="B27" s="261"/>
      <c r="C27" s="262"/>
      <c r="D27" s="262"/>
      <c r="E27" s="262"/>
      <c r="F27" s="262"/>
      <c r="G27" s="262"/>
      <c r="H27" s="262"/>
      <c r="I27" s="262"/>
      <c r="J27" s="262"/>
      <c r="K27" s="258"/>
    </row>
    <row r="28" spans="2:11" ht="15" customHeight="1">
      <c r="B28" s="261"/>
      <c r="C28" s="262"/>
      <c r="D28" s="382" t="s">
        <v>568</v>
      </c>
      <c r="E28" s="382"/>
      <c r="F28" s="382"/>
      <c r="G28" s="382"/>
      <c r="H28" s="382"/>
      <c r="I28" s="382"/>
      <c r="J28" s="382"/>
      <c r="K28" s="258"/>
    </row>
    <row r="29" spans="2:11" ht="15" customHeight="1">
      <c r="B29" s="261"/>
      <c r="C29" s="262"/>
      <c r="D29" s="382" t="s">
        <v>569</v>
      </c>
      <c r="E29" s="382"/>
      <c r="F29" s="382"/>
      <c r="G29" s="382"/>
      <c r="H29" s="382"/>
      <c r="I29" s="382"/>
      <c r="J29" s="382"/>
      <c r="K29" s="258"/>
    </row>
    <row r="30" spans="2:11" ht="12.75" customHeight="1">
      <c r="B30" s="261"/>
      <c r="C30" s="262"/>
      <c r="D30" s="262"/>
      <c r="E30" s="262"/>
      <c r="F30" s="262"/>
      <c r="G30" s="262"/>
      <c r="H30" s="262"/>
      <c r="I30" s="262"/>
      <c r="J30" s="262"/>
      <c r="K30" s="258"/>
    </row>
    <row r="31" spans="2:11" ht="15" customHeight="1">
      <c r="B31" s="261"/>
      <c r="C31" s="262"/>
      <c r="D31" s="382" t="s">
        <v>570</v>
      </c>
      <c r="E31" s="382"/>
      <c r="F31" s="382"/>
      <c r="G31" s="382"/>
      <c r="H31" s="382"/>
      <c r="I31" s="382"/>
      <c r="J31" s="382"/>
      <c r="K31" s="258"/>
    </row>
    <row r="32" spans="2:11" ht="15" customHeight="1">
      <c r="B32" s="261"/>
      <c r="C32" s="262"/>
      <c r="D32" s="382" t="s">
        <v>571</v>
      </c>
      <c r="E32" s="382"/>
      <c r="F32" s="382"/>
      <c r="G32" s="382"/>
      <c r="H32" s="382"/>
      <c r="I32" s="382"/>
      <c r="J32" s="382"/>
      <c r="K32" s="258"/>
    </row>
    <row r="33" spans="2:11" ht="15" customHeight="1">
      <c r="B33" s="261"/>
      <c r="C33" s="262"/>
      <c r="D33" s="382" t="s">
        <v>572</v>
      </c>
      <c r="E33" s="382"/>
      <c r="F33" s="382"/>
      <c r="G33" s="382"/>
      <c r="H33" s="382"/>
      <c r="I33" s="382"/>
      <c r="J33" s="382"/>
      <c r="K33" s="258"/>
    </row>
    <row r="34" spans="2:11" ht="15" customHeight="1">
      <c r="B34" s="261"/>
      <c r="C34" s="262"/>
      <c r="D34" s="260"/>
      <c r="E34" s="264" t="s">
        <v>117</v>
      </c>
      <c r="F34" s="260"/>
      <c r="G34" s="382" t="s">
        <v>573</v>
      </c>
      <c r="H34" s="382"/>
      <c r="I34" s="382"/>
      <c r="J34" s="382"/>
      <c r="K34" s="258"/>
    </row>
    <row r="35" spans="2:11" ht="30.75" customHeight="1">
      <c r="B35" s="261"/>
      <c r="C35" s="262"/>
      <c r="D35" s="260"/>
      <c r="E35" s="264" t="s">
        <v>574</v>
      </c>
      <c r="F35" s="260"/>
      <c r="G35" s="382" t="s">
        <v>575</v>
      </c>
      <c r="H35" s="382"/>
      <c r="I35" s="382"/>
      <c r="J35" s="382"/>
      <c r="K35" s="258"/>
    </row>
    <row r="36" spans="2:11" ht="15" customHeight="1">
      <c r="B36" s="261"/>
      <c r="C36" s="262"/>
      <c r="D36" s="260"/>
      <c r="E36" s="264" t="s">
        <v>59</v>
      </c>
      <c r="F36" s="260"/>
      <c r="G36" s="382" t="s">
        <v>576</v>
      </c>
      <c r="H36" s="382"/>
      <c r="I36" s="382"/>
      <c r="J36" s="382"/>
      <c r="K36" s="258"/>
    </row>
    <row r="37" spans="2:11" ht="15" customHeight="1">
      <c r="B37" s="261"/>
      <c r="C37" s="262"/>
      <c r="D37" s="260"/>
      <c r="E37" s="264" t="s">
        <v>118</v>
      </c>
      <c r="F37" s="260"/>
      <c r="G37" s="382" t="s">
        <v>577</v>
      </c>
      <c r="H37" s="382"/>
      <c r="I37" s="382"/>
      <c r="J37" s="382"/>
      <c r="K37" s="258"/>
    </row>
    <row r="38" spans="2:11" ht="15" customHeight="1">
      <c r="B38" s="261"/>
      <c r="C38" s="262"/>
      <c r="D38" s="260"/>
      <c r="E38" s="264" t="s">
        <v>119</v>
      </c>
      <c r="F38" s="260"/>
      <c r="G38" s="382" t="s">
        <v>578</v>
      </c>
      <c r="H38" s="382"/>
      <c r="I38" s="382"/>
      <c r="J38" s="382"/>
      <c r="K38" s="258"/>
    </row>
    <row r="39" spans="2:11" ht="15" customHeight="1">
      <c r="B39" s="261"/>
      <c r="C39" s="262"/>
      <c r="D39" s="260"/>
      <c r="E39" s="264" t="s">
        <v>120</v>
      </c>
      <c r="F39" s="260"/>
      <c r="G39" s="382" t="s">
        <v>579</v>
      </c>
      <c r="H39" s="382"/>
      <c r="I39" s="382"/>
      <c r="J39" s="382"/>
      <c r="K39" s="258"/>
    </row>
    <row r="40" spans="2:11" ht="15" customHeight="1">
      <c r="B40" s="261"/>
      <c r="C40" s="262"/>
      <c r="D40" s="260"/>
      <c r="E40" s="264" t="s">
        <v>580</v>
      </c>
      <c r="F40" s="260"/>
      <c r="G40" s="382" t="s">
        <v>581</v>
      </c>
      <c r="H40" s="382"/>
      <c r="I40" s="382"/>
      <c r="J40" s="382"/>
      <c r="K40" s="258"/>
    </row>
    <row r="41" spans="2:11" ht="15" customHeight="1">
      <c r="B41" s="261"/>
      <c r="C41" s="262"/>
      <c r="D41" s="260"/>
      <c r="E41" s="264"/>
      <c r="F41" s="260"/>
      <c r="G41" s="382" t="s">
        <v>582</v>
      </c>
      <c r="H41" s="382"/>
      <c r="I41" s="382"/>
      <c r="J41" s="382"/>
      <c r="K41" s="258"/>
    </row>
    <row r="42" spans="2:11" ht="15" customHeight="1">
      <c r="B42" s="261"/>
      <c r="C42" s="262"/>
      <c r="D42" s="260"/>
      <c r="E42" s="264" t="s">
        <v>583</v>
      </c>
      <c r="F42" s="260"/>
      <c r="G42" s="382" t="s">
        <v>584</v>
      </c>
      <c r="H42" s="382"/>
      <c r="I42" s="382"/>
      <c r="J42" s="382"/>
      <c r="K42" s="258"/>
    </row>
    <row r="43" spans="2:11" ht="15" customHeight="1">
      <c r="B43" s="261"/>
      <c r="C43" s="262"/>
      <c r="D43" s="260"/>
      <c r="E43" s="264" t="s">
        <v>122</v>
      </c>
      <c r="F43" s="260"/>
      <c r="G43" s="382" t="s">
        <v>585</v>
      </c>
      <c r="H43" s="382"/>
      <c r="I43" s="382"/>
      <c r="J43" s="382"/>
      <c r="K43" s="258"/>
    </row>
    <row r="44" spans="2:11" ht="12.75" customHeight="1">
      <c r="B44" s="261"/>
      <c r="C44" s="262"/>
      <c r="D44" s="260"/>
      <c r="E44" s="260"/>
      <c r="F44" s="260"/>
      <c r="G44" s="260"/>
      <c r="H44" s="260"/>
      <c r="I44" s="260"/>
      <c r="J44" s="260"/>
      <c r="K44" s="258"/>
    </row>
    <row r="45" spans="2:11" ht="15" customHeight="1">
      <c r="B45" s="261"/>
      <c r="C45" s="262"/>
      <c r="D45" s="382" t="s">
        <v>586</v>
      </c>
      <c r="E45" s="382"/>
      <c r="F45" s="382"/>
      <c r="G45" s="382"/>
      <c r="H45" s="382"/>
      <c r="I45" s="382"/>
      <c r="J45" s="382"/>
      <c r="K45" s="258"/>
    </row>
    <row r="46" spans="2:11" ht="15" customHeight="1">
      <c r="B46" s="261"/>
      <c r="C46" s="262"/>
      <c r="D46" s="262"/>
      <c r="E46" s="382" t="s">
        <v>587</v>
      </c>
      <c r="F46" s="382"/>
      <c r="G46" s="382"/>
      <c r="H46" s="382"/>
      <c r="I46" s="382"/>
      <c r="J46" s="382"/>
      <c r="K46" s="258"/>
    </row>
    <row r="47" spans="2:11" ht="15" customHeight="1">
      <c r="B47" s="261"/>
      <c r="C47" s="262"/>
      <c r="D47" s="262"/>
      <c r="E47" s="382" t="s">
        <v>588</v>
      </c>
      <c r="F47" s="382"/>
      <c r="G47" s="382"/>
      <c r="H47" s="382"/>
      <c r="I47" s="382"/>
      <c r="J47" s="382"/>
      <c r="K47" s="258"/>
    </row>
    <row r="48" spans="2:11" ht="15" customHeight="1">
      <c r="B48" s="261"/>
      <c r="C48" s="262"/>
      <c r="D48" s="262"/>
      <c r="E48" s="382" t="s">
        <v>589</v>
      </c>
      <c r="F48" s="382"/>
      <c r="G48" s="382"/>
      <c r="H48" s="382"/>
      <c r="I48" s="382"/>
      <c r="J48" s="382"/>
      <c r="K48" s="258"/>
    </row>
    <row r="49" spans="2:11" ht="15" customHeight="1">
      <c r="B49" s="261"/>
      <c r="C49" s="262"/>
      <c r="D49" s="382" t="s">
        <v>590</v>
      </c>
      <c r="E49" s="382"/>
      <c r="F49" s="382"/>
      <c r="G49" s="382"/>
      <c r="H49" s="382"/>
      <c r="I49" s="382"/>
      <c r="J49" s="382"/>
      <c r="K49" s="258"/>
    </row>
    <row r="50" spans="2:11" ht="25.5" customHeight="1">
      <c r="B50" s="257"/>
      <c r="C50" s="383" t="s">
        <v>591</v>
      </c>
      <c r="D50" s="383"/>
      <c r="E50" s="383"/>
      <c r="F50" s="383"/>
      <c r="G50" s="383"/>
      <c r="H50" s="383"/>
      <c r="I50" s="383"/>
      <c r="J50" s="383"/>
      <c r="K50" s="258"/>
    </row>
    <row r="51" spans="2:11" ht="5.25" customHeight="1">
      <c r="B51" s="257"/>
      <c r="C51" s="259"/>
      <c r="D51" s="259"/>
      <c r="E51" s="259"/>
      <c r="F51" s="259"/>
      <c r="G51" s="259"/>
      <c r="H51" s="259"/>
      <c r="I51" s="259"/>
      <c r="J51" s="259"/>
      <c r="K51" s="258"/>
    </row>
    <row r="52" spans="2:11" ht="15" customHeight="1">
      <c r="B52" s="257"/>
      <c r="C52" s="382" t="s">
        <v>592</v>
      </c>
      <c r="D52" s="382"/>
      <c r="E52" s="382"/>
      <c r="F52" s="382"/>
      <c r="G52" s="382"/>
      <c r="H52" s="382"/>
      <c r="I52" s="382"/>
      <c r="J52" s="382"/>
      <c r="K52" s="258"/>
    </row>
    <row r="53" spans="2:11" ht="15" customHeight="1">
      <c r="B53" s="257"/>
      <c r="C53" s="382" t="s">
        <v>593</v>
      </c>
      <c r="D53" s="382"/>
      <c r="E53" s="382"/>
      <c r="F53" s="382"/>
      <c r="G53" s="382"/>
      <c r="H53" s="382"/>
      <c r="I53" s="382"/>
      <c r="J53" s="382"/>
      <c r="K53" s="258"/>
    </row>
    <row r="54" spans="2:11" ht="12.75" customHeight="1">
      <c r="B54" s="257"/>
      <c r="C54" s="260"/>
      <c r="D54" s="260"/>
      <c r="E54" s="260"/>
      <c r="F54" s="260"/>
      <c r="G54" s="260"/>
      <c r="H54" s="260"/>
      <c r="I54" s="260"/>
      <c r="J54" s="260"/>
      <c r="K54" s="258"/>
    </row>
    <row r="55" spans="2:11" ht="15" customHeight="1">
      <c r="B55" s="257"/>
      <c r="C55" s="382" t="s">
        <v>594</v>
      </c>
      <c r="D55" s="382"/>
      <c r="E55" s="382"/>
      <c r="F55" s="382"/>
      <c r="G55" s="382"/>
      <c r="H55" s="382"/>
      <c r="I55" s="382"/>
      <c r="J55" s="382"/>
      <c r="K55" s="258"/>
    </row>
    <row r="56" spans="2:11" ht="15" customHeight="1">
      <c r="B56" s="257"/>
      <c r="C56" s="262"/>
      <c r="D56" s="382" t="s">
        <v>595</v>
      </c>
      <c r="E56" s="382"/>
      <c r="F56" s="382"/>
      <c r="G56" s="382"/>
      <c r="H56" s="382"/>
      <c r="I56" s="382"/>
      <c r="J56" s="382"/>
      <c r="K56" s="258"/>
    </row>
    <row r="57" spans="2:11" ht="15" customHeight="1">
      <c r="B57" s="257"/>
      <c r="C57" s="262"/>
      <c r="D57" s="382" t="s">
        <v>596</v>
      </c>
      <c r="E57" s="382"/>
      <c r="F57" s="382"/>
      <c r="G57" s="382"/>
      <c r="H57" s="382"/>
      <c r="I57" s="382"/>
      <c r="J57" s="382"/>
      <c r="K57" s="258"/>
    </row>
    <row r="58" spans="2:11" ht="15" customHeight="1">
      <c r="B58" s="257"/>
      <c r="C58" s="262"/>
      <c r="D58" s="382" t="s">
        <v>597</v>
      </c>
      <c r="E58" s="382"/>
      <c r="F58" s="382"/>
      <c r="G58" s="382"/>
      <c r="H58" s="382"/>
      <c r="I58" s="382"/>
      <c r="J58" s="382"/>
      <c r="K58" s="258"/>
    </row>
    <row r="59" spans="2:11" ht="15" customHeight="1">
      <c r="B59" s="257"/>
      <c r="C59" s="262"/>
      <c r="D59" s="382" t="s">
        <v>598</v>
      </c>
      <c r="E59" s="382"/>
      <c r="F59" s="382"/>
      <c r="G59" s="382"/>
      <c r="H59" s="382"/>
      <c r="I59" s="382"/>
      <c r="J59" s="382"/>
      <c r="K59" s="258"/>
    </row>
    <row r="60" spans="2:11" ht="15" customHeight="1">
      <c r="B60" s="257"/>
      <c r="C60" s="262"/>
      <c r="D60" s="381" t="s">
        <v>599</v>
      </c>
      <c r="E60" s="381"/>
      <c r="F60" s="381"/>
      <c r="G60" s="381"/>
      <c r="H60" s="381"/>
      <c r="I60" s="381"/>
      <c r="J60" s="381"/>
      <c r="K60" s="258"/>
    </row>
    <row r="61" spans="2:11" ht="15" customHeight="1">
      <c r="B61" s="257"/>
      <c r="C61" s="262"/>
      <c r="D61" s="382" t="s">
        <v>600</v>
      </c>
      <c r="E61" s="382"/>
      <c r="F61" s="382"/>
      <c r="G61" s="382"/>
      <c r="H61" s="382"/>
      <c r="I61" s="382"/>
      <c r="J61" s="382"/>
      <c r="K61" s="258"/>
    </row>
    <row r="62" spans="2:11" ht="12.75" customHeight="1">
      <c r="B62" s="257"/>
      <c r="C62" s="262"/>
      <c r="D62" s="262"/>
      <c r="E62" s="265"/>
      <c r="F62" s="262"/>
      <c r="G62" s="262"/>
      <c r="H62" s="262"/>
      <c r="I62" s="262"/>
      <c r="J62" s="262"/>
      <c r="K62" s="258"/>
    </row>
    <row r="63" spans="2:11" ht="15" customHeight="1">
      <c r="B63" s="257"/>
      <c r="C63" s="262"/>
      <c r="D63" s="382" t="s">
        <v>601</v>
      </c>
      <c r="E63" s="382"/>
      <c r="F63" s="382"/>
      <c r="G63" s="382"/>
      <c r="H63" s="382"/>
      <c r="I63" s="382"/>
      <c r="J63" s="382"/>
      <c r="K63" s="258"/>
    </row>
    <row r="64" spans="2:11" ht="15" customHeight="1">
      <c r="B64" s="257"/>
      <c r="C64" s="262"/>
      <c r="D64" s="381" t="s">
        <v>602</v>
      </c>
      <c r="E64" s="381"/>
      <c r="F64" s="381"/>
      <c r="G64" s="381"/>
      <c r="H64" s="381"/>
      <c r="I64" s="381"/>
      <c r="J64" s="381"/>
      <c r="K64" s="258"/>
    </row>
    <row r="65" spans="2:11" ht="15" customHeight="1">
      <c r="B65" s="257"/>
      <c r="C65" s="262"/>
      <c r="D65" s="382" t="s">
        <v>603</v>
      </c>
      <c r="E65" s="382"/>
      <c r="F65" s="382"/>
      <c r="G65" s="382"/>
      <c r="H65" s="382"/>
      <c r="I65" s="382"/>
      <c r="J65" s="382"/>
      <c r="K65" s="258"/>
    </row>
    <row r="66" spans="2:11" ht="15" customHeight="1">
      <c r="B66" s="257"/>
      <c r="C66" s="262"/>
      <c r="D66" s="382" t="s">
        <v>604</v>
      </c>
      <c r="E66" s="382"/>
      <c r="F66" s="382"/>
      <c r="G66" s="382"/>
      <c r="H66" s="382"/>
      <c r="I66" s="382"/>
      <c r="J66" s="382"/>
      <c r="K66" s="258"/>
    </row>
    <row r="67" spans="2:11" ht="15" customHeight="1">
      <c r="B67" s="257"/>
      <c r="C67" s="262"/>
      <c r="D67" s="382" t="s">
        <v>605</v>
      </c>
      <c r="E67" s="382"/>
      <c r="F67" s="382"/>
      <c r="G67" s="382"/>
      <c r="H67" s="382"/>
      <c r="I67" s="382"/>
      <c r="J67" s="382"/>
      <c r="K67" s="258"/>
    </row>
    <row r="68" spans="2:11" ht="15" customHeight="1">
      <c r="B68" s="257"/>
      <c r="C68" s="262"/>
      <c r="D68" s="382" t="s">
        <v>606</v>
      </c>
      <c r="E68" s="382"/>
      <c r="F68" s="382"/>
      <c r="G68" s="382"/>
      <c r="H68" s="382"/>
      <c r="I68" s="382"/>
      <c r="J68" s="382"/>
      <c r="K68" s="258"/>
    </row>
    <row r="69" spans="2:11" ht="12.75" customHeight="1">
      <c r="B69" s="266"/>
      <c r="C69" s="267"/>
      <c r="D69" s="267"/>
      <c r="E69" s="267"/>
      <c r="F69" s="267"/>
      <c r="G69" s="267"/>
      <c r="H69" s="267"/>
      <c r="I69" s="267"/>
      <c r="J69" s="267"/>
      <c r="K69" s="268"/>
    </row>
    <row r="70" spans="2:11" ht="18.75" customHeight="1">
      <c r="B70" s="269"/>
      <c r="C70" s="269"/>
      <c r="D70" s="269"/>
      <c r="E70" s="269"/>
      <c r="F70" s="269"/>
      <c r="G70" s="269"/>
      <c r="H70" s="269"/>
      <c r="I70" s="269"/>
      <c r="J70" s="269"/>
      <c r="K70" s="270"/>
    </row>
    <row r="71" spans="2:11" ht="18.75" customHeight="1">
      <c r="B71" s="270"/>
      <c r="C71" s="270"/>
      <c r="D71" s="270"/>
      <c r="E71" s="270"/>
      <c r="F71" s="270"/>
      <c r="G71" s="270"/>
      <c r="H71" s="270"/>
      <c r="I71" s="270"/>
      <c r="J71" s="270"/>
      <c r="K71" s="270"/>
    </row>
    <row r="72" spans="2:11" ht="7.5" customHeight="1">
      <c r="B72" s="271"/>
      <c r="C72" s="272"/>
      <c r="D72" s="272"/>
      <c r="E72" s="272"/>
      <c r="F72" s="272"/>
      <c r="G72" s="272"/>
      <c r="H72" s="272"/>
      <c r="I72" s="272"/>
      <c r="J72" s="272"/>
      <c r="K72" s="273"/>
    </row>
    <row r="73" spans="2:11" ht="45" customHeight="1">
      <c r="B73" s="274"/>
      <c r="C73" s="380" t="s">
        <v>95</v>
      </c>
      <c r="D73" s="380"/>
      <c r="E73" s="380"/>
      <c r="F73" s="380"/>
      <c r="G73" s="380"/>
      <c r="H73" s="380"/>
      <c r="I73" s="380"/>
      <c r="J73" s="380"/>
      <c r="K73" s="275"/>
    </row>
    <row r="74" spans="2:11" ht="17.25" customHeight="1">
      <c r="B74" s="274"/>
      <c r="C74" s="276" t="s">
        <v>607</v>
      </c>
      <c r="D74" s="276"/>
      <c r="E74" s="276"/>
      <c r="F74" s="276" t="s">
        <v>608</v>
      </c>
      <c r="G74" s="277"/>
      <c r="H74" s="276" t="s">
        <v>118</v>
      </c>
      <c r="I74" s="276" t="s">
        <v>63</v>
      </c>
      <c r="J74" s="276" t="s">
        <v>609</v>
      </c>
      <c r="K74" s="275"/>
    </row>
    <row r="75" spans="2:11" ht="17.25" customHeight="1">
      <c r="B75" s="274"/>
      <c r="C75" s="278" t="s">
        <v>610</v>
      </c>
      <c r="D75" s="278"/>
      <c r="E75" s="278"/>
      <c r="F75" s="279" t="s">
        <v>611</v>
      </c>
      <c r="G75" s="280"/>
      <c r="H75" s="278"/>
      <c r="I75" s="278"/>
      <c r="J75" s="278" t="s">
        <v>612</v>
      </c>
      <c r="K75" s="275"/>
    </row>
    <row r="76" spans="2:11" ht="5.25" customHeight="1">
      <c r="B76" s="274"/>
      <c r="C76" s="281"/>
      <c r="D76" s="281"/>
      <c r="E76" s="281"/>
      <c r="F76" s="281"/>
      <c r="G76" s="282"/>
      <c r="H76" s="281"/>
      <c r="I76" s="281"/>
      <c r="J76" s="281"/>
      <c r="K76" s="275"/>
    </row>
    <row r="77" spans="2:11" ht="15" customHeight="1">
      <c r="B77" s="274"/>
      <c r="C77" s="264" t="s">
        <v>59</v>
      </c>
      <c r="D77" s="281"/>
      <c r="E77" s="281"/>
      <c r="F77" s="283" t="s">
        <v>613</v>
      </c>
      <c r="G77" s="282"/>
      <c r="H77" s="264" t="s">
        <v>614</v>
      </c>
      <c r="I77" s="264" t="s">
        <v>615</v>
      </c>
      <c r="J77" s="264">
        <v>20</v>
      </c>
      <c r="K77" s="275"/>
    </row>
    <row r="78" spans="2:11" ht="15" customHeight="1">
      <c r="B78" s="274"/>
      <c r="C78" s="264" t="s">
        <v>616</v>
      </c>
      <c r="D78" s="264"/>
      <c r="E78" s="264"/>
      <c r="F78" s="283" t="s">
        <v>613</v>
      </c>
      <c r="G78" s="282"/>
      <c r="H78" s="264" t="s">
        <v>617</v>
      </c>
      <c r="I78" s="264" t="s">
        <v>615</v>
      </c>
      <c r="J78" s="264">
        <v>120</v>
      </c>
      <c r="K78" s="275"/>
    </row>
    <row r="79" spans="2:11" ht="15" customHeight="1">
      <c r="B79" s="284"/>
      <c r="C79" s="264" t="s">
        <v>618</v>
      </c>
      <c r="D79" s="264"/>
      <c r="E79" s="264"/>
      <c r="F79" s="283" t="s">
        <v>619</v>
      </c>
      <c r="G79" s="282"/>
      <c r="H79" s="264" t="s">
        <v>620</v>
      </c>
      <c r="I79" s="264" t="s">
        <v>615</v>
      </c>
      <c r="J79" s="264">
        <v>50</v>
      </c>
      <c r="K79" s="275"/>
    </row>
    <row r="80" spans="2:11" ht="15" customHeight="1">
      <c r="B80" s="284"/>
      <c r="C80" s="264" t="s">
        <v>621</v>
      </c>
      <c r="D80" s="264"/>
      <c r="E80" s="264"/>
      <c r="F80" s="283" t="s">
        <v>613</v>
      </c>
      <c r="G80" s="282"/>
      <c r="H80" s="264" t="s">
        <v>622</v>
      </c>
      <c r="I80" s="264" t="s">
        <v>623</v>
      </c>
      <c r="J80" s="264"/>
      <c r="K80" s="275"/>
    </row>
    <row r="81" spans="2:11" ht="15" customHeight="1">
      <c r="B81" s="284"/>
      <c r="C81" s="285" t="s">
        <v>624</v>
      </c>
      <c r="D81" s="285"/>
      <c r="E81" s="285"/>
      <c r="F81" s="286" t="s">
        <v>619</v>
      </c>
      <c r="G81" s="285"/>
      <c r="H81" s="285" t="s">
        <v>625</v>
      </c>
      <c r="I81" s="285" t="s">
        <v>615</v>
      </c>
      <c r="J81" s="285">
        <v>15</v>
      </c>
      <c r="K81" s="275"/>
    </row>
    <row r="82" spans="2:11" ht="15" customHeight="1">
      <c r="B82" s="284"/>
      <c r="C82" s="285" t="s">
        <v>626</v>
      </c>
      <c r="D82" s="285"/>
      <c r="E82" s="285"/>
      <c r="F82" s="286" t="s">
        <v>619</v>
      </c>
      <c r="G82" s="285"/>
      <c r="H82" s="285" t="s">
        <v>627</v>
      </c>
      <c r="I82" s="285" t="s">
        <v>615</v>
      </c>
      <c r="J82" s="285">
        <v>15</v>
      </c>
      <c r="K82" s="275"/>
    </row>
    <row r="83" spans="2:11" ht="15" customHeight="1">
      <c r="B83" s="284"/>
      <c r="C83" s="285" t="s">
        <v>628</v>
      </c>
      <c r="D83" s="285"/>
      <c r="E83" s="285"/>
      <c r="F83" s="286" t="s">
        <v>619</v>
      </c>
      <c r="G83" s="285"/>
      <c r="H83" s="285" t="s">
        <v>629</v>
      </c>
      <c r="I83" s="285" t="s">
        <v>615</v>
      </c>
      <c r="J83" s="285">
        <v>20</v>
      </c>
      <c r="K83" s="275"/>
    </row>
    <row r="84" spans="2:11" ht="15" customHeight="1">
      <c r="B84" s="284"/>
      <c r="C84" s="285" t="s">
        <v>630</v>
      </c>
      <c r="D84" s="285"/>
      <c r="E84" s="285"/>
      <c r="F84" s="286" t="s">
        <v>619</v>
      </c>
      <c r="G84" s="285"/>
      <c r="H84" s="285" t="s">
        <v>631</v>
      </c>
      <c r="I84" s="285" t="s">
        <v>615</v>
      </c>
      <c r="J84" s="285">
        <v>20</v>
      </c>
      <c r="K84" s="275"/>
    </row>
    <row r="85" spans="2:11" ht="15" customHeight="1">
      <c r="B85" s="284"/>
      <c r="C85" s="264" t="s">
        <v>632</v>
      </c>
      <c r="D85" s="264"/>
      <c r="E85" s="264"/>
      <c r="F85" s="283" t="s">
        <v>619</v>
      </c>
      <c r="G85" s="282"/>
      <c r="H85" s="264" t="s">
        <v>633</v>
      </c>
      <c r="I85" s="264" t="s">
        <v>615</v>
      </c>
      <c r="J85" s="264">
        <v>50</v>
      </c>
      <c r="K85" s="275"/>
    </row>
    <row r="86" spans="2:11" ht="15" customHeight="1">
      <c r="B86" s="284"/>
      <c r="C86" s="264" t="s">
        <v>634</v>
      </c>
      <c r="D86" s="264"/>
      <c r="E86" s="264"/>
      <c r="F86" s="283" t="s">
        <v>619</v>
      </c>
      <c r="G86" s="282"/>
      <c r="H86" s="264" t="s">
        <v>635</v>
      </c>
      <c r="I86" s="264" t="s">
        <v>615</v>
      </c>
      <c r="J86" s="264">
        <v>20</v>
      </c>
      <c r="K86" s="275"/>
    </row>
    <row r="87" spans="2:11" ht="15" customHeight="1">
      <c r="B87" s="284"/>
      <c r="C87" s="264" t="s">
        <v>636</v>
      </c>
      <c r="D87" s="264"/>
      <c r="E87" s="264"/>
      <c r="F87" s="283" t="s">
        <v>619</v>
      </c>
      <c r="G87" s="282"/>
      <c r="H87" s="264" t="s">
        <v>637</v>
      </c>
      <c r="I87" s="264" t="s">
        <v>615</v>
      </c>
      <c r="J87" s="264">
        <v>20</v>
      </c>
      <c r="K87" s="275"/>
    </row>
    <row r="88" spans="2:11" ht="15" customHeight="1">
      <c r="B88" s="284"/>
      <c r="C88" s="264" t="s">
        <v>638</v>
      </c>
      <c r="D88" s="264"/>
      <c r="E88" s="264"/>
      <c r="F88" s="283" t="s">
        <v>619</v>
      </c>
      <c r="G88" s="282"/>
      <c r="H88" s="264" t="s">
        <v>639</v>
      </c>
      <c r="I88" s="264" t="s">
        <v>615</v>
      </c>
      <c r="J88" s="264">
        <v>50</v>
      </c>
      <c r="K88" s="275"/>
    </row>
    <row r="89" spans="2:11" ht="15" customHeight="1">
      <c r="B89" s="284"/>
      <c r="C89" s="264" t="s">
        <v>640</v>
      </c>
      <c r="D89" s="264"/>
      <c r="E89" s="264"/>
      <c r="F89" s="283" t="s">
        <v>619</v>
      </c>
      <c r="G89" s="282"/>
      <c r="H89" s="264" t="s">
        <v>640</v>
      </c>
      <c r="I89" s="264" t="s">
        <v>615</v>
      </c>
      <c r="J89" s="264">
        <v>50</v>
      </c>
      <c r="K89" s="275"/>
    </row>
    <row r="90" spans="2:11" ht="15" customHeight="1">
      <c r="B90" s="284"/>
      <c r="C90" s="264" t="s">
        <v>123</v>
      </c>
      <c r="D90" s="264"/>
      <c r="E90" s="264"/>
      <c r="F90" s="283" t="s">
        <v>619</v>
      </c>
      <c r="G90" s="282"/>
      <c r="H90" s="264" t="s">
        <v>641</v>
      </c>
      <c r="I90" s="264" t="s">
        <v>615</v>
      </c>
      <c r="J90" s="264">
        <v>255</v>
      </c>
      <c r="K90" s="275"/>
    </row>
    <row r="91" spans="2:11" ht="15" customHeight="1">
      <c r="B91" s="284"/>
      <c r="C91" s="264" t="s">
        <v>642</v>
      </c>
      <c r="D91" s="264"/>
      <c r="E91" s="264"/>
      <c r="F91" s="283" t="s">
        <v>613</v>
      </c>
      <c r="G91" s="282"/>
      <c r="H91" s="264" t="s">
        <v>643</v>
      </c>
      <c r="I91" s="264" t="s">
        <v>644</v>
      </c>
      <c r="J91" s="264"/>
      <c r="K91" s="275"/>
    </row>
    <row r="92" spans="2:11" ht="15" customHeight="1">
      <c r="B92" s="284"/>
      <c r="C92" s="264" t="s">
        <v>645</v>
      </c>
      <c r="D92" s="264"/>
      <c r="E92" s="264"/>
      <c r="F92" s="283" t="s">
        <v>613</v>
      </c>
      <c r="G92" s="282"/>
      <c r="H92" s="264" t="s">
        <v>646</v>
      </c>
      <c r="I92" s="264" t="s">
        <v>647</v>
      </c>
      <c r="J92" s="264"/>
      <c r="K92" s="275"/>
    </row>
    <row r="93" spans="2:11" ht="15" customHeight="1">
      <c r="B93" s="284"/>
      <c r="C93" s="264" t="s">
        <v>648</v>
      </c>
      <c r="D93" s="264"/>
      <c r="E93" s="264"/>
      <c r="F93" s="283" t="s">
        <v>613</v>
      </c>
      <c r="G93" s="282"/>
      <c r="H93" s="264" t="s">
        <v>648</v>
      </c>
      <c r="I93" s="264" t="s">
        <v>647</v>
      </c>
      <c r="J93" s="264"/>
      <c r="K93" s="275"/>
    </row>
    <row r="94" spans="2:11" ht="15" customHeight="1">
      <c r="B94" s="284"/>
      <c r="C94" s="264" t="s">
        <v>44</v>
      </c>
      <c r="D94" s="264"/>
      <c r="E94" s="264"/>
      <c r="F94" s="283" t="s">
        <v>613</v>
      </c>
      <c r="G94" s="282"/>
      <c r="H94" s="264" t="s">
        <v>649</v>
      </c>
      <c r="I94" s="264" t="s">
        <v>647</v>
      </c>
      <c r="J94" s="264"/>
      <c r="K94" s="275"/>
    </row>
    <row r="95" spans="2:11" ht="15" customHeight="1">
      <c r="B95" s="284"/>
      <c r="C95" s="264" t="s">
        <v>54</v>
      </c>
      <c r="D95" s="264"/>
      <c r="E95" s="264"/>
      <c r="F95" s="283" t="s">
        <v>613</v>
      </c>
      <c r="G95" s="282"/>
      <c r="H95" s="264" t="s">
        <v>650</v>
      </c>
      <c r="I95" s="264" t="s">
        <v>647</v>
      </c>
      <c r="J95" s="264"/>
      <c r="K95" s="275"/>
    </row>
    <row r="96" spans="2:11" ht="15" customHeight="1">
      <c r="B96" s="287"/>
      <c r="C96" s="288"/>
      <c r="D96" s="288"/>
      <c r="E96" s="288"/>
      <c r="F96" s="288"/>
      <c r="G96" s="288"/>
      <c r="H96" s="288"/>
      <c r="I96" s="288"/>
      <c r="J96" s="288"/>
      <c r="K96" s="289"/>
    </row>
    <row r="97" spans="2:11" ht="18.75" customHeight="1">
      <c r="B97" s="290"/>
      <c r="C97" s="291"/>
      <c r="D97" s="291"/>
      <c r="E97" s="291"/>
      <c r="F97" s="291"/>
      <c r="G97" s="291"/>
      <c r="H97" s="291"/>
      <c r="I97" s="291"/>
      <c r="J97" s="291"/>
      <c r="K97" s="290"/>
    </row>
    <row r="98" spans="2:11" ht="18.75" customHeight="1">
      <c r="B98" s="270"/>
      <c r="C98" s="270"/>
      <c r="D98" s="270"/>
      <c r="E98" s="270"/>
      <c r="F98" s="270"/>
      <c r="G98" s="270"/>
      <c r="H98" s="270"/>
      <c r="I98" s="270"/>
      <c r="J98" s="270"/>
      <c r="K98" s="270"/>
    </row>
    <row r="99" spans="2:11" ht="7.5" customHeight="1">
      <c r="B99" s="271"/>
      <c r="C99" s="272"/>
      <c r="D99" s="272"/>
      <c r="E99" s="272"/>
      <c r="F99" s="272"/>
      <c r="G99" s="272"/>
      <c r="H99" s="272"/>
      <c r="I99" s="272"/>
      <c r="J99" s="272"/>
      <c r="K99" s="273"/>
    </row>
    <row r="100" spans="2:11" ht="45" customHeight="1">
      <c r="B100" s="274"/>
      <c r="C100" s="380" t="s">
        <v>651</v>
      </c>
      <c r="D100" s="380"/>
      <c r="E100" s="380"/>
      <c r="F100" s="380"/>
      <c r="G100" s="380"/>
      <c r="H100" s="380"/>
      <c r="I100" s="380"/>
      <c r="J100" s="380"/>
      <c r="K100" s="275"/>
    </row>
    <row r="101" spans="2:11" ht="17.25" customHeight="1">
      <c r="B101" s="274"/>
      <c r="C101" s="276" t="s">
        <v>607</v>
      </c>
      <c r="D101" s="276"/>
      <c r="E101" s="276"/>
      <c r="F101" s="276" t="s">
        <v>608</v>
      </c>
      <c r="G101" s="277"/>
      <c r="H101" s="276" t="s">
        <v>118</v>
      </c>
      <c r="I101" s="276" t="s">
        <v>63</v>
      </c>
      <c r="J101" s="276" t="s">
        <v>609</v>
      </c>
      <c r="K101" s="275"/>
    </row>
    <row r="102" spans="2:11" ht="17.25" customHeight="1">
      <c r="B102" s="274"/>
      <c r="C102" s="278" t="s">
        <v>610</v>
      </c>
      <c r="D102" s="278"/>
      <c r="E102" s="278"/>
      <c r="F102" s="279" t="s">
        <v>611</v>
      </c>
      <c r="G102" s="280"/>
      <c r="H102" s="278"/>
      <c r="I102" s="278"/>
      <c r="J102" s="278" t="s">
        <v>612</v>
      </c>
      <c r="K102" s="275"/>
    </row>
    <row r="103" spans="2:11" ht="5.25" customHeight="1">
      <c r="B103" s="274"/>
      <c r="C103" s="276"/>
      <c r="D103" s="276"/>
      <c r="E103" s="276"/>
      <c r="F103" s="276"/>
      <c r="G103" s="292"/>
      <c r="H103" s="276"/>
      <c r="I103" s="276"/>
      <c r="J103" s="276"/>
      <c r="K103" s="275"/>
    </row>
    <row r="104" spans="2:11" ht="15" customHeight="1">
      <c r="B104" s="274"/>
      <c r="C104" s="264" t="s">
        <v>59</v>
      </c>
      <c r="D104" s="281"/>
      <c r="E104" s="281"/>
      <c r="F104" s="283" t="s">
        <v>613</v>
      </c>
      <c r="G104" s="292"/>
      <c r="H104" s="264" t="s">
        <v>652</v>
      </c>
      <c r="I104" s="264" t="s">
        <v>615</v>
      </c>
      <c r="J104" s="264">
        <v>20</v>
      </c>
      <c r="K104" s="275"/>
    </row>
    <row r="105" spans="2:11" ht="15" customHeight="1">
      <c r="B105" s="274"/>
      <c r="C105" s="264" t="s">
        <v>616</v>
      </c>
      <c r="D105" s="264"/>
      <c r="E105" s="264"/>
      <c r="F105" s="283" t="s">
        <v>613</v>
      </c>
      <c r="G105" s="264"/>
      <c r="H105" s="264" t="s">
        <v>652</v>
      </c>
      <c r="I105" s="264" t="s">
        <v>615</v>
      </c>
      <c r="J105" s="264">
        <v>120</v>
      </c>
      <c r="K105" s="275"/>
    </row>
    <row r="106" spans="2:11" ht="15" customHeight="1">
      <c r="B106" s="284"/>
      <c r="C106" s="264" t="s">
        <v>618</v>
      </c>
      <c r="D106" s="264"/>
      <c r="E106" s="264"/>
      <c r="F106" s="283" t="s">
        <v>619</v>
      </c>
      <c r="G106" s="264"/>
      <c r="H106" s="264" t="s">
        <v>652</v>
      </c>
      <c r="I106" s="264" t="s">
        <v>615</v>
      </c>
      <c r="J106" s="264">
        <v>50</v>
      </c>
      <c r="K106" s="275"/>
    </row>
    <row r="107" spans="2:11" ht="15" customHeight="1">
      <c r="B107" s="284"/>
      <c r="C107" s="264" t="s">
        <v>621</v>
      </c>
      <c r="D107" s="264"/>
      <c r="E107" s="264"/>
      <c r="F107" s="283" t="s">
        <v>613</v>
      </c>
      <c r="G107" s="264"/>
      <c r="H107" s="264" t="s">
        <v>652</v>
      </c>
      <c r="I107" s="264" t="s">
        <v>623</v>
      </c>
      <c r="J107" s="264"/>
      <c r="K107" s="275"/>
    </row>
    <row r="108" spans="2:11" ht="15" customHeight="1">
      <c r="B108" s="284"/>
      <c r="C108" s="264" t="s">
        <v>632</v>
      </c>
      <c r="D108" s="264"/>
      <c r="E108" s="264"/>
      <c r="F108" s="283" t="s">
        <v>619</v>
      </c>
      <c r="G108" s="264"/>
      <c r="H108" s="264" t="s">
        <v>652</v>
      </c>
      <c r="I108" s="264" t="s">
        <v>615</v>
      </c>
      <c r="J108" s="264">
        <v>50</v>
      </c>
      <c r="K108" s="275"/>
    </row>
    <row r="109" spans="2:11" ht="15" customHeight="1">
      <c r="B109" s="284"/>
      <c r="C109" s="264" t="s">
        <v>640</v>
      </c>
      <c r="D109" s="264"/>
      <c r="E109" s="264"/>
      <c r="F109" s="283" t="s">
        <v>619</v>
      </c>
      <c r="G109" s="264"/>
      <c r="H109" s="264" t="s">
        <v>652</v>
      </c>
      <c r="I109" s="264" t="s">
        <v>615</v>
      </c>
      <c r="J109" s="264">
        <v>50</v>
      </c>
      <c r="K109" s="275"/>
    </row>
    <row r="110" spans="2:11" ht="15" customHeight="1">
      <c r="B110" s="284"/>
      <c r="C110" s="264" t="s">
        <v>638</v>
      </c>
      <c r="D110" s="264"/>
      <c r="E110" s="264"/>
      <c r="F110" s="283" t="s">
        <v>619</v>
      </c>
      <c r="G110" s="264"/>
      <c r="H110" s="264" t="s">
        <v>652</v>
      </c>
      <c r="I110" s="264" t="s">
        <v>615</v>
      </c>
      <c r="J110" s="264">
        <v>50</v>
      </c>
      <c r="K110" s="275"/>
    </row>
    <row r="111" spans="2:11" ht="15" customHeight="1">
      <c r="B111" s="284"/>
      <c r="C111" s="264" t="s">
        <v>59</v>
      </c>
      <c r="D111" s="264"/>
      <c r="E111" s="264"/>
      <c r="F111" s="283" t="s">
        <v>613</v>
      </c>
      <c r="G111" s="264"/>
      <c r="H111" s="264" t="s">
        <v>653</v>
      </c>
      <c r="I111" s="264" t="s">
        <v>615</v>
      </c>
      <c r="J111" s="264">
        <v>20</v>
      </c>
      <c r="K111" s="275"/>
    </row>
    <row r="112" spans="2:11" ht="15" customHeight="1">
      <c r="B112" s="284"/>
      <c r="C112" s="264" t="s">
        <v>654</v>
      </c>
      <c r="D112" s="264"/>
      <c r="E112" s="264"/>
      <c r="F112" s="283" t="s">
        <v>613</v>
      </c>
      <c r="G112" s="264"/>
      <c r="H112" s="264" t="s">
        <v>655</v>
      </c>
      <c r="I112" s="264" t="s">
        <v>615</v>
      </c>
      <c r="J112" s="264">
        <v>120</v>
      </c>
      <c r="K112" s="275"/>
    </row>
    <row r="113" spans="2:11" ht="15" customHeight="1">
      <c r="B113" s="284"/>
      <c r="C113" s="264" t="s">
        <v>44</v>
      </c>
      <c r="D113" s="264"/>
      <c r="E113" s="264"/>
      <c r="F113" s="283" t="s">
        <v>613</v>
      </c>
      <c r="G113" s="264"/>
      <c r="H113" s="264" t="s">
        <v>656</v>
      </c>
      <c r="I113" s="264" t="s">
        <v>647</v>
      </c>
      <c r="J113" s="264"/>
      <c r="K113" s="275"/>
    </row>
    <row r="114" spans="2:11" ht="15" customHeight="1">
      <c r="B114" s="284"/>
      <c r="C114" s="264" t="s">
        <v>54</v>
      </c>
      <c r="D114" s="264"/>
      <c r="E114" s="264"/>
      <c r="F114" s="283" t="s">
        <v>613</v>
      </c>
      <c r="G114" s="264"/>
      <c r="H114" s="264" t="s">
        <v>657</v>
      </c>
      <c r="I114" s="264" t="s">
        <v>647</v>
      </c>
      <c r="J114" s="264"/>
      <c r="K114" s="275"/>
    </row>
    <row r="115" spans="2:11" ht="15" customHeight="1">
      <c r="B115" s="284"/>
      <c r="C115" s="264" t="s">
        <v>63</v>
      </c>
      <c r="D115" s="264"/>
      <c r="E115" s="264"/>
      <c r="F115" s="283" t="s">
        <v>613</v>
      </c>
      <c r="G115" s="264"/>
      <c r="H115" s="264" t="s">
        <v>658</v>
      </c>
      <c r="I115" s="264" t="s">
        <v>659</v>
      </c>
      <c r="J115" s="264"/>
      <c r="K115" s="275"/>
    </row>
    <row r="116" spans="2:11" ht="15" customHeight="1">
      <c r="B116" s="287"/>
      <c r="C116" s="293"/>
      <c r="D116" s="293"/>
      <c r="E116" s="293"/>
      <c r="F116" s="293"/>
      <c r="G116" s="293"/>
      <c r="H116" s="293"/>
      <c r="I116" s="293"/>
      <c r="J116" s="293"/>
      <c r="K116" s="289"/>
    </row>
    <row r="117" spans="2:11" ht="18.75" customHeight="1">
      <c r="B117" s="294"/>
      <c r="C117" s="260"/>
      <c r="D117" s="260"/>
      <c r="E117" s="260"/>
      <c r="F117" s="295"/>
      <c r="G117" s="260"/>
      <c r="H117" s="260"/>
      <c r="I117" s="260"/>
      <c r="J117" s="260"/>
      <c r="K117" s="294"/>
    </row>
    <row r="118" spans="2:11" ht="18.75" customHeight="1">
      <c r="B118" s="270"/>
      <c r="C118" s="270"/>
      <c r="D118" s="270"/>
      <c r="E118" s="270"/>
      <c r="F118" s="270"/>
      <c r="G118" s="270"/>
      <c r="H118" s="270"/>
      <c r="I118" s="270"/>
      <c r="J118" s="270"/>
      <c r="K118" s="270"/>
    </row>
    <row r="119" spans="2:11" ht="7.5" customHeight="1">
      <c r="B119" s="296"/>
      <c r="C119" s="297"/>
      <c r="D119" s="297"/>
      <c r="E119" s="297"/>
      <c r="F119" s="297"/>
      <c r="G119" s="297"/>
      <c r="H119" s="297"/>
      <c r="I119" s="297"/>
      <c r="J119" s="297"/>
      <c r="K119" s="298"/>
    </row>
    <row r="120" spans="2:11" ht="45" customHeight="1">
      <c r="B120" s="299"/>
      <c r="C120" s="379" t="s">
        <v>660</v>
      </c>
      <c r="D120" s="379"/>
      <c r="E120" s="379"/>
      <c r="F120" s="379"/>
      <c r="G120" s="379"/>
      <c r="H120" s="379"/>
      <c r="I120" s="379"/>
      <c r="J120" s="379"/>
      <c r="K120" s="300"/>
    </row>
    <row r="121" spans="2:11" ht="17.25" customHeight="1">
      <c r="B121" s="301"/>
      <c r="C121" s="276" t="s">
        <v>607</v>
      </c>
      <c r="D121" s="276"/>
      <c r="E121" s="276"/>
      <c r="F121" s="276" t="s">
        <v>608</v>
      </c>
      <c r="G121" s="277"/>
      <c r="H121" s="276" t="s">
        <v>118</v>
      </c>
      <c r="I121" s="276" t="s">
        <v>63</v>
      </c>
      <c r="J121" s="276" t="s">
        <v>609</v>
      </c>
      <c r="K121" s="302"/>
    </row>
    <row r="122" spans="2:11" ht="17.25" customHeight="1">
      <c r="B122" s="301"/>
      <c r="C122" s="278" t="s">
        <v>610</v>
      </c>
      <c r="D122" s="278"/>
      <c r="E122" s="278"/>
      <c r="F122" s="279" t="s">
        <v>611</v>
      </c>
      <c r="G122" s="280"/>
      <c r="H122" s="278"/>
      <c r="I122" s="278"/>
      <c r="J122" s="278" t="s">
        <v>612</v>
      </c>
      <c r="K122" s="302"/>
    </row>
    <row r="123" spans="2:11" ht="5.25" customHeight="1">
      <c r="B123" s="303"/>
      <c r="C123" s="281"/>
      <c r="D123" s="281"/>
      <c r="E123" s="281"/>
      <c r="F123" s="281"/>
      <c r="G123" s="264"/>
      <c r="H123" s="281"/>
      <c r="I123" s="281"/>
      <c r="J123" s="281"/>
      <c r="K123" s="304"/>
    </row>
    <row r="124" spans="2:11" ht="15" customHeight="1">
      <c r="B124" s="303"/>
      <c r="C124" s="264" t="s">
        <v>616</v>
      </c>
      <c r="D124" s="281"/>
      <c r="E124" s="281"/>
      <c r="F124" s="283" t="s">
        <v>613</v>
      </c>
      <c r="G124" s="264"/>
      <c r="H124" s="264" t="s">
        <v>652</v>
      </c>
      <c r="I124" s="264" t="s">
        <v>615</v>
      </c>
      <c r="J124" s="264">
        <v>120</v>
      </c>
      <c r="K124" s="305"/>
    </row>
    <row r="125" spans="2:11" ht="15" customHeight="1">
      <c r="B125" s="303"/>
      <c r="C125" s="264" t="s">
        <v>661</v>
      </c>
      <c r="D125" s="264"/>
      <c r="E125" s="264"/>
      <c r="F125" s="283" t="s">
        <v>613</v>
      </c>
      <c r="G125" s="264"/>
      <c r="H125" s="264" t="s">
        <v>662</v>
      </c>
      <c r="I125" s="264" t="s">
        <v>615</v>
      </c>
      <c r="J125" s="264" t="s">
        <v>663</v>
      </c>
      <c r="K125" s="305"/>
    </row>
    <row r="126" spans="2:11" ht="15" customHeight="1">
      <c r="B126" s="303"/>
      <c r="C126" s="264" t="s">
        <v>562</v>
      </c>
      <c r="D126" s="264"/>
      <c r="E126" s="264"/>
      <c r="F126" s="283" t="s">
        <v>613</v>
      </c>
      <c r="G126" s="264"/>
      <c r="H126" s="264" t="s">
        <v>664</v>
      </c>
      <c r="I126" s="264" t="s">
        <v>615</v>
      </c>
      <c r="J126" s="264" t="s">
        <v>663</v>
      </c>
      <c r="K126" s="305"/>
    </row>
    <row r="127" spans="2:11" ht="15" customHeight="1">
      <c r="B127" s="303"/>
      <c r="C127" s="264" t="s">
        <v>624</v>
      </c>
      <c r="D127" s="264"/>
      <c r="E127" s="264"/>
      <c r="F127" s="283" t="s">
        <v>619</v>
      </c>
      <c r="G127" s="264"/>
      <c r="H127" s="264" t="s">
        <v>625</v>
      </c>
      <c r="I127" s="264" t="s">
        <v>615</v>
      </c>
      <c r="J127" s="264">
        <v>15</v>
      </c>
      <c r="K127" s="305"/>
    </row>
    <row r="128" spans="2:11" ht="15" customHeight="1">
      <c r="B128" s="303"/>
      <c r="C128" s="285" t="s">
        <v>626</v>
      </c>
      <c r="D128" s="285"/>
      <c r="E128" s="285"/>
      <c r="F128" s="286" t="s">
        <v>619</v>
      </c>
      <c r="G128" s="285"/>
      <c r="H128" s="285" t="s">
        <v>627</v>
      </c>
      <c r="I128" s="285" t="s">
        <v>615</v>
      </c>
      <c r="J128" s="285">
        <v>15</v>
      </c>
      <c r="K128" s="305"/>
    </row>
    <row r="129" spans="2:11" ht="15" customHeight="1">
      <c r="B129" s="303"/>
      <c r="C129" s="285" t="s">
        <v>628</v>
      </c>
      <c r="D129" s="285"/>
      <c r="E129" s="285"/>
      <c r="F129" s="286" t="s">
        <v>619</v>
      </c>
      <c r="G129" s="285"/>
      <c r="H129" s="285" t="s">
        <v>629</v>
      </c>
      <c r="I129" s="285" t="s">
        <v>615</v>
      </c>
      <c r="J129" s="285">
        <v>20</v>
      </c>
      <c r="K129" s="305"/>
    </row>
    <row r="130" spans="2:11" ht="15" customHeight="1">
      <c r="B130" s="303"/>
      <c r="C130" s="285" t="s">
        <v>630</v>
      </c>
      <c r="D130" s="285"/>
      <c r="E130" s="285"/>
      <c r="F130" s="286" t="s">
        <v>619</v>
      </c>
      <c r="G130" s="285"/>
      <c r="H130" s="285" t="s">
        <v>631</v>
      </c>
      <c r="I130" s="285" t="s">
        <v>615</v>
      </c>
      <c r="J130" s="285">
        <v>20</v>
      </c>
      <c r="K130" s="305"/>
    </row>
    <row r="131" spans="2:11" ht="15" customHeight="1">
      <c r="B131" s="303"/>
      <c r="C131" s="264" t="s">
        <v>618</v>
      </c>
      <c r="D131" s="264"/>
      <c r="E131" s="264"/>
      <c r="F131" s="283" t="s">
        <v>619</v>
      </c>
      <c r="G131" s="264"/>
      <c r="H131" s="264" t="s">
        <v>652</v>
      </c>
      <c r="I131" s="264" t="s">
        <v>615</v>
      </c>
      <c r="J131" s="264">
        <v>50</v>
      </c>
      <c r="K131" s="305"/>
    </row>
    <row r="132" spans="2:11" ht="15" customHeight="1">
      <c r="B132" s="303"/>
      <c r="C132" s="264" t="s">
        <v>632</v>
      </c>
      <c r="D132" s="264"/>
      <c r="E132" s="264"/>
      <c r="F132" s="283" t="s">
        <v>619</v>
      </c>
      <c r="G132" s="264"/>
      <c r="H132" s="264" t="s">
        <v>652</v>
      </c>
      <c r="I132" s="264" t="s">
        <v>615</v>
      </c>
      <c r="J132" s="264">
        <v>50</v>
      </c>
      <c r="K132" s="305"/>
    </row>
    <row r="133" spans="2:11" ht="15" customHeight="1">
      <c r="B133" s="303"/>
      <c r="C133" s="264" t="s">
        <v>638</v>
      </c>
      <c r="D133" s="264"/>
      <c r="E133" s="264"/>
      <c r="F133" s="283" t="s">
        <v>619</v>
      </c>
      <c r="G133" s="264"/>
      <c r="H133" s="264" t="s">
        <v>652</v>
      </c>
      <c r="I133" s="264" t="s">
        <v>615</v>
      </c>
      <c r="J133" s="264">
        <v>50</v>
      </c>
      <c r="K133" s="305"/>
    </row>
    <row r="134" spans="2:11" ht="15" customHeight="1">
      <c r="B134" s="303"/>
      <c r="C134" s="264" t="s">
        <v>640</v>
      </c>
      <c r="D134" s="264"/>
      <c r="E134" s="264"/>
      <c r="F134" s="283" t="s">
        <v>619</v>
      </c>
      <c r="G134" s="264"/>
      <c r="H134" s="264" t="s">
        <v>652</v>
      </c>
      <c r="I134" s="264" t="s">
        <v>615</v>
      </c>
      <c r="J134" s="264">
        <v>50</v>
      </c>
      <c r="K134" s="305"/>
    </row>
    <row r="135" spans="2:11" ht="15" customHeight="1">
      <c r="B135" s="303"/>
      <c r="C135" s="264" t="s">
        <v>123</v>
      </c>
      <c r="D135" s="264"/>
      <c r="E135" s="264"/>
      <c r="F135" s="283" t="s">
        <v>619</v>
      </c>
      <c r="G135" s="264"/>
      <c r="H135" s="264" t="s">
        <v>665</v>
      </c>
      <c r="I135" s="264" t="s">
        <v>615</v>
      </c>
      <c r="J135" s="264">
        <v>255</v>
      </c>
      <c r="K135" s="305"/>
    </row>
    <row r="136" spans="2:11" ht="15" customHeight="1">
      <c r="B136" s="303"/>
      <c r="C136" s="264" t="s">
        <v>642</v>
      </c>
      <c r="D136" s="264"/>
      <c r="E136" s="264"/>
      <c r="F136" s="283" t="s">
        <v>613</v>
      </c>
      <c r="G136" s="264"/>
      <c r="H136" s="264" t="s">
        <v>666</v>
      </c>
      <c r="I136" s="264" t="s">
        <v>644</v>
      </c>
      <c r="J136" s="264"/>
      <c r="K136" s="305"/>
    </row>
    <row r="137" spans="2:11" ht="15" customHeight="1">
      <c r="B137" s="303"/>
      <c r="C137" s="264" t="s">
        <v>645</v>
      </c>
      <c r="D137" s="264"/>
      <c r="E137" s="264"/>
      <c r="F137" s="283" t="s">
        <v>613</v>
      </c>
      <c r="G137" s="264"/>
      <c r="H137" s="264" t="s">
        <v>667</v>
      </c>
      <c r="I137" s="264" t="s">
        <v>647</v>
      </c>
      <c r="J137" s="264"/>
      <c r="K137" s="305"/>
    </row>
    <row r="138" spans="2:11" ht="15" customHeight="1">
      <c r="B138" s="303"/>
      <c r="C138" s="264" t="s">
        <v>648</v>
      </c>
      <c r="D138" s="264"/>
      <c r="E138" s="264"/>
      <c r="F138" s="283" t="s">
        <v>613</v>
      </c>
      <c r="G138" s="264"/>
      <c r="H138" s="264" t="s">
        <v>648</v>
      </c>
      <c r="I138" s="264" t="s">
        <v>647</v>
      </c>
      <c r="J138" s="264"/>
      <c r="K138" s="305"/>
    </row>
    <row r="139" spans="2:11" ht="15" customHeight="1">
      <c r="B139" s="303"/>
      <c r="C139" s="264" t="s">
        <v>44</v>
      </c>
      <c r="D139" s="264"/>
      <c r="E139" s="264"/>
      <c r="F139" s="283" t="s">
        <v>613</v>
      </c>
      <c r="G139" s="264"/>
      <c r="H139" s="264" t="s">
        <v>668</v>
      </c>
      <c r="I139" s="264" t="s">
        <v>647</v>
      </c>
      <c r="J139" s="264"/>
      <c r="K139" s="305"/>
    </row>
    <row r="140" spans="2:11" ht="15" customHeight="1">
      <c r="B140" s="303"/>
      <c r="C140" s="264" t="s">
        <v>669</v>
      </c>
      <c r="D140" s="264"/>
      <c r="E140" s="264"/>
      <c r="F140" s="283" t="s">
        <v>613</v>
      </c>
      <c r="G140" s="264"/>
      <c r="H140" s="264" t="s">
        <v>670</v>
      </c>
      <c r="I140" s="264" t="s">
        <v>647</v>
      </c>
      <c r="J140" s="264"/>
      <c r="K140" s="305"/>
    </row>
    <row r="141" spans="2:11" ht="15" customHeight="1">
      <c r="B141" s="306"/>
      <c r="C141" s="307"/>
      <c r="D141" s="307"/>
      <c r="E141" s="307"/>
      <c r="F141" s="307"/>
      <c r="G141" s="307"/>
      <c r="H141" s="307"/>
      <c r="I141" s="307"/>
      <c r="J141" s="307"/>
      <c r="K141" s="308"/>
    </row>
    <row r="142" spans="2:11" ht="18.75" customHeight="1">
      <c r="B142" s="260"/>
      <c r="C142" s="260"/>
      <c r="D142" s="260"/>
      <c r="E142" s="260"/>
      <c r="F142" s="295"/>
      <c r="G142" s="260"/>
      <c r="H142" s="260"/>
      <c r="I142" s="260"/>
      <c r="J142" s="260"/>
      <c r="K142" s="260"/>
    </row>
    <row r="143" spans="2:11" ht="18.75" customHeight="1">
      <c r="B143" s="270"/>
      <c r="C143" s="270"/>
      <c r="D143" s="270"/>
      <c r="E143" s="270"/>
      <c r="F143" s="270"/>
      <c r="G143" s="270"/>
      <c r="H143" s="270"/>
      <c r="I143" s="270"/>
      <c r="J143" s="270"/>
      <c r="K143" s="270"/>
    </row>
    <row r="144" spans="2:11" ht="7.5" customHeight="1">
      <c r="B144" s="271"/>
      <c r="C144" s="272"/>
      <c r="D144" s="272"/>
      <c r="E144" s="272"/>
      <c r="F144" s="272"/>
      <c r="G144" s="272"/>
      <c r="H144" s="272"/>
      <c r="I144" s="272"/>
      <c r="J144" s="272"/>
      <c r="K144" s="273"/>
    </row>
    <row r="145" spans="2:11" ht="45" customHeight="1">
      <c r="B145" s="274"/>
      <c r="C145" s="380" t="s">
        <v>671</v>
      </c>
      <c r="D145" s="380"/>
      <c r="E145" s="380"/>
      <c r="F145" s="380"/>
      <c r="G145" s="380"/>
      <c r="H145" s="380"/>
      <c r="I145" s="380"/>
      <c r="J145" s="380"/>
      <c r="K145" s="275"/>
    </row>
    <row r="146" spans="2:11" ht="17.25" customHeight="1">
      <c r="B146" s="274"/>
      <c r="C146" s="276" t="s">
        <v>607</v>
      </c>
      <c r="D146" s="276"/>
      <c r="E146" s="276"/>
      <c r="F146" s="276" t="s">
        <v>608</v>
      </c>
      <c r="G146" s="277"/>
      <c r="H146" s="276" t="s">
        <v>118</v>
      </c>
      <c r="I146" s="276" t="s">
        <v>63</v>
      </c>
      <c r="J146" s="276" t="s">
        <v>609</v>
      </c>
      <c r="K146" s="275"/>
    </row>
    <row r="147" spans="2:11" ht="17.25" customHeight="1">
      <c r="B147" s="274"/>
      <c r="C147" s="278" t="s">
        <v>610</v>
      </c>
      <c r="D147" s="278"/>
      <c r="E147" s="278"/>
      <c r="F147" s="279" t="s">
        <v>611</v>
      </c>
      <c r="G147" s="280"/>
      <c r="H147" s="278"/>
      <c r="I147" s="278"/>
      <c r="J147" s="278" t="s">
        <v>612</v>
      </c>
      <c r="K147" s="275"/>
    </row>
    <row r="148" spans="2:11" ht="5.25" customHeight="1">
      <c r="B148" s="284"/>
      <c r="C148" s="281"/>
      <c r="D148" s="281"/>
      <c r="E148" s="281"/>
      <c r="F148" s="281"/>
      <c r="G148" s="282"/>
      <c r="H148" s="281"/>
      <c r="I148" s="281"/>
      <c r="J148" s="281"/>
      <c r="K148" s="305"/>
    </row>
    <row r="149" spans="2:11" ht="15" customHeight="1">
      <c r="B149" s="284"/>
      <c r="C149" s="309" t="s">
        <v>616</v>
      </c>
      <c r="D149" s="264"/>
      <c r="E149" s="264"/>
      <c r="F149" s="310" t="s">
        <v>613</v>
      </c>
      <c r="G149" s="264"/>
      <c r="H149" s="309" t="s">
        <v>652</v>
      </c>
      <c r="I149" s="309" t="s">
        <v>615</v>
      </c>
      <c r="J149" s="309">
        <v>120</v>
      </c>
      <c r="K149" s="305"/>
    </row>
    <row r="150" spans="2:11" ht="15" customHeight="1">
      <c r="B150" s="284"/>
      <c r="C150" s="309" t="s">
        <v>661</v>
      </c>
      <c r="D150" s="264"/>
      <c r="E150" s="264"/>
      <c r="F150" s="310" t="s">
        <v>613</v>
      </c>
      <c r="G150" s="264"/>
      <c r="H150" s="309" t="s">
        <v>672</v>
      </c>
      <c r="I150" s="309" t="s">
        <v>615</v>
      </c>
      <c r="J150" s="309" t="s">
        <v>663</v>
      </c>
      <c r="K150" s="305"/>
    </row>
    <row r="151" spans="2:11" ht="15" customHeight="1">
      <c r="B151" s="284"/>
      <c r="C151" s="309" t="s">
        <v>562</v>
      </c>
      <c r="D151" s="264"/>
      <c r="E151" s="264"/>
      <c r="F151" s="310" t="s">
        <v>613</v>
      </c>
      <c r="G151" s="264"/>
      <c r="H151" s="309" t="s">
        <v>673</v>
      </c>
      <c r="I151" s="309" t="s">
        <v>615</v>
      </c>
      <c r="J151" s="309" t="s">
        <v>663</v>
      </c>
      <c r="K151" s="305"/>
    </row>
    <row r="152" spans="2:11" ht="15" customHeight="1">
      <c r="B152" s="284"/>
      <c r="C152" s="309" t="s">
        <v>618</v>
      </c>
      <c r="D152" s="264"/>
      <c r="E152" s="264"/>
      <c r="F152" s="310" t="s">
        <v>619</v>
      </c>
      <c r="G152" s="264"/>
      <c r="H152" s="309" t="s">
        <v>652</v>
      </c>
      <c r="I152" s="309" t="s">
        <v>615</v>
      </c>
      <c r="J152" s="309">
        <v>50</v>
      </c>
      <c r="K152" s="305"/>
    </row>
    <row r="153" spans="2:11" ht="15" customHeight="1">
      <c r="B153" s="284"/>
      <c r="C153" s="309" t="s">
        <v>621</v>
      </c>
      <c r="D153" s="264"/>
      <c r="E153" s="264"/>
      <c r="F153" s="310" t="s">
        <v>613</v>
      </c>
      <c r="G153" s="264"/>
      <c r="H153" s="309" t="s">
        <v>652</v>
      </c>
      <c r="I153" s="309" t="s">
        <v>623</v>
      </c>
      <c r="J153" s="309"/>
      <c r="K153" s="305"/>
    </row>
    <row r="154" spans="2:11" ht="15" customHeight="1">
      <c r="B154" s="284"/>
      <c r="C154" s="309" t="s">
        <v>632</v>
      </c>
      <c r="D154" s="264"/>
      <c r="E154" s="264"/>
      <c r="F154" s="310" t="s">
        <v>619</v>
      </c>
      <c r="G154" s="264"/>
      <c r="H154" s="309" t="s">
        <v>652</v>
      </c>
      <c r="I154" s="309" t="s">
        <v>615</v>
      </c>
      <c r="J154" s="309">
        <v>50</v>
      </c>
      <c r="K154" s="305"/>
    </row>
    <row r="155" spans="2:11" ht="15" customHeight="1">
      <c r="B155" s="284"/>
      <c r="C155" s="309" t="s">
        <v>640</v>
      </c>
      <c r="D155" s="264"/>
      <c r="E155" s="264"/>
      <c r="F155" s="310" t="s">
        <v>619</v>
      </c>
      <c r="G155" s="264"/>
      <c r="H155" s="309" t="s">
        <v>652</v>
      </c>
      <c r="I155" s="309" t="s">
        <v>615</v>
      </c>
      <c r="J155" s="309">
        <v>50</v>
      </c>
      <c r="K155" s="305"/>
    </row>
    <row r="156" spans="2:11" ht="15" customHeight="1">
      <c r="B156" s="284"/>
      <c r="C156" s="309" t="s">
        <v>638</v>
      </c>
      <c r="D156" s="264"/>
      <c r="E156" s="264"/>
      <c r="F156" s="310" t="s">
        <v>619</v>
      </c>
      <c r="G156" s="264"/>
      <c r="H156" s="309" t="s">
        <v>652</v>
      </c>
      <c r="I156" s="309" t="s">
        <v>615</v>
      </c>
      <c r="J156" s="309">
        <v>50</v>
      </c>
      <c r="K156" s="305"/>
    </row>
    <row r="157" spans="2:11" ht="15" customHeight="1">
      <c r="B157" s="284"/>
      <c r="C157" s="309" t="s">
        <v>101</v>
      </c>
      <c r="D157" s="264"/>
      <c r="E157" s="264"/>
      <c r="F157" s="310" t="s">
        <v>613</v>
      </c>
      <c r="G157" s="264"/>
      <c r="H157" s="309" t="s">
        <v>674</v>
      </c>
      <c r="I157" s="309" t="s">
        <v>615</v>
      </c>
      <c r="J157" s="309" t="s">
        <v>675</v>
      </c>
      <c r="K157" s="305"/>
    </row>
    <row r="158" spans="2:11" ht="15" customHeight="1">
      <c r="B158" s="284"/>
      <c r="C158" s="309" t="s">
        <v>676</v>
      </c>
      <c r="D158" s="264"/>
      <c r="E158" s="264"/>
      <c r="F158" s="310" t="s">
        <v>613</v>
      </c>
      <c r="G158" s="264"/>
      <c r="H158" s="309" t="s">
        <v>677</v>
      </c>
      <c r="I158" s="309" t="s">
        <v>647</v>
      </c>
      <c r="J158" s="309"/>
      <c r="K158" s="305"/>
    </row>
    <row r="159" spans="2:11" ht="15" customHeight="1">
      <c r="B159" s="311"/>
      <c r="C159" s="293"/>
      <c r="D159" s="293"/>
      <c r="E159" s="293"/>
      <c r="F159" s="293"/>
      <c r="G159" s="293"/>
      <c r="H159" s="293"/>
      <c r="I159" s="293"/>
      <c r="J159" s="293"/>
      <c r="K159" s="312"/>
    </row>
    <row r="160" spans="2:11" ht="18.75" customHeight="1">
      <c r="B160" s="260"/>
      <c r="C160" s="264"/>
      <c r="D160" s="264"/>
      <c r="E160" s="264"/>
      <c r="F160" s="283"/>
      <c r="G160" s="264"/>
      <c r="H160" s="264"/>
      <c r="I160" s="264"/>
      <c r="J160" s="264"/>
      <c r="K160" s="260"/>
    </row>
    <row r="161" spans="2:11" ht="18.75" customHeight="1">
      <c r="B161" s="270"/>
      <c r="C161" s="270"/>
      <c r="D161" s="270"/>
      <c r="E161" s="270"/>
      <c r="F161" s="270"/>
      <c r="G161" s="270"/>
      <c r="H161" s="270"/>
      <c r="I161" s="270"/>
      <c r="J161" s="270"/>
      <c r="K161" s="270"/>
    </row>
    <row r="162" spans="2:11" ht="7.5" customHeight="1">
      <c r="B162" s="252"/>
      <c r="C162" s="253"/>
      <c r="D162" s="253"/>
      <c r="E162" s="253"/>
      <c r="F162" s="253"/>
      <c r="G162" s="253"/>
      <c r="H162" s="253"/>
      <c r="I162" s="253"/>
      <c r="J162" s="253"/>
      <c r="K162" s="254"/>
    </row>
    <row r="163" spans="2:11" ht="45" customHeight="1">
      <c r="B163" s="255"/>
      <c r="C163" s="379" t="s">
        <v>678</v>
      </c>
      <c r="D163" s="379"/>
      <c r="E163" s="379"/>
      <c r="F163" s="379"/>
      <c r="G163" s="379"/>
      <c r="H163" s="379"/>
      <c r="I163" s="379"/>
      <c r="J163" s="379"/>
      <c r="K163" s="256"/>
    </row>
    <row r="164" spans="2:11" ht="17.25" customHeight="1">
      <c r="B164" s="255"/>
      <c r="C164" s="276" t="s">
        <v>607</v>
      </c>
      <c r="D164" s="276"/>
      <c r="E164" s="276"/>
      <c r="F164" s="276" t="s">
        <v>608</v>
      </c>
      <c r="G164" s="313"/>
      <c r="H164" s="314" t="s">
        <v>118</v>
      </c>
      <c r="I164" s="314" t="s">
        <v>63</v>
      </c>
      <c r="J164" s="276" t="s">
        <v>609</v>
      </c>
      <c r="K164" s="256"/>
    </row>
    <row r="165" spans="2:11" ht="17.25" customHeight="1">
      <c r="B165" s="257"/>
      <c r="C165" s="278" t="s">
        <v>610</v>
      </c>
      <c r="D165" s="278"/>
      <c r="E165" s="278"/>
      <c r="F165" s="279" t="s">
        <v>611</v>
      </c>
      <c r="G165" s="315"/>
      <c r="H165" s="316"/>
      <c r="I165" s="316"/>
      <c r="J165" s="278" t="s">
        <v>612</v>
      </c>
      <c r="K165" s="258"/>
    </row>
    <row r="166" spans="2:11" ht="5.25" customHeight="1">
      <c r="B166" s="284"/>
      <c r="C166" s="281"/>
      <c r="D166" s="281"/>
      <c r="E166" s="281"/>
      <c r="F166" s="281"/>
      <c r="G166" s="282"/>
      <c r="H166" s="281"/>
      <c r="I166" s="281"/>
      <c r="J166" s="281"/>
      <c r="K166" s="305"/>
    </row>
    <row r="167" spans="2:11" ht="15" customHeight="1">
      <c r="B167" s="284"/>
      <c r="C167" s="264" t="s">
        <v>616</v>
      </c>
      <c r="D167" s="264"/>
      <c r="E167" s="264"/>
      <c r="F167" s="283" t="s">
        <v>613</v>
      </c>
      <c r="G167" s="264"/>
      <c r="H167" s="264" t="s">
        <v>652</v>
      </c>
      <c r="I167" s="264" t="s">
        <v>615</v>
      </c>
      <c r="J167" s="264">
        <v>120</v>
      </c>
      <c r="K167" s="305"/>
    </row>
    <row r="168" spans="2:11" ht="15" customHeight="1">
      <c r="B168" s="284"/>
      <c r="C168" s="264" t="s">
        <v>661</v>
      </c>
      <c r="D168" s="264"/>
      <c r="E168" s="264"/>
      <c r="F168" s="283" t="s">
        <v>613</v>
      </c>
      <c r="G168" s="264"/>
      <c r="H168" s="264" t="s">
        <v>662</v>
      </c>
      <c r="I168" s="264" t="s">
        <v>615</v>
      </c>
      <c r="J168" s="264" t="s">
        <v>663</v>
      </c>
      <c r="K168" s="305"/>
    </row>
    <row r="169" spans="2:11" ht="15" customHeight="1">
      <c r="B169" s="284"/>
      <c r="C169" s="264" t="s">
        <v>562</v>
      </c>
      <c r="D169" s="264"/>
      <c r="E169" s="264"/>
      <c r="F169" s="283" t="s">
        <v>613</v>
      </c>
      <c r="G169" s="264"/>
      <c r="H169" s="264" t="s">
        <v>679</v>
      </c>
      <c r="I169" s="264" t="s">
        <v>615</v>
      </c>
      <c r="J169" s="264" t="s">
        <v>663</v>
      </c>
      <c r="K169" s="305"/>
    </row>
    <row r="170" spans="2:11" ht="15" customHeight="1">
      <c r="B170" s="284"/>
      <c r="C170" s="264" t="s">
        <v>618</v>
      </c>
      <c r="D170" s="264"/>
      <c r="E170" s="264"/>
      <c r="F170" s="283" t="s">
        <v>619</v>
      </c>
      <c r="G170" s="264"/>
      <c r="H170" s="264" t="s">
        <v>679</v>
      </c>
      <c r="I170" s="264" t="s">
        <v>615</v>
      </c>
      <c r="J170" s="264">
        <v>50</v>
      </c>
      <c r="K170" s="305"/>
    </row>
    <row r="171" spans="2:11" ht="15" customHeight="1">
      <c r="B171" s="284"/>
      <c r="C171" s="264" t="s">
        <v>621</v>
      </c>
      <c r="D171" s="264"/>
      <c r="E171" s="264"/>
      <c r="F171" s="283" t="s">
        <v>613</v>
      </c>
      <c r="G171" s="264"/>
      <c r="H171" s="264" t="s">
        <v>679</v>
      </c>
      <c r="I171" s="264" t="s">
        <v>623</v>
      </c>
      <c r="J171" s="264"/>
      <c r="K171" s="305"/>
    </row>
    <row r="172" spans="2:11" ht="15" customHeight="1">
      <c r="B172" s="284"/>
      <c r="C172" s="264" t="s">
        <v>632</v>
      </c>
      <c r="D172" s="264"/>
      <c r="E172" s="264"/>
      <c r="F172" s="283" t="s">
        <v>619</v>
      </c>
      <c r="G172" s="264"/>
      <c r="H172" s="264" t="s">
        <v>679</v>
      </c>
      <c r="I172" s="264" t="s">
        <v>615</v>
      </c>
      <c r="J172" s="264">
        <v>50</v>
      </c>
      <c r="K172" s="305"/>
    </row>
    <row r="173" spans="2:11" ht="15" customHeight="1">
      <c r="B173" s="284"/>
      <c r="C173" s="264" t="s">
        <v>640</v>
      </c>
      <c r="D173" s="264"/>
      <c r="E173" s="264"/>
      <c r="F173" s="283" t="s">
        <v>619</v>
      </c>
      <c r="G173" s="264"/>
      <c r="H173" s="264" t="s">
        <v>679</v>
      </c>
      <c r="I173" s="264" t="s">
        <v>615</v>
      </c>
      <c r="J173" s="264">
        <v>50</v>
      </c>
      <c r="K173" s="305"/>
    </row>
    <row r="174" spans="2:11" ht="15" customHeight="1">
      <c r="B174" s="284"/>
      <c r="C174" s="264" t="s">
        <v>638</v>
      </c>
      <c r="D174" s="264"/>
      <c r="E174" s="264"/>
      <c r="F174" s="283" t="s">
        <v>619</v>
      </c>
      <c r="G174" s="264"/>
      <c r="H174" s="264" t="s">
        <v>679</v>
      </c>
      <c r="I174" s="264" t="s">
        <v>615</v>
      </c>
      <c r="J174" s="264">
        <v>50</v>
      </c>
      <c r="K174" s="305"/>
    </row>
    <row r="175" spans="2:11" ht="15" customHeight="1">
      <c r="B175" s="284"/>
      <c r="C175" s="264" t="s">
        <v>117</v>
      </c>
      <c r="D175" s="264"/>
      <c r="E175" s="264"/>
      <c r="F175" s="283" t="s">
        <v>613</v>
      </c>
      <c r="G175" s="264"/>
      <c r="H175" s="264" t="s">
        <v>680</v>
      </c>
      <c r="I175" s="264" t="s">
        <v>681</v>
      </c>
      <c r="J175" s="264"/>
      <c r="K175" s="305"/>
    </row>
    <row r="176" spans="2:11" ht="15" customHeight="1">
      <c r="B176" s="284"/>
      <c r="C176" s="264" t="s">
        <v>63</v>
      </c>
      <c r="D176" s="264"/>
      <c r="E176" s="264"/>
      <c r="F176" s="283" t="s">
        <v>613</v>
      </c>
      <c r="G176" s="264"/>
      <c r="H176" s="264" t="s">
        <v>682</v>
      </c>
      <c r="I176" s="264" t="s">
        <v>683</v>
      </c>
      <c r="J176" s="264">
        <v>1</v>
      </c>
      <c r="K176" s="305"/>
    </row>
    <row r="177" spans="2:11" ht="15" customHeight="1">
      <c r="B177" s="284"/>
      <c r="C177" s="264" t="s">
        <v>59</v>
      </c>
      <c r="D177" s="264"/>
      <c r="E177" s="264"/>
      <c r="F177" s="283" t="s">
        <v>613</v>
      </c>
      <c r="G177" s="264"/>
      <c r="H177" s="264" t="s">
        <v>684</v>
      </c>
      <c r="I177" s="264" t="s">
        <v>615</v>
      </c>
      <c r="J177" s="264">
        <v>20</v>
      </c>
      <c r="K177" s="305"/>
    </row>
    <row r="178" spans="2:11" ht="15" customHeight="1">
      <c r="B178" s="284"/>
      <c r="C178" s="264" t="s">
        <v>118</v>
      </c>
      <c r="D178" s="264"/>
      <c r="E178" s="264"/>
      <c r="F178" s="283" t="s">
        <v>613</v>
      </c>
      <c r="G178" s="264"/>
      <c r="H178" s="264" t="s">
        <v>685</v>
      </c>
      <c r="I178" s="264" t="s">
        <v>615</v>
      </c>
      <c r="J178" s="264">
        <v>255</v>
      </c>
      <c r="K178" s="305"/>
    </row>
    <row r="179" spans="2:11" ht="15" customHeight="1">
      <c r="B179" s="284"/>
      <c r="C179" s="264" t="s">
        <v>119</v>
      </c>
      <c r="D179" s="264"/>
      <c r="E179" s="264"/>
      <c r="F179" s="283" t="s">
        <v>613</v>
      </c>
      <c r="G179" s="264"/>
      <c r="H179" s="264" t="s">
        <v>578</v>
      </c>
      <c r="I179" s="264" t="s">
        <v>615</v>
      </c>
      <c r="J179" s="264">
        <v>10</v>
      </c>
      <c r="K179" s="305"/>
    </row>
    <row r="180" spans="2:11" ht="15" customHeight="1">
      <c r="B180" s="284"/>
      <c r="C180" s="264" t="s">
        <v>120</v>
      </c>
      <c r="D180" s="264"/>
      <c r="E180" s="264"/>
      <c r="F180" s="283" t="s">
        <v>613</v>
      </c>
      <c r="G180" s="264"/>
      <c r="H180" s="264" t="s">
        <v>686</v>
      </c>
      <c r="I180" s="264" t="s">
        <v>647</v>
      </c>
      <c r="J180" s="264"/>
      <c r="K180" s="305"/>
    </row>
    <row r="181" spans="2:11" ht="15" customHeight="1">
      <c r="B181" s="284"/>
      <c r="C181" s="264" t="s">
        <v>687</v>
      </c>
      <c r="D181" s="264"/>
      <c r="E181" s="264"/>
      <c r="F181" s="283" t="s">
        <v>613</v>
      </c>
      <c r="G181" s="264"/>
      <c r="H181" s="264" t="s">
        <v>688</v>
      </c>
      <c r="I181" s="264" t="s">
        <v>647</v>
      </c>
      <c r="J181" s="264"/>
      <c r="K181" s="305"/>
    </row>
    <row r="182" spans="2:11" ht="15" customHeight="1">
      <c r="B182" s="284"/>
      <c r="C182" s="264" t="s">
        <v>676</v>
      </c>
      <c r="D182" s="264"/>
      <c r="E182" s="264"/>
      <c r="F182" s="283" t="s">
        <v>613</v>
      </c>
      <c r="G182" s="264"/>
      <c r="H182" s="264" t="s">
        <v>689</v>
      </c>
      <c r="I182" s="264" t="s">
        <v>647</v>
      </c>
      <c r="J182" s="264"/>
      <c r="K182" s="305"/>
    </row>
    <row r="183" spans="2:11" ht="15" customHeight="1">
      <c r="B183" s="284"/>
      <c r="C183" s="264" t="s">
        <v>122</v>
      </c>
      <c r="D183" s="264"/>
      <c r="E183" s="264"/>
      <c r="F183" s="283" t="s">
        <v>619</v>
      </c>
      <c r="G183" s="264"/>
      <c r="H183" s="264" t="s">
        <v>690</v>
      </c>
      <c r="I183" s="264" t="s">
        <v>615</v>
      </c>
      <c r="J183" s="264">
        <v>50</v>
      </c>
      <c r="K183" s="305"/>
    </row>
    <row r="184" spans="2:11" ht="15" customHeight="1">
      <c r="B184" s="284"/>
      <c r="C184" s="264" t="s">
        <v>691</v>
      </c>
      <c r="D184" s="264"/>
      <c r="E184" s="264"/>
      <c r="F184" s="283" t="s">
        <v>619</v>
      </c>
      <c r="G184" s="264"/>
      <c r="H184" s="264" t="s">
        <v>692</v>
      </c>
      <c r="I184" s="264" t="s">
        <v>693</v>
      </c>
      <c r="J184" s="264"/>
      <c r="K184" s="305"/>
    </row>
    <row r="185" spans="2:11" ht="15" customHeight="1">
      <c r="B185" s="284"/>
      <c r="C185" s="264" t="s">
        <v>694</v>
      </c>
      <c r="D185" s="264"/>
      <c r="E185" s="264"/>
      <c r="F185" s="283" t="s">
        <v>619</v>
      </c>
      <c r="G185" s="264"/>
      <c r="H185" s="264" t="s">
        <v>695</v>
      </c>
      <c r="I185" s="264" t="s">
        <v>693</v>
      </c>
      <c r="J185" s="264"/>
      <c r="K185" s="305"/>
    </row>
    <row r="186" spans="2:11" ht="15" customHeight="1">
      <c r="B186" s="284"/>
      <c r="C186" s="264" t="s">
        <v>696</v>
      </c>
      <c r="D186" s="264"/>
      <c r="E186" s="264"/>
      <c r="F186" s="283" t="s">
        <v>619</v>
      </c>
      <c r="G186" s="264"/>
      <c r="H186" s="264" t="s">
        <v>697</v>
      </c>
      <c r="I186" s="264" t="s">
        <v>693</v>
      </c>
      <c r="J186" s="264"/>
      <c r="K186" s="305"/>
    </row>
    <row r="187" spans="2:11" ht="15" customHeight="1">
      <c r="B187" s="284"/>
      <c r="C187" s="317" t="s">
        <v>698</v>
      </c>
      <c r="D187" s="264"/>
      <c r="E187" s="264"/>
      <c r="F187" s="283" t="s">
        <v>619</v>
      </c>
      <c r="G187" s="264"/>
      <c r="H187" s="264" t="s">
        <v>699</v>
      </c>
      <c r="I187" s="264" t="s">
        <v>700</v>
      </c>
      <c r="J187" s="318" t="s">
        <v>701</v>
      </c>
      <c r="K187" s="305"/>
    </row>
    <row r="188" spans="2:11" ht="15" customHeight="1">
      <c r="B188" s="284"/>
      <c r="C188" s="269" t="s">
        <v>48</v>
      </c>
      <c r="D188" s="264"/>
      <c r="E188" s="264"/>
      <c r="F188" s="283" t="s">
        <v>613</v>
      </c>
      <c r="G188" s="264"/>
      <c r="H188" s="260" t="s">
        <v>702</v>
      </c>
      <c r="I188" s="264" t="s">
        <v>703</v>
      </c>
      <c r="J188" s="264"/>
      <c r="K188" s="305"/>
    </row>
    <row r="189" spans="2:11" ht="15" customHeight="1">
      <c r="B189" s="284"/>
      <c r="C189" s="269" t="s">
        <v>704</v>
      </c>
      <c r="D189" s="264"/>
      <c r="E189" s="264"/>
      <c r="F189" s="283" t="s">
        <v>613</v>
      </c>
      <c r="G189" s="264"/>
      <c r="H189" s="264" t="s">
        <v>705</v>
      </c>
      <c r="I189" s="264" t="s">
        <v>647</v>
      </c>
      <c r="J189" s="264"/>
      <c r="K189" s="305"/>
    </row>
    <row r="190" spans="2:11" ht="15" customHeight="1">
      <c r="B190" s="284"/>
      <c r="C190" s="269" t="s">
        <v>706</v>
      </c>
      <c r="D190" s="264"/>
      <c r="E190" s="264"/>
      <c r="F190" s="283" t="s">
        <v>613</v>
      </c>
      <c r="G190" s="264"/>
      <c r="H190" s="264" t="s">
        <v>707</v>
      </c>
      <c r="I190" s="264" t="s">
        <v>647</v>
      </c>
      <c r="J190" s="264"/>
      <c r="K190" s="305"/>
    </row>
    <row r="191" spans="2:11" ht="15" customHeight="1">
      <c r="B191" s="284"/>
      <c r="C191" s="269" t="s">
        <v>708</v>
      </c>
      <c r="D191" s="264"/>
      <c r="E191" s="264"/>
      <c r="F191" s="283" t="s">
        <v>619</v>
      </c>
      <c r="G191" s="264"/>
      <c r="H191" s="264" t="s">
        <v>709</v>
      </c>
      <c r="I191" s="264" t="s">
        <v>647</v>
      </c>
      <c r="J191" s="264"/>
      <c r="K191" s="305"/>
    </row>
    <row r="192" spans="2:11" ht="15" customHeight="1">
      <c r="B192" s="311"/>
      <c r="C192" s="319"/>
      <c r="D192" s="293"/>
      <c r="E192" s="293"/>
      <c r="F192" s="293"/>
      <c r="G192" s="293"/>
      <c r="H192" s="293"/>
      <c r="I192" s="293"/>
      <c r="J192" s="293"/>
      <c r="K192" s="312"/>
    </row>
    <row r="193" spans="2:11" ht="18.75" customHeight="1">
      <c r="B193" s="260"/>
      <c r="C193" s="264"/>
      <c r="D193" s="264"/>
      <c r="E193" s="264"/>
      <c r="F193" s="283"/>
      <c r="G193" s="264"/>
      <c r="H193" s="264"/>
      <c r="I193" s="264"/>
      <c r="J193" s="264"/>
      <c r="K193" s="260"/>
    </row>
    <row r="194" spans="2:11" ht="18.75" customHeight="1">
      <c r="B194" s="260"/>
      <c r="C194" s="264"/>
      <c r="D194" s="264"/>
      <c r="E194" s="264"/>
      <c r="F194" s="283"/>
      <c r="G194" s="264"/>
      <c r="H194" s="264"/>
      <c r="I194" s="264"/>
      <c r="J194" s="264"/>
      <c r="K194" s="260"/>
    </row>
    <row r="195" spans="2:11" ht="18.75" customHeight="1">
      <c r="B195" s="270"/>
      <c r="C195" s="270"/>
      <c r="D195" s="270"/>
      <c r="E195" s="270"/>
      <c r="F195" s="270"/>
      <c r="G195" s="270"/>
      <c r="H195" s="270"/>
      <c r="I195" s="270"/>
      <c r="J195" s="270"/>
      <c r="K195" s="270"/>
    </row>
    <row r="196" spans="2:11">
      <c r="B196" s="252"/>
      <c r="C196" s="253"/>
      <c r="D196" s="253"/>
      <c r="E196" s="253"/>
      <c r="F196" s="253"/>
      <c r="G196" s="253"/>
      <c r="H196" s="253"/>
      <c r="I196" s="253"/>
      <c r="J196" s="253"/>
      <c r="K196" s="254"/>
    </row>
    <row r="197" spans="2:11" ht="22.2">
      <c r="B197" s="255"/>
      <c r="C197" s="379" t="s">
        <v>710</v>
      </c>
      <c r="D197" s="379"/>
      <c r="E197" s="379"/>
      <c r="F197" s="379"/>
      <c r="G197" s="379"/>
      <c r="H197" s="379"/>
      <c r="I197" s="379"/>
      <c r="J197" s="379"/>
      <c r="K197" s="256"/>
    </row>
    <row r="198" spans="2:11" ht="25.5" customHeight="1">
      <c r="B198" s="255"/>
      <c r="C198" s="320" t="s">
        <v>711</v>
      </c>
      <c r="D198" s="320"/>
      <c r="E198" s="320"/>
      <c r="F198" s="320" t="s">
        <v>712</v>
      </c>
      <c r="G198" s="321"/>
      <c r="H198" s="378" t="s">
        <v>713</v>
      </c>
      <c r="I198" s="378"/>
      <c r="J198" s="378"/>
      <c r="K198" s="256"/>
    </row>
    <row r="199" spans="2:11" ht="5.25" customHeight="1">
      <c r="B199" s="284"/>
      <c r="C199" s="281"/>
      <c r="D199" s="281"/>
      <c r="E199" s="281"/>
      <c r="F199" s="281"/>
      <c r="G199" s="264"/>
      <c r="H199" s="281"/>
      <c r="I199" s="281"/>
      <c r="J199" s="281"/>
      <c r="K199" s="305"/>
    </row>
    <row r="200" spans="2:11" ht="15" customHeight="1">
      <c r="B200" s="284"/>
      <c r="C200" s="264" t="s">
        <v>703</v>
      </c>
      <c r="D200" s="264"/>
      <c r="E200" s="264"/>
      <c r="F200" s="283" t="s">
        <v>49</v>
      </c>
      <c r="G200" s="264"/>
      <c r="H200" s="376" t="s">
        <v>714</v>
      </c>
      <c r="I200" s="376"/>
      <c r="J200" s="376"/>
      <c r="K200" s="305"/>
    </row>
    <row r="201" spans="2:11" ht="15" customHeight="1">
      <c r="B201" s="284"/>
      <c r="C201" s="290"/>
      <c r="D201" s="264"/>
      <c r="E201" s="264"/>
      <c r="F201" s="283" t="s">
        <v>50</v>
      </c>
      <c r="G201" s="264"/>
      <c r="H201" s="376" t="s">
        <v>715</v>
      </c>
      <c r="I201" s="376"/>
      <c r="J201" s="376"/>
      <c r="K201" s="305"/>
    </row>
    <row r="202" spans="2:11" ht="15" customHeight="1">
      <c r="B202" s="284"/>
      <c r="C202" s="290"/>
      <c r="D202" s="264"/>
      <c r="E202" s="264"/>
      <c r="F202" s="283" t="s">
        <v>53</v>
      </c>
      <c r="G202" s="264"/>
      <c r="H202" s="376" t="s">
        <v>716</v>
      </c>
      <c r="I202" s="376"/>
      <c r="J202" s="376"/>
      <c r="K202" s="305"/>
    </row>
    <row r="203" spans="2:11" ht="15" customHeight="1">
      <c r="B203" s="284"/>
      <c r="C203" s="264"/>
      <c r="D203" s="264"/>
      <c r="E203" s="264"/>
      <c r="F203" s="283" t="s">
        <v>51</v>
      </c>
      <c r="G203" s="264"/>
      <c r="H203" s="376" t="s">
        <v>717</v>
      </c>
      <c r="I203" s="376"/>
      <c r="J203" s="376"/>
      <c r="K203" s="305"/>
    </row>
    <row r="204" spans="2:11" ht="15" customHeight="1">
      <c r="B204" s="284"/>
      <c r="C204" s="264"/>
      <c r="D204" s="264"/>
      <c r="E204" s="264"/>
      <c r="F204" s="283" t="s">
        <v>52</v>
      </c>
      <c r="G204" s="264"/>
      <c r="H204" s="376" t="s">
        <v>718</v>
      </c>
      <c r="I204" s="376"/>
      <c r="J204" s="376"/>
      <c r="K204" s="305"/>
    </row>
    <row r="205" spans="2:11" ht="15" customHeight="1">
      <c r="B205" s="284"/>
      <c r="C205" s="264"/>
      <c r="D205" s="264"/>
      <c r="E205" s="264"/>
      <c r="F205" s="283"/>
      <c r="G205" s="264"/>
      <c r="H205" s="264"/>
      <c r="I205" s="264"/>
      <c r="J205" s="264"/>
      <c r="K205" s="305"/>
    </row>
    <row r="206" spans="2:11" ht="15" customHeight="1">
      <c r="B206" s="284"/>
      <c r="C206" s="264" t="s">
        <v>659</v>
      </c>
      <c r="D206" s="264"/>
      <c r="E206" s="264"/>
      <c r="F206" s="283" t="s">
        <v>85</v>
      </c>
      <c r="G206" s="264"/>
      <c r="H206" s="376" t="s">
        <v>719</v>
      </c>
      <c r="I206" s="376"/>
      <c r="J206" s="376"/>
      <c r="K206" s="305"/>
    </row>
    <row r="207" spans="2:11" ht="15" customHeight="1">
      <c r="B207" s="284"/>
      <c r="C207" s="290"/>
      <c r="D207" s="264"/>
      <c r="E207" s="264"/>
      <c r="F207" s="283" t="s">
        <v>559</v>
      </c>
      <c r="G207" s="264"/>
      <c r="H207" s="376" t="s">
        <v>560</v>
      </c>
      <c r="I207" s="376"/>
      <c r="J207" s="376"/>
      <c r="K207" s="305"/>
    </row>
    <row r="208" spans="2:11" ht="15" customHeight="1">
      <c r="B208" s="284"/>
      <c r="C208" s="264"/>
      <c r="D208" s="264"/>
      <c r="E208" s="264"/>
      <c r="F208" s="283" t="s">
        <v>557</v>
      </c>
      <c r="G208" s="264"/>
      <c r="H208" s="376" t="s">
        <v>720</v>
      </c>
      <c r="I208" s="376"/>
      <c r="J208" s="376"/>
      <c r="K208" s="305"/>
    </row>
    <row r="209" spans="2:11" ht="15" customHeight="1">
      <c r="B209" s="322"/>
      <c r="C209" s="290"/>
      <c r="D209" s="290"/>
      <c r="E209" s="290"/>
      <c r="F209" s="283" t="s">
        <v>88</v>
      </c>
      <c r="G209" s="269"/>
      <c r="H209" s="377" t="s">
        <v>89</v>
      </c>
      <c r="I209" s="377"/>
      <c r="J209" s="377"/>
      <c r="K209" s="323"/>
    </row>
    <row r="210" spans="2:11" ht="15" customHeight="1">
      <c r="B210" s="322"/>
      <c r="C210" s="290"/>
      <c r="D210" s="290"/>
      <c r="E210" s="290"/>
      <c r="F210" s="283" t="s">
        <v>462</v>
      </c>
      <c r="G210" s="269"/>
      <c r="H210" s="377" t="s">
        <v>508</v>
      </c>
      <c r="I210" s="377"/>
      <c r="J210" s="377"/>
      <c r="K210" s="323"/>
    </row>
    <row r="211" spans="2:11" ht="15" customHeight="1">
      <c r="B211" s="322"/>
      <c r="C211" s="290"/>
      <c r="D211" s="290"/>
      <c r="E211" s="290"/>
      <c r="F211" s="324"/>
      <c r="G211" s="269"/>
      <c r="H211" s="325"/>
      <c r="I211" s="325"/>
      <c r="J211" s="325"/>
      <c r="K211" s="323"/>
    </row>
    <row r="212" spans="2:11" ht="15" customHeight="1">
      <c r="B212" s="322"/>
      <c r="C212" s="264" t="s">
        <v>683</v>
      </c>
      <c r="D212" s="290"/>
      <c r="E212" s="290"/>
      <c r="F212" s="283">
        <v>1</v>
      </c>
      <c r="G212" s="269"/>
      <c r="H212" s="377" t="s">
        <v>721</v>
      </c>
      <c r="I212" s="377"/>
      <c r="J212" s="377"/>
      <c r="K212" s="323"/>
    </row>
    <row r="213" spans="2:11" ht="15" customHeight="1">
      <c r="B213" s="322"/>
      <c r="C213" s="290"/>
      <c r="D213" s="290"/>
      <c r="E213" s="290"/>
      <c r="F213" s="283">
        <v>2</v>
      </c>
      <c r="G213" s="269"/>
      <c r="H213" s="377" t="s">
        <v>722</v>
      </c>
      <c r="I213" s="377"/>
      <c r="J213" s="377"/>
      <c r="K213" s="323"/>
    </row>
    <row r="214" spans="2:11" ht="15" customHeight="1">
      <c r="B214" s="322"/>
      <c r="C214" s="290"/>
      <c r="D214" s="290"/>
      <c r="E214" s="290"/>
      <c r="F214" s="283">
        <v>3</v>
      </c>
      <c r="G214" s="269"/>
      <c r="H214" s="377" t="s">
        <v>723</v>
      </c>
      <c r="I214" s="377"/>
      <c r="J214" s="377"/>
      <c r="K214" s="323"/>
    </row>
    <row r="215" spans="2:11" ht="15" customHeight="1">
      <c r="B215" s="322"/>
      <c r="C215" s="290"/>
      <c r="D215" s="290"/>
      <c r="E215" s="290"/>
      <c r="F215" s="283">
        <v>4</v>
      </c>
      <c r="G215" s="269"/>
      <c r="H215" s="377" t="s">
        <v>724</v>
      </c>
      <c r="I215" s="377"/>
      <c r="J215" s="377"/>
      <c r="K215" s="323"/>
    </row>
    <row r="216" spans="2:11" ht="12.75" customHeight="1">
      <c r="B216" s="326"/>
      <c r="C216" s="327"/>
      <c r="D216" s="327"/>
      <c r="E216" s="327"/>
      <c r="F216" s="327"/>
      <c r="G216" s="327"/>
      <c r="H216" s="327"/>
      <c r="I216" s="327"/>
      <c r="J216" s="327"/>
      <c r="K216" s="32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 - SO 01 Úprava koryta</vt:lpstr>
      <vt:lpstr>VON - Vedlejší a ostatní ...</vt:lpstr>
      <vt:lpstr>Pokyny pro vyplnění</vt:lpstr>
      <vt:lpstr>'1. - SO 01 Úprava koryta'!Názvy_tisku</vt:lpstr>
      <vt:lpstr>'Rekapitulace stavby'!Názvy_tisku</vt:lpstr>
      <vt:lpstr>'VON - Vedlejší a ostatní ...'!Názvy_tisku</vt:lpstr>
      <vt:lpstr>'1. - SO 01 Úprava koryta'!Oblast_tisku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Eva Morkesová</dc:creator>
  <cp:lastModifiedBy>Ing. Eva Morkesová</cp:lastModifiedBy>
  <dcterms:created xsi:type="dcterms:W3CDTF">2017-11-07T07:04:43Z</dcterms:created>
  <dcterms:modified xsi:type="dcterms:W3CDTF">2017-11-07T07:06:47Z</dcterms:modified>
</cp:coreProperties>
</file>