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RKLOVICKÝ POTOK,VAMBERK,oprava koryta řkm 0,078-0,85 a 1,05-1,35\"/>
    </mc:Choice>
  </mc:AlternateContent>
  <bookViews>
    <workbookView xWindow="0" yWindow="0" windowWidth="28800" windowHeight="11700" activeTab="1"/>
  </bookViews>
  <sheets>
    <sheet name="Rekapitulace stavby" sheetId="1" r:id="rId1"/>
    <sheet name="1.1 - SO 1.1 Oprava opěrn..." sheetId="2" r:id="rId2"/>
    <sheet name="1.2 - SO 1.2. Oprava opěr..." sheetId="3" r:id="rId3"/>
    <sheet name="1.3 - SO 1.3 Oprava opěrn..." sheetId="4" r:id="rId4"/>
    <sheet name="2.1.1 - SO 2.1.1 Oprava o..." sheetId="5" r:id="rId5"/>
    <sheet name="2.1.2 - SO 2.1.2 Odtěžení..." sheetId="6" r:id="rId6"/>
    <sheet name="2.7.1 - SO 2.7.1 Oprava d..." sheetId="7" r:id="rId7"/>
    <sheet name="2.7.2 - SO 2.7.2 Odtěžení..." sheetId="8" r:id="rId8"/>
    <sheet name="3.1.2 - SO3.1.2 Odtěžení ..." sheetId="9" r:id="rId9"/>
    <sheet name="4 - VON Vedlejší a ostatn..." sheetId="10" r:id="rId10"/>
  </sheets>
  <definedNames>
    <definedName name="_xlnm._FilterDatabase" localSheetId="1" hidden="1">'1.1 - SO 1.1 Oprava opěrn...'!$C$93:$K$256</definedName>
    <definedName name="_xlnm._FilterDatabase" localSheetId="2" hidden="1">'1.2 - SO 1.2. Oprava opěr...'!$C$93:$K$242</definedName>
    <definedName name="_xlnm._FilterDatabase" localSheetId="3" hidden="1">'1.3 - SO 1.3 Oprava opěrn...'!$C$95:$K$275</definedName>
    <definedName name="_xlnm._FilterDatabase" localSheetId="4" hidden="1">'2.1.1 - SO 2.1.1 Oprava o...'!$C$97:$K$135</definedName>
    <definedName name="_xlnm._FilterDatabase" localSheetId="5" hidden="1">'2.1.2 - SO 2.1.2 Odtěžení...'!$C$92:$K$119</definedName>
    <definedName name="_xlnm._FilterDatabase" localSheetId="6" hidden="1">'2.7.1 - SO 2.7.1 Oprava d...'!$C$102:$K$322</definedName>
    <definedName name="_xlnm._FilterDatabase" localSheetId="7" hidden="1">'2.7.2 - SO 2.7.2 Odtěžení...'!$C$92:$K$134</definedName>
    <definedName name="_xlnm._FilterDatabase" localSheetId="8" hidden="1">'3.1.2 - SO3.1.2 Odtěžení ...'!$C$92:$K$134</definedName>
    <definedName name="_xlnm._FilterDatabase" localSheetId="9" hidden="1">'4 - VON Vedlejší a ostatn...'!$C$85:$K$177</definedName>
    <definedName name="_xlnm.Print_Titles" localSheetId="1">'1.1 - SO 1.1 Oprava opěrn...'!$93:$93</definedName>
    <definedName name="_xlnm.Print_Titles" localSheetId="2">'1.2 - SO 1.2. Oprava opěr...'!$93:$93</definedName>
    <definedName name="_xlnm.Print_Titles" localSheetId="3">'1.3 - SO 1.3 Oprava opěrn...'!$95:$95</definedName>
    <definedName name="_xlnm.Print_Titles" localSheetId="4">'2.1.1 - SO 2.1.1 Oprava o...'!$97:$97</definedName>
    <definedName name="_xlnm.Print_Titles" localSheetId="5">'2.1.2 - SO 2.1.2 Odtěžení...'!$92:$92</definedName>
    <definedName name="_xlnm.Print_Titles" localSheetId="6">'2.7.1 - SO 2.7.1 Oprava d...'!$102:$102</definedName>
    <definedName name="_xlnm.Print_Titles" localSheetId="7">'2.7.2 - SO 2.7.2 Odtěžení...'!$92:$92</definedName>
    <definedName name="_xlnm.Print_Titles" localSheetId="8">'3.1.2 - SO3.1.2 Odtěžení ...'!$92:$92</definedName>
    <definedName name="_xlnm.Print_Titles" localSheetId="9">'4 - VON Vedlejší a ostatn...'!$85:$85</definedName>
    <definedName name="_xlnm.Print_Titles" localSheetId="0">'Rekapitulace stavby'!$52:$52</definedName>
    <definedName name="_xlnm.Print_Area" localSheetId="1">'1.1 - SO 1.1 Oprava opěrn...'!$C$47:$J$73,'1.1 - SO 1.1 Oprava opěrn...'!$C$79:$K$256</definedName>
    <definedName name="_xlnm.Print_Area" localSheetId="2">'1.2 - SO 1.2. Oprava opěr...'!$C$47:$J$73,'1.2 - SO 1.2. Oprava opěr...'!$C$79:$K$242</definedName>
    <definedName name="_xlnm.Print_Area" localSheetId="3">'1.3 - SO 1.3 Oprava opěrn...'!$C$47:$J$75,'1.3 - SO 1.3 Oprava opěrn...'!$C$81:$K$275</definedName>
    <definedName name="_xlnm.Print_Area" localSheetId="4">'2.1.1 - SO 2.1.1 Oprava o...'!$C$49:$J$75,'2.1.1 - SO 2.1.1 Oprava o...'!$C$81:$K$135</definedName>
    <definedName name="_xlnm.Print_Area" localSheetId="5">'2.1.2 - SO 2.1.2 Odtěžení...'!$C$49:$J$70,'2.1.2 - SO 2.1.2 Odtěžení...'!$C$76:$K$119</definedName>
    <definedName name="_xlnm.Print_Area" localSheetId="6">'2.7.1 - SO 2.7.1 Oprava d...'!$C$49:$J$80,'2.7.1 - SO 2.7.1 Oprava d...'!$C$86:$K$322</definedName>
    <definedName name="_xlnm.Print_Area" localSheetId="7">'2.7.2 - SO 2.7.2 Odtěžení...'!$C$49:$J$70,'2.7.2 - SO 2.7.2 Odtěžení...'!$C$76:$K$134</definedName>
    <definedName name="_xlnm.Print_Area" localSheetId="8">'3.1.2 - SO3.1.2 Odtěžení ...'!$C$49:$J$70,'3.1.2 - SO3.1.2 Odtěžení ...'!$C$76:$K$134</definedName>
    <definedName name="_xlnm.Print_Area" localSheetId="9">'4 - VON Vedlejší a ostatn...'!$C$45:$J$67,'4 - VON Vedlejší a ostatn...'!$C$73:$K$177</definedName>
    <definedName name="_xlnm.Print_Area" localSheetId="0">'Rekapitulace stavby'!$D$4:$AO$36,'Rekapitulace stavby'!$C$42:$AQ$70</definedName>
  </definedNames>
  <calcPr calcId="162913"/>
</workbook>
</file>

<file path=xl/calcChain.xml><?xml version="1.0" encoding="utf-8"?>
<calcChain xmlns="http://schemas.openxmlformats.org/spreadsheetml/2006/main">
  <c r="J37" i="10" l="1"/>
  <c r="J36" i="10"/>
  <c r="AY69" i="1" s="1"/>
  <c r="J35" i="10"/>
  <c r="AX69" i="1"/>
  <c r="BI171" i="10"/>
  <c r="BH171" i="10"/>
  <c r="BG171" i="10"/>
  <c r="BF171" i="10"/>
  <c r="T171" i="10"/>
  <c r="R171" i="10"/>
  <c r="P171" i="10"/>
  <c r="BK171" i="10"/>
  <c r="J171" i="10"/>
  <c r="BE171" i="10" s="1"/>
  <c r="BI164" i="10"/>
  <c r="BH164" i="10"/>
  <c r="BG164" i="10"/>
  <c r="BF164" i="10"/>
  <c r="T164" i="10"/>
  <c r="R164" i="10"/>
  <c r="P164" i="10"/>
  <c r="BK164" i="10"/>
  <c r="J164" i="10"/>
  <c r="BE164" i="10"/>
  <c r="BI159" i="10"/>
  <c r="BH159" i="10"/>
  <c r="BG159" i="10"/>
  <c r="BF159" i="10"/>
  <c r="T159" i="10"/>
  <c r="R159" i="10"/>
  <c r="P159" i="10"/>
  <c r="BK159" i="10"/>
  <c r="J159" i="10"/>
  <c r="BE159" i="10" s="1"/>
  <c r="BI155" i="10"/>
  <c r="BH155" i="10"/>
  <c r="BG155" i="10"/>
  <c r="BF155" i="10"/>
  <c r="T155" i="10"/>
  <c r="R155" i="10"/>
  <c r="P155" i="10"/>
  <c r="BK155" i="10"/>
  <c r="J155" i="10"/>
  <c r="BE155" i="10"/>
  <c r="BI148" i="10"/>
  <c r="BH148" i="10"/>
  <c r="BG148" i="10"/>
  <c r="BF148" i="10"/>
  <c r="T148" i="10"/>
  <c r="R148" i="10"/>
  <c r="P148" i="10"/>
  <c r="BK148" i="10"/>
  <c r="J148" i="10"/>
  <c r="BE148" i="10" s="1"/>
  <c r="BI142" i="10"/>
  <c r="BH142" i="10"/>
  <c r="BG142" i="10"/>
  <c r="BF142" i="10"/>
  <c r="T142" i="10"/>
  <c r="R142" i="10"/>
  <c r="R141" i="10" s="1"/>
  <c r="R92" i="10" s="1"/>
  <c r="P142" i="10"/>
  <c r="BK142" i="10"/>
  <c r="BK141" i="10" s="1"/>
  <c r="J141" i="10" s="1"/>
  <c r="J66" i="10" s="1"/>
  <c r="J142" i="10"/>
  <c r="BE142" i="10"/>
  <c r="BI137" i="10"/>
  <c r="BH137" i="10"/>
  <c r="BG137" i="10"/>
  <c r="BF137" i="10"/>
  <c r="T137" i="10"/>
  <c r="R137" i="10"/>
  <c r="P137" i="10"/>
  <c r="BK137" i="10"/>
  <c r="J137" i="10"/>
  <c r="BE137" i="10"/>
  <c r="BI133" i="10"/>
  <c r="BH133" i="10"/>
  <c r="BG133" i="10"/>
  <c r="BF133" i="10"/>
  <c r="T133" i="10"/>
  <c r="T132" i="10" s="1"/>
  <c r="R133" i="10"/>
  <c r="R132" i="10"/>
  <c r="P133" i="10"/>
  <c r="BK133" i="10"/>
  <c r="BK132" i="10"/>
  <c r="J132" i="10"/>
  <c r="J65" i="10" s="1"/>
  <c r="J133" i="10"/>
  <c r="BE133" i="10"/>
  <c r="BI128" i="10"/>
  <c r="BH128" i="10"/>
  <c r="BG128" i="10"/>
  <c r="BF128" i="10"/>
  <c r="T128" i="10"/>
  <c r="R128" i="10"/>
  <c r="P128" i="10"/>
  <c r="BK128" i="10"/>
  <c r="J128" i="10"/>
  <c r="BE128" i="10" s="1"/>
  <c r="BI123" i="10"/>
  <c r="BH123" i="10"/>
  <c r="BG123" i="10"/>
  <c r="BF123" i="10"/>
  <c r="T123" i="10"/>
  <c r="R123" i="10"/>
  <c r="P123" i="10"/>
  <c r="BK123" i="10"/>
  <c r="J123" i="10"/>
  <c r="BE123" i="10"/>
  <c r="BI118" i="10"/>
  <c r="BH118" i="10"/>
  <c r="BG118" i="10"/>
  <c r="BF118" i="10"/>
  <c r="T118" i="10"/>
  <c r="T117" i="10" s="1"/>
  <c r="R118" i="10"/>
  <c r="R117" i="10"/>
  <c r="P118" i="10"/>
  <c r="BK118" i="10"/>
  <c r="BK117" i="10"/>
  <c r="J117" i="10"/>
  <c r="J64" i="10" s="1"/>
  <c r="J118" i="10"/>
  <c r="BE118" i="10"/>
  <c r="BI110" i="10"/>
  <c r="BH110" i="10"/>
  <c r="BG110" i="10"/>
  <c r="BF110" i="10"/>
  <c r="J34" i="10" s="1"/>
  <c r="AW69" i="1" s="1"/>
  <c r="T110" i="10"/>
  <c r="T93" i="10" s="1"/>
  <c r="R110" i="10"/>
  <c r="P110" i="10"/>
  <c r="BK110" i="10"/>
  <c r="J110" i="10"/>
  <c r="BE110" i="10" s="1"/>
  <c r="BI94" i="10"/>
  <c r="BH94" i="10"/>
  <c r="BG94" i="10"/>
  <c r="F35" i="10" s="1"/>
  <c r="BB69" i="1" s="1"/>
  <c r="BF94" i="10"/>
  <c r="T94" i="10"/>
  <c r="R94" i="10"/>
  <c r="R93" i="10"/>
  <c r="P94" i="10"/>
  <c r="P93" i="10" s="1"/>
  <c r="BK94" i="10"/>
  <c r="BK93" i="10"/>
  <c r="J94" i="10"/>
  <c r="BE94" i="10" s="1"/>
  <c r="BI89" i="10"/>
  <c r="BH89" i="10"/>
  <c r="F36" i="10"/>
  <c r="BC69" i="1" s="1"/>
  <c r="BG89" i="10"/>
  <c r="BF89" i="10"/>
  <c r="F34" i="10"/>
  <c r="BA69" i="1" s="1"/>
  <c r="T89" i="10"/>
  <c r="T88" i="10"/>
  <c r="T87" i="10"/>
  <c r="R89" i="10"/>
  <c r="R88" i="10"/>
  <c r="R87" i="10"/>
  <c r="R86" i="10" s="1"/>
  <c r="P89" i="10"/>
  <c r="P88" i="10"/>
  <c r="P87" i="10"/>
  <c r="BK89" i="10"/>
  <c r="BK88" i="10"/>
  <c r="J89" i="10"/>
  <c r="BE89" i="10"/>
  <c r="J83" i="10"/>
  <c r="J82" i="10"/>
  <c r="F82" i="10"/>
  <c r="F80" i="10"/>
  <c r="E78" i="10"/>
  <c r="J55" i="10"/>
  <c r="J54" i="10"/>
  <c r="F54" i="10"/>
  <c r="F52" i="10"/>
  <c r="E50" i="10"/>
  <c r="J18" i="10"/>
  <c r="E18" i="10"/>
  <c r="F83" i="10" s="1"/>
  <c r="F55" i="10"/>
  <c r="J17" i="10"/>
  <c r="J12" i="10"/>
  <c r="J80" i="10" s="1"/>
  <c r="J52" i="10"/>
  <c r="E7" i="10"/>
  <c r="J41" i="9"/>
  <c r="J40" i="9"/>
  <c r="AY68" i="1" s="1"/>
  <c r="J39" i="9"/>
  <c r="AX68" i="1"/>
  <c r="BI132" i="9"/>
  <c r="BH132" i="9"/>
  <c r="BG132" i="9"/>
  <c r="BF132" i="9"/>
  <c r="T132" i="9"/>
  <c r="R132" i="9"/>
  <c r="P132" i="9"/>
  <c r="BK132" i="9"/>
  <c r="J132" i="9"/>
  <c r="BE132" i="9" s="1"/>
  <c r="BI129" i="9"/>
  <c r="BH129" i="9"/>
  <c r="BG129" i="9"/>
  <c r="BF129" i="9"/>
  <c r="T129" i="9"/>
  <c r="R129" i="9"/>
  <c r="P129" i="9"/>
  <c r="BK129" i="9"/>
  <c r="J129" i="9"/>
  <c r="BE129" i="9"/>
  <c r="BI126" i="9"/>
  <c r="BH126" i="9"/>
  <c r="BG126" i="9"/>
  <c r="BF126" i="9"/>
  <c r="T126" i="9"/>
  <c r="R126" i="9"/>
  <c r="P126" i="9"/>
  <c r="BK126" i="9"/>
  <c r="J126" i="9"/>
  <c r="BE126" i="9" s="1"/>
  <c r="BI123" i="9"/>
  <c r="BH123" i="9"/>
  <c r="BG123" i="9"/>
  <c r="BF123" i="9"/>
  <c r="T123" i="9"/>
  <c r="R123" i="9"/>
  <c r="P123" i="9"/>
  <c r="BK123" i="9"/>
  <c r="J123" i="9"/>
  <c r="BE123" i="9"/>
  <c r="BI120" i="9"/>
  <c r="BH120" i="9"/>
  <c r="BG120" i="9"/>
  <c r="BF120" i="9"/>
  <c r="T120" i="9"/>
  <c r="R120" i="9"/>
  <c r="P120" i="9"/>
  <c r="BK120" i="9"/>
  <c r="J120" i="9"/>
  <c r="BE120" i="9" s="1"/>
  <c r="BI117" i="9"/>
  <c r="BH117" i="9"/>
  <c r="BG117" i="9"/>
  <c r="BF117" i="9"/>
  <c r="T117" i="9"/>
  <c r="R117" i="9"/>
  <c r="P117" i="9"/>
  <c r="BK117" i="9"/>
  <c r="J117" i="9"/>
  <c r="BE117" i="9"/>
  <c r="BI114" i="9"/>
  <c r="BH114" i="9"/>
  <c r="BG114" i="9"/>
  <c r="BF114" i="9"/>
  <c r="T114" i="9"/>
  <c r="R114" i="9"/>
  <c r="P114" i="9"/>
  <c r="BK114" i="9"/>
  <c r="J114" i="9"/>
  <c r="BE114" i="9" s="1"/>
  <c r="BI111" i="9"/>
  <c r="BH111" i="9"/>
  <c r="BG111" i="9"/>
  <c r="BF111" i="9"/>
  <c r="T111" i="9"/>
  <c r="R111" i="9"/>
  <c r="P111" i="9"/>
  <c r="BK111" i="9"/>
  <c r="J111" i="9"/>
  <c r="BE111" i="9"/>
  <c r="BI108" i="9"/>
  <c r="BH108" i="9"/>
  <c r="BG108" i="9"/>
  <c r="BF108" i="9"/>
  <c r="T108" i="9"/>
  <c r="R108" i="9"/>
  <c r="P108" i="9"/>
  <c r="BK108" i="9"/>
  <c r="J108" i="9"/>
  <c r="BE108" i="9" s="1"/>
  <c r="BI105" i="9"/>
  <c r="BH105" i="9"/>
  <c r="BG105" i="9"/>
  <c r="BF105" i="9"/>
  <c r="T105" i="9"/>
  <c r="R105" i="9"/>
  <c r="P105" i="9"/>
  <c r="BK105" i="9"/>
  <c r="J105" i="9"/>
  <c r="BE105" i="9"/>
  <c r="BI102" i="9"/>
  <c r="BH102" i="9"/>
  <c r="BG102" i="9"/>
  <c r="BF102" i="9"/>
  <c r="T102" i="9"/>
  <c r="R102" i="9"/>
  <c r="P102" i="9"/>
  <c r="BK102" i="9"/>
  <c r="J102" i="9"/>
  <c r="BE102" i="9" s="1"/>
  <c r="BI99" i="9"/>
  <c r="BH99" i="9"/>
  <c r="BG99" i="9"/>
  <c r="BF99" i="9"/>
  <c r="T99" i="9"/>
  <c r="R99" i="9"/>
  <c r="P99" i="9"/>
  <c r="BK99" i="9"/>
  <c r="J99" i="9"/>
  <c r="BE99" i="9"/>
  <c r="BI96" i="9"/>
  <c r="BH96" i="9"/>
  <c r="F40" i="9"/>
  <c r="BC68" i="1" s="1"/>
  <c r="BG96" i="9"/>
  <c r="BF96" i="9"/>
  <c r="J38" i="9" s="1"/>
  <c r="AW68" i="1" s="1"/>
  <c r="F38" i="9"/>
  <c r="BA68" i="1" s="1"/>
  <c r="T96" i="9"/>
  <c r="T95" i="9" s="1"/>
  <c r="T94" i="9" s="1"/>
  <c r="T93" i="9" s="1"/>
  <c r="R96" i="9"/>
  <c r="R95" i="9" s="1"/>
  <c r="R94" i="9"/>
  <c r="R93" i="9" s="1"/>
  <c r="P96" i="9"/>
  <c r="P95" i="9" s="1"/>
  <c r="P94" i="9" s="1"/>
  <c r="P93" i="9" s="1"/>
  <c r="AU68" i="1" s="1"/>
  <c r="AU67" i="1" s="1"/>
  <c r="AU66" i="1" s="1"/>
  <c r="BK96" i="9"/>
  <c r="BK95" i="9"/>
  <c r="J96" i="9"/>
  <c r="BE96" i="9"/>
  <c r="J90" i="9"/>
  <c r="J89" i="9"/>
  <c r="F89" i="9"/>
  <c r="F87" i="9"/>
  <c r="E85" i="9"/>
  <c r="J63" i="9"/>
  <c r="J62" i="9"/>
  <c r="F62" i="9"/>
  <c r="F60" i="9"/>
  <c r="E58" i="9"/>
  <c r="J22" i="9"/>
  <c r="E22" i="9"/>
  <c r="F63" i="9" s="1"/>
  <c r="J21" i="9"/>
  <c r="J16" i="9"/>
  <c r="J60" i="9" s="1"/>
  <c r="E7" i="9"/>
  <c r="J41" i="8"/>
  <c r="J40" i="8"/>
  <c r="AY65" i="1" s="1"/>
  <c r="J39" i="8"/>
  <c r="AX65" i="1"/>
  <c r="BI132" i="8"/>
  <c r="BH132" i="8"/>
  <c r="BG132" i="8"/>
  <c r="BF132" i="8"/>
  <c r="T132" i="8"/>
  <c r="R132" i="8"/>
  <c r="P132" i="8"/>
  <c r="BK132" i="8"/>
  <c r="J132" i="8"/>
  <c r="BE132" i="8" s="1"/>
  <c r="BI129" i="8"/>
  <c r="BH129" i="8"/>
  <c r="BG129" i="8"/>
  <c r="BF129" i="8"/>
  <c r="T129" i="8"/>
  <c r="R129" i="8"/>
  <c r="P129" i="8"/>
  <c r="BK129" i="8"/>
  <c r="J129" i="8"/>
  <c r="BE129" i="8"/>
  <c r="BI126" i="8"/>
  <c r="BH126" i="8"/>
  <c r="BG126" i="8"/>
  <c r="BF126" i="8"/>
  <c r="T126" i="8"/>
  <c r="R126" i="8"/>
  <c r="P126" i="8"/>
  <c r="BK126" i="8"/>
  <c r="J126" i="8"/>
  <c r="BE126" i="8" s="1"/>
  <c r="BI123" i="8"/>
  <c r="BH123" i="8"/>
  <c r="BG123" i="8"/>
  <c r="BF123" i="8"/>
  <c r="T123" i="8"/>
  <c r="R123" i="8"/>
  <c r="P123" i="8"/>
  <c r="BK123" i="8"/>
  <c r="J123" i="8"/>
  <c r="BE123" i="8"/>
  <c r="BI120" i="8"/>
  <c r="BH120" i="8"/>
  <c r="BG120" i="8"/>
  <c r="BF120" i="8"/>
  <c r="T120" i="8"/>
  <c r="R120" i="8"/>
  <c r="P120" i="8"/>
  <c r="BK120" i="8"/>
  <c r="J120" i="8"/>
  <c r="BE120" i="8" s="1"/>
  <c r="BI117" i="8"/>
  <c r="BH117" i="8"/>
  <c r="BG117" i="8"/>
  <c r="BF117" i="8"/>
  <c r="T117" i="8"/>
  <c r="R117" i="8"/>
  <c r="P117" i="8"/>
  <c r="BK117" i="8"/>
  <c r="J117" i="8"/>
  <c r="BE117" i="8"/>
  <c r="BI114" i="8"/>
  <c r="BH114" i="8"/>
  <c r="BG114" i="8"/>
  <c r="BF114" i="8"/>
  <c r="T114" i="8"/>
  <c r="R114" i="8"/>
  <c r="P114" i="8"/>
  <c r="BK114" i="8"/>
  <c r="J114" i="8"/>
  <c r="BE114" i="8" s="1"/>
  <c r="BI111" i="8"/>
  <c r="BH111" i="8"/>
  <c r="BG111" i="8"/>
  <c r="BF111" i="8"/>
  <c r="T111" i="8"/>
  <c r="R111" i="8"/>
  <c r="P111" i="8"/>
  <c r="BK111" i="8"/>
  <c r="J111" i="8"/>
  <c r="BE111" i="8"/>
  <c r="BI108" i="8"/>
  <c r="BH108" i="8"/>
  <c r="BG108" i="8"/>
  <c r="BF108" i="8"/>
  <c r="T108" i="8"/>
  <c r="R108" i="8"/>
  <c r="P108" i="8"/>
  <c r="BK108" i="8"/>
  <c r="J108" i="8"/>
  <c r="BE108" i="8" s="1"/>
  <c r="BI105" i="8"/>
  <c r="BH105" i="8"/>
  <c r="BG105" i="8"/>
  <c r="BF105" i="8"/>
  <c r="T105" i="8"/>
  <c r="R105" i="8"/>
  <c r="P105" i="8"/>
  <c r="BK105" i="8"/>
  <c r="J105" i="8"/>
  <c r="BE105" i="8"/>
  <c r="BI102" i="8"/>
  <c r="BH102" i="8"/>
  <c r="BG102" i="8"/>
  <c r="BF102" i="8"/>
  <c r="T102" i="8"/>
  <c r="R102" i="8"/>
  <c r="P102" i="8"/>
  <c r="BK102" i="8"/>
  <c r="J102" i="8"/>
  <c r="BE102" i="8" s="1"/>
  <c r="BI99" i="8"/>
  <c r="BH99" i="8"/>
  <c r="BG99" i="8"/>
  <c r="BF99" i="8"/>
  <c r="T99" i="8"/>
  <c r="R99" i="8"/>
  <c r="P99" i="8"/>
  <c r="BK99" i="8"/>
  <c r="J99" i="8"/>
  <c r="BE99" i="8"/>
  <c r="BI96" i="8"/>
  <c r="BH96" i="8"/>
  <c r="F40" i="8"/>
  <c r="BC65" i="1" s="1"/>
  <c r="BG96" i="8"/>
  <c r="BF96" i="8"/>
  <c r="J38" i="8"/>
  <c r="AW65" i="1" s="1"/>
  <c r="F38" i="8"/>
  <c r="BA65" i="1" s="1"/>
  <c r="T96" i="8"/>
  <c r="R96" i="8"/>
  <c r="R95" i="8" s="1"/>
  <c r="R94" i="8" s="1"/>
  <c r="R93" i="8" s="1"/>
  <c r="P96" i="8"/>
  <c r="BK96" i="8"/>
  <c r="BK95" i="8"/>
  <c r="J96" i="8"/>
  <c r="BE96" i="8"/>
  <c r="J90" i="8"/>
  <c r="J89" i="8"/>
  <c r="F89" i="8"/>
  <c r="F87" i="8"/>
  <c r="E85" i="8"/>
  <c r="J63" i="8"/>
  <c r="J62" i="8"/>
  <c r="F62" i="8"/>
  <c r="F60" i="8"/>
  <c r="E58" i="8"/>
  <c r="J22" i="8"/>
  <c r="E22" i="8"/>
  <c r="F63" i="8" s="1"/>
  <c r="F90" i="8"/>
  <c r="J21" i="8"/>
  <c r="J16" i="8"/>
  <c r="J60" i="8" s="1"/>
  <c r="J87" i="8"/>
  <c r="E7" i="8"/>
  <c r="J41" i="7"/>
  <c r="J40" i="7"/>
  <c r="AY64" i="1" s="1"/>
  <c r="J39" i="7"/>
  <c r="AX64" i="1" s="1"/>
  <c r="BI320" i="7"/>
  <c r="BH320" i="7"/>
  <c r="BG320" i="7"/>
  <c r="BF320" i="7"/>
  <c r="T320" i="7"/>
  <c r="T319" i="7" s="1"/>
  <c r="R320" i="7"/>
  <c r="R319" i="7"/>
  <c r="P320" i="7"/>
  <c r="P319" i="7" s="1"/>
  <c r="BK320" i="7"/>
  <c r="BK319" i="7"/>
  <c r="J319" i="7"/>
  <c r="J79" i="7" s="1"/>
  <c r="J320" i="7"/>
  <c r="BE320" i="7"/>
  <c r="BI316" i="7"/>
  <c r="BH316" i="7"/>
  <c r="BG316" i="7"/>
  <c r="BF316" i="7"/>
  <c r="T316" i="7"/>
  <c r="T315" i="7" s="1"/>
  <c r="T314" i="7" s="1"/>
  <c r="R316" i="7"/>
  <c r="R315" i="7"/>
  <c r="R314" i="7" s="1"/>
  <c r="P316" i="7"/>
  <c r="P315" i="7"/>
  <c r="P314" i="7"/>
  <c r="BK316" i="7"/>
  <c r="BK315" i="7"/>
  <c r="J315" i="7"/>
  <c r="BK314" i="7"/>
  <c r="J314" i="7" s="1"/>
  <c r="J77" i="7" s="1"/>
  <c r="J316" i="7"/>
  <c r="BE316" i="7"/>
  <c r="J78" i="7"/>
  <c r="BI311" i="7"/>
  <c r="BH311" i="7"/>
  <c r="BG311" i="7"/>
  <c r="BF311" i="7"/>
  <c r="T311" i="7"/>
  <c r="R311" i="7"/>
  <c r="P311" i="7"/>
  <c r="BK311" i="7"/>
  <c r="J311" i="7"/>
  <c r="BE311" i="7"/>
  <c r="BI308" i="7"/>
  <c r="BH308" i="7"/>
  <c r="BG308" i="7"/>
  <c r="BF308" i="7"/>
  <c r="T308" i="7"/>
  <c r="T307" i="7" s="1"/>
  <c r="R308" i="7"/>
  <c r="R307" i="7"/>
  <c r="P308" i="7"/>
  <c r="P307" i="7" s="1"/>
  <c r="BK308" i="7"/>
  <c r="BK307" i="7"/>
  <c r="J307" i="7"/>
  <c r="J76" i="7" s="1"/>
  <c r="J308" i="7"/>
  <c r="BE308" i="7"/>
  <c r="BI304" i="7"/>
  <c r="BH304" i="7"/>
  <c r="BG304" i="7"/>
  <c r="BF304" i="7"/>
  <c r="T304" i="7"/>
  <c r="R304" i="7"/>
  <c r="P304" i="7"/>
  <c r="BK304" i="7"/>
  <c r="J304" i="7"/>
  <c r="BE304" i="7" s="1"/>
  <c r="BI299" i="7"/>
  <c r="BH299" i="7"/>
  <c r="BG299" i="7"/>
  <c r="BF299" i="7"/>
  <c r="T299" i="7"/>
  <c r="R299" i="7"/>
  <c r="P299" i="7"/>
  <c r="BK299" i="7"/>
  <c r="J299" i="7"/>
  <c r="BE299" i="7"/>
  <c r="BI296" i="7"/>
  <c r="BH296" i="7"/>
  <c r="BG296" i="7"/>
  <c r="BF296" i="7"/>
  <c r="T296" i="7"/>
  <c r="T295" i="7" s="1"/>
  <c r="R296" i="7"/>
  <c r="R295" i="7"/>
  <c r="P296" i="7"/>
  <c r="P295" i="7" s="1"/>
  <c r="BK296" i="7"/>
  <c r="BK295" i="7"/>
  <c r="J295" i="7"/>
  <c r="J75" i="7" s="1"/>
  <c r="J296" i="7"/>
  <c r="BE296" i="7" s="1"/>
  <c r="BI292" i="7"/>
  <c r="BH292" i="7"/>
  <c r="BG292" i="7"/>
  <c r="BF292" i="7"/>
  <c r="T292" i="7"/>
  <c r="R292" i="7"/>
  <c r="P292" i="7"/>
  <c r="BK292" i="7"/>
  <c r="J292" i="7"/>
  <c r="BE292" i="7" s="1"/>
  <c r="BI288" i="7"/>
  <c r="BH288" i="7"/>
  <c r="BG288" i="7"/>
  <c r="BF288" i="7"/>
  <c r="T288" i="7"/>
  <c r="R288" i="7"/>
  <c r="P288" i="7"/>
  <c r="BK288" i="7"/>
  <c r="J288" i="7"/>
  <c r="BE288" i="7"/>
  <c r="BI285" i="7"/>
  <c r="BH285" i="7"/>
  <c r="BG285" i="7"/>
  <c r="BF285" i="7"/>
  <c r="T285" i="7"/>
  <c r="T284" i="7" s="1"/>
  <c r="R285" i="7"/>
  <c r="R284" i="7" s="1"/>
  <c r="P285" i="7"/>
  <c r="BK285" i="7"/>
  <c r="BK284" i="7"/>
  <c r="J284" i="7"/>
  <c r="J74" i="7" s="1"/>
  <c r="J285" i="7"/>
  <c r="BE285" i="7"/>
  <c r="BI280" i="7"/>
  <c r="BH280" i="7"/>
  <c r="BG280" i="7"/>
  <c r="BF280" i="7"/>
  <c r="T280" i="7"/>
  <c r="R280" i="7"/>
  <c r="P280" i="7"/>
  <c r="BK280" i="7"/>
  <c r="J280" i="7"/>
  <c r="BE280" i="7" s="1"/>
  <c r="BI277" i="7"/>
  <c r="BH277" i="7"/>
  <c r="BG277" i="7"/>
  <c r="BF277" i="7"/>
  <c r="T277" i="7"/>
  <c r="R277" i="7"/>
  <c r="P277" i="7"/>
  <c r="BK277" i="7"/>
  <c r="J277" i="7"/>
  <c r="BE277" i="7"/>
  <c r="BI274" i="7"/>
  <c r="BH274" i="7"/>
  <c r="BG274" i="7"/>
  <c r="BF274" i="7"/>
  <c r="T274" i="7"/>
  <c r="R274" i="7"/>
  <c r="R273" i="7"/>
  <c r="P274" i="7"/>
  <c r="BK274" i="7"/>
  <c r="BK273" i="7"/>
  <c r="J273" i="7"/>
  <c r="J73" i="7" s="1"/>
  <c r="J274" i="7"/>
  <c r="BE274" i="7"/>
  <c r="BI270" i="7"/>
  <c r="BH270" i="7"/>
  <c r="BG270" i="7"/>
  <c r="BF270" i="7"/>
  <c r="T270" i="7"/>
  <c r="R270" i="7"/>
  <c r="P270" i="7"/>
  <c r="BK270" i="7"/>
  <c r="J270" i="7"/>
  <c r="BE270" i="7" s="1"/>
  <c r="BI267" i="7"/>
  <c r="BH267" i="7"/>
  <c r="BG267" i="7"/>
  <c r="BF267" i="7"/>
  <c r="T267" i="7"/>
  <c r="R267" i="7"/>
  <c r="P267" i="7"/>
  <c r="BK267" i="7"/>
  <c r="J267" i="7"/>
  <c r="BE267" i="7"/>
  <c r="BI262" i="7"/>
  <c r="BH262" i="7"/>
  <c r="BG262" i="7"/>
  <c r="BF262" i="7"/>
  <c r="T262" i="7"/>
  <c r="R262" i="7"/>
  <c r="P262" i="7"/>
  <c r="BK262" i="7"/>
  <c r="J262" i="7"/>
  <c r="BE262" i="7" s="1"/>
  <c r="BI259" i="7"/>
  <c r="BH259" i="7"/>
  <c r="BG259" i="7"/>
  <c r="BF259" i="7"/>
  <c r="T259" i="7"/>
  <c r="R259" i="7"/>
  <c r="P259" i="7"/>
  <c r="BK259" i="7"/>
  <c r="J259" i="7"/>
  <c r="BE259" i="7"/>
  <c r="BI256" i="7"/>
  <c r="BH256" i="7"/>
  <c r="BG256" i="7"/>
  <c r="BF256" i="7"/>
  <c r="T256" i="7"/>
  <c r="R256" i="7"/>
  <c r="R255" i="7"/>
  <c r="P256" i="7"/>
  <c r="BK256" i="7"/>
  <c r="BK255" i="7"/>
  <c r="J255" i="7"/>
  <c r="J72" i="7" s="1"/>
  <c r="J256" i="7"/>
  <c r="BE256" i="7" s="1"/>
  <c r="BI253" i="7"/>
  <c r="BH253" i="7"/>
  <c r="BG253" i="7"/>
  <c r="BF253" i="7"/>
  <c r="T253" i="7"/>
  <c r="R253" i="7"/>
  <c r="P253" i="7"/>
  <c r="BK253" i="7"/>
  <c r="J253" i="7"/>
  <c r="BE253" i="7" s="1"/>
  <c r="BI250" i="7"/>
  <c r="BH250" i="7"/>
  <c r="BG250" i="7"/>
  <c r="BF250" i="7"/>
  <c r="T250" i="7"/>
  <c r="R250" i="7"/>
  <c r="P250" i="7"/>
  <c r="BK250" i="7"/>
  <c r="J250" i="7"/>
  <c r="BE250" i="7"/>
  <c r="BI246" i="7"/>
  <c r="BH246" i="7"/>
  <c r="BG246" i="7"/>
  <c r="BF246" i="7"/>
  <c r="T246" i="7"/>
  <c r="R246" i="7"/>
  <c r="P246" i="7"/>
  <c r="BK246" i="7"/>
  <c r="J246" i="7"/>
  <c r="BE246" i="7" s="1"/>
  <c r="BI242" i="7"/>
  <c r="BH242" i="7"/>
  <c r="BG242" i="7"/>
  <c r="BF242" i="7"/>
  <c r="T242" i="7"/>
  <c r="R242" i="7"/>
  <c r="P242" i="7"/>
  <c r="BK242" i="7"/>
  <c r="J242" i="7"/>
  <c r="BE242" i="7"/>
  <c r="BI239" i="7"/>
  <c r="BH239" i="7"/>
  <c r="BG239" i="7"/>
  <c r="BF239" i="7"/>
  <c r="T239" i="7"/>
  <c r="R239" i="7"/>
  <c r="P239" i="7"/>
  <c r="BK239" i="7"/>
  <c r="J239" i="7"/>
  <c r="BE239" i="7" s="1"/>
  <c r="BI237" i="7"/>
  <c r="BH237" i="7"/>
  <c r="BG237" i="7"/>
  <c r="BF237" i="7"/>
  <c r="T237" i="7"/>
  <c r="R237" i="7"/>
  <c r="P237" i="7"/>
  <c r="BK237" i="7"/>
  <c r="J237" i="7"/>
  <c r="BE237" i="7"/>
  <c r="BI234" i="7"/>
  <c r="BH234" i="7"/>
  <c r="BG234" i="7"/>
  <c r="BF234" i="7"/>
  <c r="T234" i="7"/>
  <c r="R234" i="7"/>
  <c r="P234" i="7"/>
  <c r="BK234" i="7"/>
  <c r="J234" i="7"/>
  <c r="BE234" i="7"/>
  <c r="BI229" i="7"/>
  <c r="BH229" i="7"/>
  <c r="BG229" i="7"/>
  <c r="BF229" i="7"/>
  <c r="T229" i="7"/>
  <c r="R229" i="7"/>
  <c r="P229" i="7"/>
  <c r="BK229" i="7"/>
  <c r="BK225" i="7" s="1"/>
  <c r="J225" i="7" s="1"/>
  <c r="J71" i="7" s="1"/>
  <c r="J229" i="7"/>
  <c r="BE229" i="7" s="1"/>
  <c r="BI226" i="7"/>
  <c r="BH226" i="7"/>
  <c r="BG226" i="7"/>
  <c r="BF226" i="7"/>
  <c r="T226" i="7"/>
  <c r="T225" i="7"/>
  <c r="R226" i="7"/>
  <c r="R225" i="7" s="1"/>
  <c r="P226" i="7"/>
  <c r="P225" i="7"/>
  <c r="BK226" i="7"/>
  <c r="J226" i="7"/>
  <c r="BE226" i="7" s="1"/>
  <c r="BI220" i="7"/>
  <c r="BH220" i="7"/>
  <c r="BG220" i="7"/>
  <c r="BF220" i="7"/>
  <c r="T220" i="7"/>
  <c r="T219" i="7"/>
  <c r="R220" i="7"/>
  <c r="R219" i="7" s="1"/>
  <c r="P220" i="7"/>
  <c r="P219" i="7"/>
  <c r="BK220" i="7"/>
  <c r="BK219" i="7"/>
  <c r="J219" i="7"/>
  <c r="J70" i="7" s="1"/>
  <c r="J220" i="7"/>
  <c r="BE220" i="7" s="1"/>
  <c r="J37" i="7" s="1"/>
  <c r="AV64" i="1" s="1"/>
  <c r="BI216" i="7"/>
  <c r="BH216" i="7"/>
  <c r="BG216" i="7"/>
  <c r="BF216" i="7"/>
  <c r="T216" i="7"/>
  <c r="R216" i="7"/>
  <c r="P216" i="7"/>
  <c r="BK216" i="7"/>
  <c r="J216" i="7"/>
  <c r="BE216" i="7"/>
  <c r="BI213" i="7"/>
  <c r="BH213" i="7"/>
  <c r="BG213" i="7"/>
  <c r="BF213" i="7"/>
  <c r="T213" i="7"/>
  <c r="R213" i="7"/>
  <c r="P213" i="7"/>
  <c r="BK213" i="7"/>
  <c r="J213" i="7"/>
  <c r="BE213" i="7"/>
  <c r="BI210" i="7"/>
  <c r="BH210" i="7"/>
  <c r="BG210" i="7"/>
  <c r="BF210" i="7"/>
  <c r="T210" i="7"/>
  <c r="R210" i="7"/>
  <c r="P210" i="7"/>
  <c r="BK210" i="7"/>
  <c r="J210" i="7"/>
  <c r="BE210" i="7"/>
  <c r="BI207" i="7"/>
  <c r="BH207" i="7"/>
  <c r="BG207" i="7"/>
  <c r="BF207" i="7"/>
  <c r="T207" i="7"/>
  <c r="R207" i="7"/>
  <c r="P207" i="7"/>
  <c r="BK207" i="7"/>
  <c r="J207" i="7"/>
  <c r="BE207" i="7"/>
  <c r="BI204" i="7"/>
  <c r="BH204" i="7"/>
  <c r="BG204" i="7"/>
  <c r="BF204" i="7"/>
  <c r="T204" i="7"/>
  <c r="R204" i="7"/>
  <c r="P204" i="7"/>
  <c r="BK204" i="7"/>
  <c r="J204" i="7"/>
  <c r="BE204" i="7"/>
  <c r="BI201" i="7"/>
  <c r="BH201" i="7"/>
  <c r="BG201" i="7"/>
  <c r="BF201" i="7"/>
  <c r="T201" i="7"/>
  <c r="R201" i="7"/>
  <c r="P201" i="7"/>
  <c r="BK201" i="7"/>
  <c r="J201" i="7"/>
  <c r="BE201" i="7"/>
  <c r="BI198" i="7"/>
  <c r="BH198" i="7"/>
  <c r="BG198" i="7"/>
  <c r="BF198" i="7"/>
  <c r="T198" i="7"/>
  <c r="R198" i="7"/>
  <c r="P198" i="7"/>
  <c r="BK198" i="7"/>
  <c r="J198" i="7"/>
  <c r="BE198" i="7"/>
  <c r="BI195" i="7"/>
  <c r="BH195" i="7"/>
  <c r="BG195" i="7"/>
  <c r="BF195" i="7"/>
  <c r="T195" i="7"/>
  <c r="R195" i="7"/>
  <c r="P195" i="7"/>
  <c r="BK195" i="7"/>
  <c r="J195" i="7"/>
  <c r="BE195" i="7"/>
  <c r="BI192" i="7"/>
  <c r="BH192" i="7"/>
  <c r="BG192" i="7"/>
  <c r="BF192" i="7"/>
  <c r="T192" i="7"/>
  <c r="R192" i="7"/>
  <c r="P192" i="7"/>
  <c r="BK192" i="7"/>
  <c r="J192" i="7"/>
  <c r="BE192" i="7"/>
  <c r="BI189" i="7"/>
  <c r="BH189" i="7"/>
  <c r="BG189" i="7"/>
  <c r="BF189" i="7"/>
  <c r="T189" i="7"/>
  <c r="R189" i="7"/>
  <c r="P189" i="7"/>
  <c r="BK189" i="7"/>
  <c r="J189" i="7"/>
  <c r="BE189" i="7"/>
  <c r="BI186" i="7"/>
  <c r="BH186" i="7"/>
  <c r="BG186" i="7"/>
  <c r="BF186" i="7"/>
  <c r="T186" i="7"/>
  <c r="R186" i="7"/>
  <c r="P186" i="7"/>
  <c r="BK186" i="7"/>
  <c r="J186" i="7"/>
  <c r="BE186" i="7"/>
  <c r="BI183" i="7"/>
  <c r="BH183" i="7"/>
  <c r="BG183" i="7"/>
  <c r="BF183" i="7"/>
  <c r="T183" i="7"/>
  <c r="R183" i="7"/>
  <c r="P183" i="7"/>
  <c r="BK183" i="7"/>
  <c r="J183" i="7"/>
  <c r="BE183" i="7"/>
  <c r="BI180" i="7"/>
  <c r="BH180" i="7"/>
  <c r="BG180" i="7"/>
  <c r="BF180" i="7"/>
  <c r="T180" i="7"/>
  <c r="R180" i="7"/>
  <c r="P180" i="7"/>
  <c r="BK180" i="7"/>
  <c r="J180" i="7"/>
  <c r="BE180" i="7"/>
  <c r="BI177" i="7"/>
  <c r="BH177" i="7"/>
  <c r="BG177" i="7"/>
  <c r="BF177" i="7"/>
  <c r="T177" i="7"/>
  <c r="R177" i="7"/>
  <c r="P177" i="7"/>
  <c r="BK177" i="7"/>
  <c r="J177" i="7"/>
  <c r="BE177" i="7"/>
  <c r="BI174" i="7"/>
  <c r="BH174" i="7"/>
  <c r="BG174" i="7"/>
  <c r="BF174" i="7"/>
  <c r="T174" i="7"/>
  <c r="R174" i="7"/>
  <c r="P174" i="7"/>
  <c r="BK174" i="7"/>
  <c r="J174" i="7"/>
  <c r="BE174" i="7"/>
  <c r="BI171" i="7"/>
  <c r="BH171" i="7"/>
  <c r="BG171" i="7"/>
  <c r="BF171" i="7"/>
  <c r="T171" i="7"/>
  <c r="R171" i="7"/>
  <c r="P171" i="7"/>
  <c r="BK171" i="7"/>
  <c r="J171" i="7"/>
  <c r="BE171" i="7"/>
  <c r="BI168" i="7"/>
  <c r="BH168" i="7"/>
  <c r="BG168" i="7"/>
  <c r="BF168" i="7"/>
  <c r="T168" i="7"/>
  <c r="R168" i="7"/>
  <c r="P168" i="7"/>
  <c r="BK168" i="7"/>
  <c r="J168" i="7"/>
  <c r="BE168" i="7"/>
  <c r="BI162" i="7"/>
  <c r="BH162" i="7"/>
  <c r="BG162" i="7"/>
  <c r="BF162" i="7"/>
  <c r="T162" i="7"/>
  <c r="R162" i="7"/>
  <c r="P162" i="7"/>
  <c r="BK162" i="7"/>
  <c r="J162" i="7"/>
  <c r="BE162" i="7" s="1"/>
  <c r="BI157" i="7"/>
  <c r="BH157" i="7"/>
  <c r="BG157" i="7"/>
  <c r="BF157" i="7"/>
  <c r="T157" i="7"/>
  <c r="R157" i="7"/>
  <c r="P157" i="7"/>
  <c r="BK157" i="7"/>
  <c r="J157" i="7"/>
  <c r="BE157" i="7"/>
  <c r="BI154" i="7"/>
  <c r="BH154" i="7"/>
  <c r="BG154" i="7"/>
  <c r="BF154" i="7"/>
  <c r="T154" i="7"/>
  <c r="R154" i="7"/>
  <c r="P154" i="7"/>
  <c r="BK154" i="7"/>
  <c r="J154" i="7"/>
  <c r="BE154" i="7"/>
  <c r="BI151" i="7"/>
  <c r="BH151" i="7"/>
  <c r="BG151" i="7"/>
  <c r="BF151" i="7"/>
  <c r="T151" i="7"/>
  <c r="R151" i="7"/>
  <c r="P151" i="7"/>
  <c r="BK151" i="7"/>
  <c r="J151" i="7"/>
  <c r="BE151" i="7"/>
  <c r="BI148" i="7"/>
  <c r="BH148" i="7"/>
  <c r="BG148" i="7"/>
  <c r="BF148" i="7"/>
  <c r="T148" i="7"/>
  <c r="R148" i="7"/>
  <c r="P148" i="7"/>
  <c r="BK148" i="7"/>
  <c r="J148" i="7"/>
  <c r="BE148" i="7"/>
  <c r="BI145" i="7"/>
  <c r="BH145" i="7"/>
  <c r="BG145" i="7"/>
  <c r="BF145" i="7"/>
  <c r="T145" i="7"/>
  <c r="R145" i="7"/>
  <c r="P145" i="7"/>
  <c r="BK145" i="7"/>
  <c r="J145" i="7"/>
  <c r="BE145" i="7"/>
  <c r="BI142" i="7"/>
  <c r="BH142" i="7"/>
  <c r="BG142" i="7"/>
  <c r="BF142" i="7"/>
  <c r="T142" i="7"/>
  <c r="R142" i="7"/>
  <c r="P142" i="7"/>
  <c r="BK142" i="7"/>
  <c r="J142" i="7"/>
  <c r="BE142" i="7"/>
  <c r="BI139" i="7"/>
  <c r="BH139" i="7"/>
  <c r="BG139" i="7"/>
  <c r="BF139" i="7"/>
  <c r="T139" i="7"/>
  <c r="R139" i="7"/>
  <c r="P139" i="7"/>
  <c r="BK139" i="7"/>
  <c r="J139" i="7"/>
  <c r="BE139" i="7"/>
  <c r="BI136" i="7"/>
  <c r="BH136" i="7"/>
  <c r="BG136" i="7"/>
  <c r="BF136" i="7"/>
  <c r="T136" i="7"/>
  <c r="R136" i="7"/>
  <c r="P136" i="7"/>
  <c r="BK136" i="7"/>
  <c r="J136" i="7"/>
  <c r="BE136" i="7"/>
  <c r="BI133" i="7"/>
  <c r="BH133" i="7"/>
  <c r="BG133" i="7"/>
  <c r="BF133" i="7"/>
  <c r="T133" i="7"/>
  <c r="R133" i="7"/>
  <c r="P133" i="7"/>
  <c r="BK133" i="7"/>
  <c r="J133" i="7"/>
  <c r="BE133" i="7"/>
  <c r="BI130" i="7"/>
  <c r="BH130" i="7"/>
  <c r="BG130" i="7"/>
  <c r="BF130" i="7"/>
  <c r="T130" i="7"/>
  <c r="R130" i="7"/>
  <c r="P130" i="7"/>
  <c r="BK130" i="7"/>
  <c r="J130" i="7"/>
  <c r="BE130" i="7"/>
  <c r="BI127" i="7"/>
  <c r="BH127" i="7"/>
  <c r="BG127" i="7"/>
  <c r="BF127" i="7"/>
  <c r="T127" i="7"/>
  <c r="R127" i="7"/>
  <c r="P127" i="7"/>
  <c r="BK127" i="7"/>
  <c r="J127" i="7"/>
  <c r="BE127" i="7"/>
  <c r="BI122" i="7"/>
  <c r="BH122" i="7"/>
  <c r="BG122" i="7"/>
  <c r="BF122" i="7"/>
  <c r="T122" i="7"/>
  <c r="R122" i="7"/>
  <c r="P122" i="7"/>
  <c r="BK122" i="7"/>
  <c r="J122" i="7"/>
  <c r="BE122" i="7"/>
  <c r="BI117" i="7"/>
  <c r="BH117" i="7"/>
  <c r="BG117" i="7"/>
  <c r="BF117" i="7"/>
  <c r="T117" i="7"/>
  <c r="R117" i="7"/>
  <c r="P117" i="7"/>
  <c r="BK117" i="7"/>
  <c r="J117" i="7"/>
  <c r="BE117" i="7"/>
  <c r="BI114" i="7"/>
  <c r="BH114" i="7"/>
  <c r="BG114" i="7"/>
  <c r="BF114" i="7"/>
  <c r="F38" i="7" s="1"/>
  <c r="BA64" i="1" s="1"/>
  <c r="T114" i="7"/>
  <c r="R114" i="7"/>
  <c r="P114" i="7"/>
  <c r="BK114" i="7"/>
  <c r="J114" i="7"/>
  <c r="BE114" i="7"/>
  <c r="BI109" i="7"/>
  <c r="F41" i="7" s="1"/>
  <c r="BD64" i="1" s="1"/>
  <c r="BH109" i="7"/>
  <c r="BG109" i="7"/>
  <c r="BF109" i="7"/>
  <c r="T109" i="7"/>
  <c r="R109" i="7"/>
  <c r="P109" i="7"/>
  <c r="BK109" i="7"/>
  <c r="J109" i="7"/>
  <c r="BE109" i="7"/>
  <c r="BI106" i="7"/>
  <c r="BH106" i="7"/>
  <c r="F40" i="7" s="1"/>
  <c r="BC64" i="1" s="1"/>
  <c r="BG106" i="7"/>
  <c r="F39" i="7"/>
  <c r="BB64" i="1" s="1"/>
  <c r="BF106" i="7"/>
  <c r="T106" i="7"/>
  <c r="T105" i="7"/>
  <c r="R106" i="7"/>
  <c r="R105" i="7"/>
  <c r="R104" i="7" s="1"/>
  <c r="R103" i="7" s="1"/>
  <c r="P106" i="7"/>
  <c r="P105" i="7"/>
  <c r="BK106" i="7"/>
  <c r="BK105" i="7" s="1"/>
  <c r="J106" i="7"/>
  <c r="BE106" i="7"/>
  <c r="J100" i="7"/>
  <c r="J99" i="7"/>
  <c r="F99" i="7"/>
  <c r="F97" i="7"/>
  <c r="E95" i="7"/>
  <c r="J63" i="7"/>
  <c r="J62" i="7"/>
  <c r="F62" i="7"/>
  <c r="F60" i="7"/>
  <c r="E58" i="7"/>
  <c r="J22" i="7"/>
  <c r="E22" i="7"/>
  <c r="F100" i="7"/>
  <c r="F63" i="7"/>
  <c r="J21" i="7"/>
  <c r="J16" i="7"/>
  <c r="J97" i="7"/>
  <c r="J60" i="7"/>
  <c r="E7" i="7"/>
  <c r="E89" i="7"/>
  <c r="E52" i="7"/>
  <c r="J41" i="6"/>
  <c r="J40" i="6"/>
  <c r="AY62" i="1"/>
  <c r="J39" i="6"/>
  <c r="AX62" i="1"/>
  <c r="BI117" i="6"/>
  <c r="BH117" i="6"/>
  <c r="BG117" i="6"/>
  <c r="BF117" i="6"/>
  <c r="T117" i="6"/>
  <c r="R117" i="6"/>
  <c r="P117" i="6"/>
  <c r="BK117" i="6"/>
  <c r="J117" i="6"/>
  <c r="BE117" i="6"/>
  <c r="BI114" i="6"/>
  <c r="BH114" i="6"/>
  <c r="BG114" i="6"/>
  <c r="BF114" i="6"/>
  <c r="T114" i="6"/>
  <c r="R114" i="6"/>
  <c r="P114" i="6"/>
  <c r="BK114" i="6"/>
  <c r="J114" i="6"/>
  <c r="BE114" i="6"/>
  <c r="BI111" i="6"/>
  <c r="BH111" i="6"/>
  <c r="BG111" i="6"/>
  <c r="BF111" i="6"/>
  <c r="T111" i="6"/>
  <c r="R111" i="6"/>
  <c r="P111" i="6"/>
  <c r="BK111" i="6"/>
  <c r="J111" i="6"/>
  <c r="BE111" i="6"/>
  <c r="BI108" i="6"/>
  <c r="BH108" i="6"/>
  <c r="BG108" i="6"/>
  <c r="BF108" i="6"/>
  <c r="T108" i="6"/>
  <c r="R108" i="6"/>
  <c r="P108" i="6"/>
  <c r="BK108" i="6"/>
  <c r="J108" i="6"/>
  <c r="BE108" i="6"/>
  <c r="BI105" i="6"/>
  <c r="BH105" i="6"/>
  <c r="BG105" i="6"/>
  <c r="BF105" i="6"/>
  <c r="T105" i="6"/>
  <c r="R105" i="6"/>
  <c r="P105" i="6"/>
  <c r="BK105" i="6"/>
  <c r="J105" i="6"/>
  <c r="BE105" i="6"/>
  <c r="BI102" i="6"/>
  <c r="BH102" i="6"/>
  <c r="BG102" i="6"/>
  <c r="BF102" i="6"/>
  <c r="T102" i="6"/>
  <c r="R102" i="6"/>
  <c r="R95" i="6" s="1"/>
  <c r="R94" i="6" s="1"/>
  <c r="R93" i="6" s="1"/>
  <c r="P102" i="6"/>
  <c r="BK102" i="6"/>
  <c r="J102" i="6"/>
  <c r="BE102" i="6"/>
  <c r="BI99" i="6"/>
  <c r="BH99" i="6"/>
  <c r="BG99" i="6"/>
  <c r="BF99" i="6"/>
  <c r="T99" i="6"/>
  <c r="R99" i="6"/>
  <c r="P99" i="6"/>
  <c r="BK99" i="6"/>
  <c r="J99" i="6"/>
  <c r="BE99" i="6"/>
  <c r="BI96" i="6"/>
  <c r="F41" i="6"/>
  <c r="BD62" i="1" s="1"/>
  <c r="BH96" i="6"/>
  <c r="BG96" i="6"/>
  <c r="F39" i="6"/>
  <c r="BB62" i="1" s="1"/>
  <c r="BF96" i="6"/>
  <c r="T96" i="6"/>
  <c r="T95" i="6"/>
  <c r="T94" i="6" s="1"/>
  <c r="T93" i="6" s="1"/>
  <c r="R96" i="6"/>
  <c r="P96" i="6"/>
  <c r="P95" i="6"/>
  <c r="P94" i="6" s="1"/>
  <c r="P93" i="6"/>
  <c r="AU62" i="1" s="1"/>
  <c r="BK96" i="6"/>
  <c r="J96" i="6"/>
  <c r="BE96" i="6" s="1"/>
  <c r="J37" i="6" s="1"/>
  <c r="AV62" i="1" s="1"/>
  <c r="J90" i="6"/>
  <c r="J89" i="6"/>
  <c r="F89" i="6"/>
  <c r="F87" i="6"/>
  <c r="E85" i="6"/>
  <c r="J63" i="6"/>
  <c r="J62" i="6"/>
  <c r="F62" i="6"/>
  <c r="F60" i="6"/>
  <c r="E58" i="6"/>
  <c r="J22" i="6"/>
  <c r="E22" i="6"/>
  <c r="J21" i="6"/>
  <c r="J16" i="6"/>
  <c r="E7" i="6"/>
  <c r="E52" i="6" s="1"/>
  <c r="E79" i="6"/>
  <c r="J41" i="5"/>
  <c r="J40" i="5"/>
  <c r="AY61" i="1"/>
  <c r="J39" i="5"/>
  <c r="AX61" i="1"/>
  <c r="BI134" i="5"/>
  <c r="BH134" i="5"/>
  <c r="BG134" i="5"/>
  <c r="BF134" i="5"/>
  <c r="T134" i="5"/>
  <c r="T133" i="5"/>
  <c r="R134" i="5"/>
  <c r="R133" i="5"/>
  <c r="P134" i="5"/>
  <c r="P133" i="5"/>
  <c r="BK134" i="5"/>
  <c r="BK133" i="5"/>
  <c r="J133" i="5" s="1"/>
  <c r="J74" i="5" s="1"/>
  <c r="J134" i="5"/>
  <c r="BE134" i="5" s="1"/>
  <c r="BI130" i="5"/>
  <c r="BH130" i="5"/>
  <c r="BG130" i="5"/>
  <c r="BF130" i="5"/>
  <c r="T130" i="5"/>
  <c r="R130" i="5"/>
  <c r="R125" i="5" s="1"/>
  <c r="P130" i="5"/>
  <c r="BK130" i="5"/>
  <c r="J130" i="5"/>
  <c r="BE130" i="5"/>
  <c r="BI128" i="5"/>
  <c r="BH128" i="5"/>
  <c r="BG128" i="5"/>
  <c r="BF128" i="5"/>
  <c r="T128" i="5"/>
  <c r="R128" i="5"/>
  <c r="P128" i="5"/>
  <c r="BK128" i="5"/>
  <c r="BK125" i="5" s="1"/>
  <c r="J125" i="5" s="1"/>
  <c r="J73" i="5" s="1"/>
  <c r="J128" i="5"/>
  <c r="BE128" i="5"/>
  <c r="BI126" i="5"/>
  <c r="BH126" i="5"/>
  <c r="BG126" i="5"/>
  <c r="BF126" i="5"/>
  <c r="T126" i="5"/>
  <c r="T125" i="5"/>
  <c r="R126" i="5"/>
  <c r="P126" i="5"/>
  <c r="P125" i="5"/>
  <c r="BK126" i="5"/>
  <c r="J126" i="5"/>
  <c r="BE126" i="5" s="1"/>
  <c r="BI122" i="5"/>
  <c r="BH122" i="5"/>
  <c r="BG122" i="5"/>
  <c r="BF122" i="5"/>
  <c r="T122" i="5"/>
  <c r="R122" i="5"/>
  <c r="P122" i="5"/>
  <c r="BK122" i="5"/>
  <c r="J122" i="5"/>
  <c r="BE122" i="5"/>
  <c r="BI119" i="5"/>
  <c r="BH119" i="5"/>
  <c r="BG119" i="5"/>
  <c r="BF119" i="5"/>
  <c r="T119" i="5"/>
  <c r="T118" i="5"/>
  <c r="R119" i="5"/>
  <c r="R118" i="5"/>
  <c r="P119" i="5"/>
  <c r="P118" i="5"/>
  <c r="BK119" i="5"/>
  <c r="BK118" i="5"/>
  <c r="J118" i="5" s="1"/>
  <c r="J72" i="5" s="1"/>
  <c r="J119" i="5"/>
  <c r="BE119" i="5" s="1"/>
  <c r="BI115" i="5"/>
  <c r="BH115" i="5"/>
  <c r="BG115" i="5"/>
  <c r="BF115" i="5"/>
  <c r="T115" i="5"/>
  <c r="T114" i="5"/>
  <c r="R115" i="5"/>
  <c r="R114" i="5"/>
  <c r="P115" i="5"/>
  <c r="P114" i="5"/>
  <c r="BK115" i="5"/>
  <c r="BK114" i="5"/>
  <c r="J114" i="5" s="1"/>
  <c r="J115" i="5"/>
  <c r="BE115" i="5" s="1"/>
  <c r="J71" i="5"/>
  <c r="BI111" i="5"/>
  <c r="BH111" i="5"/>
  <c r="BG111" i="5"/>
  <c r="BF111" i="5"/>
  <c r="T111" i="5"/>
  <c r="T110" i="5"/>
  <c r="R111" i="5"/>
  <c r="R110" i="5"/>
  <c r="P111" i="5"/>
  <c r="P110" i="5"/>
  <c r="BK111" i="5"/>
  <c r="BK110" i="5"/>
  <c r="J110" i="5" s="1"/>
  <c r="J70" i="5" s="1"/>
  <c r="J111" i="5"/>
  <c r="BE111" i="5" s="1"/>
  <c r="BI107" i="5"/>
  <c r="BH107" i="5"/>
  <c r="BG107" i="5"/>
  <c r="BF107" i="5"/>
  <c r="T107" i="5"/>
  <c r="R107" i="5"/>
  <c r="P107" i="5"/>
  <c r="BK107" i="5"/>
  <c r="J107" i="5"/>
  <c r="BE107" i="5"/>
  <c r="BI104" i="5"/>
  <c r="BH104" i="5"/>
  <c r="BG104" i="5"/>
  <c r="BF104" i="5"/>
  <c r="T104" i="5"/>
  <c r="R104" i="5"/>
  <c r="R100" i="5" s="1"/>
  <c r="R99" i="5" s="1"/>
  <c r="R98" i="5" s="1"/>
  <c r="P104" i="5"/>
  <c r="BK104" i="5"/>
  <c r="J104" i="5"/>
  <c r="BE104" i="5"/>
  <c r="BI101" i="5"/>
  <c r="F41" i="5"/>
  <c r="BD61" i="1" s="1"/>
  <c r="BD60" i="1" s="1"/>
  <c r="BH101" i="5"/>
  <c r="BG101" i="5"/>
  <c r="F39" i="5"/>
  <c r="BB61" i="1" s="1"/>
  <c r="BF101" i="5"/>
  <c r="F38" i="5" s="1"/>
  <c r="BA61" i="1" s="1"/>
  <c r="T101" i="5"/>
  <c r="T100" i="5"/>
  <c r="R101" i="5"/>
  <c r="P101" i="5"/>
  <c r="P100" i="5"/>
  <c r="BK101" i="5"/>
  <c r="BK100" i="5" s="1"/>
  <c r="J100" i="5" s="1"/>
  <c r="J69" i="5" s="1"/>
  <c r="J101" i="5"/>
  <c r="BE101" i="5"/>
  <c r="J37" i="5" s="1"/>
  <c r="AV61" i="1" s="1"/>
  <c r="J95" i="5"/>
  <c r="J94" i="5"/>
  <c r="F94" i="5"/>
  <c r="F92" i="5"/>
  <c r="E90" i="5"/>
  <c r="J63" i="5"/>
  <c r="J62" i="5"/>
  <c r="F62" i="5"/>
  <c r="F60" i="5"/>
  <c r="E58" i="5"/>
  <c r="J22" i="5"/>
  <c r="E22" i="5"/>
  <c r="F95" i="5"/>
  <c r="F63" i="5"/>
  <c r="J21" i="5"/>
  <c r="J16" i="5"/>
  <c r="J92" i="5"/>
  <c r="J60" i="5"/>
  <c r="E7" i="5"/>
  <c r="E84" i="5"/>
  <c r="E52" i="5"/>
  <c r="J39" i="4"/>
  <c r="J38" i="4"/>
  <c r="AY58" i="1"/>
  <c r="J37" i="4"/>
  <c r="AX58" i="1"/>
  <c r="BI274" i="4"/>
  <c r="BH274" i="4"/>
  <c r="BG274" i="4"/>
  <c r="BF274" i="4"/>
  <c r="T274" i="4"/>
  <c r="T273" i="4"/>
  <c r="R274" i="4"/>
  <c r="R273" i="4"/>
  <c r="P274" i="4"/>
  <c r="P273" i="4"/>
  <c r="BK274" i="4"/>
  <c r="BK273" i="4"/>
  <c r="J273" i="4" s="1"/>
  <c r="J74" i="4" s="1"/>
  <c r="J274" i="4"/>
  <c r="BE274" i="4"/>
  <c r="BI270" i="4"/>
  <c r="BH270" i="4"/>
  <c r="BG270" i="4"/>
  <c r="BF270" i="4"/>
  <c r="T270" i="4"/>
  <c r="R270" i="4"/>
  <c r="P270" i="4"/>
  <c r="BK270" i="4"/>
  <c r="J270" i="4"/>
  <c r="BE270" i="4"/>
  <c r="BI268" i="4"/>
  <c r="BH268" i="4"/>
  <c r="BG268" i="4"/>
  <c r="BF268" i="4"/>
  <c r="T268" i="4"/>
  <c r="R268" i="4"/>
  <c r="R263" i="4" s="1"/>
  <c r="P268" i="4"/>
  <c r="BK268" i="4"/>
  <c r="J268" i="4"/>
  <c r="BE268" i="4" s="1"/>
  <c r="BI266" i="4"/>
  <c r="BH266" i="4"/>
  <c r="BG266" i="4"/>
  <c r="BF266" i="4"/>
  <c r="T266" i="4"/>
  <c r="R266" i="4"/>
  <c r="P266" i="4"/>
  <c r="BK266" i="4"/>
  <c r="BK263" i="4" s="1"/>
  <c r="J266" i="4"/>
  <c r="BE266" i="4"/>
  <c r="BI264" i="4"/>
  <c r="BH264" i="4"/>
  <c r="BG264" i="4"/>
  <c r="BF264" i="4"/>
  <c r="T264" i="4"/>
  <c r="T263" i="4" s="1"/>
  <c r="R264" i="4"/>
  <c r="P264" i="4"/>
  <c r="P263" i="4"/>
  <c r="BK264" i="4"/>
  <c r="J263" i="4"/>
  <c r="J73" i="4" s="1"/>
  <c r="J264" i="4"/>
  <c r="BE264" i="4" s="1"/>
  <c r="BI260" i="4"/>
  <c r="BH260" i="4"/>
  <c r="BG260" i="4"/>
  <c r="BF260" i="4"/>
  <c r="T260" i="4"/>
  <c r="R260" i="4"/>
  <c r="P260" i="4"/>
  <c r="BK260" i="4"/>
  <c r="J260" i="4"/>
  <c r="BE260" i="4" s="1"/>
  <c r="BI256" i="4"/>
  <c r="BH256" i="4"/>
  <c r="BG256" i="4"/>
  <c r="BF256" i="4"/>
  <c r="T256" i="4"/>
  <c r="R256" i="4"/>
  <c r="P256" i="4"/>
  <c r="BK256" i="4"/>
  <c r="J256" i="4"/>
  <c r="BE256" i="4"/>
  <c r="BI253" i="4"/>
  <c r="BH253" i="4"/>
  <c r="BG253" i="4"/>
  <c r="BF253" i="4"/>
  <c r="T253" i="4"/>
  <c r="R253" i="4"/>
  <c r="P253" i="4"/>
  <c r="BK253" i="4"/>
  <c r="J253" i="4"/>
  <c r="BE253" i="4" s="1"/>
  <c r="BI250" i="4"/>
  <c r="BH250" i="4"/>
  <c r="BG250" i="4"/>
  <c r="BF250" i="4"/>
  <c r="T250" i="4"/>
  <c r="R250" i="4"/>
  <c r="P250" i="4"/>
  <c r="BK250" i="4"/>
  <c r="J250" i="4"/>
  <c r="BE250" i="4"/>
  <c r="BI247" i="4"/>
  <c r="BH247" i="4"/>
  <c r="BG247" i="4"/>
  <c r="BF247" i="4"/>
  <c r="T247" i="4"/>
  <c r="R247" i="4"/>
  <c r="P247" i="4"/>
  <c r="BK247" i="4"/>
  <c r="J247" i="4"/>
  <c r="BE247" i="4" s="1"/>
  <c r="BI241" i="4"/>
  <c r="BH241" i="4"/>
  <c r="BG241" i="4"/>
  <c r="BF241" i="4"/>
  <c r="T241" i="4"/>
  <c r="R241" i="4"/>
  <c r="P241" i="4"/>
  <c r="BK241" i="4"/>
  <c r="J241" i="4"/>
  <c r="BE241" i="4"/>
  <c r="BI238" i="4"/>
  <c r="BH238" i="4"/>
  <c r="BG238" i="4"/>
  <c r="BF238" i="4"/>
  <c r="T238" i="4"/>
  <c r="R238" i="4"/>
  <c r="P238" i="4"/>
  <c r="BK238" i="4"/>
  <c r="J238" i="4"/>
  <c r="BE238" i="4" s="1"/>
  <c r="BI235" i="4"/>
  <c r="BH235" i="4"/>
  <c r="BG235" i="4"/>
  <c r="BF235" i="4"/>
  <c r="T235" i="4"/>
  <c r="R235" i="4"/>
  <c r="P235" i="4"/>
  <c r="BK235" i="4"/>
  <c r="J235" i="4"/>
  <c r="BE235" i="4"/>
  <c r="BI230" i="4"/>
  <c r="BH230" i="4"/>
  <c r="BG230" i="4"/>
  <c r="BF230" i="4"/>
  <c r="T230" i="4"/>
  <c r="R230" i="4"/>
  <c r="P230" i="4"/>
  <c r="BK230" i="4"/>
  <c r="J230" i="4"/>
  <c r="BE230" i="4" s="1"/>
  <c r="BI226" i="4"/>
  <c r="BH226" i="4"/>
  <c r="BG226" i="4"/>
  <c r="BF226" i="4"/>
  <c r="T226" i="4"/>
  <c r="R226" i="4"/>
  <c r="P226" i="4"/>
  <c r="BK226" i="4"/>
  <c r="J226" i="4"/>
  <c r="BE226" i="4"/>
  <c r="BI223" i="4"/>
  <c r="BH223" i="4"/>
  <c r="BG223" i="4"/>
  <c r="BF223" i="4"/>
  <c r="T223" i="4"/>
  <c r="R223" i="4"/>
  <c r="P223" i="4"/>
  <c r="BK223" i="4"/>
  <c r="J223" i="4"/>
  <c r="BE223" i="4"/>
  <c r="BI220" i="4"/>
  <c r="BH220" i="4"/>
  <c r="BG220" i="4"/>
  <c r="BF220" i="4"/>
  <c r="T220" i="4"/>
  <c r="R220" i="4"/>
  <c r="P220" i="4"/>
  <c r="BK220" i="4"/>
  <c r="J220" i="4"/>
  <c r="BE220" i="4"/>
  <c r="BI217" i="4"/>
  <c r="BH217" i="4"/>
  <c r="BG217" i="4"/>
  <c r="BF217" i="4"/>
  <c r="T217" i="4"/>
  <c r="R217" i="4"/>
  <c r="R210" i="4" s="1"/>
  <c r="P217" i="4"/>
  <c r="BK217" i="4"/>
  <c r="J217" i="4"/>
  <c r="BE217" i="4"/>
  <c r="BI214" i="4"/>
  <c r="BH214" i="4"/>
  <c r="BG214" i="4"/>
  <c r="BF214" i="4"/>
  <c r="T214" i="4"/>
  <c r="R214" i="4"/>
  <c r="P214" i="4"/>
  <c r="BK214" i="4"/>
  <c r="BK210" i="4" s="1"/>
  <c r="J214" i="4"/>
  <c r="BE214" i="4"/>
  <c r="BI211" i="4"/>
  <c r="BH211" i="4"/>
  <c r="BG211" i="4"/>
  <c r="BF211" i="4"/>
  <c r="T211" i="4"/>
  <c r="T210" i="4"/>
  <c r="R211" i="4"/>
  <c r="P211" i="4"/>
  <c r="P210" i="4"/>
  <c r="BK211" i="4"/>
  <c r="J210" i="4"/>
  <c r="J72" i="4" s="1"/>
  <c r="J211" i="4"/>
  <c r="BE211" i="4" s="1"/>
  <c r="BI207" i="4"/>
  <c r="BH207" i="4"/>
  <c r="BG207" i="4"/>
  <c r="BF207" i="4"/>
  <c r="T207" i="4"/>
  <c r="T203" i="4" s="1"/>
  <c r="R207" i="4"/>
  <c r="R203" i="4" s="1"/>
  <c r="P207" i="4"/>
  <c r="BK207" i="4"/>
  <c r="J207" i="4"/>
  <c r="BE207" i="4"/>
  <c r="BI204" i="4"/>
  <c r="BH204" i="4"/>
  <c r="BG204" i="4"/>
  <c r="BF204" i="4"/>
  <c r="T204" i="4"/>
  <c r="R204" i="4"/>
  <c r="P204" i="4"/>
  <c r="P203" i="4"/>
  <c r="BK204" i="4"/>
  <c r="BK203" i="4"/>
  <c r="J203" i="4" s="1"/>
  <c r="J71" i="4" s="1"/>
  <c r="J204" i="4"/>
  <c r="BE204" i="4"/>
  <c r="BI200" i="4"/>
  <c r="BH200" i="4"/>
  <c r="BG200" i="4"/>
  <c r="BF200" i="4"/>
  <c r="T200" i="4"/>
  <c r="T199" i="4"/>
  <c r="R200" i="4"/>
  <c r="R199" i="4" s="1"/>
  <c r="P200" i="4"/>
  <c r="P199" i="4"/>
  <c r="BK200" i="4"/>
  <c r="BK199" i="4" s="1"/>
  <c r="J199" i="4" s="1"/>
  <c r="J70" i="4" s="1"/>
  <c r="J200" i="4"/>
  <c r="BE200" i="4"/>
  <c r="BI196" i="4"/>
  <c r="BH196" i="4"/>
  <c r="BG196" i="4"/>
  <c r="BF196" i="4"/>
  <c r="T196" i="4"/>
  <c r="R196" i="4"/>
  <c r="P196" i="4"/>
  <c r="BK196" i="4"/>
  <c r="BK192" i="4" s="1"/>
  <c r="J192" i="4" s="1"/>
  <c r="J69" i="4" s="1"/>
  <c r="J196" i="4"/>
  <c r="BE196" i="4"/>
  <c r="BI193" i="4"/>
  <c r="BH193" i="4"/>
  <c r="BG193" i="4"/>
  <c r="BF193" i="4"/>
  <c r="T193" i="4"/>
  <c r="T192" i="4"/>
  <c r="R193" i="4"/>
  <c r="R192" i="4"/>
  <c r="P193" i="4"/>
  <c r="P192" i="4"/>
  <c r="BK193" i="4"/>
  <c r="J193" i="4"/>
  <c r="BE193" i="4" s="1"/>
  <c r="BI189" i="4"/>
  <c r="BH189" i="4"/>
  <c r="BG189" i="4"/>
  <c r="BF189" i="4"/>
  <c r="T189" i="4"/>
  <c r="R189" i="4"/>
  <c r="R182" i="4" s="1"/>
  <c r="P189" i="4"/>
  <c r="BK189" i="4"/>
  <c r="J189" i="4"/>
  <c r="BE189" i="4" s="1"/>
  <c r="BI186" i="4"/>
  <c r="BH186" i="4"/>
  <c r="BG186" i="4"/>
  <c r="BF186" i="4"/>
  <c r="T186" i="4"/>
  <c r="R186" i="4"/>
  <c r="P186" i="4"/>
  <c r="BK186" i="4"/>
  <c r="BK182" i="4" s="1"/>
  <c r="J186" i="4"/>
  <c r="BE186" i="4"/>
  <c r="BI183" i="4"/>
  <c r="BH183" i="4"/>
  <c r="BG183" i="4"/>
  <c r="BF183" i="4"/>
  <c r="T183" i="4"/>
  <c r="T182" i="4" s="1"/>
  <c r="R183" i="4"/>
  <c r="P183" i="4"/>
  <c r="P182" i="4"/>
  <c r="BK183" i="4"/>
  <c r="J182" i="4"/>
  <c r="J68" i="4" s="1"/>
  <c r="J183" i="4"/>
  <c r="BE183" i="4" s="1"/>
  <c r="BI179" i="4"/>
  <c r="BH179" i="4"/>
  <c r="BG179" i="4"/>
  <c r="BF179" i="4"/>
  <c r="T179" i="4"/>
  <c r="R179" i="4"/>
  <c r="P179" i="4"/>
  <c r="BK179" i="4"/>
  <c r="J179" i="4"/>
  <c r="BE179" i="4" s="1"/>
  <c r="BI176" i="4"/>
  <c r="BH176" i="4"/>
  <c r="BG176" i="4"/>
  <c r="BF176" i="4"/>
  <c r="T176" i="4"/>
  <c r="R176" i="4"/>
  <c r="P176" i="4"/>
  <c r="BK176" i="4"/>
  <c r="J176" i="4"/>
  <c r="BE176" i="4"/>
  <c r="BI173" i="4"/>
  <c r="BH173" i="4"/>
  <c r="BG173" i="4"/>
  <c r="BF173" i="4"/>
  <c r="T173" i="4"/>
  <c r="R173" i="4"/>
  <c r="P173" i="4"/>
  <c r="BK173" i="4"/>
  <c r="J173" i="4"/>
  <c r="BE173" i="4" s="1"/>
  <c r="BI170" i="4"/>
  <c r="BH170" i="4"/>
  <c r="BG170" i="4"/>
  <c r="BF170" i="4"/>
  <c r="T170" i="4"/>
  <c r="R170" i="4"/>
  <c r="P170" i="4"/>
  <c r="BK170" i="4"/>
  <c r="J170" i="4"/>
  <c r="BE170" i="4"/>
  <c r="BI167" i="4"/>
  <c r="BH167" i="4"/>
  <c r="BG167" i="4"/>
  <c r="BF167" i="4"/>
  <c r="T167" i="4"/>
  <c r="R167" i="4"/>
  <c r="P167" i="4"/>
  <c r="BK167" i="4"/>
  <c r="J167" i="4"/>
  <c r="BE167" i="4" s="1"/>
  <c r="BI164" i="4"/>
  <c r="BH164" i="4"/>
  <c r="BG164" i="4"/>
  <c r="BF164" i="4"/>
  <c r="T164" i="4"/>
  <c r="R164" i="4"/>
  <c r="P164" i="4"/>
  <c r="BK164" i="4"/>
  <c r="J164" i="4"/>
  <c r="BE164" i="4"/>
  <c r="BI161" i="4"/>
  <c r="BH161" i="4"/>
  <c r="BG161" i="4"/>
  <c r="BF161" i="4"/>
  <c r="T161" i="4"/>
  <c r="R161" i="4"/>
  <c r="P161" i="4"/>
  <c r="BK161" i="4"/>
  <c r="J161" i="4"/>
  <c r="BE161" i="4" s="1"/>
  <c r="BI155" i="4"/>
  <c r="BH155" i="4"/>
  <c r="BG155" i="4"/>
  <c r="BF155" i="4"/>
  <c r="T155" i="4"/>
  <c r="R155" i="4"/>
  <c r="P155" i="4"/>
  <c r="BK155" i="4"/>
  <c r="J155" i="4"/>
  <c r="BE155" i="4"/>
  <c r="BI152" i="4"/>
  <c r="BH152" i="4"/>
  <c r="BG152" i="4"/>
  <c r="BF152" i="4"/>
  <c r="T152" i="4"/>
  <c r="R152" i="4"/>
  <c r="R143" i="4" s="1"/>
  <c r="P152" i="4"/>
  <c r="BK152" i="4"/>
  <c r="J152" i="4"/>
  <c r="BE152" i="4" s="1"/>
  <c r="BI150" i="4"/>
  <c r="BH150" i="4"/>
  <c r="BG150" i="4"/>
  <c r="BF150" i="4"/>
  <c r="T150" i="4"/>
  <c r="R150" i="4"/>
  <c r="P150" i="4"/>
  <c r="BK150" i="4"/>
  <c r="BK143" i="4" s="1"/>
  <c r="J150" i="4"/>
  <c r="BE150" i="4"/>
  <c r="BI144" i="4"/>
  <c r="BH144" i="4"/>
  <c r="BG144" i="4"/>
  <c r="BF144" i="4"/>
  <c r="T144" i="4"/>
  <c r="T143" i="4" s="1"/>
  <c r="R144" i="4"/>
  <c r="P144" i="4"/>
  <c r="P143" i="4"/>
  <c r="BK144" i="4"/>
  <c r="J143" i="4"/>
  <c r="J67" i="4" s="1"/>
  <c r="J144" i="4"/>
  <c r="BE144" i="4" s="1"/>
  <c r="BI140" i="4"/>
  <c r="BH140" i="4"/>
  <c r="BG140" i="4"/>
  <c r="BF140" i="4"/>
  <c r="T140" i="4"/>
  <c r="R140" i="4"/>
  <c r="R133" i="4" s="1"/>
  <c r="P140" i="4"/>
  <c r="BK140" i="4"/>
  <c r="J140" i="4"/>
  <c r="BE140" i="4" s="1"/>
  <c r="BI137" i="4"/>
  <c r="BH137" i="4"/>
  <c r="BG137" i="4"/>
  <c r="BF137" i="4"/>
  <c r="T137" i="4"/>
  <c r="R137" i="4"/>
  <c r="P137" i="4"/>
  <c r="BK137" i="4"/>
  <c r="BK133" i="4" s="1"/>
  <c r="J137" i="4"/>
  <c r="BE137" i="4"/>
  <c r="BI134" i="4"/>
  <c r="BH134" i="4"/>
  <c r="BG134" i="4"/>
  <c r="BF134" i="4"/>
  <c r="T134" i="4"/>
  <c r="T133" i="4" s="1"/>
  <c r="R134" i="4"/>
  <c r="P134" i="4"/>
  <c r="P133" i="4"/>
  <c r="BK134" i="4"/>
  <c r="J133" i="4"/>
  <c r="J66" i="4" s="1"/>
  <c r="J134" i="4"/>
  <c r="BE134" i="4" s="1"/>
  <c r="BI130" i="4"/>
  <c r="BH130" i="4"/>
  <c r="BG130" i="4"/>
  <c r="BF130" i="4"/>
  <c r="T130" i="4"/>
  <c r="R130" i="4"/>
  <c r="P130" i="4"/>
  <c r="BK130" i="4"/>
  <c r="J130" i="4"/>
  <c r="BE130" i="4" s="1"/>
  <c r="BI125" i="4"/>
  <c r="BH125" i="4"/>
  <c r="BG125" i="4"/>
  <c r="BF125" i="4"/>
  <c r="T125" i="4"/>
  <c r="R125" i="4"/>
  <c r="P125" i="4"/>
  <c r="BK125" i="4"/>
  <c r="J125" i="4"/>
  <c r="BE125" i="4"/>
  <c r="BI120" i="4"/>
  <c r="BH120" i="4"/>
  <c r="BG120" i="4"/>
  <c r="BF120" i="4"/>
  <c r="T120" i="4"/>
  <c r="R120" i="4"/>
  <c r="P120" i="4"/>
  <c r="BK120" i="4"/>
  <c r="J120" i="4"/>
  <c r="BE120" i="4" s="1"/>
  <c r="BI117" i="4"/>
  <c r="BH117" i="4"/>
  <c r="BG117" i="4"/>
  <c r="BF117" i="4"/>
  <c r="T117" i="4"/>
  <c r="R117" i="4"/>
  <c r="P117" i="4"/>
  <c r="BK117" i="4"/>
  <c r="J117" i="4"/>
  <c r="BE117" i="4"/>
  <c r="BI114" i="4"/>
  <c r="BH114" i="4"/>
  <c r="BG114" i="4"/>
  <c r="BF114" i="4"/>
  <c r="T114" i="4"/>
  <c r="R114" i="4"/>
  <c r="P114" i="4"/>
  <c r="BK114" i="4"/>
  <c r="J114" i="4"/>
  <c r="BE114" i="4" s="1"/>
  <c r="BI111" i="4"/>
  <c r="BH111" i="4"/>
  <c r="BG111" i="4"/>
  <c r="BF111" i="4"/>
  <c r="T111" i="4"/>
  <c r="R111" i="4"/>
  <c r="P111" i="4"/>
  <c r="BK111" i="4"/>
  <c r="J111" i="4"/>
  <c r="BE111" i="4"/>
  <c r="BI108" i="4"/>
  <c r="BH108" i="4"/>
  <c r="BG108" i="4"/>
  <c r="BF108" i="4"/>
  <c r="T108" i="4"/>
  <c r="R108" i="4"/>
  <c r="P108" i="4"/>
  <c r="BK108" i="4"/>
  <c r="J108" i="4"/>
  <c r="BE108" i="4" s="1"/>
  <c r="BI105" i="4"/>
  <c r="BH105" i="4"/>
  <c r="BG105" i="4"/>
  <c r="F37" i="4" s="1"/>
  <c r="BB58" i="1" s="1"/>
  <c r="BF105" i="4"/>
  <c r="T105" i="4"/>
  <c r="R105" i="4"/>
  <c r="P105" i="4"/>
  <c r="P98" i="4" s="1"/>
  <c r="P97" i="4" s="1"/>
  <c r="P96" i="4" s="1"/>
  <c r="AU58" i="1" s="1"/>
  <c r="BK105" i="4"/>
  <c r="J105" i="4"/>
  <c r="BE105" i="4"/>
  <c r="BI102" i="4"/>
  <c r="F39" i="4" s="1"/>
  <c r="BD58" i="1" s="1"/>
  <c r="BH102" i="4"/>
  <c r="BG102" i="4"/>
  <c r="BF102" i="4"/>
  <c r="T102" i="4"/>
  <c r="T98" i="4" s="1"/>
  <c r="R102" i="4"/>
  <c r="P102" i="4"/>
  <c r="BK102" i="4"/>
  <c r="J102" i="4"/>
  <c r="BE102" i="4" s="1"/>
  <c r="BI99" i="4"/>
  <c r="BH99" i="4"/>
  <c r="F38" i="4" s="1"/>
  <c r="BC58" i="1" s="1"/>
  <c r="BG99" i="4"/>
  <c r="BF99" i="4"/>
  <c r="J36" i="4"/>
  <c r="AW58" i="1" s="1"/>
  <c r="T99" i="4"/>
  <c r="R99" i="4"/>
  <c r="R98" i="4" s="1"/>
  <c r="R97" i="4" s="1"/>
  <c r="R96" i="4" s="1"/>
  <c r="P99" i="4"/>
  <c r="BK99" i="4"/>
  <c r="BK98" i="4" s="1"/>
  <c r="J98" i="4" s="1"/>
  <c r="J99" i="4"/>
  <c r="BE99" i="4"/>
  <c r="J65" i="4"/>
  <c r="J93" i="4"/>
  <c r="J92" i="4"/>
  <c r="F92" i="4"/>
  <c r="F90" i="4"/>
  <c r="E88" i="4"/>
  <c r="J59" i="4"/>
  <c r="J58" i="4"/>
  <c r="F58" i="4"/>
  <c r="F56" i="4"/>
  <c r="E54" i="4"/>
  <c r="J20" i="4"/>
  <c r="E20" i="4"/>
  <c r="F93" i="4"/>
  <c r="F59" i="4"/>
  <c r="J19" i="4"/>
  <c r="J14" i="4"/>
  <c r="J90" i="4"/>
  <c r="J56" i="4"/>
  <c r="E7" i="4"/>
  <c r="E84" i="4"/>
  <c r="E50" i="4"/>
  <c r="J39" i="3"/>
  <c r="J38" i="3"/>
  <c r="AY57" i="1"/>
  <c r="J37" i="3"/>
  <c r="AX57" i="1" s="1"/>
  <c r="BI241" i="3"/>
  <c r="BH241" i="3"/>
  <c r="BG241" i="3"/>
  <c r="BF241" i="3"/>
  <c r="T241" i="3"/>
  <c r="R241" i="3"/>
  <c r="P241" i="3"/>
  <c r="BK241" i="3"/>
  <c r="J241" i="3"/>
  <c r="BE241" i="3"/>
  <c r="BI238" i="3"/>
  <c r="BH238" i="3"/>
  <c r="BG238" i="3"/>
  <c r="BF238" i="3"/>
  <c r="T238" i="3"/>
  <c r="R238" i="3"/>
  <c r="P238" i="3"/>
  <c r="BK238" i="3"/>
  <c r="J238" i="3"/>
  <c r="BE238" i="3" s="1"/>
  <c r="BI235" i="3"/>
  <c r="BH235" i="3"/>
  <c r="BG235" i="3"/>
  <c r="BF235" i="3"/>
  <c r="T235" i="3"/>
  <c r="R235" i="3"/>
  <c r="P235" i="3"/>
  <c r="P226" i="3" s="1"/>
  <c r="P225" i="3" s="1"/>
  <c r="BK235" i="3"/>
  <c r="J235" i="3"/>
  <c r="BE235" i="3"/>
  <c r="BI232" i="3"/>
  <c r="BH232" i="3"/>
  <c r="BG232" i="3"/>
  <c r="BF232" i="3"/>
  <c r="T232" i="3"/>
  <c r="T226" i="3" s="1"/>
  <c r="T225" i="3" s="1"/>
  <c r="R232" i="3"/>
  <c r="P232" i="3"/>
  <c r="BK232" i="3"/>
  <c r="J232" i="3"/>
  <c r="BE232" i="3" s="1"/>
  <c r="BI227" i="3"/>
  <c r="BH227" i="3"/>
  <c r="BG227" i="3"/>
  <c r="BF227" i="3"/>
  <c r="T227" i="3"/>
  <c r="R227" i="3"/>
  <c r="R226" i="3" s="1"/>
  <c r="R225" i="3" s="1"/>
  <c r="P227" i="3"/>
  <c r="BK227" i="3"/>
  <c r="BK226" i="3"/>
  <c r="BK225" i="3" s="1"/>
  <c r="J225" i="3" s="1"/>
  <c r="J71" i="3" s="1"/>
  <c r="J227" i="3"/>
  <c r="BE227" i="3"/>
  <c r="BI223" i="3"/>
  <c r="BH223" i="3"/>
  <c r="BG223" i="3"/>
  <c r="BF223" i="3"/>
  <c r="T223" i="3"/>
  <c r="T222" i="3" s="1"/>
  <c r="R223" i="3"/>
  <c r="R222" i="3"/>
  <c r="P223" i="3"/>
  <c r="P222" i="3" s="1"/>
  <c r="BK223" i="3"/>
  <c r="BK222" i="3"/>
  <c r="J222" i="3"/>
  <c r="J70" i="3" s="1"/>
  <c r="J223" i="3"/>
  <c r="BE223" i="3" s="1"/>
  <c r="BI219" i="3"/>
  <c r="BH219" i="3"/>
  <c r="BG219" i="3"/>
  <c r="BF219" i="3"/>
  <c r="T219" i="3"/>
  <c r="R219" i="3"/>
  <c r="P219" i="3"/>
  <c r="BK219" i="3"/>
  <c r="J219" i="3"/>
  <c r="BE219" i="3"/>
  <c r="BI216" i="3"/>
  <c r="BH216" i="3"/>
  <c r="BG216" i="3"/>
  <c r="BF216" i="3"/>
  <c r="T216" i="3"/>
  <c r="R216" i="3"/>
  <c r="P216" i="3"/>
  <c r="P209" i="3" s="1"/>
  <c r="BK216" i="3"/>
  <c r="J216" i="3"/>
  <c r="BE216" i="3"/>
  <c r="BI213" i="3"/>
  <c r="BH213" i="3"/>
  <c r="BG213" i="3"/>
  <c r="BF213" i="3"/>
  <c r="T213" i="3"/>
  <c r="T209" i="3" s="1"/>
  <c r="R213" i="3"/>
  <c r="R209" i="3" s="1"/>
  <c r="P213" i="3"/>
  <c r="BK213" i="3"/>
  <c r="J213" i="3"/>
  <c r="BE213" i="3"/>
  <c r="BI210" i="3"/>
  <c r="BH210" i="3"/>
  <c r="BG210" i="3"/>
  <c r="BF210" i="3"/>
  <c r="T210" i="3"/>
  <c r="R210" i="3"/>
  <c r="P210" i="3"/>
  <c r="BK210" i="3"/>
  <c r="BK209" i="3" s="1"/>
  <c r="J209" i="3" s="1"/>
  <c r="J69" i="3" s="1"/>
  <c r="J210" i="3"/>
  <c r="BE210" i="3"/>
  <c r="BI207" i="3"/>
  <c r="BH207" i="3"/>
  <c r="BG207" i="3"/>
  <c r="BF207" i="3"/>
  <c r="T207" i="3"/>
  <c r="R207" i="3"/>
  <c r="P207" i="3"/>
  <c r="BK207" i="3"/>
  <c r="J207" i="3"/>
  <c r="BE207" i="3"/>
  <c r="BI202" i="3"/>
  <c r="BH202" i="3"/>
  <c r="BG202" i="3"/>
  <c r="BF202" i="3"/>
  <c r="T202" i="3"/>
  <c r="R202" i="3"/>
  <c r="P202" i="3"/>
  <c r="BK202" i="3"/>
  <c r="J202" i="3"/>
  <c r="BE202" i="3"/>
  <c r="BI199" i="3"/>
  <c r="BH199" i="3"/>
  <c r="BG199" i="3"/>
  <c r="BF199" i="3"/>
  <c r="T199" i="3"/>
  <c r="R199" i="3"/>
  <c r="P199" i="3"/>
  <c r="BK199" i="3"/>
  <c r="J199" i="3"/>
  <c r="BE199" i="3"/>
  <c r="BI194" i="3"/>
  <c r="BH194" i="3"/>
  <c r="BG194" i="3"/>
  <c r="BF194" i="3"/>
  <c r="T194" i="3"/>
  <c r="R194" i="3"/>
  <c r="P194" i="3"/>
  <c r="BK194" i="3"/>
  <c r="J194" i="3"/>
  <c r="BE194" i="3"/>
  <c r="BI191" i="3"/>
  <c r="BH191" i="3"/>
  <c r="BG191" i="3"/>
  <c r="BF191" i="3"/>
  <c r="T191" i="3"/>
  <c r="R191" i="3"/>
  <c r="P191" i="3"/>
  <c r="BK191" i="3"/>
  <c r="J191" i="3"/>
  <c r="BE191" i="3"/>
  <c r="BI188" i="3"/>
  <c r="BH188" i="3"/>
  <c r="BG188" i="3"/>
  <c r="BF188" i="3"/>
  <c r="T188" i="3"/>
  <c r="R188" i="3"/>
  <c r="P188" i="3"/>
  <c r="BK188" i="3"/>
  <c r="J188" i="3"/>
  <c r="BE188" i="3"/>
  <c r="BI183" i="3"/>
  <c r="BH183" i="3"/>
  <c r="BG183" i="3"/>
  <c r="BF183" i="3"/>
  <c r="T183" i="3"/>
  <c r="R183" i="3"/>
  <c r="P183" i="3"/>
  <c r="BK183" i="3"/>
  <c r="J183" i="3"/>
  <c r="BE183" i="3"/>
  <c r="BI178" i="3"/>
  <c r="BH178" i="3"/>
  <c r="BG178" i="3"/>
  <c r="BF178" i="3"/>
  <c r="T178" i="3"/>
  <c r="R178" i="3"/>
  <c r="P178" i="3"/>
  <c r="BK178" i="3"/>
  <c r="J178" i="3"/>
  <c r="BE178" i="3"/>
  <c r="BI173" i="3"/>
  <c r="BH173" i="3"/>
  <c r="BG173" i="3"/>
  <c r="BF173" i="3"/>
  <c r="T173" i="3"/>
  <c r="R173" i="3"/>
  <c r="P173" i="3"/>
  <c r="BK173" i="3"/>
  <c r="J173" i="3"/>
  <c r="BE173" i="3"/>
  <c r="BI168" i="3"/>
  <c r="BH168" i="3"/>
  <c r="BG168" i="3"/>
  <c r="BF168" i="3"/>
  <c r="T168" i="3"/>
  <c r="R168" i="3"/>
  <c r="P168" i="3"/>
  <c r="BK168" i="3"/>
  <c r="J168" i="3"/>
  <c r="BE168" i="3"/>
  <c r="BI163" i="3"/>
  <c r="BH163" i="3"/>
  <c r="BG163" i="3"/>
  <c r="BF163" i="3"/>
  <c r="T163" i="3"/>
  <c r="R163" i="3"/>
  <c r="P163" i="3"/>
  <c r="BK163" i="3"/>
  <c r="J163" i="3"/>
  <c r="BE163" i="3"/>
  <c r="BI160" i="3"/>
  <c r="BH160" i="3"/>
  <c r="BG160" i="3"/>
  <c r="BF160" i="3"/>
  <c r="T160" i="3"/>
  <c r="R160" i="3"/>
  <c r="R153" i="3" s="1"/>
  <c r="P160" i="3"/>
  <c r="BK160" i="3"/>
  <c r="J160" i="3"/>
  <c r="BE160" i="3"/>
  <c r="BI157" i="3"/>
  <c r="BH157" i="3"/>
  <c r="BG157" i="3"/>
  <c r="BF157" i="3"/>
  <c r="T157" i="3"/>
  <c r="R157" i="3"/>
  <c r="P157" i="3"/>
  <c r="BK157" i="3"/>
  <c r="BK153" i="3" s="1"/>
  <c r="J153" i="3" s="1"/>
  <c r="J68" i="3" s="1"/>
  <c r="J157" i="3"/>
  <c r="BE157" i="3"/>
  <c r="BI154" i="3"/>
  <c r="BH154" i="3"/>
  <c r="BG154" i="3"/>
  <c r="BF154" i="3"/>
  <c r="T154" i="3"/>
  <c r="T153" i="3"/>
  <c r="R154" i="3"/>
  <c r="P154" i="3"/>
  <c r="P153" i="3"/>
  <c r="BK154" i="3"/>
  <c r="J154" i="3"/>
  <c r="BE154" i="3" s="1"/>
  <c r="BI150" i="3"/>
  <c r="BH150" i="3"/>
  <c r="BG150" i="3"/>
  <c r="BF150" i="3"/>
  <c r="T150" i="3"/>
  <c r="T149" i="3"/>
  <c r="R150" i="3"/>
  <c r="R149" i="3"/>
  <c r="P150" i="3"/>
  <c r="P149" i="3"/>
  <c r="BK150" i="3"/>
  <c r="BK149" i="3"/>
  <c r="J149" i="3"/>
  <c r="J150" i="3"/>
  <c r="BE150" i="3" s="1"/>
  <c r="J67" i="3"/>
  <c r="BI146" i="3"/>
  <c r="BH146" i="3"/>
  <c r="BG146" i="3"/>
  <c r="BF146" i="3"/>
  <c r="T146" i="3"/>
  <c r="R146" i="3"/>
  <c r="P146" i="3"/>
  <c r="BK146" i="3"/>
  <c r="J146" i="3"/>
  <c r="BE146" i="3"/>
  <c r="BI143" i="3"/>
  <c r="BH143" i="3"/>
  <c r="BG143" i="3"/>
  <c r="BF143" i="3"/>
  <c r="T143" i="3"/>
  <c r="R143" i="3"/>
  <c r="P143" i="3"/>
  <c r="BK143" i="3"/>
  <c r="J143" i="3"/>
  <c r="BE143" i="3"/>
  <c r="BI140" i="3"/>
  <c r="BH140" i="3"/>
  <c r="BG140" i="3"/>
  <c r="BF140" i="3"/>
  <c r="T140" i="3"/>
  <c r="R140" i="3"/>
  <c r="P140" i="3"/>
  <c r="BK140" i="3"/>
  <c r="J140" i="3"/>
  <c r="BE140" i="3"/>
  <c r="BI137" i="3"/>
  <c r="BH137" i="3"/>
  <c r="BG137" i="3"/>
  <c r="BF137" i="3"/>
  <c r="T137" i="3"/>
  <c r="R137" i="3"/>
  <c r="P137" i="3"/>
  <c r="BK137" i="3"/>
  <c r="J137" i="3"/>
  <c r="BE137" i="3"/>
  <c r="BI134" i="3"/>
  <c r="BH134" i="3"/>
  <c r="BG134" i="3"/>
  <c r="BF134" i="3"/>
  <c r="T134" i="3"/>
  <c r="T133" i="3"/>
  <c r="R134" i="3"/>
  <c r="R133" i="3"/>
  <c r="P134" i="3"/>
  <c r="P133" i="3"/>
  <c r="BK134" i="3"/>
  <c r="BK133" i="3"/>
  <c r="J133" i="3" s="1"/>
  <c r="J66" i="3" s="1"/>
  <c r="J134" i="3"/>
  <c r="BE134" i="3" s="1"/>
  <c r="BI130" i="3"/>
  <c r="BH130" i="3"/>
  <c r="BG130" i="3"/>
  <c r="BF130" i="3"/>
  <c r="T130" i="3"/>
  <c r="R130" i="3"/>
  <c r="P130" i="3"/>
  <c r="BK130" i="3"/>
  <c r="J130" i="3"/>
  <c r="BE130" i="3" s="1"/>
  <c r="BI127" i="3"/>
  <c r="BH127" i="3"/>
  <c r="BG127" i="3"/>
  <c r="BF127" i="3"/>
  <c r="T127" i="3"/>
  <c r="R127" i="3"/>
  <c r="P127" i="3"/>
  <c r="BK127" i="3"/>
  <c r="J127" i="3"/>
  <c r="BE127" i="3"/>
  <c r="BI122" i="3"/>
  <c r="BH122" i="3"/>
  <c r="BG122" i="3"/>
  <c r="BF122" i="3"/>
  <c r="T122" i="3"/>
  <c r="R122" i="3"/>
  <c r="P122" i="3"/>
  <c r="BK122" i="3"/>
  <c r="J122" i="3"/>
  <c r="BE122" i="3" s="1"/>
  <c r="BI119" i="3"/>
  <c r="BH119" i="3"/>
  <c r="BG119" i="3"/>
  <c r="BF119" i="3"/>
  <c r="T119" i="3"/>
  <c r="R119" i="3"/>
  <c r="P119" i="3"/>
  <c r="BK119" i="3"/>
  <c r="J119" i="3"/>
  <c r="BE119" i="3"/>
  <c r="BI114" i="3"/>
  <c r="BH114" i="3"/>
  <c r="BG114" i="3"/>
  <c r="BF114" i="3"/>
  <c r="T114" i="3"/>
  <c r="R114" i="3"/>
  <c r="P114" i="3"/>
  <c r="BK114" i="3"/>
  <c r="J114" i="3"/>
  <c r="BE114" i="3" s="1"/>
  <c r="BI111" i="3"/>
  <c r="BH111" i="3"/>
  <c r="BG111" i="3"/>
  <c r="BF111" i="3"/>
  <c r="T111" i="3"/>
  <c r="R111" i="3"/>
  <c r="P111" i="3"/>
  <c r="BK111" i="3"/>
  <c r="J111" i="3"/>
  <c r="BE111" i="3"/>
  <c r="BI106" i="3"/>
  <c r="BH106" i="3"/>
  <c r="BG106" i="3"/>
  <c r="BF106" i="3"/>
  <c r="T106" i="3"/>
  <c r="R106" i="3"/>
  <c r="P106" i="3"/>
  <c r="BK106" i="3"/>
  <c r="J106" i="3"/>
  <c r="BE106" i="3" s="1"/>
  <c r="BI103" i="3"/>
  <c r="BH103" i="3"/>
  <c r="BG103" i="3"/>
  <c r="BF103" i="3"/>
  <c r="T103" i="3"/>
  <c r="R103" i="3"/>
  <c r="P103" i="3"/>
  <c r="BK103" i="3"/>
  <c r="J103" i="3"/>
  <c r="BE103" i="3"/>
  <c r="BI100" i="3"/>
  <c r="F39" i="3" s="1"/>
  <c r="BD57" i="1" s="1"/>
  <c r="BH100" i="3"/>
  <c r="BG100" i="3"/>
  <c r="BF100" i="3"/>
  <c r="J36" i="3" s="1"/>
  <c r="AW57" i="1" s="1"/>
  <c r="T100" i="3"/>
  <c r="T96" i="3" s="1"/>
  <c r="T95" i="3" s="1"/>
  <c r="T94" i="3" s="1"/>
  <c r="R100" i="3"/>
  <c r="P100" i="3"/>
  <c r="BK100" i="3"/>
  <c r="J100" i="3"/>
  <c r="BE100" i="3" s="1"/>
  <c r="BI97" i="3"/>
  <c r="BH97" i="3"/>
  <c r="BG97" i="3"/>
  <c r="F37" i="3"/>
  <c r="BB57" i="1" s="1"/>
  <c r="BF97" i="3"/>
  <c r="T97" i="3"/>
  <c r="R97" i="3"/>
  <c r="R96" i="3" s="1"/>
  <c r="P97" i="3"/>
  <c r="P96" i="3"/>
  <c r="P95" i="3" s="1"/>
  <c r="P94" i="3" s="1"/>
  <c r="AU57" i="1" s="1"/>
  <c r="BK97" i="3"/>
  <c r="BK96" i="3" s="1"/>
  <c r="J97" i="3"/>
  <c r="BE97" i="3"/>
  <c r="J91" i="3"/>
  <c r="J90" i="3"/>
  <c r="F90" i="3"/>
  <c r="F88" i="3"/>
  <c r="E86" i="3"/>
  <c r="J59" i="3"/>
  <c r="J58" i="3"/>
  <c r="F58" i="3"/>
  <c r="F56" i="3"/>
  <c r="E54" i="3"/>
  <c r="J20" i="3"/>
  <c r="E20" i="3"/>
  <c r="F91" i="3"/>
  <c r="F59" i="3"/>
  <c r="J19" i="3"/>
  <c r="J14" i="3"/>
  <c r="J88" i="3"/>
  <c r="J56" i="3"/>
  <c r="E7" i="3"/>
  <c r="E82" i="3"/>
  <c r="E50" i="3"/>
  <c r="J39" i="2"/>
  <c r="J38" i="2"/>
  <c r="AY56" i="1"/>
  <c r="J37" i="2"/>
  <c r="AX56" i="1"/>
  <c r="BI255" i="2"/>
  <c r="BH255" i="2"/>
  <c r="BG255" i="2"/>
  <c r="BF255" i="2"/>
  <c r="T255" i="2"/>
  <c r="T254" i="2"/>
  <c r="R255" i="2"/>
  <c r="R254" i="2"/>
  <c r="P255" i="2"/>
  <c r="P254" i="2"/>
  <c r="BK255" i="2"/>
  <c r="BK254" i="2"/>
  <c r="J254" i="2" s="1"/>
  <c r="J72" i="2" s="1"/>
  <c r="J255" i="2"/>
  <c r="BE255" i="2"/>
  <c r="BI251" i="2"/>
  <c r="BH251" i="2"/>
  <c r="BG251" i="2"/>
  <c r="BF251" i="2"/>
  <c r="T251" i="2"/>
  <c r="R251" i="2"/>
  <c r="P251" i="2"/>
  <c r="BK251" i="2"/>
  <c r="J251" i="2"/>
  <c r="BE251" i="2"/>
  <c r="BI249" i="2"/>
  <c r="BH249" i="2"/>
  <c r="BG249" i="2"/>
  <c r="BF249" i="2"/>
  <c r="T249" i="2"/>
  <c r="R249" i="2"/>
  <c r="R244" i="2" s="1"/>
  <c r="P249" i="2"/>
  <c r="BK249" i="2"/>
  <c r="J249" i="2"/>
  <c r="BE249" i="2"/>
  <c r="BI247" i="2"/>
  <c r="BH247" i="2"/>
  <c r="BG247" i="2"/>
  <c r="BF247" i="2"/>
  <c r="T247" i="2"/>
  <c r="R247" i="2"/>
  <c r="P247" i="2"/>
  <c r="BK247" i="2"/>
  <c r="BK244" i="2" s="1"/>
  <c r="J244" i="2" s="1"/>
  <c r="J71" i="2" s="1"/>
  <c r="J247" i="2"/>
  <c r="BE247" i="2"/>
  <c r="BI245" i="2"/>
  <c r="BH245" i="2"/>
  <c r="BG245" i="2"/>
  <c r="BF245" i="2"/>
  <c r="T245" i="2"/>
  <c r="T244" i="2"/>
  <c r="R245" i="2"/>
  <c r="P245" i="2"/>
  <c r="P244" i="2"/>
  <c r="BK245" i="2"/>
  <c r="J245" i="2"/>
  <c r="BE245" i="2" s="1"/>
  <c r="BI241" i="2"/>
  <c r="BH241" i="2"/>
  <c r="BG241" i="2"/>
  <c r="BF241" i="2"/>
  <c r="T241" i="2"/>
  <c r="R241" i="2"/>
  <c r="P241" i="2"/>
  <c r="BK241" i="2"/>
  <c r="J241" i="2"/>
  <c r="BE241" i="2"/>
  <c r="BI238" i="2"/>
  <c r="BH238" i="2"/>
  <c r="BG238" i="2"/>
  <c r="BF238" i="2"/>
  <c r="T238" i="2"/>
  <c r="R238" i="2"/>
  <c r="P238" i="2"/>
  <c r="BK238" i="2"/>
  <c r="J238" i="2"/>
  <c r="BE238" i="2"/>
  <c r="BI235" i="2"/>
  <c r="BH235" i="2"/>
  <c r="BG235" i="2"/>
  <c r="BF235" i="2"/>
  <c r="T235" i="2"/>
  <c r="R235" i="2"/>
  <c r="P235" i="2"/>
  <c r="BK235" i="2"/>
  <c r="J235" i="2"/>
  <c r="BE235" i="2"/>
  <c r="BI232" i="2"/>
  <c r="BH232" i="2"/>
  <c r="BG232" i="2"/>
  <c r="BF232" i="2"/>
  <c r="T232" i="2"/>
  <c r="R232" i="2"/>
  <c r="P232" i="2"/>
  <c r="BK232" i="2"/>
  <c r="J232" i="2"/>
  <c r="BE232" i="2"/>
  <c r="BI229" i="2"/>
  <c r="BH229" i="2"/>
  <c r="BG229" i="2"/>
  <c r="BF229" i="2"/>
  <c r="T229" i="2"/>
  <c r="R229" i="2"/>
  <c r="P229" i="2"/>
  <c r="BK229" i="2"/>
  <c r="J229" i="2"/>
  <c r="BE229" i="2"/>
  <c r="BI226" i="2"/>
  <c r="BH226" i="2"/>
  <c r="BG226" i="2"/>
  <c r="BF226" i="2"/>
  <c r="T226" i="2"/>
  <c r="R226" i="2"/>
  <c r="P226" i="2"/>
  <c r="BK226" i="2"/>
  <c r="J226" i="2"/>
  <c r="BE226" i="2"/>
  <c r="BI221" i="2"/>
  <c r="BH221" i="2"/>
  <c r="BG221" i="2"/>
  <c r="BF221" i="2"/>
  <c r="T221" i="2"/>
  <c r="R221" i="2"/>
  <c r="R212" i="2" s="1"/>
  <c r="P221" i="2"/>
  <c r="BK221" i="2"/>
  <c r="J221" i="2"/>
  <c r="BE221" i="2"/>
  <c r="BI218" i="2"/>
  <c r="BH218" i="2"/>
  <c r="BG218" i="2"/>
  <c r="BF218" i="2"/>
  <c r="T218" i="2"/>
  <c r="R218" i="2"/>
  <c r="P218" i="2"/>
  <c r="BK218" i="2"/>
  <c r="BK212" i="2" s="1"/>
  <c r="J212" i="2" s="1"/>
  <c r="J70" i="2" s="1"/>
  <c r="J218" i="2"/>
  <c r="BE218" i="2"/>
  <c r="BI213" i="2"/>
  <c r="BH213" i="2"/>
  <c r="BG213" i="2"/>
  <c r="BF213" i="2"/>
  <c r="T213" i="2"/>
  <c r="T212" i="2"/>
  <c r="R213" i="2"/>
  <c r="P213" i="2"/>
  <c r="P212" i="2"/>
  <c r="BK213" i="2"/>
  <c r="J213" i="2"/>
  <c r="BE213" i="2" s="1"/>
  <c r="BI206" i="2"/>
  <c r="BH206" i="2"/>
  <c r="BG206" i="2"/>
  <c r="BF206" i="2"/>
  <c r="T206" i="2"/>
  <c r="T205" i="2"/>
  <c r="R206" i="2"/>
  <c r="R205" i="2"/>
  <c r="P206" i="2"/>
  <c r="P205" i="2"/>
  <c r="BK206" i="2"/>
  <c r="BK205" i="2"/>
  <c r="J205" i="2"/>
  <c r="J69" i="2" s="1"/>
  <c r="J206" i="2"/>
  <c r="BE206" i="2" s="1"/>
  <c r="BI202" i="2"/>
  <c r="BH202" i="2"/>
  <c r="BG202" i="2"/>
  <c r="BF202" i="2"/>
  <c r="T202" i="2"/>
  <c r="T198" i="2" s="1"/>
  <c r="R202" i="2"/>
  <c r="P202" i="2"/>
  <c r="BK202" i="2"/>
  <c r="J202" i="2"/>
  <c r="BE202" i="2"/>
  <c r="BI199" i="2"/>
  <c r="BH199" i="2"/>
  <c r="BG199" i="2"/>
  <c r="BF199" i="2"/>
  <c r="T199" i="2"/>
  <c r="R199" i="2"/>
  <c r="R198" i="2"/>
  <c r="P199" i="2"/>
  <c r="P198" i="2"/>
  <c r="BK199" i="2"/>
  <c r="BK198" i="2"/>
  <c r="J198" i="2" s="1"/>
  <c r="J68" i="2" s="1"/>
  <c r="J199" i="2"/>
  <c r="BE199" i="2"/>
  <c r="BI195" i="2"/>
  <c r="BH195" i="2"/>
  <c r="BG195" i="2"/>
  <c r="BF195" i="2"/>
  <c r="T195" i="2"/>
  <c r="R195" i="2"/>
  <c r="P195" i="2"/>
  <c r="BK195" i="2"/>
  <c r="BK191" i="2" s="1"/>
  <c r="J191" i="2" s="1"/>
  <c r="J67" i="2" s="1"/>
  <c r="J195" i="2"/>
  <c r="BE195" i="2"/>
  <c r="BI192" i="2"/>
  <c r="BH192" i="2"/>
  <c r="BG192" i="2"/>
  <c r="BF192" i="2"/>
  <c r="T192" i="2"/>
  <c r="T191" i="2"/>
  <c r="R192" i="2"/>
  <c r="R191" i="2"/>
  <c r="P192" i="2"/>
  <c r="P191" i="2"/>
  <c r="BK192" i="2"/>
  <c r="J192" i="2"/>
  <c r="BE192" i="2" s="1"/>
  <c r="BI188" i="2"/>
  <c r="BH188" i="2"/>
  <c r="BG188" i="2"/>
  <c r="BF188" i="2"/>
  <c r="T188" i="2"/>
  <c r="R188" i="2"/>
  <c r="P188" i="2"/>
  <c r="BK188" i="2"/>
  <c r="J188" i="2"/>
  <c r="BE188" i="2"/>
  <c r="BI185" i="2"/>
  <c r="BH185" i="2"/>
  <c r="BG185" i="2"/>
  <c r="BF185" i="2"/>
  <c r="T185" i="2"/>
  <c r="R185" i="2"/>
  <c r="P185" i="2"/>
  <c r="BK185" i="2"/>
  <c r="J185" i="2"/>
  <c r="BE185" i="2"/>
  <c r="BI182" i="2"/>
  <c r="BH182" i="2"/>
  <c r="BG182" i="2"/>
  <c r="BF182" i="2"/>
  <c r="T182" i="2"/>
  <c r="R182" i="2"/>
  <c r="P182" i="2"/>
  <c r="BK182" i="2"/>
  <c r="J182" i="2"/>
  <c r="BE182" i="2"/>
  <c r="BI179" i="2"/>
  <c r="BH179" i="2"/>
  <c r="BG179" i="2"/>
  <c r="BF179" i="2"/>
  <c r="T179" i="2"/>
  <c r="R179" i="2"/>
  <c r="P179" i="2"/>
  <c r="BK179" i="2"/>
  <c r="J179" i="2"/>
  <c r="BE179" i="2"/>
  <c r="BI176" i="2"/>
  <c r="BH176" i="2"/>
  <c r="BG176" i="2"/>
  <c r="BF176" i="2"/>
  <c r="T176" i="2"/>
  <c r="R176" i="2"/>
  <c r="P176" i="2"/>
  <c r="BK176" i="2"/>
  <c r="J176" i="2"/>
  <c r="BE176" i="2"/>
  <c r="BI173" i="2"/>
  <c r="BH173" i="2"/>
  <c r="BG173" i="2"/>
  <c r="BF173" i="2"/>
  <c r="T173" i="2"/>
  <c r="R173" i="2"/>
  <c r="P173" i="2"/>
  <c r="BK173" i="2"/>
  <c r="J173" i="2"/>
  <c r="BE173" i="2"/>
  <c r="BI170" i="2"/>
  <c r="BH170" i="2"/>
  <c r="BG170" i="2"/>
  <c r="BF170" i="2"/>
  <c r="T170" i="2"/>
  <c r="R170" i="2"/>
  <c r="P170" i="2"/>
  <c r="BK170" i="2"/>
  <c r="J170" i="2"/>
  <c r="BE170" i="2"/>
  <c r="BI167" i="2"/>
  <c r="BH167" i="2"/>
  <c r="BG167" i="2"/>
  <c r="BF167" i="2"/>
  <c r="T167" i="2"/>
  <c r="R167" i="2"/>
  <c r="P167" i="2"/>
  <c r="BK167" i="2"/>
  <c r="J167" i="2"/>
  <c r="BE167" i="2"/>
  <c r="BI162" i="2"/>
  <c r="BH162" i="2"/>
  <c r="BG162" i="2"/>
  <c r="BF162" i="2"/>
  <c r="T162" i="2"/>
  <c r="R162" i="2"/>
  <c r="P162" i="2"/>
  <c r="BK162" i="2"/>
  <c r="J162" i="2"/>
  <c r="BE162" i="2"/>
  <c r="BI159" i="2"/>
  <c r="BH159" i="2"/>
  <c r="BG159" i="2"/>
  <c r="BF159" i="2"/>
  <c r="T159" i="2"/>
  <c r="R159" i="2"/>
  <c r="P159" i="2"/>
  <c r="BK159" i="2"/>
  <c r="J159" i="2"/>
  <c r="BE159" i="2"/>
  <c r="BI156" i="2"/>
  <c r="BH156" i="2"/>
  <c r="BG156" i="2"/>
  <c r="BF156" i="2"/>
  <c r="T156" i="2"/>
  <c r="R156" i="2"/>
  <c r="P156" i="2"/>
  <c r="BK156" i="2"/>
  <c r="J156" i="2"/>
  <c r="BE156" i="2"/>
  <c r="BI151" i="2"/>
  <c r="BH151" i="2"/>
  <c r="BG151" i="2"/>
  <c r="BF151" i="2"/>
  <c r="T151" i="2"/>
  <c r="R151" i="2"/>
  <c r="P151" i="2"/>
  <c r="BK151" i="2"/>
  <c r="J151" i="2"/>
  <c r="BE151" i="2"/>
  <c r="BI148" i="2"/>
  <c r="BH148" i="2"/>
  <c r="BG148" i="2"/>
  <c r="BF148" i="2"/>
  <c r="T148" i="2"/>
  <c r="R148" i="2"/>
  <c r="P148" i="2"/>
  <c r="BK148" i="2"/>
  <c r="J148" i="2"/>
  <c r="BE148" i="2"/>
  <c r="BI145" i="2"/>
  <c r="BH145" i="2"/>
  <c r="BG145" i="2"/>
  <c r="BF145" i="2"/>
  <c r="T145" i="2"/>
  <c r="R145" i="2"/>
  <c r="P145" i="2"/>
  <c r="BK145" i="2"/>
  <c r="J145" i="2"/>
  <c r="BE145" i="2"/>
  <c r="BI142" i="2"/>
  <c r="BH142" i="2"/>
  <c r="BG142" i="2"/>
  <c r="BF142" i="2"/>
  <c r="T142" i="2"/>
  <c r="R142" i="2"/>
  <c r="P142" i="2"/>
  <c r="BK142" i="2"/>
  <c r="J142" i="2"/>
  <c r="BE142" i="2"/>
  <c r="BI139" i="2"/>
  <c r="BH139" i="2"/>
  <c r="BG139" i="2"/>
  <c r="BF139" i="2"/>
  <c r="T139" i="2"/>
  <c r="R139" i="2"/>
  <c r="P139" i="2"/>
  <c r="P133" i="2" s="1"/>
  <c r="BK139" i="2"/>
  <c r="J139" i="2"/>
  <c r="BE139" i="2"/>
  <c r="BI137" i="2"/>
  <c r="BH137" i="2"/>
  <c r="BG137" i="2"/>
  <c r="BF137" i="2"/>
  <c r="T137" i="2"/>
  <c r="T133" i="2" s="1"/>
  <c r="R137" i="2"/>
  <c r="P137" i="2"/>
  <c r="BK137" i="2"/>
  <c r="J137" i="2"/>
  <c r="BE137" i="2"/>
  <c r="BI134" i="2"/>
  <c r="BH134" i="2"/>
  <c r="BG134" i="2"/>
  <c r="BF134" i="2"/>
  <c r="T134" i="2"/>
  <c r="R134" i="2"/>
  <c r="R133" i="2"/>
  <c r="P134" i="2"/>
  <c r="BK134" i="2"/>
  <c r="BK133" i="2"/>
  <c r="J133" i="2" s="1"/>
  <c r="J66" i="2" s="1"/>
  <c r="J134" i="2"/>
  <c r="BE134" i="2"/>
  <c r="BI130" i="2"/>
  <c r="BH130" i="2"/>
  <c r="BG130" i="2"/>
  <c r="BF130" i="2"/>
  <c r="T130" i="2"/>
  <c r="R130" i="2"/>
  <c r="P130" i="2"/>
  <c r="BK130" i="2"/>
  <c r="J130" i="2"/>
  <c r="BE130" i="2"/>
  <c r="BI127" i="2"/>
  <c r="BH127" i="2"/>
  <c r="BG127" i="2"/>
  <c r="BF127" i="2"/>
  <c r="T127" i="2"/>
  <c r="R127" i="2"/>
  <c r="P127" i="2"/>
  <c r="BK127" i="2"/>
  <c r="J127" i="2"/>
  <c r="BE127" i="2"/>
  <c r="BI124" i="2"/>
  <c r="BH124" i="2"/>
  <c r="BG124" i="2"/>
  <c r="BF124" i="2"/>
  <c r="T124" i="2"/>
  <c r="R124" i="2"/>
  <c r="P124" i="2"/>
  <c r="BK124" i="2"/>
  <c r="J124" i="2"/>
  <c r="BE124" i="2"/>
  <c r="BI119" i="2"/>
  <c r="BH119" i="2"/>
  <c r="BG119" i="2"/>
  <c r="BF119" i="2"/>
  <c r="T119" i="2"/>
  <c r="R119" i="2"/>
  <c r="P119" i="2"/>
  <c r="BK119" i="2"/>
  <c r="J119" i="2"/>
  <c r="BE119" i="2"/>
  <c r="BI116" i="2"/>
  <c r="BH116" i="2"/>
  <c r="BG116" i="2"/>
  <c r="BF116" i="2"/>
  <c r="T116" i="2"/>
  <c r="R116" i="2"/>
  <c r="P116" i="2"/>
  <c r="BK116" i="2"/>
  <c r="J116" i="2"/>
  <c r="BE116" i="2"/>
  <c r="BI113" i="2"/>
  <c r="BH113" i="2"/>
  <c r="BG113" i="2"/>
  <c r="BF113" i="2"/>
  <c r="T113" i="2"/>
  <c r="R113" i="2"/>
  <c r="P113" i="2"/>
  <c r="BK113" i="2"/>
  <c r="J113" i="2"/>
  <c r="BE113" i="2"/>
  <c r="BI108" i="2"/>
  <c r="BH108" i="2"/>
  <c r="BG108" i="2"/>
  <c r="BF108" i="2"/>
  <c r="T108" i="2"/>
  <c r="R108" i="2"/>
  <c r="P108" i="2"/>
  <c r="BK108" i="2"/>
  <c r="J108" i="2"/>
  <c r="BE108" i="2"/>
  <c r="BI105" i="2"/>
  <c r="BH105" i="2"/>
  <c r="BG105" i="2"/>
  <c r="BF105" i="2"/>
  <c r="T105" i="2"/>
  <c r="R105" i="2"/>
  <c r="P105" i="2"/>
  <c r="BK105" i="2"/>
  <c r="J105" i="2"/>
  <c r="BE105" i="2"/>
  <c r="BI103" i="2"/>
  <c r="BH103" i="2"/>
  <c r="BG103" i="2"/>
  <c r="BF103" i="2"/>
  <c r="J36" i="2" s="1"/>
  <c r="AW56" i="1" s="1"/>
  <c r="T103" i="2"/>
  <c r="R103" i="2"/>
  <c r="P103" i="2"/>
  <c r="BK103" i="2"/>
  <c r="J103" i="2"/>
  <c r="BE103" i="2"/>
  <c r="BI100" i="2"/>
  <c r="F39" i="2" s="1"/>
  <c r="BD56" i="1" s="1"/>
  <c r="BD55" i="1" s="1"/>
  <c r="BH100" i="2"/>
  <c r="BG100" i="2"/>
  <c r="BF100" i="2"/>
  <c r="T100" i="2"/>
  <c r="R100" i="2"/>
  <c r="P100" i="2"/>
  <c r="BK100" i="2"/>
  <c r="J100" i="2"/>
  <c r="BE100" i="2"/>
  <c r="BI97" i="2"/>
  <c r="BH97" i="2"/>
  <c r="F38" i="2" s="1"/>
  <c r="BC56" i="1" s="1"/>
  <c r="BG97" i="2"/>
  <c r="F37" i="2"/>
  <c r="BB56" i="1" s="1"/>
  <c r="BB55" i="1" s="1"/>
  <c r="BF97" i="2"/>
  <c r="F36" i="2" s="1"/>
  <c r="BA56" i="1" s="1"/>
  <c r="T97" i="2"/>
  <c r="T96" i="2"/>
  <c r="T95" i="2" s="1"/>
  <c r="T94" i="2" s="1"/>
  <c r="R97" i="2"/>
  <c r="R96" i="2"/>
  <c r="P97" i="2"/>
  <c r="P96" i="2"/>
  <c r="P95" i="2" s="1"/>
  <c r="P94" i="2" s="1"/>
  <c r="AU56" i="1" s="1"/>
  <c r="AU55" i="1" s="1"/>
  <c r="BK97" i="2"/>
  <c r="BK96" i="2" s="1"/>
  <c r="J97" i="2"/>
  <c r="BE97" i="2"/>
  <c r="J91" i="2"/>
  <c r="J90" i="2"/>
  <c r="F90" i="2"/>
  <c r="F88" i="2"/>
  <c r="E86" i="2"/>
  <c r="J59" i="2"/>
  <c r="J58" i="2"/>
  <c r="F58" i="2"/>
  <c r="F56" i="2"/>
  <c r="E54" i="2"/>
  <c r="J20" i="2"/>
  <c r="E20" i="2"/>
  <c r="F91" i="2"/>
  <c r="F59" i="2"/>
  <c r="J19" i="2"/>
  <c r="J14" i="2"/>
  <c r="J88" i="2"/>
  <c r="J56" i="2"/>
  <c r="E7" i="2"/>
  <c r="E82" i="2"/>
  <c r="E50" i="2"/>
  <c r="BC67" i="1"/>
  <c r="BA67" i="1"/>
  <c r="AY67" i="1"/>
  <c r="AW67" i="1"/>
  <c r="AS67" i="1"/>
  <c r="BC66" i="1"/>
  <c r="BA66" i="1"/>
  <c r="AY66" i="1"/>
  <c r="AW66" i="1"/>
  <c r="AS66" i="1"/>
  <c r="BC63" i="1"/>
  <c r="BA63" i="1"/>
  <c r="AY63" i="1"/>
  <c r="AW63" i="1"/>
  <c r="AS63" i="1"/>
  <c r="BB60" i="1"/>
  <c r="AX60" i="1"/>
  <c r="AS60" i="1"/>
  <c r="AS59" i="1"/>
  <c r="AS55" i="1"/>
  <c r="AS54" i="1"/>
  <c r="L50" i="1"/>
  <c r="AM50" i="1"/>
  <c r="AM49" i="1"/>
  <c r="L49" i="1"/>
  <c r="AM47" i="1"/>
  <c r="L47" i="1"/>
  <c r="L45" i="1"/>
  <c r="L44" i="1"/>
  <c r="T97" i="4" l="1"/>
  <c r="T96" i="4" s="1"/>
  <c r="BC55" i="1"/>
  <c r="J35" i="2"/>
  <c r="AV56" i="1" s="1"/>
  <c r="AT56" i="1" s="1"/>
  <c r="R95" i="3"/>
  <c r="R94" i="3" s="1"/>
  <c r="J96" i="2"/>
  <c r="J65" i="2" s="1"/>
  <c r="BK95" i="2"/>
  <c r="AX55" i="1"/>
  <c r="F35" i="3"/>
  <c r="AZ57" i="1" s="1"/>
  <c r="J35" i="3"/>
  <c r="AV57" i="1" s="1"/>
  <c r="AT57" i="1" s="1"/>
  <c r="J35" i="4"/>
  <c r="AV58" i="1" s="1"/>
  <c r="AT58" i="1" s="1"/>
  <c r="F35" i="2"/>
  <c r="AZ56" i="1" s="1"/>
  <c r="AZ55" i="1" s="1"/>
  <c r="R95" i="2"/>
  <c r="R94" i="2" s="1"/>
  <c r="J96" i="3"/>
  <c r="J65" i="3" s="1"/>
  <c r="BK95" i="3"/>
  <c r="F35" i="4"/>
  <c r="AZ58" i="1" s="1"/>
  <c r="F36" i="4"/>
  <c r="BA58" i="1" s="1"/>
  <c r="P99" i="5"/>
  <c r="P98" i="5" s="1"/>
  <c r="AU61" i="1" s="1"/>
  <c r="AU60" i="1" s="1"/>
  <c r="T99" i="5"/>
  <c r="T98" i="5" s="1"/>
  <c r="J87" i="6"/>
  <c r="J60" i="6"/>
  <c r="J38" i="6"/>
  <c r="AW62" i="1" s="1"/>
  <c r="AT62" i="1" s="1"/>
  <c r="F38" i="6"/>
  <c r="BA62" i="1" s="1"/>
  <c r="BA60" i="1" s="1"/>
  <c r="F40" i="6"/>
  <c r="BC62" i="1" s="1"/>
  <c r="BK97" i="4"/>
  <c r="F37" i="5"/>
  <c r="AZ61" i="1" s="1"/>
  <c r="F36" i="3"/>
  <c r="BA57" i="1" s="1"/>
  <c r="BA55" i="1" s="1"/>
  <c r="F38" i="3"/>
  <c r="BC57" i="1" s="1"/>
  <c r="J226" i="3"/>
  <c r="J72" i="3" s="1"/>
  <c r="BK99" i="5"/>
  <c r="F40" i="5"/>
  <c r="BC61" i="1" s="1"/>
  <c r="BC60" i="1" s="1"/>
  <c r="F90" i="6"/>
  <c r="F63" i="6"/>
  <c r="F37" i="6"/>
  <c r="AZ62" i="1" s="1"/>
  <c r="BK95" i="6"/>
  <c r="F37" i="7"/>
  <c r="AZ64" i="1" s="1"/>
  <c r="J105" i="7"/>
  <c r="J69" i="7" s="1"/>
  <c r="BK104" i="7"/>
  <c r="E79" i="9"/>
  <c r="E52" i="9"/>
  <c r="J93" i="10"/>
  <c r="J63" i="10" s="1"/>
  <c r="BK92" i="10"/>
  <c r="J92" i="10" s="1"/>
  <c r="J62" i="10" s="1"/>
  <c r="J38" i="5"/>
  <c r="AW61" i="1" s="1"/>
  <c r="AT61" i="1" s="1"/>
  <c r="J38" i="7"/>
  <c r="AW64" i="1" s="1"/>
  <c r="AT64" i="1" s="1"/>
  <c r="T273" i="7"/>
  <c r="P95" i="8"/>
  <c r="P94" i="8" s="1"/>
  <c r="P93" i="8" s="1"/>
  <c r="AU65" i="1" s="1"/>
  <c r="T95" i="8"/>
  <c r="T94" i="8" s="1"/>
  <c r="T93" i="8" s="1"/>
  <c r="F41" i="8"/>
  <c r="BD65" i="1" s="1"/>
  <c r="BD63" i="1" s="1"/>
  <c r="BD59" i="1" s="1"/>
  <c r="BD54" i="1" s="1"/>
  <c r="W33" i="1" s="1"/>
  <c r="F39" i="8"/>
  <c r="BB65" i="1" s="1"/>
  <c r="BB63" i="1" s="1"/>
  <c r="J37" i="9"/>
  <c r="AV68" i="1" s="1"/>
  <c r="AT68" i="1" s="1"/>
  <c r="J95" i="9"/>
  <c r="J69" i="9" s="1"/>
  <c r="BK94" i="9"/>
  <c r="J88" i="10"/>
  <c r="J61" i="10" s="1"/>
  <c r="BK87" i="10"/>
  <c r="P117" i="10"/>
  <c r="P132" i="10"/>
  <c r="T141" i="10"/>
  <c r="T92" i="10" s="1"/>
  <c r="T86" i="10" s="1"/>
  <c r="P141" i="10"/>
  <c r="T255" i="7"/>
  <c r="T104" i="7" s="1"/>
  <c r="T103" i="7" s="1"/>
  <c r="P273" i="7"/>
  <c r="P104" i="7" s="1"/>
  <c r="P103" i="7" s="1"/>
  <c r="AU64" i="1" s="1"/>
  <c r="AU63" i="1" s="1"/>
  <c r="P284" i="7"/>
  <c r="J37" i="8"/>
  <c r="AV65" i="1" s="1"/>
  <c r="AT65" i="1" s="1"/>
  <c r="J95" i="8"/>
  <c r="J69" i="8" s="1"/>
  <c r="BK94" i="8"/>
  <c r="E76" i="10"/>
  <c r="E48" i="10"/>
  <c r="F37" i="10"/>
  <c r="BD69" i="1" s="1"/>
  <c r="P92" i="10"/>
  <c r="P86" i="10" s="1"/>
  <c r="AU69" i="1" s="1"/>
  <c r="P255" i="7"/>
  <c r="E79" i="8"/>
  <c r="E52" i="8"/>
  <c r="F41" i="9"/>
  <c r="BD68" i="1" s="1"/>
  <c r="BD67" i="1" s="1"/>
  <c r="BD66" i="1" s="1"/>
  <c r="F39" i="9"/>
  <c r="BB68" i="1" s="1"/>
  <c r="BB67" i="1" s="1"/>
  <c r="J33" i="10"/>
  <c r="AV69" i="1" s="1"/>
  <c r="AT69" i="1" s="1"/>
  <c r="F33" i="10"/>
  <c r="AZ69" i="1" s="1"/>
  <c r="J87" i="9"/>
  <c r="F90" i="9"/>
  <c r="F37" i="8"/>
  <c r="AZ65" i="1" s="1"/>
  <c r="F37" i="9"/>
  <c r="AZ68" i="1" s="1"/>
  <c r="AZ67" i="1" s="1"/>
  <c r="AW55" i="1" l="1"/>
  <c r="AW60" i="1"/>
  <c r="BA59" i="1"/>
  <c r="AW59" i="1" s="1"/>
  <c r="BB59" i="1"/>
  <c r="AX63" i="1"/>
  <c r="BK94" i="3"/>
  <c r="J94" i="3" s="1"/>
  <c r="J95" i="3"/>
  <c r="J64" i="3" s="1"/>
  <c r="J94" i="9"/>
  <c r="J68" i="9" s="1"/>
  <c r="BK93" i="9"/>
  <c r="J93" i="9" s="1"/>
  <c r="AZ63" i="1"/>
  <c r="AV63" i="1" s="1"/>
  <c r="AT63" i="1" s="1"/>
  <c r="BK94" i="2"/>
  <c r="J94" i="2" s="1"/>
  <c r="J95" i="2"/>
  <c r="J64" i="2" s="1"/>
  <c r="BK94" i="6"/>
  <c r="J95" i="6"/>
  <c r="J69" i="6" s="1"/>
  <c r="BC59" i="1"/>
  <c r="AY59" i="1" s="1"/>
  <c r="AY60" i="1"/>
  <c r="AZ66" i="1"/>
  <c r="AV66" i="1" s="1"/>
  <c r="AT66" i="1" s="1"/>
  <c r="AV67" i="1"/>
  <c r="AT67" i="1" s="1"/>
  <c r="J94" i="8"/>
  <c r="J68" i="8" s="1"/>
  <c r="BK93" i="8"/>
  <c r="J93" i="8" s="1"/>
  <c r="BK96" i="4"/>
  <c r="J96" i="4" s="1"/>
  <c r="J97" i="4"/>
  <c r="J64" i="4" s="1"/>
  <c r="AV55" i="1"/>
  <c r="AT55" i="1" s="1"/>
  <c r="AY55" i="1"/>
  <c r="AX67" i="1"/>
  <c r="BB66" i="1"/>
  <c r="AX66" i="1" s="1"/>
  <c r="J87" i="10"/>
  <c r="J60" i="10" s="1"/>
  <c r="BK86" i="10"/>
  <c r="J86" i="10" s="1"/>
  <c r="BK103" i="7"/>
  <c r="J103" i="7" s="1"/>
  <c r="J104" i="7"/>
  <c r="J68" i="7" s="1"/>
  <c r="BK98" i="5"/>
  <c r="J98" i="5" s="1"/>
  <c r="J99" i="5"/>
  <c r="J68" i="5" s="1"/>
  <c r="AZ60" i="1"/>
  <c r="AU59" i="1"/>
  <c r="AU54" i="1" s="1"/>
  <c r="J67" i="7" l="1"/>
  <c r="J34" i="7"/>
  <c r="J63" i="2"/>
  <c r="J32" i="2"/>
  <c r="J30" i="10"/>
  <c r="J59" i="10"/>
  <c r="BC54" i="1"/>
  <c r="J63" i="3"/>
  <c r="J32" i="3"/>
  <c r="AV60" i="1"/>
  <c r="AT60" i="1" s="1"/>
  <c r="AZ59" i="1"/>
  <c r="J67" i="5"/>
  <c r="J34" i="5"/>
  <c r="J32" i="4"/>
  <c r="J63" i="4"/>
  <c r="J94" i="6"/>
  <c r="J68" i="6" s="1"/>
  <c r="BK93" i="6"/>
  <c r="J93" i="6" s="1"/>
  <c r="J34" i="9"/>
  <c r="J67" i="9"/>
  <c r="BA54" i="1"/>
  <c r="J34" i="8"/>
  <c r="J67" i="8"/>
  <c r="AX59" i="1"/>
  <c r="BB54" i="1"/>
  <c r="W30" i="1" l="1"/>
  <c r="AW54" i="1"/>
  <c r="AK30" i="1" s="1"/>
  <c r="AG56" i="1"/>
  <c r="J41" i="2"/>
  <c r="AV59" i="1"/>
  <c r="AT59" i="1" s="1"/>
  <c r="AZ54" i="1"/>
  <c r="W32" i="1"/>
  <c r="AY54" i="1"/>
  <c r="AX54" i="1"/>
  <c r="W31" i="1"/>
  <c r="J43" i="9"/>
  <c r="AG68" i="1"/>
  <c r="AG58" i="1"/>
  <c r="AN58" i="1" s="1"/>
  <c r="J41" i="4"/>
  <c r="AG64" i="1"/>
  <c r="J43" i="7"/>
  <c r="J43" i="8"/>
  <c r="AG65" i="1"/>
  <c r="AN65" i="1" s="1"/>
  <c r="J67" i="6"/>
  <c r="J34" i="6"/>
  <c r="AG61" i="1"/>
  <c r="J43" i="5"/>
  <c r="AG57" i="1"/>
  <c r="AN57" i="1" s="1"/>
  <c r="J41" i="3"/>
  <c r="J39" i="10"/>
  <c r="AG69" i="1"/>
  <c r="AN69" i="1" s="1"/>
  <c r="AN68" i="1" l="1"/>
  <c r="AG67" i="1"/>
  <c r="AG63" i="1"/>
  <c r="AN63" i="1" s="1"/>
  <c r="AN64" i="1"/>
  <c r="AG55" i="1"/>
  <c r="AN56" i="1"/>
  <c r="AG60" i="1"/>
  <c r="AN61" i="1"/>
  <c r="J43" i="6"/>
  <c r="AG62" i="1"/>
  <c r="AN62" i="1" s="1"/>
  <c r="W29" i="1"/>
  <c r="AV54" i="1"/>
  <c r="AK29" i="1" l="1"/>
  <c r="AT54" i="1"/>
  <c r="AG59" i="1"/>
  <c r="AN59" i="1" s="1"/>
  <c r="AN60" i="1"/>
  <c r="AG54" i="1"/>
  <c r="AN55" i="1"/>
  <c r="AG66" i="1"/>
  <c r="AN66" i="1" s="1"/>
  <c r="AN67" i="1"/>
  <c r="AK26" i="1" l="1"/>
  <c r="AK35" i="1" s="1"/>
  <c r="AN54" i="1"/>
</calcChain>
</file>

<file path=xl/sharedStrings.xml><?xml version="1.0" encoding="utf-8"?>
<sst xmlns="http://schemas.openxmlformats.org/spreadsheetml/2006/main" count="9916" uniqueCount="1315">
  <si>
    <t>Export Komplet</t>
  </si>
  <si>
    <t/>
  </si>
  <si>
    <t>2.0</t>
  </si>
  <si>
    <t>ZAMOK</t>
  </si>
  <si>
    <t>False</t>
  </si>
  <si>
    <t>{caa96b53-212d-4c77-b455-2d59c994e176}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</si>
  <si>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</si>
  <si>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</si>
  <si>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</si>
  <si>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</si>
  <si>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</si>
  <si>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</si>
  <si>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</si>
  <si>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</si>
  <si>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M16/066OK2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</si>
  <si>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</si>
  <si>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</si>
  <si>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Merklovický potok Vamberk, oprava koryta, ř.km 0,078 - 0,850 a 1,050 - 1,350</t>
  </si>
  <si>
    <t>KSO:</t>
  </si>
  <si>
    <t>833 21 29</t>
  </si>
  <si>
    <t>CC-CZ:</t>
  </si>
  <si>
    <t>24208</t>
  </si>
  <si>
    <t>Místo:</t>
  </si>
  <si>
    <t>Vamberk</t>
  </si>
  <si>
    <t>Datum:</t>
  </si>
  <si>
    <t>31.3.2017</t>
  </si>
  <si>
    <t>Zadavatel:</t>
  </si>
  <si>
    <t>IČ:</t>
  </si>
  <si>
    <t>Povodí Labe,státní podnik,Víta Nejedlého 951,HK3</t>
  </si>
  <si>
    <t>DIČ:</t>
  </si>
  <si>
    <t>Uchazeč:</t>
  </si>
  <si>
    <t>Vyplň údaj</t>
  </si>
  <si>
    <t>Projektant:</t>
  </si>
  <si>
    <t>Multiaqua s.r.o.,Veverkova 1343,Hradec Král. 2</t>
  </si>
  <si>
    <t>True</t>
  </si>
  <si>
    <t>Zpracovatel:</t>
  </si>
  <si>
    <t>Ing. Šárka Volfová</t>
  </si>
  <si>
    <t>Poznámka:</t>
  </si>
  <si>
    <t>Předpokládaná cena projektované stavby byla stanovena pomocí položkového rozpočtu z aktuální databáze cenové soustavy od firmy ÚRS Praha, a.s., pomocí programu KROS 4 CÚ 2017 I._x000D_
Neomezený dálkový přístup k Katalogům ÚRS Praha a.s. naleznete na adrese: http:/www.cs-urs.cz.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</si>
  <si>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</si>
  <si>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</si>
  <si>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</si>
  <si>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</si>
  <si>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</si>
  <si>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</si>
  <si>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</si>
  <si>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</si>
  <si>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</si>
  <si>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</si>
  <si>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</si>
  <si>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</si>
  <si>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</si>
  <si>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</si>
  <si>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</si>
  <si>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</si>
  <si>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</si>
  <si>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</si>
  <si>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</si>
  <si>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</si>
  <si>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</si>
  <si>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</si>
  <si>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</si>
  <si>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</si>
  <si>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</si>
  <si>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</si>
  <si>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</si>
  <si>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</si>
  <si>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</si>
  <si>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</si>
  <si>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</si>
  <si>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</si>
  <si>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</si>
  <si>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</si>
  <si>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</si>
  <si>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</si>
  <si>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</si>
  <si>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</si>
  <si>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</t>
  </si>
  <si>
    <t>SO 1 Oprava opevnění ř. km 0,078 - 0,275</t>
  </si>
  <si>
    <t>STA</t>
  </si>
  <si>
    <t>{628c3402-4685-4e53-9030-b632f5fbffc6}</t>
  </si>
  <si>
    <t>2</t>
  </si>
  <si>
    <t>/</t>
  </si>
  <si>
    <t>1.1</t>
  </si>
  <si>
    <t>SO 1.1 Oprava opěrných zdí a betonového dna ( km staveb. obj. 0,0 -0,04518)</t>
  </si>
  <si>
    <t>Soupis</t>
  </si>
  <si>
    <t>{9ff8619a-6349-4b07-adb9-2d901f22dea2}</t>
  </si>
  <si>
    <t>1.2</t>
  </si>
  <si>
    <t>SO 1.2. Oprava opěrných zdí a sanace stropu  (  km staveb. obj. 0,04518-0,13628)</t>
  </si>
  <si>
    <t>{4e5e2f3c-967d-4fa4-90e0-12fa052c8c98}</t>
  </si>
  <si>
    <t>1.3</t>
  </si>
  <si>
    <t>SO 1.3 Oprava opěrných zdí a betonového dna (  km staveb. obj. 0,13628-0,19618)</t>
  </si>
  <si>
    <t>{4a228eee-ab3f-4439-ba52-f0ef4cf9da46}</t>
  </si>
  <si>
    <t>SO  2 Oprava opevnění a odtěžení nánosů, ř. km  0,450 - 0,850</t>
  </si>
  <si>
    <t>{7dad0510-5a76-48fe-994f-989d39aab9ed}</t>
  </si>
  <si>
    <t>2.1</t>
  </si>
  <si>
    <t>SO 2.1 Oprava opěrných zdí a odtěžení sedimentů ( km staveb. obj. 0,0-0,03432)</t>
  </si>
  <si>
    <t>{ef603acf-e700-462b-a21a-283dcb1e22ee}</t>
  </si>
  <si>
    <t>2.1.1</t>
  </si>
  <si>
    <t xml:space="preserve">SO 2.1.1 Oprava opěrných zdí  </t>
  </si>
  <si>
    <t>3</t>
  </si>
  <si>
    <t>{c88347fc-e9e8-4093-80d8-87858cd7aeb0}</t>
  </si>
  <si>
    <t>2.1.2</t>
  </si>
  <si>
    <t>SO 2.1.2 Odtěžení sedimentů</t>
  </si>
  <si>
    <t>{28ab5adf-fbc5-4a0c-8a3e-1c16f54915d7}</t>
  </si>
  <si>
    <t>2.7</t>
  </si>
  <si>
    <t>SO 2.7 Oprava dlažeb a odtěžení sedimentů ( km staveb. obj. 0,20374-0,47167)</t>
  </si>
  <si>
    <t>{1f014ff4-3f10-42f8-8568-f5b891e921af}</t>
  </si>
  <si>
    <t>2.7.1</t>
  </si>
  <si>
    <t>SO 2.7.1 Oprava dnových a břehových dlažeb</t>
  </si>
  <si>
    <t>{8033b574-db48-4dc3-8135-76c970a7ad3f}</t>
  </si>
  <si>
    <t>2.7.2</t>
  </si>
  <si>
    <t>SO 2.7.2 Odtěžení sedimentů</t>
  </si>
  <si>
    <t>{d1a71e81-6d83-4fdd-b4ac-3c5acd01188a}</t>
  </si>
  <si>
    <t>SO  3 Oprava opevnění a odtěžení nánosů, ř. km 1,050 - 1,350</t>
  </si>
  <si>
    <t>{31901988-03bd-4149-a049-75b43a109c84}</t>
  </si>
  <si>
    <t>3.1</t>
  </si>
  <si>
    <t>SO3.1 Oprava dlažeb  a odtěžení sedimentů ( km staveb. obj. 0,0 -0,05435)</t>
  </si>
  <si>
    <t>{b76d3030-97b1-47d7-9fdf-36e9a225e8ca}</t>
  </si>
  <si>
    <t>3.1.2</t>
  </si>
  <si>
    <t>SO3.1.2 Odtěžení sedimentů</t>
  </si>
  <si>
    <t>{c6b39c9b-a095-440d-837a-bc2339c458e4}</t>
  </si>
  <si>
    <t>4</t>
  </si>
  <si>
    <t>VON Vedlejší a ostatní náklady</t>
  </si>
  <si>
    <t>{455f6a40-8c7c-4a2f-880e-03915e3ec539}</t>
  </si>
  <si>
    <t>KRYCÍ LIST SOUPISU PRACÍ</t>
  </si>
  <si>
    <t>Objekt:</t>
  </si>
  <si>
    <t>1 - SO 1 Oprava opevnění ř. km 0,078 - 0,275</t>
  </si>
  <si>
    <t>Soupis:</t>
  </si>
  <si>
    <t>1.1 - SO 1.1 Oprava opěrných zdí a betonového dna ( km staveb. obj. 0,0 -0,04518)</t>
  </si>
  <si>
    <t>Předpokládaná cena projektovaného objektu stavby byla stanovena pomocí položkového rozpočtu z aktuální databáze cenové soustavy od firmy ÚRS Praha, a.s., pomocí programu KROS 4 CÚ 2017 I. Neomezený dálkový přístup k Katalogům ÚRS Praha a.s. naleznete na adrese: http:/www.cs-urs.cz.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</si>
  <si>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</si>
  <si>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</si>
  <si>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</si>
  <si>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</si>
  <si>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</si>
  <si>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</si>
  <si>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</si>
  <si>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</si>
  <si>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</si>
  <si>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</si>
  <si>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</si>
  <si>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</si>
  <si>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</si>
  <si>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</si>
  <si>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</si>
  <si>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</si>
  <si>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</si>
  <si>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</si>
  <si>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</si>
  <si>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</si>
  <si>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</si>
  <si>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</si>
  <si>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</si>
  <si>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</si>
  <si>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</si>
  <si>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</si>
  <si>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</si>
  <si>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</si>
  <si>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</si>
  <si>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</si>
  <si>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</si>
  <si>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</si>
  <si>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113106291</t>
  </si>
  <si>
    <t>Rozebrání vozovek ze silničních dílců pl přes přes 50 do 200 m2 se spárami zalitými živicí</t>
  </si>
  <si>
    <t>m2</t>
  </si>
  <si>
    <t>CS ÚRS 2017 01</t>
  </si>
  <si>
    <t>-567319280</t>
  </si>
  <si>
    <t>PP</t>
  </si>
  <si>
    <t>Rozebrání dlažeb a dílců komunikací pro pěší, vozovek a ploch s přemístěním hmot na skládku na vzdálenost do 3 m nebo s naložením na dopravní prostředek vozovek a ploch, s jakoukoliv výplní spár v ploše jednotlivě přes 50 m2 do 200 m2 ze silničních dílců jakýchkoliv rozměrů, s ložem z kameniva nebo živice živicí se spárami zalitými</t>
  </si>
  <si>
    <t>VV</t>
  </si>
  <si>
    <t>48,0*2,0 "příl. C.3.a, ochranné opatření , podél opr. zdi</t>
  </si>
  <si>
    <t>114203103</t>
  </si>
  <si>
    <t>Rozebrání dlažeb z lomového kamene nebo betonových tvárnic do cementové malty</t>
  </si>
  <si>
    <t>m3</t>
  </si>
  <si>
    <t>1388497000</t>
  </si>
  <si>
    <t>Rozebrání dlažeb nebo záhozů s naložením na dopravní prostředek dlažeb z lomového kamene nebo betonových tvárnic do cementové malty se spárami zalitými cementovou maltou</t>
  </si>
  <si>
    <t>45,5*0,6*0,1 " poškozená stabilizace dna (žlabovky), příl. D.1.b.3</t>
  </si>
  <si>
    <t>115001104</t>
  </si>
  <si>
    <t>Převedení vody potrubím DN do 300</t>
  </si>
  <si>
    <t>m</t>
  </si>
  <si>
    <t>-270963384</t>
  </si>
  <si>
    <t>Převedení vody potrubím průměru DN přes 250 do 300</t>
  </si>
  <si>
    <t>115101201</t>
  </si>
  <si>
    <t>Čerpání vody na dopravní výšku do 10 m průměrný přítok do 500 l/min</t>
  </si>
  <si>
    <t>hod</t>
  </si>
  <si>
    <t>857448453</t>
  </si>
  <si>
    <t>Čerpání vody na dopravní výšku do 10 m s uvažovaným průměrným přítokem do 500 l/min</t>
  </si>
  <si>
    <t>5*24</t>
  </si>
  <si>
    <t>5</t>
  </si>
  <si>
    <t>120901121</t>
  </si>
  <si>
    <t>Bourání zdiva z betonu prostého neprokládaného v odkopávkách nebo prokopávkách ručně</t>
  </si>
  <si>
    <t>101159587</t>
  </si>
  <si>
    <t>Bourání konstrukcí v odkopávkách a prokopávkách, korytech vodotečí, melioračních kanálech - ručně s přemístěním suti na hromady na vzdálenost do 20 m nebo s naložením na dopravní prostředek z betonu prostého neprokládaného</t>
  </si>
  <si>
    <t>45,2*2,1*0,45 "betonové dno</t>
  </si>
  <si>
    <t>- 45,5*0,6*0,1 "odečet žlabovek</t>
  </si>
  <si>
    <t>Součet</t>
  </si>
  <si>
    <t>6</t>
  </si>
  <si>
    <t>120901123</t>
  </si>
  <si>
    <t>Bourání zdiva z ŽB nebo předpjatého betonu v odkopávkách nebo prokopávkách ručně</t>
  </si>
  <si>
    <t>-1047133252</t>
  </si>
  <si>
    <t>Bourání konstrukcí v odkopávkách a prokopávkách, korytech vodotečí, melioračních kanálech - ručně s přemístěním suti na hromady na vzdálenost do 20 m nebo s naložením na dopravní prostředek z betonu železového nebo předpjatého</t>
  </si>
  <si>
    <t>2,1*0,5*1,4 "poškozený stupeň</t>
  </si>
  <si>
    <t>7</t>
  </si>
  <si>
    <t>161101551</t>
  </si>
  <si>
    <t>Svislé přemístění výkopku nošením svisle do v 3 m v hornině tř. 5 až 7</t>
  </si>
  <si>
    <t>1470996342</t>
  </si>
  <si>
    <t>Svislé přemístění výkopku nošením bez naložení, avšak s vyprázdněním nádoby na hromady nebo do dopravního prostředku, na každých, třeba i započatých 3 m výšky z horniny tř. 5 až 7</t>
  </si>
  <si>
    <t>44,184 "vybouraný materiál</t>
  </si>
  <si>
    <t>8</t>
  </si>
  <si>
    <t>162701155</t>
  </si>
  <si>
    <t>Vodorovné přemístění do 10000 m výkopku/sypaniny z horniny tř. 5 až 7</t>
  </si>
  <si>
    <t>1455523692</t>
  </si>
  <si>
    <t>Vodorovné přemístění výkopku nebo sypaniny po suchu na obvyklém dopravním prostředku, bez naložení výkopku, avšak se složením bez rozhrnutí z horniny tř. 5 až 7 na vzdálenost přes 9 0000 do 10 000 m</t>
  </si>
  <si>
    <t>2,73+39,984 " poškozená stabilizace dna</t>
  </si>
  <si>
    <t>1,47 "poškozený stupeň</t>
  </si>
  <si>
    <t>9</t>
  </si>
  <si>
    <t>162701159</t>
  </si>
  <si>
    <t>Příplatek k vodorovnému přemístění výkopku/sypaniny z horniny tř. 5 až 7 ZKD 1000 m přes 10000 m</t>
  </si>
  <si>
    <t>695213988</t>
  </si>
  <si>
    <t>Vodorovné přemístění výkopku nebo sypaniny po suchu na obvyklém dopravním prostředku, bez naložení výkopku, avšak se složením bez rozhrnutí z horniny tř. 5 až 7 na vzdálenost Příplatek k ceně za každých dalších i započatých 1 000 m</t>
  </si>
  <si>
    <t>44,184*3 "3 příplatky</t>
  </si>
  <si>
    <t>10</t>
  </si>
  <si>
    <t>171103101</t>
  </si>
  <si>
    <t>Zemní hrázky melioračních kanálů z horniny tř. 1 až 4</t>
  </si>
  <si>
    <t>-468718654</t>
  </si>
  <si>
    <t>Zemní hrázky přívodních a odpadních melioračních kanálů zhutňované po vrstvách tloušťky 200 mm, s přemístěním sypaniny do 20 m nebo s jejím přehozením do 3 m z hornin tř. 1 až 4</t>
  </si>
  <si>
    <t>2*2,1*0,9 "příčné hrázky, jímky</t>
  </si>
  <si>
    <t>11</t>
  </si>
  <si>
    <t>171201211</t>
  </si>
  <si>
    <t>Poplatek za uložení odpadu ze sypaniny na skládce (skládkovné)</t>
  </si>
  <si>
    <t>t</t>
  </si>
  <si>
    <t>-1063220934</t>
  </si>
  <si>
    <t>Uložení sypaniny poplatek za uložení sypaniny na skládce (skládkovné)</t>
  </si>
  <si>
    <t>44,184*2,2 "měrná hmotnost 2,2t/m3 vybouraného materiálu</t>
  </si>
  <si>
    <t>Svislé a kompletní konstrukce</t>
  </si>
  <si>
    <t>12</t>
  </si>
  <si>
    <t>317121116</t>
  </si>
  <si>
    <t>Osazení říms ze ŽB tvarovek - dílců krycích na volné zdi do 1 t</t>
  </si>
  <si>
    <t>kus</t>
  </si>
  <si>
    <t>-444847730</t>
  </si>
  <si>
    <t>Osazení říms ze železobetonových tvarovek krycích dílců na volné zdi do 1 t</t>
  </si>
  <si>
    <t>45,18/1,99*1,01 "parapetní desky,  příl. D.1.b.3</t>
  </si>
  <si>
    <t>13</t>
  </si>
  <si>
    <t>M</t>
  </si>
  <si>
    <t>593836320</t>
  </si>
  <si>
    <t>prefabrikát lícní římsový LP 70 199 x 70 x 12 cm</t>
  </si>
  <si>
    <t>-856760332</t>
  </si>
  <si>
    <t>prefabrikát lícní římsový 199 x 70 x 12 cm</t>
  </si>
  <si>
    <t>14</t>
  </si>
  <si>
    <t>321212445</t>
  </si>
  <si>
    <t>Oprava zdiva z lomového kamene vodních staveb do 3 m3 kyklopského</t>
  </si>
  <si>
    <t>-1132198315</t>
  </si>
  <si>
    <t>Oprava zdiva nadzákladového z lomového kamene vodních staveb přehrad, jezů a plavebních komor, spodní stavby vodních elektráren, jader přehrad, odběrných věží a výpustných zařízení, opěrných zdí, šachet, šachtic a ostatních konstrukcí objemu opravovaných míst do 3 m3 jednotlivě, na maltu cementovou z kamene lomařsky upraveného s vyspárováním cementovou maltou, zdiva kyklopského</t>
  </si>
  <si>
    <t>219,5*0,1*0,3 "doplnění obkladu v ploše 10% (tl.0,3m),  příl. D.1.b.3</t>
  </si>
  <si>
    <t>321213345</t>
  </si>
  <si>
    <t>Zdivo nadzákladové z lomového kamene vodních staveb obkladní s vyspárováním</t>
  </si>
  <si>
    <t>1914514346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</si>
  <si>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</si>
  <si>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2,1*0,2*0,8 "obkladní zdivo stupně,  příl. D.1.b.3</t>
  </si>
  <si>
    <t>16</t>
  </si>
  <si>
    <t>321222311</t>
  </si>
  <si>
    <t>Zdění obkladního zdiva vodních staveb kvádrového objem do 0,2 m3</t>
  </si>
  <si>
    <t>-1058474688</t>
  </si>
  <si>
    <t>Zdění obkladního zdiva vodních staveb přehrad, jezů a plavebních komor, spodní stavby vodních elektráren, odběrných věží a výpustných zařízení, opěrných zdí, šachet, šachtic a ostatních konstrukcí kvádrového s vyspárováním na maltu cementovou kvádrů objemu do 0,2 m3</t>
  </si>
  <si>
    <t>2,1*0,5*0,2 "římsa stupně, příl. D.1.b.3</t>
  </si>
  <si>
    <t>17</t>
  </si>
  <si>
    <t>583810890</t>
  </si>
  <si>
    <t>haklík řezaný</t>
  </si>
  <si>
    <t>808443549</t>
  </si>
  <si>
    <t>2,1*0,5 "římsa stupně</t>
  </si>
  <si>
    <t>18</t>
  </si>
  <si>
    <t>321321115</t>
  </si>
  <si>
    <t>Konstrukce vodních staveb ze ŽB mrazuvzdorného tř. C 25/30</t>
  </si>
  <si>
    <t>-799551027</t>
  </si>
  <si>
    <t>Konstrukce z betonu vodních staveb přehrad, jezů a plavebních komor, spodní stavby vodních elektráren, jader přehrad, odběrných věží a výpustných zařízení, opěrných zdí, šachet, šachtic a ostatních konstrukcí železového pro prostředí s mrazovými cykly tř. C 25/30</t>
  </si>
  <si>
    <t>2,1*0,6*0,6 "základ stupně, příl. D.1.b.3</t>
  </si>
  <si>
    <t>2,1*0,5*0,8 "rub stupně, příl. D.1.b.3</t>
  </si>
  <si>
    <t>19</t>
  </si>
  <si>
    <t>321351010</t>
  </si>
  <si>
    <t>Bednění konstrukcí vodních staveb rovinné - zřízení</t>
  </si>
  <si>
    <t>1465531208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</si>
  <si>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</si>
  <si>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2,1*0,8 "bednění rubu zdi, příl. D.1.b.3</t>
  </si>
  <si>
    <t>20</t>
  </si>
  <si>
    <t>321368211</t>
  </si>
  <si>
    <t>Výztuž železobetonových konstrukcí vodních staveb ze svařovaných sítí</t>
  </si>
  <si>
    <t>-986291891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</si>
  <si>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</si>
  <si>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0,03" příl. D.1.b.3</t>
  </si>
  <si>
    <t>338171000R</t>
  </si>
  <si>
    <t>Osazování sloupků a vzpěr plotových ocelových v 2,00 m do patky</t>
  </si>
  <si>
    <t>-1680133902</t>
  </si>
  <si>
    <t>Osazování sloupků a vzpěr plotových ocelových trubkových nebo profilovaných výšky do 2,00 m do patky</t>
  </si>
  <si>
    <t>16+2 "sloupky, příl. C.4.a</t>
  </si>
  <si>
    <t>10 "vzpěry , příl. C.4.a</t>
  </si>
  <si>
    <t>22</t>
  </si>
  <si>
    <t>553422500</t>
  </si>
  <si>
    <t>sloupek plotový průběžný pozinkované a komaxitové 1500/38x1,5 mm</t>
  </si>
  <si>
    <t>1463690768</t>
  </si>
  <si>
    <t>16+2 " příl. C.4.a</t>
  </si>
  <si>
    <t>23</t>
  </si>
  <si>
    <t>592325350</t>
  </si>
  <si>
    <t>patka plotová 25x25x80 cm průběžná</t>
  </si>
  <si>
    <t>1226054038</t>
  </si>
  <si>
    <t>16 " příl. C.4.a</t>
  </si>
  <si>
    <t>24</t>
  </si>
  <si>
    <t>553422700</t>
  </si>
  <si>
    <t>vzpěra plotová 38x1,5 mm včetně krytky s uchem, 1500 mm</t>
  </si>
  <si>
    <t>1076361670</t>
  </si>
  <si>
    <t>8+2 " příl. C.4.a</t>
  </si>
  <si>
    <t>25</t>
  </si>
  <si>
    <t>348401120</t>
  </si>
  <si>
    <t>Osazení oplocení ze strojového pletiva s napínacími dráty výšky do 1,6 m do 15° sklonu svahu</t>
  </si>
  <si>
    <t>-1466184902</t>
  </si>
  <si>
    <t>Osazení oplocení ze strojového pletiva s napínacími dráty do 15 st. sklonu svahu, výšky do 1,6 m</t>
  </si>
  <si>
    <t>45,0+3,0 "příl. C.4.a</t>
  </si>
  <si>
    <t>26</t>
  </si>
  <si>
    <t>313247720</t>
  </si>
  <si>
    <t>pletivo čtyřhranné pozinkované pletené 55 x 55 / 2,15    výška 150 cm</t>
  </si>
  <si>
    <t>54207248</t>
  </si>
  <si>
    <t>48,0*1,15 "ztratné 15% , příl. C.4.a</t>
  </si>
  <si>
    <t>27</t>
  </si>
  <si>
    <t>156191000</t>
  </si>
  <si>
    <t>drát poplastovaný kruhový napínací 2,5/3,5 mm bal. 78 m</t>
  </si>
  <si>
    <t>633025840</t>
  </si>
  <si>
    <t>3*48,0</t>
  </si>
  <si>
    <t>28</t>
  </si>
  <si>
    <t>156192100</t>
  </si>
  <si>
    <t>krytka plastová 38 a 48 mm</t>
  </si>
  <si>
    <t>399360813</t>
  </si>
  <si>
    <t>29</t>
  </si>
  <si>
    <t>311970120</t>
  </si>
  <si>
    <t>napínák lanový oko-hák zinek bílý M 10</t>
  </si>
  <si>
    <t>-1507700645</t>
  </si>
  <si>
    <t>Vodorovné konstrukce</t>
  </si>
  <si>
    <t>30</t>
  </si>
  <si>
    <t>451311541</t>
  </si>
  <si>
    <t>Podklad pro dlažbu z betonu prostého mrazuvzdorného tř. C 25/30 vrstva tl nad 200 do 250 mm</t>
  </si>
  <si>
    <t>-888802450</t>
  </si>
  <si>
    <t>Podklad z prostého betonu pod dlažbu pro prostředí s mrazovými cykly, ve vrstvě tl. přes 200 do 250 mm</t>
  </si>
  <si>
    <t>98,04 "lože pod dlažbu ve dně,  příl. D.1.b.2</t>
  </si>
  <si>
    <t>31</t>
  </si>
  <si>
    <t>465513127</t>
  </si>
  <si>
    <t>Dlažba z lomového kamene na cementovou maltu s vyspárováním tl 200 mm</t>
  </si>
  <si>
    <t>-440099001</t>
  </si>
  <si>
    <t>Dlažba z lomového kamene lomařsky upraveného na cementovou maltu, s vyspárováním cementovou maltou, tl. kamene 200 mm</t>
  </si>
  <si>
    <t>98,04 "Příl. D.1.b.2</t>
  </si>
  <si>
    <t>Komunikace pozemní</t>
  </si>
  <si>
    <t>32</t>
  </si>
  <si>
    <t>584121111</t>
  </si>
  <si>
    <t>Osazení silničních dílců z ŽB do lože z kameniva těženého tl 40 mm</t>
  </si>
  <si>
    <t>-375828536</t>
  </si>
  <si>
    <t>Osazení silničních dílců ze železového betonu s podkladem z kameniva těženého do tl. 40 mm jakéhokoliv druhu a velikosti</t>
  </si>
  <si>
    <t>48,0*2,0 "příl. C.3.a, ochranné opatření</t>
  </si>
  <si>
    <t>33</t>
  </si>
  <si>
    <t>593812980</t>
  </si>
  <si>
    <t>panel silniční KZD 300x100x15 cm</t>
  </si>
  <si>
    <t>678982041</t>
  </si>
  <si>
    <t>panel silniční s úkosem 300x100x15 cm</t>
  </si>
  <si>
    <t>98,0/3,0/4 "čtyřnásobná obratovost</t>
  </si>
  <si>
    <t>Úpravy povrchů, podlahy a osazování výplní</t>
  </si>
  <si>
    <t>34</t>
  </si>
  <si>
    <t>628635512</t>
  </si>
  <si>
    <t>Vyplnění spár zdiva z lomového kamene maltou cementovou na hl do 70 mm s vyspárováním</t>
  </si>
  <si>
    <t>1147268189</t>
  </si>
  <si>
    <t>Vyplnění spár dosavadních konstrukcí zdiva cementovou maltou s vyčištěním spár hloubky do 70 mm, zdiva z lomového kamene s vyspárováním</t>
  </si>
  <si>
    <t>219,5 "příl. D.2.b.1</t>
  </si>
  <si>
    <t>-219,5*0,1 "příl. D.2.b.1, odečet plochy opravovaného zdiva</t>
  </si>
  <si>
    <t>2,1*0,7 "stupeň 2</t>
  </si>
  <si>
    <t>Ostatní konstrukce a práce, bourání</t>
  </si>
  <si>
    <t>35</t>
  </si>
  <si>
    <t>938902122</t>
  </si>
  <si>
    <t>Čištění ploch betonových konstrukcí tlakovou vodou</t>
  </si>
  <si>
    <t>-1439225762</t>
  </si>
  <si>
    <t>Čištění nádrží, ploch dřevěných nebo betonových konstrukcí, potrubí ploch betonových konstrukcí tlakovou vodou</t>
  </si>
  <si>
    <t>219,5 "otryskání opěrné zdi dle TZ a příl. D.1.b.2</t>
  </si>
  <si>
    <t>2,1*0,7 "otryskání  zdi stupně 2, dle TZ a příl. D.1.b.2</t>
  </si>
  <si>
    <t>36</t>
  </si>
  <si>
    <t>938903113</t>
  </si>
  <si>
    <t>Vysekání spár hl do 70 mm ve zdivu z lomového kamene</t>
  </si>
  <si>
    <t>-1286404378</t>
  </si>
  <si>
    <t>Dokončovací práce na dosavadních konstrukcích vysekání spár s očištěním zdiva nebo dlažby, s naložením suti na dopravní prostředek nebo s odklizením na hromady do vzdálenosti 50 m při hloubce spáry do 70 mm ve zdivu z lomového kamene</t>
  </si>
  <si>
    <t>199,02 "dle pol. vyplnění spár</t>
  </si>
  <si>
    <t>37</t>
  </si>
  <si>
    <t>952905210R</t>
  </si>
  <si>
    <t>Mechanické očištění stěn od mechu</t>
  </si>
  <si>
    <t>48885243</t>
  </si>
  <si>
    <t>Čištění objektů po zatopení nebo záplavách očištění od nánosu bahna mechanické stěn</t>
  </si>
  <si>
    <t>38</t>
  </si>
  <si>
    <t>953961111R</t>
  </si>
  <si>
    <t>Kotvy chemickým tmelem M 10 hl 300 mm do betonu, ŽB nebo kamene s vyvrtáním otvoru</t>
  </si>
  <si>
    <t>-2062465585</t>
  </si>
  <si>
    <t>Kotvy chemické s vyvrtáním otvoru do betonu, železobetonu nebo tvrdého kamene tmel, velikost M 10, hloubka 300 mm</t>
  </si>
  <si>
    <t>4*18 "příl. D.1.b.3 , kotvy patek plotových sloupků</t>
  </si>
  <si>
    <t>39</t>
  </si>
  <si>
    <t>963051113</t>
  </si>
  <si>
    <t>Bourání ŽB stropů deskových tl přes 80 mm</t>
  </si>
  <si>
    <t>710331131</t>
  </si>
  <si>
    <t>Bourání železobetonových stropů deskových, tl. přes 80 mm</t>
  </si>
  <si>
    <t>45,2*3,3*0,10</t>
  </si>
  <si>
    <t>40</t>
  </si>
  <si>
    <t>963051213</t>
  </si>
  <si>
    <t>Bourání ŽB stropů žebrových s viditelnými trámy</t>
  </si>
  <si>
    <t>-32266449</t>
  </si>
  <si>
    <t>Bourání železobetonových stropů žebrových s viditelnými trámy</t>
  </si>
  <si>
    <t>28*3,6*0,10*0,20 "trámy</t>
  </si>
  <si>
    <t>41</t>
  </si>
  <si>
    <t>966023211</t>
  </si>
  <si>
    <t>Snesení nevyhovujících kamenných římsových desek na průčelním zdivu a křídlech</t>
  </si>
  <si>
    <t>-322791802</t>
  </si>
  <si>
    <t>Snesení kamenných římsových desek na průčelním zdivu a křídlech</t>
  </si>
  <si>
    <t>45,2*0,7*0,2 "původní parapet včetně nadbetonávek, příl. D.1.b.2</t>
  </si>
  <si>
    <t>42</t>
  </si>
  <si>
    <t>966077131</t>
  </si>
  <si>
    <t>Odstranění různých doplňkových ocelových konstrukcí hmotnosti do 100 kg</t>
  </si>
  <si>
    <t>38947370</t>
  </si>
  <si>
    <t>Odstranění různých konstrukcí na mostech doplňkových ocelových konstrukcí hmotnosti jednotlivě přes 50 do 100 kg</t>
  </si>
  <si>
    <t>1"ocelový žebřík, dle TZ</t>
  </si>
  <si>
    <t>43</t>
  </si>
  <si>
    <t>966077141</t>
  </si>
  <si>
    <t>Odstranění různých doplňkových ocelových konstrukcí hmotnosti do 500 kg</t>
  </si>
  <si>
    <t>-1613208772</t>
  </si>
  <si>
    <t>Odstranění různých konstrukcí na mostech doplňkových ocelových konstrukcí hmotnosti jednotlivě přes 100 do 500 kg</t>
  </si>
  <si>
    <t>1 "vstup s poklopem, dle TZ</t>
  </si>
  <si>
    <t>997</t>
  </si>
  <si>
    <t>Přesun sutě</t>
  </si>
  <si>
    <t>44</t>
  </si>
  <si>
    <t>997013801</t>
  </si>
  <si>
    <t>Poplatek za uložení stavebního betonového odpadu na skládce (skládkovné)</t>
  </si>
  <si>
    <t>760583139</t>
  </si>
  <si>
    <t>Poplatek za uložení stavebního odpadu na skládce (skládkovné) betonového</t>
  </si>
  <si>
    <t>45</t>
  </si>
  <si>
    <t>997321211</t>
  </si>
  <si>
    <t>Svislá doprava suti a vybouraných hmot v do 4 m</t>
  </si>
  <si>
    <t>358454039</t>
  </si>
  <si>
    <t>Svislá doprava suti a vybouraných hmot s naložením do dopravního zařízení a s vyprázdněním dopravního zařízení na hromadu nebo do dopravního prostředku na výšku do 4 m</t>
  </si>
  <si>
    <t>46</t>
  </si>
  <si>
    <t>997321511</t>
  </si>
  <si>
    <t>Vodorovná doprava suti a vybouraných hmot po suchu do 1 km</t>
  </si>
  <si>
    <t>-2038584353</t>
  </si>
  <si>
    <t>Vodorovná doprava suti a vybouraných hmot bez naložení, s vyložením a hrubým urovnáním po suchu, na vzdálenost do 1 km</t>
  </si>
  <si>
    <t>47</t>
  </si>
  <si>
    <t>997321519</t>
  </si>
  <si>
    <t>Příplatek ZKD 1km vodorovné dopravy suti a vybouraných hmot po suchu</t>
  </si>
  <si>
    <t>-229855550</t>
  </si>
  <si>
    <t>Vodorovná doprava suti a vybouraných hmot bez naložení, s vyložením a hrubým urovnáním po suchu, na vzdálenost Příplatek k cenám za každý další i započatý 1 km přes 1 km</t>
  </si>
  <si>
    <t>101,033*12 " 12 příplatků, odvoz na skládku</t>
  </si>
  <si>
    <t>998</t>
  </si>
  <si>
    <t>Přesun hmot</t>
  </si>
  <si>
    <t>48</t>
  </si>
  <si>
    <t>998332011</t>
  </si>
  <si>
    <t>Přesun hmot pro úpravy vodních toků a kanály</t>
  </si>
  <si>
    <t>1481724587</t>
  </si>
  <si>
    <t>Přesun hmot pro úpravy vodních toků a kanály, hráze rybníků apod. dopravní vzdálenost do 500 m</t>
  </si>
  <si>
    <t>1.2 - SO 1.2. Oprava opěrných zdí a sanace stropu  (  km staveb. obj. 0,04518-0,13628)</t>
  </si>
  <si>
    <t>PSV - Práce a dodávky PSV</t>
  </si>
  <si>
    <t xml:space="preserve">    711 - Izolace proti vodě, vlhkosti a plynům</t>
  </si>
  <si>
    <t>113107152</t>
  </si>
  <si>
    <t>Odstranění podkladu pl přes 50 do 200 m2 z kameniva těženého tl 200 mm</t>
  </si>
  <si>
    <t>-892090743</t>
  </si>
  <si>
    <t>Odstranění podkladů nebo krytů s přemístěním hmot na skládku na vzdálenost do 20 m nebo s naložením na dopravní prostředek v ploše jednotlivě přes 50 m2 do 200 m2 z kameniva těženého, o tl. vrstvy přes 100 do 200 mm</t>
  </si>
  <si>
    <t>4*4,0*1,0 "místní cesta nad stropem dle TZ</t>
  </si>
  <si>
    <t>113107161</t>
  </si>
  <si>
    <t>Odstranění podkladu pl přes 50 do 200 m2 z kameniva drceného tl 100 mm</t>
  </si>
  <si>
    <t>748805653</t>
  </si>
  <si>
    <t>Odstranění podkladů nebo krytů s přemístěním hmot na skládku na vzdálenost do 20 m nebo s naložením na dopravní prostředek v ploše jednotlivě přes 50 m2 do 200 m2 z kameniva hrubého drceného, o tl. vrstvy do 100 mm</t>
  </si>
  <si>
    <t>65,0 "dle TZ, vozovka nad stropem</t>
  </si>
  <si>
    <t>113107243</t>
  </si>
  <si>
    <t>Odstranění podkladu pl přes 200 m2 živičných tl 150 mm</t>
  </si>
  <si>
    <t>-271603917</t>
  </si>
  <si>
    <t>Odstranění podkladů nebo krytů s přemístěním hmot na skládku na vzdálenost do 20 m nebo s naložením na dopravní prostředek v ploše jednotlivě přes 200 m2 živičných, o tl. vrstvy přes 100 do 150 mm</t>
  </si>
  <si>
    <t>122201101</t>
  </si>
  <si>
    <t>Odkopávky a prokopávky nezapažené v hornině tř. 3 objem do 100 m3</t>
  </si>
  <si>
    <t>-1482109938</t>
  </si>
  <si>
    <t>Odkopávky a prokopávky nezapažené s přehozením výkopku na vzdálenost do 3 m nebo s naložením na dopravní prostředek v hornině tř. 3 do 100 m3</t>
  </si>
  <si>
    <t>2*4,0*1,0*1,0 "zahrada nad stropem dle TZ</t>
  </si>
  <si>
    <t>4*4,0*1,0*0,3 "pod cestou nad stropem</t>
  </si>
  <si>
    <t>122201109</t>
  </si>
  <si>
    <t>Příplatek za lepivost u odkopávek v hornině tř. 1 až 3</t>
  </si>
  <si>
    <t>-20530446</t>
  </si>
  <si>
    <t>Odkopávky a prokopávky nezapažené s přehozením výkopku na vzdálenost do 3 m nebo s naložením na dopravní prostředek v hornině tř. 3 Příplatek k cenám za lepivost horniny tř. 3</t>
  </si>
  <si>
    <t>12,80*0,3 "lepivist 30%</t>
  </si>
  <si>
    <t>171101131</t>
  </si>
  <si>
    <t>Uložení sypaniny z hornin nesoudržných a soudržných střídavě do násypů zhutněných</t>
  </si>
  <si>
    <t>-1468683786</t>
  </si>
  <si>
    <t>Uložení sypaniny do násypů s rozprostřením sypaniny ve vrstvách a s hrubým urovnáním zhutněných s uzavřením povrchu násypu z hornin nesoudržných a soudržných střídavě ukládaných</t>
  </si>
  <si>
    <t>2*4,0*1,0*1,0 "dosypání v zahradě nad stropem dle TZ</t>
  </si>
  <si>
    <t>4*4,0*1,0*0,3 "dosypání pod cestou nad stropem</t>
  </si>
  <si>
    <t>181111111</t>
  </si>
  <si>
    <t>Plošná úprava terénu do 500 m2 zemina tř 1 až 4 nerovnosti do 100 mm v rovinně a svahu do 1:5</t>
  </si>
  <si>
    <t>-2036452055</t>
  </si>
  <si>
    <t>Plošná úprava terénu v zemině tř. 1 až 4 s urovnáním povrchu bez doplnění ornice souvislé plochy do 500 m2 při nerovnostech terénu přes 50 do 100 mm v rovině nebo na svahu do 1:5</t>
  </si>
  <si>
    <t xml:space="preserve">40,0*3,0 "manipulační pruh </t>
  </si>
  <si>
    <t>181411121</t>
  </si>
  <si>
    <t>Založení lučního trávníku výsevem plochy do 1000 m2 v rovině a ve svahu do 1:5</t>
  </si>
  <si>
    <t>-768822102</t>
  </si>
  <si>
    <t>Založení trávníku na půdě předem připravené plochy do 1000 m2 výsevem včetně utažení lučního v rovině nebo na svahu do 1:5</t>
  </si>
  <si>
    <t>2*4,0*1,0" na zahradě nad stropem dle TZ</t>
  </si>
  <si>
    <t>40,0*3,0"manipulační pruh (přístup)</t>
  </si>
  <si>
    <t>005724100</t>
  </si>
  <si>
    <t>osivo směs travní parková</t>
  </si>
  <si>
    <t>kg</t>
  </si>
  <si>
    <t>835949608</t>
  </si>
  <si>
    <t>128*0,015 'Přepočtené koeficientem množství</t>
  </si>
  <si>
    <t>181951101</t>
  </si>
  <si>
    <t>Úprava pláně v hornině tř. 1 až 4 bez zhutnění</t>
  </si>
  <si>
    <t>-563242386</t>
  </si>
  <si>
    <t>Úprava pláně vyrovnáním výškových rozdílů v hornině tř. 1 až 4 bez zhutnění</t>
  </si>
  <si>
    <t>2*4,0*1,0 "na zahradě nad stropem po nasypání zeminy, dle TZ</t>
  </si>
  <si>
    <t>564261111</t>
  </si>
  <si>
    <t>Podklad nebo podsyp ze štěrkopísku ŠP tl 200 mm</t>
  </si>
  <si>
    <t>-1139869680</t>
  </si>
  <si>
    <t>Podklad nebo podsyp ze štěrkopísku ŠP s rozprostřením, vlhčením a zhutněním, po zhutnění tl. 200 mm</t>
  </si>
  <si>
    <t>4*4,0*1,0 "obnova místní cesty nad stropem dle TZ</t>
  </si>
  <si>
    <t>565186121</t>
  </si>
  <si>
    <t>Asfaltový beton vrstva podkladní ACP 22 (obalované kamenivo OKH) tl 150 mm š přes 3 m</t>
  </si>
  <si>
    <t>1712181984</t>
  </si>
  <si>
    <t>Asfaltový beton vrstva podkladní ACP 22 (obalované kamenivo hrubozrnné - OKH) s rozprostřením a zhutněním v pruhu šířky přes 3 m, po zhutnění tl. 150 mm</t>
  </si>
  <si>
    <t>65,0 "obnova vozovky nad stropem, dle TZ</t>
  </si>
  <si>
    <t>573111112</t>
  </si>
  <si>
    <t>Postřik živičný infiltrační s posypem z asfaltu množství 1 kg/m2</t>
  </si>
  <si>
    <t>CS ÚRS 2016 01</t>
  </si>
  <si>
    <t>145276581</t>
  </si>
  <si>
    <t>Postřik živičný infiltrační z asfaltu silničního s posypem kamenivem, v množství 1,00 kg/m2</t>
  </si>
  <si>
    <t>573211111</t>
  </si>
  <si>
    <t>Postřik živičný spojovací z asfaltu v množství do 0,70 kg/m2</t>
  </si>
  <si>
    <t>300664820</t>
  </si>
  <si>
    <t>Postřik živičný spojovací bez posypu kamenivem z asfaltu silničního, v množství od 0,50 do 0,70 kg/m2</t>
  </si>
  <si>
    <t>577144121</t>
  </si>
  <si>
    <t>Asfaltový beton vrstva obrusná ACO 11 (ABS) tř. I tl 50 mm š přes 3 m z nemodifikovaného asfaltu</t>
  </si>
  <si>
    <t>2022323701</t>
  </si>
  <si>
    <t>Asfaltový beton vrstva obrusná ACO 11 (ABS) s rozprostřením a se zhutněním z nemodifikovaného asfaltu v pruhu šířky přes 3 m tř. I, po zhutnění tl. 50 mm</t>
  </si>
  <si>
    <t>-494097858</t>
  </si>
  <si>
    <t>306,5 "příl. D.1.b.2</t>
  </si>
  <si>
    <t>1855797597</t>
  </si>
  <si>
    <t xml:space="preserve">306,5 "otryskání opěrné zdi dle TZ a příl. D.1.b.2 </t>
  </si>
  <si>
    <t>-2047874186</t>
  </si>
  <si>
    <t>306,50"dle pol. vyplnění spár</t>
  </si>
  <si>
    <t>1685833261</t>
  </si>
  <si>
    <t xml:space="preserve">306,5 " opěrné zdi dle TZ a příl. D.1.b.2 </t>
  </si>
  <si>
    <t>985112111</t>
  </si>
  <si>
    <t>Odsekání degradovaného betonu stěn tl do 10 mm</t>
  </si>
  <si>
    <t>CS ÚRS 2014 01</t>
  </si>
  <si>
    <t>-471634995</t>
  </si>
  <si>
    <t>Odsekání degradovaného betonu stěn, tloušťky do 10 mm</t>
  </si>
  <si>
    <t>11*2,5*0,1 "ve spárách stropu ze spodu, dle TZ</t>
  </si>
  <si>
    <t>10*3,0*0,1 "ve spárách stropu zhora, dle TZ</t>
  </si>
  <si>
    <t>985121123</t>
  </si>
  <si>
    <t>Tryskání degradovaného betonu stěn a rubu kleneb vodou pod tlakem do 2500 barů</t>
  </si>
  <si>
    <t>952547384</t>
  </si>
  <si>
    <t>Tryskání degradovaného betonu stěn, rubu kleneb a podlah vodou pod tlakem přes 1 250 do 2 500 barů</t>
  </si>
  <si>
    <t>985131311</t>
  </si>
  <si>
    <t>Ruční dočištění ploch stěn, rubu kleneb a podlah ocelových kartáči</t>
  </si>
  <si>
    <t>1963446241</t>
  </si>
  <si>
    <t>Očištění ploch stěn, rubu kleneb a podlah ruční dočištění ocelovými kartáči</t>
  </si>
  <si>
    <t>985141113</t>
  </si>
  <si>
    <t>Vyčištění trhlin a dutin ve zdivu š do 30 mm hl do 500 mm</t>
  </si>
  <si>
    <t>-406207704</t>
  </si>
  <si>
    <t>Vyčištění trhlin nebo dutin ve zdivu šířky do 30 mm, hloubky přes 300 do 500 mm</t>
  </si>
  <si>
    <t>11*2,5 "ve spárách stropu ze spodu, dle TZ</t>
  </si>
  <si>
    <t>10*3,0 "ve spárách stropu zhora, dle TZ</t>
  </si>
  <si>
    <t>985232111</t>
  </si>
  <si>
    <t>Hloubkové spárování zdiva aktivovanou maltou spára hl do 80 mm dl do 6 m/m2</t>
  </si>
  <si>
    <t>-694216958</t>
  </si>
  <si>
    <t>Hloubkové spárování zdiva hloubky přes 40 do 80 mm aktivovanou maltou délky spáry na 1 m2 upravované plochy do 6 m</t>
  </si>
  <si>
    <t>985232191</t>
  </si>
  <si>
    <t>Příplatek k hloubkovému spárování za práci ve stísněném prostoru</t>
  </si>
  <si>
    <t>-1885675035</t>
  </si>
  <si>
    <t>Hloubkové spárování zdiva hloubky přes 40 do 80 mm aktivovanou maltou Příplatek k cenám za práci ve stísněném prostoru</t>
  </si>
  <si>
    <t>11*2,5*0,05"ve spárách stropu ze spodu, dle TZ</t>
  </si>
  <si>
    <t>985320000R</t>
  </si>
  <si>
    <t xml:space="preserve">Hydrofobní nátěr betonu dvojnásobný </t>
  </si>
  <si>
    <t>-803876642</t>
  </si>
  <si>
    <t>Ochranný nátěr betonu na bázi silanu impregnační dvojnásobný (OS-A)</t>
  </si>
  <si>
    <t>91,1*2,5 " strop ze spodu, dle TZ</t>
  </si>
  <si>
    <t>985321111</t>
  </si>
  <si>
    <t>Ochranný nátěr výztuže na cementové bázi stěn, líce kleneb a podhledů 1 vrstva tl 1 mm</t>
  </si>
  <si>
    <t>1370497325</t>
  </si>
  <si>
    <t>Ochranný nátěr betonářské výztuže 1 vrstva tloušťky 1 mm na cementové bázi stěn, líce kleneb a podhledů</t>
  </si>
  <si>
    <t>10*3,0*0,05 "ve spárách stropu zhora, dle TZ</t>
  </si>
  <si>
    <t>585841000</t>
  </si>
  <si>
    <t>antikorozní ochrana výztuže Cerinol MK bal. 1 kg</t>
  </si>
  <si>
    <t>-1788627235</t>
  </si>
  <si>
    <t>antikorozní ochrana výztuže cementová bal. 1 kg</t>
  </si>
  <si>
    <t>1,5 "upřesnit dle skutečné potřeby</t>
  </si>
  <si>
    <t>985321911</t>
  </si>
  <si>
    <t>Příplatek k cenám ochranného nátěru výztuže za práce ve stísněném prostoru</t>
  </si>
  <si>
    <t>-2063770473</t>
  </si>
  <si>
    <t>Ochranný nátěr betonářské výztuže Příplatek k cenám za práci ve stísněném prostoru</t>
  </si>
  <si>
    <t>593000000R</t>
  </si>
  <si>
    <t>Žebřík ocelový 1,8 m včetně antkorozní ochrany kotvená do zdi</t>
  </si>
  <si>
    <t>ks</t>
  </si>
  <si>
    <t>-70214828</t>
  </si>
  <si>
    <t>596994221</t>
  </si>
  <si>
    <t>6,075</t>
  </si>
  <si>
    <t>-1677963428</t>
  </si>
  <si>
    <t>645628904</t>
  </si>
  <si>
    <t>-430980734</t>
  </si>
  <si>
    <t>6,075*12 " 12 příplatků</t>
  </si>
  <si>
    <t>1813415</t>
  </si>
  <si>
    <t>PSV</t>
  </si>
  <si>
    <t>Práce a dodávky PSV</t>
  </si>
  <si>
    <t>711</t>
  </si>
  <si>
    <t>Izolace proti vodě, vlhkosti a plynům</t>
  </si>
  <si>
    <t>711321132</t>
  </si>
  <si>
    <t>Provedení hydroizolace mostovek za horka nátěr asfaltem modifikovaným</t>
  </si>
  <si>
    <t>1427442497</t>
  </si>
  <si>
    <t>Provedení izolace mostovek natěradly a tmely za horka nátěrem asfaltem modifikovaným</t>
  </si>
  <si>
    <t>10*4,0*0,5 "ve spárách stropu zhora, dle TZ</t>
  </si>
  <si>
    <t>4*0,6*0,25"kolem  šachty</t>
  </si>
  <si>
    <t>111631520</t>
  </si>
  <si>
    <t>lak asfaltový RENOLAK ALN bal. 160 kg</t>
  </si>
  <si>
    <t>-1951904796</t>
  </si>
  <si>
    <t>lak asfaltový izolační</t>
  </si>
  <si>
    <t>20,6*0,0025 'Přepočtené koeficientem množství</t>
  </si>
  <si>
    <t>711341564</t>
  </si>
  <si>
    <t>Provedení hydroizolace mostovek pásy přitavením NAIP</t>
  </si>
  <si>
    <t>1152248119</t>
  </si>
  <si>
    <t>Provedení izolace mostovek pásy přitavením NAIP</t>
  </si>
  <si>
    <t>628321340</t>
  </si>
  <si>
    <t>pás těžký asfaltovaný BITAGIT 40 MINERÁL (V60S40)</t>
  </si>
  <si>
    <t>-1760375115</t>
  </si>
  <si>
    <t>pás těžký asfaltovaný V60 S40</t>
  </si>
  <si>
    <t>20*1,15 'Přepočtené koeficientem množství</t>
  </si>
  <si>
    <t>998711101</t>
  </si>
  <si>
    <t>Přesun hmot tonážní pro izolace proti vodě, vlhkosti a plynům v objektech výšky do 6 m</t>
  </si>
  <si>
    <t>-112461044</t>
  </si>
  <si>
    <t>Přesun hmot pro izolace proti vodě, vlhkosti a plynům stanovený z hmotnosti přesunovaného materiálu vodorovná dopravní vzdálenost do 50 m v objektech výšky do 6 m</t>
  </si>
  <si>
    <t>1.3 - SO 1.3 Oprava opěrných zdí a betonového dna (  km staveb. obj. 0,13628-0,19618)</t>
  </si>
  <si>
    <t xml:space="preserve">    2 - Zakládání</t>
  </si>
  <si>
    <t xml:space="preserve">    8 - Trubní vedení</t>
  </si>
  <si>
    <t>1416304488</t>
  </si>
  <si>
    <t>30,0*2,0 "příl. C.3.a, ochranné opatření , na hřiští</t>
  </si>
  <si>
    <t>131201201</t>
  </si>
  <si>
    <t>Hloubení jam zapažených v hornině tř. 3 objemu do 100 m3</t>
  </si>
  <si>
    <t>-1487425576</t>
  </si>
  <si>
    <t>Hloubení zapažených jam a zářezů s urovnáním dna do předepsaného profilu a spádu v hornině tř. 3 do 100 m3</t>
  </si>
  <si>
    <t>5,5*0,9*(0,6+0,5)/2 " příl. D.1.b.3, pro novou zeď, část 2a+2b</t>
  </si>
  <si>
    <t>131201209</t>
  </si>
  <si>
    <t>Příplatek za lepivost u hloubení jam zapažených v hornině tř. 3</t>
  </si>
  <si>
    <t>-1350294590</t>
  </si>
  <si>
    <t>Hloubení zapažených jam a zářezů s urovnáním dna do předepsaného profilu a spádu Příplatek k cenám za lepivost horniny tř. 3</t>
  </si>
  <si>
    <t>2,723*0,3 "lepivost 30%</t>
  </si>
  <si>
    <t>161101101</t>
  </si>
  <si>
    <t>Svislé přemístění výkopku z horniny tř. 1 až 4 hl výkopu do 2,5 m</t>
  </si>
  <si>
    <t>430648122</t>
  </si>
  <si>
    <t>Svislé přemístění výkopku bez naložení do dopravní nádoby avšak s vyprázdněním dopravní nádoby na hromadu nebo do dopravního prostředku z horniny tř. 1 až 4, při hloubce výkopu přes 1 do 2,5 m</t>
  </si>
  <si>
    <t>2,723 "z jámy</t>
  </si>
  <si>
    <t>162701105</t>
  </si>
  <si>
    <t>Vodorovné přemístění do 10000 m výkopku/sypaniny z horniny tř. 1 až 4</t>
  </si>
  <si>
    <t>-1649254575</t>
  </si>
  <si>
    <t>Vodorovné přemístění výkopku nebo sypaniny po suchu na obvyklém dopravním prostředku, bez naložení výkopku, avšak se složením bez rozhrnutí z horniny tř. 1 až 4 na vzdálenost přes 9 000 do 10 000 m</t>
  </si>
  <si>
    <t>2,723 "odvoz zeminy na skládku</t>
  </si>
  <si>
    <t>162701109</t>
  </si>
  <si>
    <t>Příplatek k vodorovnému přemístění výkopku/sypaniny z horniny tř. 1 až 4 ZKD 1000 m přes 10000 m</t>
  </si>
  <si>
    <t>1592272872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</si>
  <si>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</si>
  <si>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2,723*3 "odvoz zeminy na skládku (3 příplatky)</t>
  </si>
  <si>
    <t>1331194318</t>
  </si>
  <si>
    <t>2,723*1,8 "měrná hmotnost 1,8 t/m3</t>
  </si>
  <si>
    <t>-516832974</t>
  </si>
  <si>
    <t>41,0*3,0 "manipulační pruh, příl. C.3.a</t>
  </si>
  <si>
    <t>20,0*2,0 "manipulační pruh , příl. C.3.a</t>
  </si>
  <si>
    <t>-730996797</t>
  </si>
  <si>
    <t>20,0*2,0 "manipulační pruh,  příl. C.3.a</t>
  </si>
  <si>
    <t>-1006686048</t>
  </si>
  <si>
    <t>163*0,015 'Přepočtené koeficientem množství</t>
  </si>
  <si>
    <t>Zakládání</t>
  </si>
  <si>
    <t>211571112</t>
  </si>
  <si>
    <t>Výplň odvodňovacích žeber nebo trativodů štěrkopískem netříděným</t>
  </si>
  <si>
    <t>-1481246887</t>
  </si>
  <si>
    <t>Výplň kamenivem do rýh odvodňovacích žeber nebo trativodů bez zhutnění, s úpravou povrchu výplně štěrkopískem netříděným</t>
  </si>
  <si>
    <t xml:space="preserve">5,5*(0,2+0,35)/2*1,0 "příl. D.1.b.3, obrácený filtr za rubem zdi </t>
  </si>
  <si>
    <t>212755213</t>
  </si>
  <si>
    <t>Trativody z drenážních trubek plastových flexibilních D 80 mm bez lože</t>
  </si>
  <si>
    <t>1176400662</t>
  </si>
  <si>
    <t>Trativody bez lože z drenážních trubek plastových flexibilních D 80 mm</t>
  </si>
  <si>
    <t>5,5 "za rubem zdi, příl. D.1.b.3</t>
  </si>
  <si>
    <t>274311128</t>
  </si>
  <si>
    <t>Základové pasy, prahy, věnce a ostruhy z betonu prostého C 30/37</t>
  </si>
  <si>
    <t>230297265</t>
  </si>
  <si>
    <t>Základové konstrukce z betonu prostého pasy, prahy, věnce a ostruhy ve výkopu nebo na hlavách pilot C 30/37</t>
  </si>
  <si>
    <t>5,5*0,9*0,6+5,5*0,2*0,2 "základ LB zdi, část 2a+2b+dno</t>
  </si>
  <si>
    <t>-144557071</t>
  </si>
  <si>
    <t>5,5/1,99*1,01 " příl. D.1.b.3, na nové zdi, část 2a+2b</t>
  </si>
  <si>
    <t>10,5/1,99*1,01 " příl. D.1.b.3, na nové zdi, část 3</t>
  </si>
  <si>
    <t>((2*59,9-(5,5+10,5))*0,5)/1,99*1,01 " příl. D.1.b.2 , z toho 50%</t>
  </si>
  <si>
    <t>-1786006528</t>
  </si>
  <si>
    <t>1283989814</t>
  </si>
  <si>
    <t>182,9*0,05*0,3 "doplnění obkladu 5% plochy(tl.0,3m), příl D.1.b.2</t>
  </si>
  <si>
    <t>321213445</t>
  </si>
  <si>
    <t>Zdivo nadzákladové z lomového kamene vodních staveb kyklopské s vyspárováním</t>
  </si>
  <si>
    <t>623163041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</si>
  <si>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kyklopské s vyspárováním na jakoukoliv cementovou maltu</t>
  </si>
  <si>
    <t>5,5*1,1*0,25 " příl. D.1.b.3, nová zeď, část 2a+2b</t>
  </si>
  <si>
    <t>5,5*1,1*0,25*0,1 " příl. D.1.b.3, nová zeď, část 2a+2b (vazáky 10%)</t>
  </si>
  <si>
    <t>10,5*0,9*0,35 " příl. D.1.b.3, nová zeď, část 3</t>
  </si>
  <si>
    <t>321321116</t>
  </si>
  <si>
    <t>Konstrukce vodních staveb ze ŽB mrazuvzdorného tř. C 30/37</t>
  </si>
  <si>
    <t>571811156</t>
  </si>
  <si>
    <t>Konstrukce z betonu vodních staveb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</si>
  <si>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5,5*1,1*(0,35+0,45)/2 " příl. D.1.b.3, na nové zdi, část 2a+2b</t>
  </si>
  <si>
    <t>-1135923746</t>
  </si>
  <si>
    <t>5,5*1,1 " příl. D.1.b.3, rub nové zdi, část 2a+2b</t>
  </si>
  <si>
    <t>321352010</t>
  </si>
  <si>
    <t>Bednění konstrukcí vodních staveb rovinné - odstranění</t>
  </si>
  <si>
    <t>1641587809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</si>
  <si>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</si>
  <si>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6,05 "podle pol. zřízení</t>
  </si>
  <si>
    <t>1618796443</t>
  </si>
  <si>
    <t>5,5*(1,1+0,6)*0,006 "příl. D.1.b.3</t>
  </si>
  <si>
    <t>334359111</t>
  </si>
  <si>
    <t>Výřez bednění pro prostup trub betonovou konstrukcí do DN 150</t>
  </si>
  <si>
    <t>-1538496807</t>
  </si>
  <si>
    <t>1 "pro odvodnění rubu zdi, příl. D.1.b.3, nová zeď, část 2a+2b</t>
  </si>
  <si>
    <t>334791112</t>
  </si>
  <si>
    <t>Prostup v betonových zdech z plastových trub DN do 110</t>
  </si>
  <si>
    <t>721196662</t>
  </si>
  <si>
    <t>Prostup v betonových zdech z plastových trub průměru do DN 110</t>
  </si>
  <si>
    <t>1 " odvodnění rubu zdi, příl. D.1.b.3, nová zeď, část 2a+2b</t>
  </si>
  <si>
    <t>334791113</t>
  </si>
  <si>
    <t>Prostup v betonových zdech z plastových trub DN do 160</t>
  </si>
  <si>
    <t>1035405489</t>
  </si>
  <si>
    <t>Prostup v betonových zdech z plastových trub průměru do DN 160</t>
  </si>
  <si>
    <t>2 " odvodnění rubu zdi, příl. D.1.b.3, nová zeď, část 3</t>
  </si>
  <si>
    <t>451313511</t>
  </si>
  <si>
    <t>Podkladní vrstva z betonu prostého se zvýšenými nároky na prostředí pod dlažbu tl do 100 mm</t>
  </si>
  <si>
    <t>-656008625</t>
  </si>
  <si>
    <t>Podkladní vrstva z betonu prostého pod dlažbu se zvýšenými nároky na prostředí tl. do 100 mm</t>
  </si>
  <si>
    <t>15,0*1,0 "pod žlabovky, příl. D.1.b.2</t>
  </si>
  <si>
    <t>465921215</t>
  </si>
  <si>
    <t>Kladení dlažby z desek a tvárnic hmotnosti do 60 kg na sucho se zalitím spár maltou tl 10 cm</t>
  </si>
  <si>
    <t>340758385</t>
  </si>
  <si>
    <t>Kladení dlažby z betonových nebo železobetonových desek a tvárnic na sucho na plochách vodorovných nebo ve sklonu hmotnosti do 60 kg se zalitím spár cementovou maltou MCs tl. do 100 mm</t>
  </si>
  <si>
    <t>15,0  "příl. D.1.b.2</t>
  </si>
  <si>
    <t>592275140</t>
  </si>
  <si>
    <t>žlabovka betonová TBM 1/65-33 33x63x15 cm</t>
  </si>
  <si>
    <t>574528650</t>
  </si>
  <si>
    <t>žlabovka betonová příkopová vibrolisovaná přírodní hladká 33x63x15 cm</t>
  </si>
  <si>
    <t>15,000*3*1,01</t>
  </si>
  <si>
    <t>-70031724</t>
  </si>
  <si>
    <t>30,0*2,0 "příl. C.3.a, ochranné opatření, na hřišti</t>
  </si>
  <si>
    <t>1907716199</t>
  </si>
  <si>
    <t>60,0/3,0/4 "čtyřnásobná obratovost</t>
  </si>
  <si>
    <t>-1008047281</t>
  </si>
  <si>
    <t>182,9 "příl. D.1.b.2</t>
  </si>
  <si>
    <t>Trubní vedení</t>
  </si>
  <si>
    <t>877310420</t>
  </si>
  <si>
    <t>Montáž odboček na potrubí z PP trub korugovaných DN 150</t>
  </si>
  <si>
    <t>520023609</t>
  </si>
  <si>
    <t>Montáž tvarovek na kanalizačním plastovém potrubí z polypropylenu PP korugovaného odboček DN 150</t>
  </si>
  <si>
    <t>1 "napojení podélného odvodnění rubu zdi na prostup ve zdi,příl. D.1.b.3, nová zeď, část 2a+2b</t>
  </si>
  <si>
    <t>286110260</t>
  </si>
  <si>
    <t>tvarovka plastová pro rozvod teplé a studené vody T kus d 80 mm</t>
  </si>
  <si>
    <t>-671457459</t>
  </si>
  <si>
    <t>931992121</t>
  </si>
  <si>
    <t>Výplň dilatačních spár z extrudovaného polystyrénu tl 20 mm</t>
  </si>
  <si>
    <t>-216455284</t>
  </si>
  <si>
    <t>Výplň dilatačních spár z polystyrenu extrudovaného, tloušťky 20 mm</t>
  </si>
  <si>
    <t>2*(0,35+0,45)/2*1,1 "příl. D.1.3</t>
  </si>
  <si>
    <t>931994132</t>
  </si>
  <si>
    <t>Těsnění dilatační spáry betonové konstrukce silikonovým tmelem do pl 4,0 cm2</t>
  </si>
  <si>
    <t>894485930</t>
  </si>
  <si>
    <t>Těsnění spáry betonové konstrukce pásy, profily, tmely tmelem silikonovým spáry dilatační do 4,0 cm2</t>
  </si>
  <si>
    <t>2*2*1,1 "příl. D.1.3</t>
  </si>
  <si>
    <t>235518311</t>
  </si>
  <si>
    <t>182,9 "otryskání opěrné zdi dle TZ a příl. D.1.b.2</t>
  </si>
  <si>
    <t>-198105726</t>
  </si>
  <si>
    <t>182,90 "dle pol. vyplnění spár,  příl. D.1.b.2</t>
  </si>
  <si>
    <t>854586938</t>
  </si>
  <si>
    <t>10,5*0,9*4 " příl. D.1.b.3, kotvy nové zdi, část 3, 4 ks na 1 m2</t>
  </si>
  <si>
    <t>961043111</t>
  </si>
  <si>
    <t>Bourání základů z betonu proloženého kamenem</t>
  </si>
  <si>
    <t>-1988166469</t>
  </si>
  <si>
    <t>Bourání základů z betonu proloženého kamenem</t>
  </si>
  <si>
    <t>stávající základ LB zdi, část 2a+2b</t>
  </si>
  <si>
    <t>5,5*0,9*0,6+5,5*0,2*0,2</t>
  </si>
  <si>
    <t>962042321</t>
  </si>
  <si>
    <t>Bourání zdiva nadzákladového z betonu prostého přes 1 m3</t>
  </si>
  <si>
    <t>159088878</t>
  </si>
  <si>
    <t>Bourání zdiva z betonu prostého nadzákladového objemu přes 1 m3</t>
  </si>
  <si>
    <t>5,5*(0,35+0,45)/2*0,9 " příl. D.1.b.3, pro  novou zeď, část 2a+2b</t>
  </si>
  <si>
    <t>10,5*0,9*0,35 " příl. D.1.b.3, pro novou zeď, část 3</t>
  </si>
  <si>
    <t>985111111</t>
  </si>
  <si>
    <t>Otlučení omítek stěn</t>
  </si>
  <si>
    <t>-659986279</t>
  </si>
  <si>
    <t>Otlučení nebo odsekání vrstev omítek stěn</t>
  </si>
  <si>
    <t>5,3 " příl. D.1.a</t>
  </si>
  <si>
    <t>985112133</t>
  </si>
  <si>
    <t>Odsekání degradovaného betonu rubu kleneb a podlah tl do 50 mm</t>
  </si>
  <si>
    <t>1986444009</t>
  </si>
  <si>
    <t>Odsekání degradovaného betonu rubu kleneb a podlah, tloušťky přes 30 do 50 mm</t>
  </si>
  <si>
    <t>59,9*2,5*0,1 "ve spárách dna, dle TZ apříl D.1.b.2, 10% plochy</t>
  </si>
  <si>
    <t>-1029211373</t>
  </si>
  <si>
    <t>1,4*1,1 "oprava LB zeď, část 1</t>
  </si>
  <si>
    <t>10,5*0,9 "oprava LB zeď, část 3</t>
  </si>
  <si>
    <t>-791230995</t>
  </si>
  <si>
    <t>-690097490</t>
  </si>
  <si>
    <t>-1336090189</t>
  </si>
  <si>
    <t>985312112</t>
  </si>
  <si>
    <t>Stěrka k vyrovnání betonových ploch stěn tl 3 mm</t>
  </si>
  <si>
    <t>-689491652</t>
  </si>
  <si>
    <t>Stěrka k vyrovnání ploch reprofilovaného betonu stěn, tloušťky přes 2 do 3 mm</t>
  </si>
  <si>
    <t>reprofilační stěrka</t>
  </si>
  <si>
    <t>491640058</t>
  </si>
  <si>
    <t>218450150</t>
  </si>
  <si>
    <t>49</t>
  </si>
  <si>
    <t>428209970</t>
  </si>
  <si>
    <t>50</t>
  </si>
  <si>
    <t>515496349</t>
  </si>
  <si>
    <t>51</t>
  </si>
  <si>
    <t>-1112901803</t>
  </si>
  <si>
    <t xml:space="preserve">43,334*12 " 12 příplatků, odvoz na skládku </t>
  </si>
  <si>
    <t>52</t>
  </si>
  <si>
    <t>-1324895040</t>
  </si>
  <si>
    <t>2 - SO  2 Oprava opevnění a odtěžení nánosů, ř. km  0,450 - 0,850</t>
  </si>
  <si>
    <t>2.1 - SO 2.1 Oprava opěrných zdí a odtěžení sedimentů ( km staveb. obj. 0,0-0,03432)</t>
  </si>
  <si>
    <t>Úroveň 3:</t>
  </si>
  <si>
    <t xml:space="preserve">2.1.1 - SO 2.1.1 Oprava opěrných zdí  </t>
  </si>
  <si>
    <t>162201261</t>
  </si>
  <si>
    <t>Vodorovné přemístění výkopku z horniny tř. 5 až 7 stavebním kolečkem do 10 m</t>
  </si>
  <si>
    <t>512870541</t>
  </si>
  <si>
    <t>Vodorovné přemístění výkopku nebo sypaniny stavebním kolečkem s naložením a vyprázdněním kolečka na hromady nebo do dopravního prostředku na vzdálenost do 10 m z horniny tř. 5 až 7</t>
  </si>
  <si>
    <t>2,162/2,2 "suť z vysekaných spár</t>
  </si>
  <si>
    <t>162201269</t>
  </si>
  <si>
    <t>Příplatek k vodorovnému přemístění výkopku z horniny tř. 5 až 7 stavebním kolečkem ZKD 10 m</t>
  </si>
  <si>
    <t>-1363432201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</si>
  <si>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</si>
  <si>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167101151</t>
  </si>
  <si>
    <t>Nakládání výkopku z hornin tř. 5 až 7 do 100 m3</t>
  </si>
  <si>
    <t>-447401574</t>
  </si>
  <si>
    <t>Nakládání, skládání a překládání neulehlého výkopku nebo sypaniny nakládání, množství do 100 m3, z hornin tř. 5 až 7</t>
  </si>
  <si>
    <t>-1058173052</t>
  </si>
  <si>
    <t>120,1*0,3*0,1 "doplnění obkladu v ploše 10% (tl.0,3m)</t>
  </si>
  <si>
    <t>-2057685591</t>
  </si>
  <si>
    <t>120,1 "příl. D.2.b.2</t>
  </si>
  <si>
    <t>-869563554</t>
  </si>
  <si>
    <t>120,1 "otryskání opěrné zdi dle TZ a příl. D.3.b.2</t>
  </si>
  <si>
    <t>295757126</t>
  </si>
  <si>
    <t>120,10 "dle pol. vyplnění spár</t>
  </si>
  <si>
    <t>1974645244</t>
  </si>
  <si>
    <t>454643387</t>
  </si>
  <si>
    <t>-1399453274</t>
  </si>
  <si>
    <t>2,162*12 "vysekané spáry na skládku, 12 příplatků</t>
  </si>
  <si>
    <t>-1056544425</t>
  </si>
  <si>
    <t>2.1.2 - SO 2.1.2 Odtěžení sedimentů</t>
  </si>
  <si>
    <t>129203101</t>
  </si>
  <si>
    <t>Čištění otevřených koryt vodotečí š dna do 5 m hl do 2,5 m v hornině tř. 3</t>
  </si>
  <si>
    <t>459888851</t>
  </si>
  <si>
    <t>Čištění otevřených koryt vodotečí s přehozením rozpojeného nánosu do 3 m nebo s naložením na dopravní prostředek při šířce původního dna do 5m a hloubce koryta do 2,5 m v hornině tř. 3</t>
  </si>
  <si>
    <t xml:space="preserve">20,6 "sedimenty v rostlém stavu, příl. D.3.b.2  </t>
  </si>
  <si>
    <t>129203109</t>
  </si>
  <si>
    <t>Příplatek k čištění otevřených koryt vodotečí v hornině tř. 3 za lepivost</t>
  </si>
  <si>
    <t>1716965324</t>
  </si>
  <si>
    <t>Čištění otevřených koryt vodotečí Příplatek k cenám za lepivost horniny v hornině tř. 3</t>
  </si>
  <si>
    <t>20,6*0,3 "lepivost 30%</t>
  </si>
  <si>
    <t>162201211</t>
  </si>
  <si>
    <t>Vodorovné přemístění výkopku z horniny tř. 1 až 4 stavebním kolečkem do 10 m</t>
  </si>
  <si>
    <t>1682562082</t>
  </si>
  <si>
    <t>Vodorovné přemístění výkopku nebo sypaniny stavebním kolečkem s naložením a vyprázdněním kolečka na hromady nebo do dopravního prostředku na vzdálenost do 10 m z horniny tř. 1 až 4</t>
  </si>
  <si>
    <t>20,60 "sedimenty v rostlém stavu (zakrytý úsek)</t>
  </si>
  <si>
    <t>162201219</t>
  </si>
  <si>
    <t>Příplatek k vodorovnému přemístění výkopku z horniny tř. 1 až 4 stavebním kolečkem ZKD 10 m</t>
  </si>
  <si>
    <t>-983256269</t>
  </si>
  <si>
    <t>20,6*1 "na meziskládku, 1příplatek</t>
  </si>
  <si>
    <t>1835376025</t>
  </si>
  <si>
    <t>20,6 "sedimenty v rostlém stavu, odvoz na řízenou skládku</t>
  </si>
  <si>
    <t>1095187690</t>
  </si>
  <si>
    <t>20,60*3 "odvoz na řízenou skládku, 3 příplatky</t>
  </si>
  <si>
    <t>167101101</t>
  </si>
  <si>
    <t>Nakládání výkopku z hornin tř. 1 až 4 do 100 m3</t>
  </si>
  <si>
    <t>-315859457</t>
  </si>
  <si>
    <t>Nakládání, skládání a překládání neulehlého výkopku nebo sypaniny nakládání, množství do 100 m3, z hornin tř. 1 až 4</t>
  </si>
  <si>
    <t>20,60 "z meziskládky pro odvoz na řízenou skládku</t>
  </si>
  <si>
    <t>-958523862</t>
  </si>
  <si>
    <t>20,6*1,8 "měrná hmotnost zeminy 1,8 t/m3</t>
  </si>
  <si>
    <t>2.7 - SO 2.7 Oprava dlažeb a odtěžení sedimentů ( km staveb. obj. 0,20374-0,47167)</t>
  </si>
  <si>
    <t>2.7.1 - SO 2.7.1 Oprava dnových a břehových dlažeb</t>
  </si>
  <si>
    <t xml:space="preserve">    767 - Konstrukce zámečnické</t>
  </si>
  <si>
    <t>HZS - Hodinové zúčtovací sazby</t>
  </si>
  <si>
    <t>111201101</t>
  </si>
  <si>
    <t>Odstranění křovin a stromů průměru kmene do 100 mm i s kořeny z celkové plochy do 1000 m2</t>
  </si>
  <si>
    <t>-704092265</t>
  </si>
  <si>
    <t>Odstranění křovin a stromů s odstraněním kořenů průměru kmene do 100 mm do sklonu terénu 1 : 5, při celkové ploše do 1 000 m2</t>
  </si>
  <si>
    <t>40,0+8,0 "změřeno v terénu</t>
  </si>
  <si>
    <t>111251111</t>
  </si>
  <si>
    <t>Drcení ořezaných větví D do 100 mm s odvozem do 20 km</t>
  </si>
  <si>
    <t>916812293</t>
  </si>
  <si>
    <t>Drcení ořezaných větví strojně - (štěpkování) o průměru větví do 100 mm</t>
  </si>
  <si>
    <t>48,0*0,005 "drcení křovin</t>
  </si>
  <si>
    <t>14*0,008+1*0,012 "drcení větví stromů</t>
  </si>
  <si>
    <t>112101101</t>
  </si>
  <si>
    <t>Kácení stromů listnatých D kmene do 300 mm</t>
  </si>
  <si>
    <t>133459953</t>
  </si>
  <si>
    <t>Kácení stromů s odřezáním kmene a s odvětvením listnatých, průměru kmene přes 100 do 300 mm</t>
  </si>
  <si>
    <t>12+1+1 "výmladky, bříza, vrba, příl. B.</t>
  </si>
  <si>
    <t>112101102</t>
  </si>
  <si>
    <t>Kácení stromů listnatých D kmene do 500 mm</t>
  </si>
  <si>
    <t>-463962827</t>
  </si>
  <si>
    <t>Kácení stromů s odřezáním kmene a s odvětvením listnatých, průměru kmene přes 300 do 500 mm</t>
  </si>
  <si>
    <t>1 "bříza, příl. B</t>
  </si>
  <si>
    <t>2 "jasyn, příl. B</t>
  </si>
  <si>
    <t>112251211</t>
  </si>
  <si>
    <t>Odstranění pařezů rovině nebo na svahu do 1:5 odfrézováním do hloubky 0,2 m</t>
  </si>
  <si>
    <t>-952526518</t>
  </si>
  <si>
    <t>Odstranění pařezu odfrézováním nebo odvrtáním hloubky do 200 mm v rovině nebo na svahu do 1:5</t>
  </si>
  <si>
    <t>(2+4+1)*3,14*0,25*0,25" příloha B</t>
  </si>
  <si>
    <t>(1+1)*3,14*0,15*0,15"  příloha B</t>
  </si>
  <si>
    <t>113106171</t>
  </si>
  <si>
    <t>Rozebrání dlažeb vozovek pl do 50 m2 ze zámkové dlažby s ložem z kameniva</t>
  </si>
  <si>
    <t>267806052</t>
  </si>
  <si>
    <t>Rozebrání dlažeb a dílců komunikací pro pěší, vozovek a ploch s přemístěním hmot na skládku na vzdálenost do 3 m nebo s naložením na dopravní prostředek vozovek a ploch, s jakoukoliv výplní spár v ploše jednotlivě do 50 m2 ze zámkové dlažby s ložem z kameniva</t>
  </si>
  <si>
    <t>25,0 "na mostě ul. Palackého, km 0,422</t>
  </si>
  <si>
    <t>114203102</t>
  </si>
  <si>
    <t>Rozebrání dlažeb z lomového kamene nebo betonových tvárnic na sucho se zalitými spárami</t>
  </si>
  <si>
    <t>-325004513</t>
  </si>
  <si>
    <t>Rozebrání dlažeb nebo záhozů s naložením na dopravní prostředek dlažeb z lomového kamene nebo betonových tvárnic na sucho se zalitými spárami cementovou maltou</t>
  </si>
  <si>
    <t>(713,8+101,7)*0,2"  příl. D.2.b.2</t>
  </si>
  <si>
    <t>114203202</t>
  </si>
  <si>
    <t>Očištění lomového kamene nebo betonových tvárnic od malty</t>
  </si>
  <si>
    <t>-475779678</t>
  </si>
  <si>
    <t>Očištění lomového kamene nebo betonových tvárnic získaných při rozebrání dlažeb, záhozů, rovnanin a soustřeďovacích staveb od malty</t>
  </si>
  <si>
    <t>(713,8+101,7)*0,2 " příl. D.2.b.2</t>
  </si>
  <si>
    <t>114203301</t>
  </si>
  <si>
    <t>Třídění lomového kamene nebo betonových tvárnic podle druhu, velikosti nebo tvaru</t>
  </si>
  <si>
    <t>-192679455</t>
  </si>
  <si>
    <t>Třídění lomového kamene nebo betonových tvárnic získaných při rozebrání dlažeb, záhozů, rovnanin a soustřeďovacích staveb podle druhu, velikosti nebo tvaru</t>
  </si>
  <si>
    <t>114203401</t>
  </si>
  <si>
    <t>Srovnání lomového kamene nebo betonových tvárnic s přemístěním do 10 m</t>
  </si>
  <si>
    <t>-1577520103</t>
  </si>
  <si>
    <t>Srovnání lomového kamene nebo betonových tvárnic do měřitelných figur s přemístěním na vzdálenost do 10 m</t>
  </si>
  <si>
    <t>163,1/4 " kámen k opětnému využití (25%)</t>
  </si>
  <si>
    <t>114203409</t>
  </si>
  <si>
    <t>Příplatek přemístění ke srovnání lomového kamene nebo betonových tvárnic ZKD 10 m přes 10 m</t>
  </si>
  <si>
    <t>-322511505</t>
  </si>
  <si>
    <t>Srovnání lomového kamene nebo betonových tvárnic do měřitelných figur Příplatek k ceně za každých dalších i započatých 10 m</t>
  </si>
  <si>
    <t>40,775</t>
  </si>
  <si>
    <t>-1686996805</t>
  </si>
  <si>
    <t>238,0</t>
  </si>
  <si>
    <t>-651940062</t>
  </si>
  <si>
    <t>30*24</t>
  </si>
  <si>
    <t>122201102</t>
  </si>
  <si>
    <t>Odkopávky a prokopávky nezapažené v hornině tř. 3 objem do 1000 m3</t>
  </si>
  <si>
    <t>-512001651</t>
  </si>
  <si>
    <t>Odkopávky a prokopávky nezapažené s přehozením výkopku na vzdálenost do 3 m nebo s naložením na dopravní prostředek v hornině tř. 3 přes 100 do 1 000 m3</t>
  </si>
  <si>
    <t>118,74" Příloha D.2.b.2</t>
  </si>
  <si>
    <t>786986833</t>
  </si>
  <si>
    <t>118,74*0,3 "lepivost 30%</t>
  </si>
  <si>
    <t>122911111</t>
  </si>
  <si>
    <t>Odstranění vyfrézované dřevní hmoty hloubky do 0,2 m v rovině nebo na svahu do 1:5</t>
  </si>
  <si>
    <t>836565696</t>
  </si>
  <si>
    <t>Odstranění vyfrézované dřevní hmoty hloubky do 200 mm v rovině nebo na svahu do 1:5</t>
  </si>
  <si>
    <t>132201102</t>
  </si>
  <si>
    <t>Hloubení rýh š do 600 mm v hornině tř. 3 objemu přes 100 m3</t>
  </si>
  <si>
    <t>901321950</t>
  </si>
  <si>
    <t>Hloubení zapažených i nezapažených rýh šířky do 600 mm s urovnáním dna do předepsaného profilu a spádu v hornině tř. 3 přes 100 m3</t>
  </si>
  <si>
    <t>2*237,48*0,6*0,7"příl. D.2.b.2, pro patky</t>
  </si>
  <si>
    <t>6,52*0,3 "pro práh 2</t>
  </si>
  <si>
    <t>8,4*0,4 "pro výškový stupeň</t>
  </si>
  <si>
    <t>132201109</t>
  </si>
  <si>
    <t>Příplatek za lepivost k hloubení rýh š do 600 mm v hornině tř. 3</t>
  </si>
  <si>
    <t>-1830924163</t>
  </si>
  <si>
    <t>Hloubení zapažených i nezapažených rýh šířky do 600 mm s urovnáním dna do předepsaného profilu a spádu v hornině tř. 3 Příplatek k cenám za lepivost horniny tř. 3</t>
  </si>
  <si>
    <t>204,799*0,3 "lepivost 30%</t>
  </si>
  <si>
    <t>1872717337</t>
  </si>
  <si>
    <t>201,439 "přebytečná zemina (z rýh)</t>
  </si>
  <si>
    <t>124869932</t>
  </si>
  <si>
    <t>204,799*3 "přebytečná zemina na skládku, 3 příplatky</t>
  </si>
  <si>
    <t>-503797189</t>
  </si>
  <si>
    <t xml:space="preserve">163,1/4*3 "rozebrané opevnění na skládku (75%) </t>
  </si>
  <si>
    <t>Příplatek za každých započatých 1000 m</t>
  </si>
  <si>
    <t>1962431084</t>
  </si>
  <si>
    <t>122,325*3 "rozebrané opevnění na řízenou skládku, 3 příplatky</t>
  </si>
  <si>
    <t>167101152</t>
  </si>
  <si>
    <t>Nakládání výkopku z hornin tř. 5 až 7 přes 100 m3</t>
  </si>
  <si>
    <t>-360341893</t>
  </si>
  <si>
    <t>Nakládání, skládání a překládání neulehlého výkopku nebo sypaniny nakládání, množství přes 100 m3, z hornin tř. 5 až 7</t>
  </si>
  <si>
    <t>122,325"rozebrané opevnění z meziskládky</t>
  </si>
  <si>
    <t>568863376</t>
  </si>
  <si>
    <t>118,74 " Příloha D.2.b.2, doplnění břehu nad dlažbou</t>
  </si>
  <si>
    <t>1334875890</t>
  </si>
  <si>
    <t>6*3,0*0,9 "příčné hrázky, jímky</t>
  </si>
  <si>
    <t>-1785083013</t>
  </si>
  <si>
    <t>204,799*1,8+122,325*2,2</t>
  </si>
  <si>
    <t>-757025925</t>
  </si>
  <si>
    <t>238,0*3,0 "manipulační pruh</t>
  </si>
  <si>
    <t>1628167677</t>
  </si>
  <si>
    <t>-802920971</t>
  </si>
  <si>
    <t>714*0,015 'Přepočtené koeficientem množství</t>
  </si>
  <si>
    <t>181411122</t>
  </si>
  <si>
    <t>Založení lučního trávníku výsevem plochy do 1000 m2 ve svahu do 1:2</t>
  </si>
  <si>
    <t>-1916810648</t>
  </si>
  <si>
    <t>Založení trávníku na půdě předem připravené plochy do 1000 m2 výsevem včetně utažení lučního na svahu přes 1:5 do 1:2</t>
  </si>
  <si>
    <t>522,5"nad opevněním, příl. D.2.b.2</t>
  </si>
  <si>
    <t>-1625562834</t>
  </si>
  <si>
    <t>522,5*0,02</t>
  </si>
  <si>
    <t>181951102</t>
  </si>
  <si>
    <t>Úprava pláně v hornině tř. 1 až 4 se zhutněním</t>
  </si>
  <si>
    <t>960686252</t>
  </si>
  <si>
    <t>Úprava pláně vyrovnáním výškových rozdílů v hornině tř. 1 až 4 se zhutněním</t>
  </si>
  <si>
    <t>198,3"dno, příl. D.2.b.2</t>
  </si>
  <si>
    <t>182101101</t>
  </si>
  <si>
    <t>Svahování v zářezech v hornině tř. 1 až 4</t>
  </si>
  <si>
    <t>-597851739</t>
  </si>
  <si>
    <t>Svahování trvalých svahů do projektovaných profilů s potřebným přemístěním výkopku při svahování v zářezech v hornině tř. 1 až 4</t>
  </si>
  <si>
    <t>692,0 "pod dlažbu na březích, příl. D.2.b.2</t>
  </si>
  <si>
    <t>182201101</t>
  </si>
  <si>
    <t>Svahování násypů</t>
  </si>
  <si>
    <t>-1799000765</t>
  </si>
  <si>
    <t>Svahování trvalých svahů do projektovaných profilů s potřebným přemístěním výkopku při svahování násypů v jakékoliv hornině</t>
  </si>
  <si>
    <t>522,5 "nad opevněním, příl. D.2.b.2</t>
  </si>
  <si>
    <t>213311142</t>
  </si>
  <si>
    <t>Polštáře zhutněné pod základy ze štěrkopísku netříděného</t>
  </si>
  <si>
    <t>1317131933</t>
  </si>
  <si>
    <t>4,5*0,4*0,1 "pro stupeň</t>
  </si>
  <si>
    <t>4,8*0,3*0,1 "pod zajišťovací práh 2</t>
  </si>
  <si>
    <t>1672863115</t>
  </si>
  <si>
    <t>4,3*0,3*0,2 "  obklad stupně příl. D.2.b.2</t>
  </si>
  <si>
    <t>1801911102</t>
  </si>
  <si>
    <t>7,9*0,3 "stupeň</t>
  </si>
  <si>
    <t>-4,3*0,3*0,2 " odečet obkladu</t>
  </si>
  <si>
    <t>-1001886831</t>
  </si>
  <si>
    <t>2*7,9</t>
  </si>
  <si>
    <t>-1389995317</t>
  </si>
  <si>
    <t>348185121</t>
  </si>
  <si>
    <t>Výroba mostního zábradlí dočasného ze dřeva měkkého hoblovaného s dvojmadlem</t>
  </si>
  <si>
    <t>-1090497644</t>
  </si>
  <si>
    <t>Zábradlí mostní ze dřeva měkkého hoblovaného výšky do 1,1 m, osová vzdálenost sloupků do 2 m dočasné s dvojmadlem výroba</t>
  </si>
  <si>
    <t>9,0 "dočasné zábradlí pro most v ul. Palackého, km 0,442</t>
  </si>
  <si>
    <t>348185131</t>
  </si>
  <si>
    <t>Montáž mostního zábradlí dočasného ze dřeva měkkého hoblovaného s dvojmadlem</t>
  </si>
  <si>
    <t>-353769608</t>
  </si>
  <si>
    <t>Zábradlí mostní ze dřeva měkkého hoblovaného výšky do 1,1 m, osová vzdálenost sloupků do 2 m dočasné s dvojmadlem montáž</t>
  </si>
  <si>
    <t>předpoklad 1x denně po dobu 5 pracovních dnů</t>
  </si>
  <si>
    <t>1*5*9,0 "provizorní zábradlí místo demontovaného zábradlí , v ul. Palackého</t>
  </si>
  <si>
    <t>348185211</t>
  </si>
  <si>
    <t>Odstranění mostního zábradlí dočasného ze dřeva měkkého hoblovaného s dvojmadlem</t>
  </si>
  <si>
    <t>742350271</t>
  </si>
  <si>
    <t>Zábradlí mostní ze dřeva měkkého hoblovaného výšky do 1,1 m, osová vzdálenost sloupků do 2 m dočasné s dvojmadlem odstranění</t>
  </si>
  <si>
    <t>-37683356</t>
  </si>
  <si>
    <t>9,0 "obnova oplocení  na mostním zábradlí v ul. Palackého, km0,442</t>
  </si>
  <si>
    <t>313247440</t>
  </si>
  <si>
    <t>pletivo drátěné se čtvercovými oky zapletené pozinkované 50 x 2 x 1250 mm</t>
  </si>
  <si>
    <t>-673710252</t>
  </si>
  <si>
    <t>451571111</t>
  </si>
  <si>
    <t>Lože pod dlažby ze štěrkopísku vrstva tl do 100 mm</t>
  </si>
  <si>
    <t>1747692395</t>
  </si>
  <si>
    <t>Lože pod dlažby ze štěrkopísků, tl. vrstvy do 100 mm</t>
  </si>
  <si>
    <t>198,3+692,0 "lože pod dlažbu v tl. 100 mm,  příl. D.2.b.2</t>
  </si>
  <si>
    <t>452218142</t>
  </si>
  <si>
    <t>Zajišťovací práh z upraveného lomového kamene na cementovou maltu</t>
  </si>
  <si>
    <t>1427484607</t>
  </si>
  <si>
    <t>Zajišťovací práh z upraveného lomového kamene na dně a ve svahu melioračních kanálů, s patkami nebo bez patek s dlažbovitou úpravou viditelných ploch na cementovou maltu</t>
  </si>
  <si>
    <t>4,5*0,3*0,2 " obklad zajišťovacího prahu</t>
  </si>
  <si>
    <t>452318510</t>
  </si>
  <si>
    <t>Zajišťovací práh z betonu prostého se zvýšenými nároky na prostředí</t>
  </si>
  <si>
    <t>-516790576</t>
  </si>
  <si>
    <t>Zajišťovací práh z betonu prostého se zvýšenými nároky na prostředí na dně a ve svahu melioračních kanálů s patkami nebo bez patek</t>
  </si>
  <si>
    <t>6,04*0,3*1,1 "ztratné 10%</t>
  </si>
  <si>
    <t>-0,27"odečet obkladu</t>
  </si>
  <si>
    <t>461310312</t>
  </si>
  <si>
    <t>Patka z betonu pro prostředí s mrazovými cykly C 25/30</t>
  </si>
  <si>
    <t>-1497684168</t>
  </si>
  <si>
    <t>Patka z betonu prostého do rýhy nebo do bednění s provedením dilatačních spár v osové vzdálenosti 2 m a jejich zalitím živičnou zálivkou z betonu pro prostředí s mrazovými cykly tř. C 25/30</t>
  </si>
  <si>
    <t>2*237,48*0,375 "příl. D.2.b.2</t>
  </si>
  <si>
    <t>465512127</t>
  </si>
  <si>
    <t>Dlažba z lomového kamene na sucho se zalitím spár cementovou maltou tl 200 mm</t>
  </si>
  <si>
    <t>1167431020</t>
  </si>
  <si>
    <t>Dlažba z lomového kamene lomařsky upraveného na sucho se zalitím spár cementovou maltou, tl. kamene 200 mm</t>
  </si>
  <si>
    <t>198,3+692,0 "Příl. D.2.b.2</t>
  </si>
  <si>
    <t>564211111</t>
  </si>
  <si>
    <t>Podklad nebo podsyp ze štěrkopísku ŠP tl 50 mm</t>
  </si>
  <si>
    <t>-327564477</t>
  </si>
  <si>
    <t>Podklad nebo podsyp ze štěrkopísku ŠP s rozprostřením, vlhčením a zhutněním, po zhutnění tl. 50 mm</t>
  </si>
  <si>
    <t>25,0"doplnění podkladu pod zámkovou dlažbu u mostu ul. Palackého</t>
  </si>
  <si>
    <t>596212210</t>
  </si>
  <si>
    <t>Kladení zámkové dlažby pozemních komunikací tl 80 mm skupiny A pl do 50 m2</t>
  </si>
  <si>
    <t>990398348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</si>
  <si>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</si>
  <si>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25,0 "obnovení rozebrané dlažby na mostě v  ul. Palackého, km 0,422</t>
  </si>
  <si>
    <t>592450070</t>
  </si>
  <si>
    <t>dlažba zámková H-PROFIL HBB 20x16,5x8 cm přírodní</t>
  </si>
  <si>
    <t>-1099429937</t>
  </si>
  <si>
    <t>dlažba zámková profilová pro komunikace 20x16,5x8 cm přírodní</t>
  </si>
  <si>
    <t>80% materiálu z rozebrané zámkové dlažby</t>
  </si>
  <si>
    <t>25,0*0,2 "20% nový materiál</t>
  </si>
  <si>
    <t>53</t>
  </si>
  <si>
    <t>911121311</t>
  </si>
  <si>
    <t>Montáž ocelového zábradli při opravách mostů</t>
  </si>
  <si>
    <t>-1712147691</t>
  </si>
  <si>
    <t>Oprava ocelového zábradlí svařovaného nebo šroubovaného montáž</t>
  </si>
  <si>
    <t>9,0 " znovuosazení demontovaného zábradlí (přivaření ocel. sloupků), ul. Palackého</t>
  </si>
  <si>
    <t>54</t>
  </si>
  <si>
    <t>945211000R</t>
  </si>
  <si>
    <t xml:space="preserve">Demontáž a montáž lávky </t>
  </si>
  <si>
    <t>644162620</t>
  </si>
  <si>
    <t>Demontáž a montáž lávky</t>
  </si>
  <si>
    <t>demontáž a znovuosazení ocelové lávky včetně pasportu, km 0,450</t>
  </si>
  <si>
    <t>55</t>
  </si>
  <si>
    <t>966071821</t>
  </si>
  <si>
    <t>Rozebrání oplocení z drátěného pletiva se čtvercovými oky výšky do 1,6 m</t>
  </si>
  <si>
    <t>-823699078</t>
  </si>
  <si>
    <t>Rozebrání oplocení z pletiva drátěného se čtvercovými oky, výšky do 1,6 m</t>
  </si>
  <si>
    <t>9,0 "pletivo na mostním zábradlí, ul. Palackého, km 0,422</t>
  </si>
  <si>
    <t>56</t>
  </si>
  <si>
    <t>-711262284</t>
  </si>
  <si>
    <t>6,143 "z pol. doprava suti do 1 km</t>
  </si>
  <si>
    <t>57</t>
  </si>
  <si>
    <t>-1925553890</t>
  </si>
  <si>
    <t>7,618</t>
  </si>
  <si>
    <t>-7,375*0,2 "odečet 20% z poškozené zámkové dlažby</t>
  </si>
  <si>
    <t>58</t>
  </si>
  <si>
    <t>-330200690</t>
  </si>
  <si>
    <t>6,143*12 "12 příplatků</t>
  </si>
  <si>
    <t>59</t>
  </si>
  <si>
    <t>998330000R</t>
  </si>
  <si>
    <t>Příplatek k přesunu hmot pro úpravy vodních toků  svisle výšky do 4,0m</t>
  </si>
  <si>
    <t>331489830</t>
  </si>
  <si>
    <t>Přesun hmot pro úpravy vodních toků a kanály, hráze rybníků apod. Příplatek k ceně za zvětšený přesun přes vymezenou největší dopravní vzdálenost do 1 000 m</t>
  </si>
  <si>
    <t>1039,265*0,13 "pro nepřístupný úsek 13% z celkové hmotnosti</t>
  </si>
  <si>
    <t>60</t>
  </si>
  <si>
    <t>1941010872</t>
  </si>
  <si>
    <t>1039,265</t>
  </si>
  <si>
    <t>767</t>
  </si>
  <si>
    <t>Konstrukce zámečnické</t>
  </si>
  <si>
    <t>61</t>
  </si>
  <si>
    <t>767161814</t>
  </si>
  <si>
    <t>Demontáž zábradlí rovného nerozebíratelného hmotnosti 1m zábradlí přes 20 kg</t>
  </si>
  <si>
    <t>596015668</t>
  </si>
  <si>
    <t>Demontáž zábradlí rovného nerozebíratelný spoj hmotnosti 1 m zábradlí přes 20 kg</t>
  </si>
  <si>
    <t xml:space="preserve">9,0 "odstranění stávajícího zábradlí, ul. Palackého, km 0,442 </t>
  </si>
  <si>
    <t>HZS</t>
  </si>
  <si>
    <t>Hodinové zúčtovací sazby</t>
  </si>
  <si>
    <t>62</t>
  </si>
  <si>
    <t>HZS1292</t>
  </si>
  <si>
    <t>Hodinová zúčtovací sazba stavební dělník</t>
  </si>
  <si>
    <t>512</t>
  </si>
  <si>
    <t>573792634</t>
  </si>
  <si>
    <t>Hodinové zúčtovací sazby profesí HSV zemní a pomocné práce stavební dělník</t>
  </si>
  <si>
    <t>2*(1+1) "odstranění  lávky v km 0,467, bude uložena na břehovou hranu</t>
  </si>
  <si>
    <t>2.7.2 - SO 2.7.2 Odtěžení sedimentů</t>
  </si>
  <si>
    <t>111103213</t>
  </si>
  <si>
    <t>Kosení ve vegetačním období divokého porostu hustého</t>
  </si>
  <si>
    <t>ha</t>
  </si>
  <si>
    <t>170769988</t>
  </si>
  <si>
    <t>Kosení s ponecháním na místě ve vegetačním období divokého porostu hustého</t>
  </si>
  <si>
    <t>(235,8+30,2)*2,0*0,0001</t>
  </si>
  <si>
    <t>1154462079</t>
  </si>
  <si>
    <t>187,6"sedimenty v rostlém stavu, příl. D.2.b.2</t>
  </si>
  <si>
    <t>-1228578113</t>
  </si>
  <si>
    <t>187,6*0,3 "lepivost 30%</t>
  </si>
  <si>
    <t>161101102</t>
  </si>
  <si>
    <t>Svislé přemístění výkopku z horniny tř. 1 až 4 hl výkopu do 4 m</t>
  </si>
  <si>
    <t>1939256815</t>
  </si>
  <si>
    <t>Svislé přemístění výkopku bez naložení do dopravní nádoby avšak s vyprázdněním dopravní nádoby na hromadu nebo do dopravního prostředku z horniny tř. 1 až 4, při hloubce výkopu přes 2,5 do 4 m</t>
  </si>
  <si>
    <t>1,7+4,88 "nepřístupný úsek v délce 30,0m</t>
  </si>
  <si>
    <t>162201101</t>
  </si>
  <si>
    <t>Vodorovné přemístění do 20 m výkopku/sypaniny z horniny tř. 1 až 4</t>
  </si>
  <si>
    <t>-1979584847</t>
  </si>
  <si>
    <t>Vodorovné přemístění výkopku nebo sypaniny po suchu na obvyklém dopravním prostředku, bez naložení výkopku, avšak se složením bez rozhrnutí z horniny tř. 1 až 4 na vzdálenost do 20 m</t>
  </si>
  <si>
    <t>187,6 "přemístění uvnitř staveniště (na meziskládku)</t>
  </si>
  <si>
    <t>840576105</t>
  </si>
  <si>
    <t>187,6 "sedimenty v rostlém stavu, odvoz na řízenou skládku</t>
  </si>
  <si>
    <t>2129843517</t>
  </si>
  <si>
    <t>187,6*3 "odvoz na řízenou skládku, 3 příplatky</t>
  </si>
  <si>
    <t>167101102</t>
  </si>
  <si>
    <t>Nakládání výkopku z hornin tř. 1 až 4 přes 100 m3</t>
  </si>
  <si>
    <t>461280442</t>
  </si>
  <si>
    <t>Nakládání, skládání a překládání neulehlého výkopku nebo sypaniny nakládání, množství přes 100 m3, z hornin tř. 1 až 4</t>
  </si>
  <si>
    <t>187,6 "z meziskládky pro odvoz na řízenou skládku</t>
  </si>
  <si>
    <t>-1441553055</t>
  </si>
  <si>
    <t>187,6*1,8 "měrná hmotnost zeminy 1,8 t/m3</t>
  </si>
  <si>
    <t>-2004150116</t>
  </si>
  <si>
    <t>210,0*3,0 "manipulační pruh podél koryta</t>
  </si>
  <si>
    <t>-1901630046</t>
  </si>
  <si>
    <t>683635252</t>
  </si>
  <si>
    <t>630*0,015 'Přepočtené koeficientem množství</t>
  </si>
  <si>
    <t>185803101</t>
  </si>
  <si>
    <t>Shrabání a uložení pokoseného divokého porostu na hromady do 30 m od okraje hladiny</t>
  </si>
  <si>
    <t>-1986019933</t>
  </si>
  <si>
    <t>Shrabání pokoseného porostu a organických naplavenin a spálení po zaschnutí pokoseného porostu s uložením na hromady na vzdálenost do 30 m od okraje hladiny divokého porostu</t>
  </si>
  <si>
    <t>(235,8+30,2)*2,0*0,0001 "dle pol. kosení</t>
  </si>
  <si>
    <t>3 - SO  3 Oprava opevnění a odtěžení nánosů, ř. km 1,050 - 1,350</t>
  </si>
  <si>
    <t>3.1 - SO3.1 Oprava dlažeb  a odtěžení sedimentů ( km staveb. obj. 0,0 -0,05435)</t>
  </si>
  <si>
    <t>3.1.2 - SO3.1.2 Odtěžení sedimentů</t>
  </si>
  <si>
    <t>111103203</t>
  </si>
  <si>
    <t>Kosení ve vegetačním období travního porostu hustého</t>
  </si>
  <si>
    <t>392073137</t>
  </si>
  <si>
    <t>Kosení s ponecháním na místě ve vegetačním období travního porostu hustého</t>
  </si>
  <si>
    <t>54,5*3,0*0,0001</t>
  </si>
  <si>
    <t>-661209404</t>
  </si>
  <si>
    <t>34,3 "sedimenty v rostlém stavu, příl. D.3.b.2</t>
  </si>
  <si>
    <t>513012402</t>
  </si>
  <si>
    <t>34,3*0,3 "lepivost 30%</t>
  </si>
  <si>
    <t>1421592610</t>
  </si>
  <si>
    <t>34,30 "sedimenty v rostlém stavu</t>
  </si>
  <si>
    <t>-565883000</t>
  </si>
  <si>
    <t>34,30*4 "na meziskládku, 4 příplatky</t>
  </si>
  <si>
    <t>-623694101</t>
  </si>
  <si>
    <t>34,3 "sedimenty v rostlém stavu, odvoz na řízenou skládku</t>
  </si>
  <si>
    <t>1088904634</t>
  </si>
  <si>
    <t>34,30*3 "odvoz na řízenou skládku, 3 příplatky</t>
  </si>
  <si>
    <t>256724936</t>
  </si>
  <si>
    <t>34,30 "z meziskládky pro odvoz na řízenou skládku</t>
  </si>
  <si>
    <t>989318006</t>
  </si>
  <si>
    <t>34,3*1,8 "měrná hmotnost zeminy 1,8 t/m3</t>
  </si>
  <si>
    <t>1759291557</t>
  </si>
  <si>
    <t>30,0*1,5 "manipulační pruh přes zahradu (pro kolečko)</t>
  </si>
  <si>
    <t>-929704326</t>
  </si>
  <si>
    <t>1339033775</t>
  </si>
  <si>
    <t>45*0,015 'Přepočtené koeficientem množství</t>
  </si>
  <si>
    <t>-166308685</t>
  </si>
  <si>
    <t>54,5*3,0*0,0001 "dle pol. kosení</t>
  </si>
  <si>
    <t>4 - VON Vedlejší a ostatní náklady</t>
  </si>
  <si>
    <t>VRN - Vedlejší rozpočtové náklady</t>
  </si>
  <si>
    <t xml:space="preserve">    VRN1 - Vedlejší a ostatní rozpočtové náklady</t>
  </si>
  <si>
    <t xml:space="preserve">    VRN2 - Projektová dokumentace - ostatní náklady</t>
  </si>
  <si>
    <t xml:space="preserve">    VRN3 - Geodetické práce a vytýčení - ostatní náklady</t>
  </si>
  <si>
    <t xml:space="preserve">    VRN9 - Ostatní náklady</t>
  </si>
  <si>
    <t>938901111R</t>
  </si>
  <si>
    <t>Čištění vozovek metením strojně podkladu nebo krytu betonového nebo živičného</t>
  </si>
  <si>
    <t>kpl</t>
  </si>
  <si>
    <t>-1188454032</t>
  </si>
  <si>
    <t>1 " dle potřeby (v závislosti na počasí)</t>
  </si>
  <si>
    <t>VRN</t>
  </si>
  <si>
    <t>Vedlejší rozpočtové náklady</t>
  </si>
  <si>
    <t>VRN1</t>
  </si>
  <si>
    <t>Vedlejší a ostatní rozpočtové náklady</t>
  </si>
  <si>
    <t>011</t>
  </si>
  <si>
    <t>Zajištění kompletního zařízení staveniště a jeho přípojení na inž. sítě</t>
  </si>
  <si>
    <t>soubor</t>
  </si>
  <si>
    <t>1024</t>
  </si>
  <si>
    <t>-675142901</t>
  </si>
  <si>
    <t>Zajištění kompletního zařízení staveniště a jeho připojení na sítě.</t>
  </si>
  <si>
    <t>Zajištění kompletního zařízení stavenišrě a jeho přípojení na sítě</t>
  </si>
  <si>
    <t>zajištění místnosti pro TDI v ZS vč. jejího vybavení</t>
  </si>
  <si>
    <t>zajištění ohlášení všech staveb zařízení staveniště dle §104 odst. (2) zákona č. 183/2006 Sb.</t>
  </si>
  <si>
    <t>zajištění oplocení prostoru ZS, jeho napojení na inž. sítě</t>
  </si>
  <si>
    <t>zajištění následné likvidace všech objektů ZS včetně připojení na sítě</t>
  </si>
  <si>
    <t>zajištění zřízení a odstranění dočasných komunikací, sjezdů a nájezdů pro realizaci stavby</t>
  </si>
  <si>
    <t>zajištění ostrahy stavby a staveniště po dobu realizace stavby</t>
  </si>
  <si>
    <t>zajištění podmínek pro použití přístupových komunikací dotčených stavbou s příslušnými vlastníky či správci a zajištění jejich splnění</t>
  </si>
  <si>
    <t>zřízení čisticích zón před výjezdem z obvodu staveniště</t>
  </si>
  <si>
    <t>provedení takových opatření, aby plochy obvodu staveniště nebyly znečištěny ropnými látkami a jinými podobnými produkty</t>
  </si>
  <si>
    <t>provedení takových opatření, aby nebyly překročeny limity prašnosti a hlučnosti dané obecně závaznou vyhláškou</t>
  </si>
  <si>
    <t>zajištění péče o nepředané objekty a konstrukce stavby, jejich ošetřování a zimní opatření</t>
  </si>
  <si>
    <t>zajištění ochrany veškeré zeleně v prostoru staveniště a v jeho bezprostřední blízkosti pro poškození během realizace stavby</t>
  </si>
  <si>
    <t>0112</t>
  </si>
  <si>
    <t>Zajištění obnovy asfaltové komunikace</t>
  </si>
  <si>
    <t>-2135583675</t>
  </si>
  <si>
    <t>pasport komunikace včetně fotodokumentace</t>
  </si>
  <si>
    <t>obnova stávajících používaných komunikací při jejich případném porušení</t>
  </si>
  <si>
    <t>po dokončení stavby protokolární předání zástupci obce</t>
  </si>
  <si>
    <t>VRN2</t>
  </si>
  <si>
    <t>Projektová dokumentace - ostatní náklady</t>
  </si>
  <si>
    <t>0210</t>
  </si>
  <si>
    <t>Vypracování Plánu opatření pro případ havárie</t>
  </si>
  <si>
    <t>-401775647</t>
  </si>
  <si>
    <t xml:space="preserve">Zhotovitelem vypracovaný plán opatření pro případ úniku závadných látek </t>
  </si>
  <si>
    <t>(např. ropné produkty, cementové výluhy, odpadní vody z těsnících clon, atd.)</t>
  </si>
  <si>
    <t>0221</t>
  </si>
  <si>
    <t>Zpracování Povodňového plánu stavby</t>
  </si>
  <si>
    <t>-990337920</t>
  </si>
  <si>
    <t>Zpracování povodňového plánu stavby</t>
  </si>
  <si>
    <t xml:space="preserve">Zpracování povodňového plánu stavby dle §71 zákona č. 254/2001 Sb. </t>
  </si>
  <si>
    <t>včetně zajištění schválení příslušnými orgány správy a Povodím Labe, státní podnik</t>
  </si>
  <si>
    <t>023</t>
  </si>
  <si>
    <t>Vypracování  projektu skutečného provedení díla</t>
  </si>
  <si>
    <t>1063521764</t>
  </si>
  <si>
    <t>VRN3</t>
  </si>
  <si>
    <t>Geodetické práce a vytýčení - ostatní náklady</t>
  </si>
  <si>
    <t>031</t>
  </si>
  <si>
    <t>Vypracování geodetického zaměření skutečného stavu</t>
  </si>
  <si>
    <t>-335813591</t>
  </si>
  <si>
    <t>035</t>
  </si>
  <si>
    <t>Zajištění veškerých geodetických prací souvisejících s realizací díla</t>
  </si>
  <si>
    <t>-684165837</t>
  </si>
  <si>
    <t>VRN9</t>
  </si>
  <si>
    <t>Ostatní náklady</t>
  </si>
  <si>
    <t>037</t>
  </si>
  <si>
    <t>Zajištění písemných souhlasů dotčených vlastníků</t>
  </si>
  <si>
    <t>895844230</t>
  </si>
  <si>
    <t xml:space="preserve">zajištění písemných souhlasných vyjádření všech dotčených </t>
  </si>
  <si>
    <t>vlastníků a případných uživatelů všech pozemků dotčených</t>
  </si>
  <si>
    <t>stavbou s jejich konečnou úpravou po dokončení prací</t>
  </si>
  <si>
    <t>0931</t>
  </si>
  <si>
    <t>Provedení pasportizace stávajících nemovitostí</t>
  </si>
  <si>
    <t>218811481</t>
  </si>
  <si>
    <t>Provedení pasportizace stávajících nemovitostí (vč. pozemků)  a jejich příslušenství,</t>
  </si>
  <si>
    <t>zajištění fotodokumentace stávajícího stavu přístupových komunikací</t>
  </si>
  <si>
    <t>uvedení do pův. stavu vč. nutného plošného urovnání terénu</t>
  </si>
  <si>
    <t xml:space="preserve">protokolární předání majitelům </t>
  </si>
  <si>
    <t>094</t>
  </si>
  <si>
    <t>Zajištění vytýčení veškerých podzemních zařízení</t>
  </si>
  <si>
    <t>-662332765</t>
  </si>
  <si>
    <t xml:space="preserve">Zajištění vytýčení veškerých podzemních zařízení vč. zajištění </t>
  </si>
  <si>
    <t>095</t>
  </si>
  <si>
    <t>Zajištění šetření o veškerých podzemních sítích</t>
  </si>
  <si>
    <t>-711207085</t>
  </si>
  <si>
    <t xml:space="preserve">Zajištění šetření o veškerých podzemních sítích vč. zajištění </t>
  </si>
  <si>
    <t>nových vyjádření v případě, že před realizací pozbyly platnosti</t>
  </si>
  <si>
    <t>0993</t>
  </si>
  <si>
    <t>Zajištění dopravně  inženýrských opatření</t>
  </si>
  <si>
    <t>-957148777</t>
  </si>
  <si>
    <t>zajištění dopravně  inženýrských opatření,</t>
  </si>
  <si>
    <t>zřízení a likvidace dopravního značení</t>
  </si>
  <si>
    <t>vč. případné světelné signalizace</t>
  </si>
  <si>
    <t>zajištění vydání dopravně inženýrského rozhodnutí</t>
  </si>
  <si>
    <t>0994</t>
  </si>
  <si>
    <t>Zajištění veškerých předepsaných rozborů, atestů a revizí</t>
  </si>
  <si>
    <t>890168006</t>
  </si>
  <si>
    <t>dle příslušných norem a dalších předpisů a nařízení</t>
  </si>
  <si>
    <t>platných v ČR, kterými bude prokázáno dosažení</t>
  </si>
  <si>
    <t>předepsané kvality a parametrů dokončeného díla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</si>
</sst>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0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sz val="7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right"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horizontal="right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right"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1"/>
  <sheetViews>
    <sheetView showGridLines="0" topLeftCell="A85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50000000000003" customHeight="1"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7" t="s">
        <v>14</v>
      </c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1"/>
      <c r="AQ5" s="21"/>
      <c r="AR5" s="19"/>
      <c r="BE5" s="247" t="s">
        <v>15</v>
      </c>
      <c r="BS5" s="16" t="s">
        <v>6</v>
      </c>
    </row>
    <row r="6" spans="1:74" ht="36.950000000000003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69" t="s">
        <v>17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1"/>
      <c r="AQ6" s="21"/>
      <c r="AR6" s="19"/>
      <c r="BE6" s="248"/>
      <c r="BS6" s="16" t="s">
        <v>6</v>
      </c>
    </row>
    <row r="7" spans="1:74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21</v>
      </c>
      <c r="AO7" s="21"/>
      <c r="AP7" s="21"/>
      <c r="AQ7" s="21"/>
      <c r="AR7" s="19"/>
      <c r="BE7" s="248"/>
      <c r="BS7" s="16" t="s">
        <v>6</v>
      </c>
    </row>
    <row r="8" spans="1:74" ht="12" customHeight="1">
      <c r="B8" s="20"/>
      <c r="C8" s="21"/>
      <c r="D8" s="28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24</v>
      </c>
      <c r="AL8" s="21"/>
      <c r="AM8" s="21"/>
      <c r="AN8" s="29" t="s">
        <v>25</v>
      </c>
      <c r="AO8" s="21"/>
      <c r="AP8" s="21"/>
      <c r="AQ8" s="21"/>
      <c r="AR8" s="19"/>
      <c r="BE8" s="248"/>
      <c r="BS8" s="16" t="s">
        <v>6</v>
      </c>
    </row>
    <row r="9" spans="1:74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48"/>
      <c r="BS9" s="16" t="s">
        <v>6</v>
      </c>
    </row>
    <row r="10" spans="1:74" ht="12" customHeight="1">
      <c r="B10" s="20"/>
      <c r="C10" s="21"/>
      <c r="D10" s="28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27</v>
      </c>
      <c r="AL10" s="21"/>
      <c r="AM10" s="21"/>
      <c r="AN10" s="26" t="s">
        <v>1</v>
      </c>
      <c r="AO10" s="21"/>
      <c r="AP10" s="21"/>
      <c r="AQ10" s="21"/>
      <c r="AR10" s="19"/>
      <c r="BE10" s="248"/>
      <c r="BS10" s="16" t="s">
        <v>6</v>
      </c>
    </row>
    <row r="11" spans="1:74" ht="18.399999999999999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29</v>
      </c>
      <c r="AL11" s="21"/>
      <c r="AM11" s="21"/>
      <c r="AN11" s="26" t="s">
        <v>1</v>
      </c>
      <c r="AO11" s="21"/>
      <c r="AP11" s="21"/>
      <c r="AQ11" s="21"/>
      <c r="AR11" s="19"/>
      <c r="BE11" s="248"/>
      <c r="BS11" s="16" t="s">
        <v>6</v>
      </c>
    </row>
    <row r="12" spans="1:74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48"/>
      <c r="BS12" s="16" t="s">
        <v>6</v>
      </c>
    </row>
    <row r="13" spans="1:74" ht="12" customHeight="1">
      <c r="B13" s="20"/>
      <c r="C13" s="21"/>
      <c r="D13" s="28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27</v>
      </c>
      <c r="AL13" s="21"/>
      <c r="AM13" s="21"/>
      <c r="AN13" s="30" t="s">
        <v>31</v>
      </c>
      <c r="AO13" s="21"/>
      <c r="AP13" s="21"/>
      <c r="AQ13" s="21"/>
      <c r="AR13" s="19"/>
      <c r="BE13" s="248"/>
      <c r="BS13" s="16" t="s">
        <v>6</v>
      </c>
    </row>
    <row r="14" spans="1:74" ht="11.25">
      <c r="B14" s="20"/>
      <c r="C14" s="21"/>
      <c r="D14" s="21"/>
      <c r="E14" s="270" t="s">
        <v>31</v>
      </c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8" t="s">
        <v>29</v>
      </c>
      <c r="AL14" s="21"/>
      <c r="AM14" s="21"/>
      <c r="AN14" s="30" t="s">
        <v>31</v>
      </c>
      <c r="AO14" s="21"/>
      <c r="AP14" s="21"/>
      <c r="AQ14" s="21"/>
      <c r="AR14" s="19"/>
      <c r="BE14" s="248"/>
      <c r="BS14" s="16" t="s">
        <v>6</v>
      </c>
    </row>
    <row r="15" spans="1:74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48"/>
      <c r="BS15" s="16" t="s">
        <v>4</v>
      </c>
    </row>
    <row r="16" spans="1:74" ht="12" customHeight="1">
      <c r="B16" s="20"/>
      <c r="C16" s="21"/>
      <c r="D16" s="28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27</v>
      </c>
      <c r="AL16" s="21"/>
      <c r="AM16" s="21"/>
      <c r="AN16" s="26" t="s">
        <v>1</v>
      </c>
      <c r="AO16" s="21"/>
      <c r="AP16" s="21"/>
      <c r="AQ16" s="21"/>
      <c r="AR16" s="19"/>
      <c r="BE16" s="248"/>
      <c r="BS16" s="16" t="s">
        <v>4</v>
      </c>
    </row>
    <row r="17" spans="2:71" ht="18.399999999999999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29</v>
      </c>
      <c r="AL17" s="21"/>
      <c r="AM17" s="21"/>
      <c r="AN17" s="26" t="s">
        <v>1</v>
      </c>
      <c r="AO17" s="21"/>
      <c r="AP17" s="21"/>
      <c r="AQ17" s="21"/>
      <c r="AR17" s="19"/>
      <c r="BE17" s="248"/>
      <c r="BS17" s="16" t="s">
        <v>34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48"/>
      <c r="BS18" s="16" t="s">
        <v>6</v>
      </c>
    </row>
    <row r="19" spans="2:71" ht="12" customHeight="1">
      <c r="B19" s="20"/>
      <c r="C19" s="21"/>
      <c r="D19" s="28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27</v>
      </c>
      <c r="AL19" s="21"/>
      <c r="AM19" s="21"/>
      <c r="AN19" s="26" t="s">
        <v>1</v>
      </c>
      <c r="AO19" s="21"/>
      <c r="AP19" s="21"/>
      <c r="AQ19" s="21"/>
      <c r="AR19" s="19"/>
      <c r="BE19" s="248"/>
      <c r="BS19" s="16" t="s">
        <v>6</v>
      </c>
    </row>
    <row r="20" spans="2:71" ht="18.399999999999999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29</v>
      </c>
      <c r="AL20" s="21"/>
      <c r="AM20" s="21"/>
      <c r="AN20" s="26" t="s">
        <v>1</v>
      </c>
      <c r="AO20" s="21"/>
      <c r="AP20" s="21"/>
      <c r="AQ20" s="21"/>
      <c r="AR20" s="19"/>
      <c r="BE20" s="248"/>
      <c r="BS20" s="16" t="s">
        <v>34</v>
      </c>
    </row>
    <row r="21" spans="2:7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48"/>
    </row>
    <row r="22" spans="2:71" ht="12" customHeight="1">
      <c r="B22" s="20"/>
      <c r="C22" s="21"/>
      <c r="D22" s="28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48"/>
    </row>
    <row r="23" spans="2:71" ht="33.75" customHeight="1">
      <c r="B23" s="20"/>
      <c r="C23" s="21"/>
      <c r="D23" s="21"/>
      <c r="E23" s="272" t="s">
        <v>38</v>
      </c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1"/>
      <c r="AP23" s="21"/>
      <c r="AQ23" s="21"/>
      <c r="AR23" s="19"/>
      <c r="BE23" s="248"/>
    </row>
    <row r="24" spans="2:7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48"/>
    </row>
    <row r="25" spans="2:7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48"/>
    </row>
    <row r="26" spans="2:71" s="1" customFormat="1" ht="25.9" customHeight="1">
      <c r="B26" s="33"/>
      <c r="C26" s="34"/>
      <c r="D26" s="35" t="s">
        <v>39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9">
        <f>ROUND(AG54,2)</f>
        <v>0</v>
      </c>
      <c r="AL26" s="250"/>
      <c r="AM26" s="250"/>
      <c r="AN26" s="250"/>
      <c r="AO26" s="250"/>
      <c r="AP26" s="34"/>
      <c r="AQ26" s="34"/>
      <c r="AR26" s="37"/>
      <c r="BE26" s="248"/>
    </row>
    <row r="27" spans="2:71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48"/>
    </row>
    <row r="28" spans="2:71" s="1" customFormat="1" ht="11.2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73" t="s">
        <v>40</v>
      </c>
      <c r="M28" s="273"/>
      <c r="N28" s="273"/>
      <c r="O28" s="273"/>
      <c r="P28" s="273"/>
      <c r="Q28" s="34"/>
      <c r="R28" s="34"/>
      <c r="S28" s="34"/>
      <c r="T28" s="34"/>
      <c r="U28" s="34"/>
      <c r="V28" s="34"/>
      <c r="W28" s="273" t="s">
        <v>41</v>
      </c>
      <c r="X28" s="273"/>
      <c r="Y28" s="273"/>
      <c r="Z28" s="273"/>
      <c r="AA28" s="273"/>
      <c r="AB28" s="273"/>
      <c r="AC28" s="273"/>
      <c r="AD28" s="273"/>
      <c r="AE28" s="273"/>
      <c r="AF28" s="34"/>
      <c r="AG28" s="34"/>
      <c r="AH28" s="34"/>
      <c r="AI28" s="34"/>
      <c r="AJ28" s="34"/>
      <c r="AK28" s="273" t="s">
        <v>42</v>
      </c>
      <c r="AL28" s="273"/>
      <c r="AM28" s="273"/>
      <c r="AN28" s="273"/>
      <c r="AO28" s="273"/>
      <c r="AP28" s="34"/>
      <c r="AQ28" s="34"/>
      <c r="AR28" s="37"/>
      <c r="BE28" s="248"/>
    </row>
    <row r="29" spans="2:71" s="2" customFormat="1" ht="14.45" customHeight="1">
      <c r="B29" s="38"/>
      <c r="C29" s="39"/>
      <c r="D29" s="28" t="s">
        <v>43</v>
      </c>
      <c r="E29" s="39"/>
      <c r="F29" s="28" t="s">
        <v>44</v>
      </c>
      <c r="G29" s="39"/>
      <c r="H29" s="39"/>
      <c r="I29" s="39"/>
      <c r="J29" s="39"/>
      <c r="K29" s="39"/>
      <c r="L29" s="274">
        <v>0.21</v>
      </c>
      <c r="M29" s="246"/>
      <c r="N29" s="246"/>
      <c r="O29" s="246"/>
      <c r="P29" s="246"/>
      <c r="Q29" s="39"/>
      <c r="R29" s="39"/>
      <c r="S29" s="39"/>
      <c r="T29" s="39"/>
      <c r="U29" s="39"/>
      <c r="V29" s="39"/>
      <c r="W29" s="245">
        <f>ROUND(AZ54, 2)</f>
        <v>0</v>
      </c>
      <c r="X29" s="246"/>
      <c r="Y29" s="246"/>
      <c r="Z29" s="246"/>
      <c r="AA29" s="246"/>
      <c r="AB29" s="246"/>
      <c r="AC29" s="246"/>
      <c r="AD29" s="246"/>
      <c r="AE29" s="246"/>
      <c r="AF29" s="39"/>
      <c r="AG29" s="39"/>
      <c r="AH29" s="39"/>
      <c r="AI29" s="39"/>
      <c r="AJ29" s="39"/>
      <c r="AK29" s="245">
        <f>ROUND(AV54, 2)</f>
        <v>0</v>
      </c>
      <c r="AL29" s="246"/>
      <c r="AM29" s="246"/>
      <c r="AN29" s="246"/>
      <c r="AO29" s="246"/>
      <c r="AP29" s="39"/>
      <c r="AQ29" s="39"/>
      <c r="AR29" s="40"/>
      <c r="BE29" s="248"/>
    </row>
    <row r="30" spans="2:71" s="2" customFormat="1" ht="14.45" customHeight="1">
      <c r="B30" s="38"/>
      <c r="C30" s="39"/>
      <c r="D30" s="39"/>
      <c r="E30" s="39"/>
      <c r="F30" s="28" t="s">
        <v>45</v>
      </c>
      <c r="G30" s="39"/>
      <c r="H30" s="39"/>
      <c r="I30" s="39"/>
      <c r="J30" s="39"/>
      <c r="K30" s="39"/>
      <c r="L30" s="274">
        <v>0.15</v>
      </c>
      <c r="M30" s="246"/>
      <c r="N30" s="246"/>
      <c r="O30" s="246"/>
      <c r="P30" s="246"/>
      <c r="Q30" s="39"/>
      <c r="R30" s="39"/>
      <c r="S30" s="39"/>
      <c r="T30" s="39"/>
      <c r="U30" s="39"/>
      <c r="V30" s="39"/>
      <c r="W30" s="245">
        <f>ROUND(BA54, 2)</f>
        <v>0</v>
      </c>
      <c r="X30" s="246"/>
      <c r="Y30" s="246"/>
      <c r="Z30" s="246"/>
      <c r="AA30" s="246"/>
      <c r="AB30" s="246"/>
      <c r="AC30" s="246"/>
      <c r="AD30" s="246"/>
      <c r="AE30" s="246"/>
      <c r="AF30" s="39"/>
      <c r="AG30" s="39"/>
      <c r="AH30" s="39"/>
      <c r="AI30" s="39"/>
      <c r="AJ30" s="39"/>
      <c r="AK30" s="245">
        <f>ROUND(AW54, 2)</f>
        <v>0</v>
      </c>
      <c r="AL30" s="246"/>
      <c r="AM30" s="246"/>
      <c r="AN30" s="246"/>
      <c r="AO30" s="246"/>
      <c r="AP30" s="39"/>
      <c r="AQ30" s="39"/>
      <c r="AR30" s="40"/>
      <c r="BE30" s="248"/>
    </row>
    <row r="31" spans="2:71" s="2" customFormat="1" ht="14.45" hidden="1" customHeight="1">
      <c r="B31" s="38"/>
      <c r="C31" s="39"/>
      <c r="D31" s="39"/>
      <c r="E31" s="39"/>
      <c r="F31" s="28" t="s">
        <v>46</v>
      </c>
      <c r="G31" s="39"/>
      <c r="H31" s="39"/>
      <c r="I31" s="39"/>
      <c r="J31" s="39"/>
      <c r="K31" s="39"/>
      <c r="L31" s="274">
        <v>0.21</v>
      </c>
      <c r="M31" s="246"/>
      <c r="N31" s="246"/>
      <c r="O31" s="246"/>
      <c r="P31" s="246"/>
      <c r="Q31" s="39"/>
      <c r="R31" s="39"/>
      <c r="S31" s="39"/>
      <c r="T31" s="39"/>
      <c r="U31" s="39"/>
      <c r="V31" s="39"/>
      <c r="W31" s="245">
        <f>ROUND(BB54, 2)</f>
        <v>0</v>
      </c>
      <c r="X31" s="246"/>
      <c r="Y31" s="246"/>
      <c r="Z31" s="246"/>
      <c r="AA31" s="246"/>
      <c r="AB31" s="246"/>
      <c r="AC31" s="246"/>
      <c r="AD31" s="246"/>
      <c r="AE31" s="246"/>
      <c r="AF31" s="39"/>
      <c r="AG31" s="39"/>
      <c r="AH31" s="39"/>
      <c r="AI31" s="39"/>
      <c r="AJ31" s="39"/>
      <c r="AK31" s="245">
        <v>0</v>
      </c>
      <c r="AL31" s="246"/>
      <c r="AM31" s="246"/>
      <c r="AN31" s="246"/>
      <c r="AO31" s="246"/>
      <c r="AP31" s="39"/>
      <c r="AQ31" s="39"/>
      <c r="AR31" s="40"/>
      <c r="BE31" s="248"/>
    </row>
    <row r="32" spans="2:71" s="2" customFormat="1" ht="14.45" hidden="1" customHeight="1">
      <c r="B32" s="38"/>
      <c r="C32" s="39"/>
      <c r="D32" s="39"/>
      <c r="E32" s="39"/>
      <c r="F32" s="28" t="s">
        <v>47</v>
      </c>
      <c r="G32" s="39"/>
      <c r="H32" s="39"/>
      <c r="I32" s="39"/>
      <c r="J32" s="39"/>
      <c r="K32" s="39"/>
      <c r="L32" s="274">
        <v>0.15</v>
      </c>
      <c r="M32" s="246"/>
      <c r="N32" s="246"/>
      <c r="O32" s="246"/>
      <c r="P32" s="246"/>
      <c r="Q32" s="39"/>
      <c r="R32" s="39"/>
      <c r="S32" s="39"/>
      <c r="T32" s="39"/>
      <c r="U32" s="39"/>
      <c r="V32" s="39"/>
      <c r="W32" s="245">
        <f>ROUND(BC54, 2)</f>
        <v>0</v>
      </c>
      <c r="X32" s="246"/>
      <c r="Y32" s="246"/>
      <c r="Z32" s="246"/>
      <c r="AA32" s="246"/>
      <c r="AB32" s="246"/>
      <c r="AC32" s="246"/>
      <c r="AD32" s="246"/>
      <c r="AE32" s="246"/>
      <c r="AF32" s="39"/>
      <c r="AG32" s="39"/>
      <c r="AH32" s="39"/>
      <c r="AI32" s="39"/>
      <c r="AJ32" s="39"/>
      <c r="AK32" s="245">
        <v>0</v>
      </c>
      <c r="AL32" s="246"/>
      <c r="AM32" s="246"/>
      <c r="AN32" s="246"/>
      <c r="AO32" s="246"/>
      <c r="AP32" s="39"/>
      <c r="AQ32" s="39"/>
      <c r="AR32" s="40"/>
      <c r="BE32" s="248"/>
    </row>
    <row r="33" spans="2:57" s="2" customFormat="1" ht="14.45" hidden="1" customHeight="1">
      <c r="B33" s="38"/>
      <c r="C33" s="39"/>
      <c r="D33" s="39"/>
      <c r="E33" s="39"/>
      <c r="F33" s="28" t="s">
        <v>48</v>
      </c>
      <c r="G33" s="39"/>
      <c r="H33" s="39"/>
      <c r="I33" s="39"/>
      <c r="J33" s="39"/>
      <c r="K33" s="39"/>
      <c r="L33" s="274">
        <v>0</v>
      </c>
      <c r="M33" s="246"/>
      <c r="N33" s="246"/>
      <c r="O33" s="246"/>
      <c r="P33" s="246"/>
      <c r="Q33" s="39"/>
      <c r="R33" s="39"/>
      <c r="S33" s="39"/>
      <c r="T33" s="39"/>
      <c r="U33" s="39"/>
      <c r="V33" s="39"/>
      <c r="W33" s="245">
        <f>ROUND(BD54, 2)</f>
        <v>0</v>
      </c>
      <c r="X33" s="246"/>
      <c r="Y33" s="246"/>
      <c r="Z33" s="246"/>
      <c r="AA33" s="246"/>
      <c r="AB33" s="246"/>
      <c r="AC33" s="246"/>
      <c r="AD33" s="246"/>
      <c r="AE33" s="246"/>
      <c r="AF33" s="39"/>
      <c r="AG33" s="39"/>
      <c r="AH33" s="39"/>
      <c r="AI33" s="39"/>
      <c r="AJ33" s="39"/>
      <c r="AK33" s="245">
        <v>0</v>
      </c>
      <c r="AL33" s="246"/>
      <c r="AM33" s="246"/>
      <c r="AN33" s="246"/>
      <c r="AO33" s="246"/>
      <c r="AP33" s="39"/>
      <c r="AQ33" s="39"/>
      <c r="AR33" s="40"/>
      <c r="BE33" s="248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48"/>
    </row>
    <row r="35" spans="2:57" s="1" customFormat="1" ht="25.9" customHeight="1">
      <c r="B35" s="33"/>
      <c r="C35" s="41"/>
      <c r="D35" s="42" t="s">
        <v>49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50</v>
      </c>
      <c r="U35" s="43"/>
      <c r="V35" s="43"/>
      <c r="W35" s="43"/>
      <c r="X35" s="251" t="s">
        <v>51</v>
      </c>
      <c r="Y35" s="252"/>
      <c r="Z35" s="252"/>
      <c r="AA35" s="252"/>
      <c r="AB35" s="252"/>
      <c r="AC35" s="43"/>
      <c r="AD35" s="43"/>
      <c r="AE35" s="43"/>
      <c r="AF35" s="43"/>
      <c r="AG35" s="43"/>
      <c r="AH35" s="43"/>
      <c r="AI35" s="43"/>
      <c r="AJ35" s="43"/>
      <c r="AK35" s="253">
        <f>SUM(AK26:AK33)</f>
        <v>0</v>
      </c>
      <c r="AL35" s="252"/>
      <c r="AM35" s="252"/>
      <c r="AN35" s="252"/>
      <c r="AO35" s="254"/>
      <c r="AP35" s="41"/>
      <c r="AQ35" s="41"/>
      <c r="AR35" s="37"/>
    </row>
    <row r="36" spans="2:57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57" s="1" customFormat="1" ht="6.95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</row>
    <row r="41" spans="2:57" s="1" customFormat="1" ht="6.95" customHeight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</row>
    <row r="42" spans="2:57" s="1" customFormat="1" ht="24.95" customHeight="1">
      <c r="B42" s="33"/>
      <c r="C42" s="22" t="s">
        <v>52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</row>
    <row r="43" spans="2:57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</row>
    <row r="44" spans="2:57" s="1" customFormat="1" ht="12" customHeight="1">
      <c r="B44" s="33"/>
      <c r="C44" s="28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M16/066OK2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7"/>
    </row>
    <row r="45" spans="2:57" s="3" customFormat="1" ht="36.950000000000003" customHeight="1">
      <c r="B45" s="49"/>
      <c r="C45" s="50" t="s">
        <v>16</v>
      </c>
      <c r="D45" s="51"/>
      <c r="E45" s="51"/>
      <c r="F45" s="51"/>
      <c r="G45" s="51"/>
      <c r="H45" s="51"/>
      <c r="I45" s="51"/>
      <c r="J45" s="51"/>
      <c r="K45" s="51"/>
      <c r="L45" s="264" t="str">
        <f>K6</f>
        <v>Merklovický potok Vamberk, oprava koryta, ř.km 0,078 - 0,850 a 1,050 - 1,350</v>
      </c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51"/>
      <c r="AQ45" s="51"/>
      <c r="AR45" s="52"/>
    </row>
    <row r="46" spans="2:57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</row>
    <row r="47" spans="2:57" s="1" customFormat="1" ht="12" customHeight="1">
      <c r="B47" s="33"/>
      <c r="C47" s="28" t="s">
        <v>22</v>
      </c>
      <c r="D47" s="34"/>
      <c r="E47" s="34"/>
      <c r="F47" s="34"/>
      <c r="G47" s="34"/>
      <c r="H47" s="34"/>
      <c r="I47" s="34"/>
      <c r="J47" s="34"/>
      <c r="K47" s="34"/>
      <c r="L47" s="53" t="str">
        <f>IF(K8="","",K8)</f>
        <v>Vamberk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24</v>
      </c>
      <c r="AJ47" s="34"/>
      <c r="AK47" s="34"/>
      <c r="AL47" s="34"/>
      <c r="AM47" s="266" t="str">
        <f>IF(AN8= "","",AN8)</f>
        <v>31.3.2017</v>
      </c>
      <c r="AN47" s="266"/>
      <c r="AO47" s="34"/>
      <c r="AP47" s="34"/>
      <c r="AQ47" s="34"/>
      <c r="AR47" s="37"/>
    </row>
    <row r="48" spans="2:57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</row>
    <row r="49" spans="1:91" s="1" customFormat="1" ht="24.95" customHeight="1">
      <c r="B49" s="33"/>
      <c r="C49" s="28" t="s">
        <v>26</v>
      </c>
      <c r="D49" s="34"/>
      <c r="E49" s="34"/>
      <c r="F49" s="34"/>
      <c r="G49" s="34"/>
      <c r="H49" s="34"/>
      <c r="I49" s="34"/>
      <c r="J49" s="34"/>
      <c r="K49" s="34"/>
      <c r="L49" s="34" t="str">
        <f>IF(E11= "","",E11)</f>
        <v>Povodí Labe,státní podnik,Víta Nejedlého 951,HK3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32</v>
      </c>
      <c r="AJ49" s="34"/>
      <c r="AK49" s="34"/>
      <c r="AL49" s="34"/>
      <c r="AM49" s="262" t="str">
        <f>IF(E17="","",E17)</f>
        <v>Multiaqua s.r.o.,Veverkova 1343,Hradec Král. 2</v>
      </c>
      <c r="AN49" s="263"/>
      <c r="AO49" s="263"/>
      <c r="AP49" s="263"/>
      <c r="AQ49" s="34"/>
      <c r="AR49" s="37"/>
      <c r="AS49" s="256" t="s">
        <v>53</v>
      </c>
      <c r="AT49" s="257"/>
      <c r="AU49" s="55"/>
      <c r="AV49" s="55"/>
      <c r="AW49" s="55"/>
      <c r="AX49" s="55"/>
      <c r="AY49" s="55"/>
      <c r="AZ49" s="55"/>
      <c r="BA49" s="55"/>
      <c r="BB49" s="55"/>
      <c r="BC49" s="55"/>
      <c r="BD49" s="56"/>
    </row>
    <row r="50" spans="1:91" s="1" customFormat="1" ht="13.7" customHeight="1">
      <c r="B50" s="33"/>
      <c r="C50" s="28" t="s">
        <v>30</v>
      </c>
      <c r="D50" s="34"/>
      <c r="E50" s="34"/>
      <c r="F50" s="34"/>
      <c r="G50" s="34"/>
      <c r="H50" s="34"/>
      <c r="I50" s="34"/>
      <c r="J50" s="34"/>
      <c r="K50" s="34"/>
      <c r="L50" s="34" t="str">
        <f>IF(E14= 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35</v>
      </c>
      <c r="AJ50" s="34"/>
      <c r="AK50" s="34"/>
      <c r="AL50" s="34"/>
      <c r="AM50" s="262" t="str">
        <f>IF(E20="","",E20)</f>
        <v>Ing. Šárka Volfová</v>
      </c>
      <c r="AN50" s="263"/>
      <c r="AO50" s="263"/>
      <c r="AP50" s="263"/>
      <c r="AQ50" s="34"/>
      <c r="AR50" s="37"/>
      <c r="AS50" s="258"/>
      <c r="AT50" s="259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1:91" s="1" customFormat="1" ht="10.9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260"/>
      <c r="AT51" s="261"/>
      <c r="AU51" s="59"/>
      <c r="AV51" s="59"/>
      <c r="AW51" s="59"/>
      <c r="AX51" s="59"/>
      <c r="AY51" s="59"/>
      <c r="AZ51" s="59"/>
      <c r="BA51" s="59"/>
      <c r="BB51" s="59"/>
      <c r="BC51" s="59"/>
      <c r="BD51" s="60"/>
    </row>
    <row r="52" spans="1:91" s="1" customFormat="1" ht="29.25" customHeight="1">
      <c r="B52" s="33"/>
      <c r="C52" s="289" t="s">
        <v>54</v>
      </c>
      <c r="D52" s="284"/>
      <c r="E52" s="284"/>
      <c r="F52" s="284"/>
      <c r="G52" s="284"/>
      <c r="H52" s="61"/>
      <c r="I52" s="283" t="s">
        <v>55</v>
      </c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6" t="s">
        <v>56</v>
      </c>
      <c r="AH52" s="284"/>
      <c r="AI52" s="284"/>
      <c r="AJ52" s="284"/>
      <c r="AK52" s="284"/>
      <c r="AL52" s="284"/>
      <c r="AM52" s="284"/>
      <c r="AN52" s="283" t="s">
        <v>57</v>
      </c>
      <c r="AO52" s="284"/>
      <c r="AP52" s="285"/>
      <c r="AQ52" s="62" t="s">
        <v>58</v>
      </c>
      <c r="AR52" s="37"/>
      <c r="AS52" s="63" t="s">
        <v>59</v>
      </c>
      <c r="AT52" s="64" t="s">
        <v>60</v>
      </c>
      <c r="AU52" s="64" t="s">
        <v>61</v>
      </c>
      <c r="AV52" s="64" t="s">
        <v>62</v>
      </c>
      <c r="AW52" s="64" t="s">
        <v>63</v>
      </c>
      <c r="AX52" s="64" t="s">
        <v>64</v>
      </c>
      <c r="AY52" s="64" t="s">
        <v>65</v>
      </c>
      <c r="AZ52" s="64" t="s">
        <v>66</v>
      </c>
      <c r="BA52" s="64" t="s">
        <v>67</v>
      </c>
      <c r="BB52" s="64" t="s">
        <v>68</v>
      </c>
      <c r="BC52" s="64" t="s">
        <v>69</v>
      </c>
      <c r="BD52" s="65" t="s">
        <v>70</v>
      </c>
    </row>
    <row r="53" spans="1:91" s="1" customFormat="1" ht="10.9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6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8"/>
    </row>
    <row r="54" spans="1:91" s="4" customFormat="1" ht="32.450000000000003" customHeight="1">
      <c r="B54" s="69"/>
      <c r="C54" s="70" t="s">
        <v>71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287">
        <f>ROUND(AG55+AG59+AG66+AG69,2)</f>
        <v>0</v>
      </c>
      <c r="AH54" s="287"/>
      <c r="AI54" s="287"/>
      <c r="AJ54" s="287"/>
      <c r="AK54" s="287"/>
      <c r="AL54" s="287"/>
      <c r="AM54" s="287"/>
      <c r="AN54" s="288">
        <f t="shared" ref="AN54:AN69" si="0">SUM(AG54,AT54)</f>
        <v>0</v>
      </c>
      <c r="AO54" s="288"/>
      <c r="AP54" s="288"/>
      <c r="AQ54" s="73" t="s">
        <v>1</v>
      </c>
      <c r="AR54" s="74"/>
      <c r="AS54" s="75">
        <f>ROUND(AS55+AS59+AS66+AS69,2)</f>
        <v>0</v>
      </c>
      <c r="AT54" s="76">
        <f t="shared" ref="AT54:AT69" si="1">ROUND(SUM(AV54:AW54),2)</f>
        <v>0</v>
      </c>
      <c r="AU54" s="77">
        <f>ROUND(AU55+AU59+AU66+AU69,5)</f>
        <v>0</v>
      </c>
      <c r="AV54" s="76">
        <f>ROUND(AZ54*L29,2)</f>
        <v>0</v>
      </c>
      <c r="AW54" s="76">
        <f>ROUND(BA54*L30,2)</f>
        <v>0</v>
      </c>
      <c r="AX54" s="76">
        <f>ROUND(BB54*L29,2)</f>
        <v>0</v>
      </c>
      <c r="AY54" s="76">
        <f>ROUND(BC54*L30,2)</f>
        <v>0</v>
      </c>
      <c r="AZ54" s="76">
        <f>ROUND(AZ55+AZ59+AZ66+AZ69,2)</f>
        <v>0</v>
      </c>
      <c r="BA54" s="76">
        <f>ROUND(BA55+BA59+BA66+BA69,2)</f>
        <v>0</v>
      </c>
      <c r="BB54" s="76">
        <f>ROUND(BB55+BB59+BB66+BB69,2)</f>
        <v>0</v>
      </c>
      <c r="BC54" s="76">
        <f>ROUND(BC55+BC59+BC66+BC69,2)</f>
        <v>0</v>
      </c>
      <c r="BD54" s="78">
        <f>ROUND(BD55+BD59+BD66+BD69,2)</f>
        <v>0</v>
      </c>
      <c r="BS54" s="79" t="s">
        <v>72</v>
      </c>
      <c r="BT54" s="79" t="s">
        <v>73</v>
      </c>
      <c r="BU54" s="80" t="s">
        <v>74</v>
      </c>
      <c r="BV54" s="79" t="s">
        <v>75</v>
      </c>
      <c r="BW54" s="79" t="s">
        <v>5</v>
      </c>
      <c r="BX54" s="79" t="s">
        <v>76</v>
      </c>
      <c r="CL54" s="79" t="s">
        <v>19</v>
      </c>
    </row>
    <row r="55" spans="1:91" s="5" customFormat="1" ht="27" customHeight="1">
      <c r="B55" s="81"/>
      <c r="C55" s="82"/>
      <c r="D55" s="280" t="s">
        <v>77</v>
      </c>
      <c r="E55" s="280"/>
      <c r="F55" s="280"/>
      <c r="G55" s="280"/>
      <c r="H55" s="280"/>
      <c r="I55" s="83"/>
      <c r="J55" s="280" t="s">
        <v>78</v>
      </c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2">
        <f>ROUND(SUM(AG56:AG58),2)</f>
        <v>0</v>
      </c>
      <c r="AH55" s="278"/>
      <c r="AI55" s="278"/>
      <c r="AJ55" s="278"/>
      <c r="AK55" s="278"/>
      <c r="AL55" s="278"/>
      <c r="AM55" s="278"/>
      <c r="AN55" s="277">
        <f t="shared" si="0"/>
        <v>0</v>
      </c>
      <c r="AO55" s="278"/>
      <c r="AP55" s="278"/>
      <c r="AQ55" s="84" t="s">
        <v>79</v>
      </c>
      <c r="AR55" s="85"/>
      <c r="AS55" s="86">
        <f>ROUND(SUM(AS56:AS58),2)</f>
        <v>0</v>
      </c>
      <c r="AT55" s="87">
        <f t="shared" si="1"/>
        <v>0</v>
      </c>
      <c r="AU55" s="88">
        <f>ROUND(SUM(AU56:AU58),5)</f>
        <v>0</v>
      </c>
      <c r="AV55" s="87">
        <f>ROUND(AZ55*L29,2)</f>
        <v>0</v>
      </c>
      <c r="AW55" s="87">
        <f>ROUND(BA55*L30,2)</f>
        <v>0</v>
      </c>
      <c r="AX55" s="87">
        <f>ROUND(BB55*L29,2)</f>
        <v>0</v>
      </c>
      <c r="AY55" s="87">
        <f>ROUND(BC55*L30,2)</f>
        <v>0</v>
      </c>
      <c r="AZ55" s="87">
        <f>ROUND(SUM(AZ56:AZ58),2)</f>
        <v>0</v>
      </c>
      <c r="BA55" s="87">
        <f>ROUND(SUM(BA56:BA58),2)</f>
        <v>0</v>
      </c>
      <c r="BB55" s="87">
        <f>ROUND(SUM(BB56:BB58),2)</f>
        <v>0</v>
      </c>
      <c r="BC55" s="87">
        <f>ROUND(SUM(BC56:BC58),2)</f>
        <v>0</v>
      </c>
      <c r="BD55" s="89">
        <f>ROUND(SUM(BD56:BD58),2)</f>
        <v>0</v>
      </c>
      <c r="BS55" s="90" t="s">
        <v>72</v>
      </c>
      <c r="BT55" s="90" t="s">
        <v>77</v>
      </c>
      <c r="BU55" s="90" t="s">
        <v>74</v>
      </c>
      <c r="BV55" s="90" t="s">
        <v>75</v>
      </c>
      <c r="BW55" s="90" t="s">
        <v>80</v>
      </c>
      <c r="BX55" s="90" t="s">
        <v>5</v>
      </c>
      <c r="CL55" s="90" t="s">
        <v>19</v>
      </c>
      <c r="CM55" s="90" t="s">
        <v>81</v>
      </c>
    </row>
    <row r="56" spans="1:91" s="6" customFormat="1" ht="38.25" customHeight="1">
      <c r="A56" s="91" t="s">
        <v>82</v>
      </c>
      <c r="B56" s="92"/>
      <c r="C56" s="93"/>
      <c r="D56" s="93"/>
      <c r="E56" s="279" t="s">
        <v>83</v>
      </c>
      <c r="F56" s="279"/>
      <c r="G56" s="279"/>
      <c r="H56" s="279"/>
      <c r="I56" s="279"/>
      <c r="J56" s="93"/>
      <c r="K56" s="279" t="s">
        <v>84</v>
      </c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5">
        <f>'1.1 - SO 1.1 Oprava opěrn...'!J32</f>
        <v>0</v>
      </c>
      <c r="AH56" s="276"/>
      <c r="AI56" s="276"/>
      <c r="AJ56" s="276"/>
      <c r="AK56" s="276"/>
      <c r="AL56" s="276"/>
      <c r="AM56" s="276"/>
      <c r="AN56" s="275">
        <f t="shared" si="0"/>
        <v>0</v>
      </c>
      <c r="AO56" s="276"/>
      <c r="AP56" s="276"/>
      <c r="AQ56" s="94" t="s">
        <v>85</v>
      </c>
      <c r="AR56" s="95"/>
      <c r="AS56" s="96">
        <v>0</v>
      </c>
      <c r="AT56" s="97">
        <f t="shared" si="1"/>
        <v>0</v>
      </c>
      <c r="AU56" s="98">
        <f>'1.1 - SO 1.1 Oprava opěrn...'!P94</f>
        <v>0</v>
      </c>
      <c r="AV56" s="97">
        <f>'1.1 - SO 1.1 Oprava opěrn...'!J35</f>
        <v>0</v>
      </c>
      <c r="AW56" s="97">
        <f>'1.1 - SO 1.1 Oprava opěrn...'!J36</f>
        <v>0</v>
      </c>
      <c r="AX56" s="97">
        <f>'1.1 - SO 1.1 Oprava opěrn...'!J37</f>
        <v>0</v>
      </c>
      <c r="AY56" s="97">
        <f>'1.1 - SO 1.1 Oprava opěrn...'!J38</f>
        <v>0</v>
      </c>
      <c r="AZ56" s="97">
        <f>'1.1 - SO 1.1 Oprava opěrn...'!F35</f>
        <v>0</v>
      </c>
      <c r="BA56" s="97">
        <f>'1.1 - SO 1.1 Oprava opěrn...'!F36</f>
        <v>0</v>
      </c>
      <c r="BB56" s="97">
        <f>'1.1 - SO 1.1 Oprava opěrn...'!F37</f>
        <v>0</v>
      </c>
      <c r="BC56" s="97">
        <f>'1.1 - SO 1.1 Oprava opěrn...'!F38</f>
        <v>0</v>
      </c>
      <c r="BD56" s="99">
        <f>'1.1 - SO 1.1 Oprava opěrn...'!F39</f>
        <v>0</v>
      </c>
      <c r="BT56" s="100" t="s">
        <v>81</v>
      </c>
      <c r="BV56" s="100" t="s">
        <v>75</v>
      </c>
      <c r="BW56" s="100" t="s">
        <v>86</v>
      </c>
      <c r="BX56" s="100" t="s">
        <v>80</v>
      </c>
      <c r="CL56" s="100" t="s">
        <v>19</v>
      </c>
    </row>
    <row r="57" spans="1:91" s="6" customFormat="1" ht="38.25" customHeight="1">
      <c r="A57" s="91" t="s">
        <v>82</v>
      </c>
      <c r="B57" s="92"/>
      <c r="C57" s="93"/>
      <c r="D57" s="93"/>
      <c r="E57" s="279" t="s">
        <v>87</v>
      </c>
      <c r="F57" s="279"/>
      <c r="G57" s="279"/>
      <c r="H57" s="279"/>
      <c r="I57" s="279"/>
      <c r="J57" s="93"/>
      <c r="K57" s="279" t="s">
        <v>88</v>
      </c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5">
        <f>'1.2 - SO 1.2. Oprava opěr...'!J32</f>
        <v>0</v>
      </c>
      <c r="AH57" s="276"/>
      <c r="AI57" s="276"/>
      <c r="AJ57" s="276"/>
      <c r="AK57" s="276"/>
      <c r="AL57" s="276"/>
      <c r="AM57" s="276"/>
      <c r="AN57" s="275">
        <f t="shared" si="0"/>
        <v>0</v>
      </c>
      <c r="AO57" s="276"/>
      <c r="AP57" s="276"/>
      <c r="AQ57" s="94" t="s">
        <v>85</v>
      </c>
      <c r="AR57" s="95"/>
      <c r="AS57" s="96">
        <v>0</v>
      </c>
      <c r="AT57" s="97">
        <f t="shared" si="1"/>
        <v>0</v>
      </c>
      <c r="AU57" s="98">
        <f>'1.2 - SO 1.2. Oprava opěr...'!P94</f>
        <v>0</v>
      </c>
      <c r="AV57" s="97">
        <f>'1.2 - SO 1.2. Oprava opěr...'!J35</f>
        <v>0</v>
      </c>
      <c r="AW57" s="97">
        <f>'1.2 - SO 1.2. Oprava opěr...'!J36</f>
        <v>0</v>
      </c>
      <c r="AX57" s="97">
        <f>'1.2 - SO 1.2. Oprava opěr...'!J37</f>
        <v>0</v>
      </c>
      <c r="AY57" s="97">
        <f>'1.2 - SO 1.2. Oprava opěr...'!J38</f>
        <v>0</v>
      </c>
      <c r="AZ57" s="97">
        <f>'1.2 - SO 1.2. Oprava opěr...'!F35</f>
        <v>0</v>
      </c>
      <c r="BA57" s="97">
        <f>'1.2 - SO 1.2. Oprava opěr...'!F36</f>
        <v>0</v>
      </c>
      <c r="BB57" s="97">
        <f>'1.2 - SO 1.2. Oprava opěr...'!F37</f>
        <v>0</v>
      </c>
      <c r="BC57" s="97">
        <f>'1.2 - SO 1.2. Oprava opěr...'!F38</f>
        <v>0</v>
      </c>
      <c r="BD57" s="99">
        <f>'1.2 - SO 1.2. Oprava opěr...'!F39</f>
        <v>0</v>
      </c>
      <c r="BT57" s="100" t="s">
        <v>81</v>
      </c>
      <c r="BV57" s="100" t="s">
        <v>75</v>
      </c>
      <c r="BW57" s="100" t="s">
        <v>89</v>
      </c>
      <c r="BX57" s="100" t="s">
        <v>80</v>
      </c>
      <c r="CL57" s="100" t="s">
        <v>19</v>
      </c>
    </row>
    <row r="58" spans="1:91" s="6" customFormat="1" ht="38.25" customHeight="1">
      <c r="A58" s="91" t="s">
        <v>82</v>
      </c>
      <c r="B58" s="92"/>
      <c r="C58" s="93"/>
      <c r="D58" s="93"/>
      <c r="E58" s="279" t="s">
        <v>90</v>
      </c>
      <c r="F58" s="279"/>
      <c r="G58" s="279"/>
      <c r="H58" s="279"/>
      <c r="I58" s="279"/>
      <c r="J58" s="93"/>
      <c r="K58" s="279" t="s">
        <v>91</v>
      </c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5">
        <f>'1.3 - SO 1.3 Oprava opěrn...'!J32</f>
        <v>0</v>
      </c>
      <c r="AH58" s="276"/>
      <c r="AI58" s="276"/>
      <c r="AJ58" s="276"/>
      <c r="AK58" s="276"/>
      <c r="AL58" s="276"/>
      <c r="AM58" s="276"/>
      <c r="AN58" s="275">
        <f t="shared" si="0"/>
        <v>0</v>
      </c>
      <c r="AO58" s="276"/>
      <c r="AP58" s="276"/>
      <c r="AQ58" s="94" t="s">
        <v>85</v>
      </c>
      <c r="AR58" s="95"/>
      <c r="AS58" s="96">
        <v>0</v>
      </c>
      <c r="AT58" s="97">
        <f t="shared" si="1"/>
        <v>0</v>
      </c>
      <c r="AU58" s="98">
        <f>'1.3 - SO 1.3 Oprava opěrn...'!P96</f>
        <v>0</v>
      </c>
      <c r="AV58" s="97">
        <f>'1.3 - SO 1.3 Oprava opěrn...'!J35</f>
        <v>0</v>
      </c>
      <c r="AW58" s="97">
        <f>'1.3 - SO 1.3 Oprava opěrn...'!J36</f>
        <v>0</v>
      </c>
      <c r="AX58" s="97">
        <f>'1.3 - SO 1.3 Oprava opěrn...'!J37</f>
        <v>0</v>
      </c>
      <c r="AY58" s="97">
        <f>'1.3 - SO 1.3 Oprava opěrn...'!J38</f>
        <v>0</v>
      </c>
      <c r="AZ58" s="97">
        <f>'1.3 - SO 1.3 Oprava opěrn...'!F35</f>
        <v>0</v>
      </c>
      <c r="BA58" s="97">
        <f>'1.3 - SO 1.3 Oprava opěrn...'!F36</f>
        <v>0</v>
      </c>
      <c r="BB58" s="97">
        <f>'1.3 - SO 1.3 Oprava opěrn...'!F37</f>
        <v>0</v>
      </c>
      <c r="BC58" s="97">
        <f>'1.3 - SO 1.3 Oprava opěrn...'!F38</f>
        <v>0</v>
      </c>
      <c r="BD58" s="99">
        <f>'1.3 - SO 1.3 Oprava opěrn...'!F39</f>
        <v>0</v>
      </c>
      <c r="BT58" s="100" t="s">
        <v>81</v>
      </c>
      <c r="BV58" s="100" t="s">
        <v>75</v>
      </c>
      <c r="BW58" s="100" t="s">
        <v>92</v>
      </c>
      <c r="BX58" s="100" t="s">
        <v>80</v>
      </c>
      <c r="CL58" s="100" t="s">
        <v>19</v>
      </c>
    </row>
    <row r="59" spans="1:91" s="5" customFormat="1" ht="27" customHeight="1">
      <c r="B59" s="81"/>
      <c r="C59" s="82"/>
      <c r="D59" s="280" t="s">
        <v>81</v>
      </c>
      <c r="E59" s="280"/>
      <c r="F59" s="280"/>
      <c r="G59" s="280"/>
      <c r="H59" s="280"/>
      <c r="I59" s="83"/>
      <c r="J59" s="280" t="s">
        <v>93</v>
      </c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2">
        <f>ROUND(AG60+AG63,2)</f>
        <v>0</v>
      </c>
      <c r="AH59" s="278"/>
      <c r="AI59" s="278"/>
      <c r="AJ59" s="278"/>
      <c r="AK59" s="278"/>
      <c r="AL59" s="278"/>
      <c r="AM59" s="278"/>
      <c r="AN59" s="277">
        <f t="shared" si="0"/>
        <v>0</v>
      </c>
      <c r="AO59" s="278"/>
      <c r="AP59" s="278"/>
      <c r="AQ59" s="84" t="s">
        <v>79</v>
      </c>
      <c r="AR59" s="85"/>
      <c r="AS59" s="86">
        <f>ROUND(AS60+AS63,2)</f>
        <v>0</v>
      </c>
      <c r="AT59" s="87">
        <f t="shared" si="1"/>
        <v>0</v>
      </c>
      <c r="AU59" s="88">
        <f>ROUND(AU60+AU63,5)</f>
        <v>0</v>
      </c>
      <c r="AV59" s="87">
        <f>ROUND(AZ59*L29,2)</f>
        <v>0</v>
      </c>
      <c r="AW59" s="87">
        <f>ROUND(BA59*L30,2)</f>
        <v>0</v>
      </c>
      <c r="AX59" s="87">
        <f>ROUND(BB59*L29,2)</f>
        <v>0</v>
      </c>
      <c r="AY59" s="87">
        <f>ROUND(BC59*L30,2)</f>
        <v>0</v>
      </c>
      <c r="AZ59" s="87">
        <f>ROUND(AZ60+AZ63,2)</f>
        <v>0</v>
      </c>
      <c r="BA59" s="87">
        <f>ROUND(BA60+BA63,2)</f>
        <v>0</v>
      </c>
      <c r="BB59" s="87">
        <f>ROUND(BB60+BB63,2)</f>
        <v>0</v>
      </c>
      <c r="BC59" s="87">
        <f>ROUND(BC60+BC63,2)</f>
        <v>0</v>
      </c>
      <c r="BD59" s="89">
        <f>ROUND(BD60+BD63,2)</f>
        <v>0</v>
      </c>
      <c r="BS59" s="90" t="s">
        <v>72</v>
      </c>
      <c r="BT59" s="90" t="s">
        <v>77</v>
      </c>
      <c r="BU59" s="90" t="s">
        <v>74</v>
      </c>
      <c r="BV59" s="90" t="s">
        <v>75</v>
      </c>
      <c r="BW59" s="90" t="s">
        <v>94</v>
      </c>
      <c r="BX59" s="90" t="s">
        <v>5</v>
      </c>
      <c r="CL59" s="90" t="s">
        <v>19</v>
      </c>
      <c r="CM59" s="90" t="s">
        <v>81</v>
      </c>
    </row>
    <row r="60" spans="1:91" s="6" customFormat="1" ht="25.5" customHeight="1">
      <c r="B60" s="92"/>
      <c r="C60" s="93"/>
      <c r="D60" s="93"/>
      <c r="E60" s="279" t="s">
        <v>95</v>
      </c>
      <c r="F60" s="279"/>
      <c r="G60" s="279"/>
      <c r="H60" s="279"/>
      <c r="I60" s="279"/>
      <c r="J60" s="93"/>
      <c r="K60" s="279" t="s">
        <v>96</v>
      </c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81">
        <f>ROUND(SUM(AG61:AG62),2)</f>
        <v>0</v>
      </c>
      <c r="AH60" s="276"/>
      <c r="AI60" s="276"/>
      <c r="AJ60" s="276"/>
      <c r="AK60" s="276"/>
      <c r="AL60" s="276"/>
      <c r="AM60" s="276"/>
      <c r="AN60" s="275">
        <f t="shared" si="0"/>
        <v>0</v>
      </c>
      <c r="AO60" s="276"/>
      <c r="AP60" s="276"/>
      <c r="AQ60" s="94" t="s">
        <v>85</v>
      </c>
      <c r="AR60" s="95"/>
      <c r="AS60" s="96">
        <f>ROUND(SUM(AS61:AS62),2)</f>
        <v>0</v>
      </c>
      <c r="AT60" s="97">
        <f t="shared" si="1"/>
        <v>0</v>
      </c>
      <c r="AU60" s="98">
        <f>ROUND(SUM(AU61:AU62),5)</f>
        <v>0</v>
      </c>
      <c r="AV60" s="97">
        <f>ROUND(AZ60*L29,2)</f>
        <v>0</v>
      </c>
      <c r="AW60" s="97">
        <f>ROUND(BA60*L30,2)</f>
        <v>0</v>
      </c>
      <c r="AX60" s="97">
        <f>ROUND(BB60*L29,2)</f>
        <v>0</v>
      </c>
      <c r="AY60" s="97">
        <f>ROUND(BC60*L30,2)</f>
        <v>0</v>
      </c>
      <c r="AZ60" s="97">
        <f>ROUND(SUM(AZ61:AZ62),2)</f>
        <v>0</v>
      </c>
      <c r="BA60" s="97">
        <f>ROUND(SUM(BA61:BA62),2)</f>
        <v>0</v>
      </c>
      <c r="BB60" s="97">
        <f>ROUND(SUM(BB61:BB62),2)</f>
        <v>0</v>
      </c>
      <c r="BC60" s="97">
        <f>ROUND(SUM(BC61:BC62),2)</f>
        <v>0</v>
      </c>
      <c r="BD60" s="99">
        <f>ROUND(SUM(BD61:BD62),2)</f>
        <v>0</v>
      </c>
      <c r="BS60" s="100" t="s">
        <v>72</v>
      </c>
      <c r="BT60" s="100" t="s">
        <v>81</v>
      </c>
      <c r="BU60" s="100" t="s">
        <v>74</v>
      </c>
      <c r="BV60" s="100" t="s">
        <v>75</v>
      </c>
      <c r="BW60" s="100" t="s">
        <v>97</v>
      </c>
      <c r="BX60" s="100" t="s">
        <v>94</v>
      </c>
      <c r="CL60" s="100" t="s">
        <v>19</v>
      </c>
    </row>
    <row r="61" spans="1:91" s="6" customFormat="1" ht="16.5" customHeight="1">
      <c r="A61" s="91" t="s">
        <v>82</v>
      </c>
      <c r="B61" s="92"/>
      <c r="C61" s="93"/>
      <c r="D61" s="93"/>
      <c r="E61" s="93"/>
      <c r="F61" s="279" t="s">
        <v>98</v>
      </c>
      <c r="G61" s="279"/>
      <c r="H61" s="279"/>
      <c r="I61" s="279"/>
      <c r="J61" s="279"/>
      <c r="K61" s="93"/>
      <c r="L61" s="279" t="s">
        <v>99</v>
      </c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5">
        <f>'2.1.1 - SO 2.1.1 Oprava o...'!J34</f>
        <v>0</v>
      </c>
      <c r="AH61" s="276"/>
      <c r="AI61" s="276"/>
      <c r="AJ61" s="276"/>
      <c r="AK61" s="276"/>
      <c r="AL61" s="276"/>
      <c r="AM61" s="276"/>
      <c r="AN61" s="275">
        <f t="shared" si="0"/>
        <v>0</v>
      </c>
      <c r="AO61" s="276"/>
      <c r="AP61" s="276"/>
      <c r="AQ61" s="94" t="s">
        <v>85</v>
      </c>
      <c r="AR61" s="95"/>
      <c r="AS61" s="96">
        <v>0</v>
      </c>
      <c r="AT61" s="97">
        <f t="shared" si="1"/>
        <v>0</v>
      </c>
      <c r="AU61" s="98">
        <f>'2.1.1 - SO 2.1.1 Oprava o...'!P98</f>
        <v>0</v>
      </c>
      <c r="AV61" s="97">
        <f>'2.1.1 - SO 2.1.1 Oprava o...'!J37</f>
        <v>0</v>
      </c>
      <c r="AW61" s="97">
        <f>'2.1.1 - SO 2.1.1 Oprava o...'!J38</f>
        <v>0</v>
      </c>
      <c r="AX61" s="97">
        <f>'2.1.1 - SO 2.1.1 Oprava o...'!J39</f>
        <v>0</v>
      </c>
      <c r="AY61" s="97">
        <f>'2.1.1 - SO 2.1.1 Oprava o...'!J40</f>
        <v>0</v>
      </c>
      <c r="AZ61" s="97">
        <f>'2.1.1 - SO 2.1.1 Oprava o...'!F37</f>
        <v>0</v>
      </c>
      <c r="BA61" s="97">
        <f>'2.1.1 - SO 2.1.1 Oprava o...'!F38</f>
        <v>0</v>
      </c>
      <c r="BB61" s="97">
        <f>'2.1.1 - SO 2.1.1 Oprava o...'!F39</f>
        <v>0</v>
      </c>
      <c r="BC61" s="97">
        <f>'2.1.1 - SO 2.1.1 Oprava o...'!F40</f>
        <v>0</v>
      </c>
      <c r="BD61" s="99">
        <f>'2.1.1 - SO 2.1.1 Oprava o...'!F41</f>
        <v>0</v>
      </c>
      <c r="BT61" s="100" t="s">
        <v>100</v>
      </c>
      <c r="BV61" s="100" t="s">
        <v>75</v>
      </c>
      <c r="BW61" s="100" t="s">
        <v>101</v>
      </c>
      <c r="BX61" s="100" t="s">
        <v>97</v>
      </c>
      <c r="CL61" s="100" t="s">
        <v>19</v>
      </c>
    </row>
    <row r="62" spans="1:91" s="6" customFormat="1" ht="16.5" customHeight="1">
      <c r="A62" s="91" t="s">
        <v>82</v>
      </c>
      <c r="B62" s="92"/>
      <c r="C62" s="93"/>
      <c r="D62" s="93"/>
      <c r="E62" s="93"/>
      <c r="F62" s="279" t="s">
        <v>102</v>
      </c>
      <c r="G62" s="279"/>
      <c r="H62" s="279"/>
      <c r="I62" s="279"/>
      <c r="J62" s="279"/>
      <c r="K62" s="93"/>
      <c r="L62" s="279" t="s">
        <v>103</v>
      </c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5">
        <f>'2.1.2 - SO 2.1.2 Odtěžení...'!J34</f>
        <v>0</v>
      </c>
      <c r="AH62" s="276"/>
      <c r="AI62" s="276"/>
      <c r="AJ62" s="276"/>
      <c r="AK62" s="276"/>
      <c r="AL62" s="276"/>
      <c r="AM62" s="276"/>
      <c r="AN62" s="275">
        <f t="shared" si="0"/>
        <v>0</v>
      </c>
      <c r="AO62" s="276"/>
      <c r="AP62" s="276"/>
      <c r="AQ62" s="94" t="s">
        <v>85</v>
      </c>
      <c r="AR62" s="95"/>
      <c r="AS62" s="96">
        <v>0</v>
      </c>
      <c r="AT62" s="97">
        <f t="shared" si="1"/>
        <v>0</v>
      </c>
      <c r="AU62" s="98">
        <f>'2.1.2 - SO 2.1.2 Odtěžení...'!P93</f>
        <v>0</v>
      </c>
      <c r="AV62" s="97">
        <f>'2.1.2 - SO 2.1.2 Odtěžení...'!J37</f>
        <v>0</v>
      </c>
      <c r="AW62" s="97">
        <f>'2.1.2 - SO 2.1.2 Odtěžení...'!J38</f>
        <v>0</v>
      </c>
      <c r="AX62" s="97">
        <f>'2.1.2 - SO 2.1.2 Odtěžení...'!J39</f>
        <v>0</v>
      </c>
      <c r="AY62" s="97">
        <f>'2.1.2 - SO 2.1.2 Odtěžení...'!J40</f>
        <v>0</v>
      </c>
      <c r="AZ62" s="97">
        <f>'2.1.2 - SO 2.1.2 Odtěžení...'!F37</f>
        <v>0</v>
      </c>
      <c r="BA62" s="97">
        <f>'2.1.2 - SO 2.1.2 Odtěžení...'!F38</f>
        <v>0</v>
      </c>
      <c r="BB62" s="97">
        <f>'2.1.2 - SO 2.1.2 Odtěžení...'!F39</f>
        <v>0</v>
      </c>
      <c r="BC62" s="97">
        <f>'2.1.2 - SO 2.1.2 Odtěžení...'!F40</f>
        <v>0</v>
      </c>
      <c r="BD62" s="99">
        <f>'2.1.2 - SO 2.1.2 Odtěžení...'!F41</f>
        <v>0</v>
      </c>
      <c r="BT62" s="100" t="s">
        <v>100</v>
      </c>
      <c r="BV62" s="100" t="s">
        <v>75</v>
      </c>
      <c r="BW62" s="100" t="s">
        <v>104</v>
      </c>
      <c r="BX62" s="100" t="s">
        <v>97</v>
      </c>
      <c r="CL62" s="100" t="s">
        <v>19</v>
      </c>
    </row>
    <row r="63" spans="1:91" s="6" customFormat="1" ht="38.25" customHeight="1">
      <c r="B63" s="92"/>
      <c r="C63" s="93"/>
      <c r="D63" s="93"/>
      <c r="E63" s="279" t="s">
        <v>105</v>
      </c>
      <c r="F63" s="279"/>
      <c r="G63" s="279"/>
      <c r="H63" s="279"/>
      <c r="I63" s="279"/>
      <c r="J63" s="93"/>
      <c r="K63" s="279" t="s">
        <v>106</v>
      </c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81">
        <f>ROUND(SUM(AG64:AG65),2)</f>
        <v>0</v>
      </c>
      <c r="AH63" s="276"/>
      <c r="AI63" s="276"/>
      <c r="AJ63" s="276"/>
      <c r="AK63" s="276"/>
      <c r="AL63" s="276"/>
      <c r="AM63" s="276"/>
      <c r="AN63" s="275">
        <f t="shared" si="0"/>
        <v>0</v>
      </c>
      <c r="AO63" s="276"/>
      <c r="AP63" s="276"/>
      <c r="AQ63" s="94" t="s">
        <v>85</v>
      </c>
      <c r="AR63" s="95"/>
      <c r="AS63" s="96">
        <f>ROUND(SUM(AS64:AS65),2)</f>
        <v>0</v>
      </c>
      <c r="AT63" s="97">
        <f t="shared" si="1"/>
        <v>0</v>
      </c>
      <c r="AU63" s="98">
        <f>ROUND(SUM(AU64:AU65),5)</f>
        <v>0</v>
      </c>
      <c r="AV63" s="97">
        <f>ROUND(AZ63*L29,2)</f>
        <v>0</v>
      </c>
      <c r="AW63" s="97">
        <f>ROUND(BA63*L30,2)</f>
        <v>0</v>
      </c>
      <c r="AX63" s="97">
        <f>ROUND(BB63*L29,2)</f>
        <v>0</v>
      </c>
      <c r="AY63" s="97">
        <f>ROUND(BC63*L30,2)</f>
        <v>0</v>
      </c>
      <c r="AZ63" s="97">
        <f>ROUND(SUM(AZ64:AZ65),2)</f>
        <v>0</v>
      </c>
      <c r="BA63" s="97">
        <f>ROUND(SUM(BA64:BA65),2)</f>
        <v>0</v>
      </c>
      <c r="BB63" s="97">
        <f>ROUND(SUM(BB64:BB65),2)</f>
        <v>0</v>
      </c>
      <c r="BC63" s="97">
        <f>ROUND(SUM(BC64:BC65),2)</f>
        <v>0</v>
      </c>
      <c r="BD63" s="99">
        <f>ROUND(SUM(BD64:BD65),2)</f>
        <v>0</v>
      </c>
      <c r="BS63" s="100" t="s">
        <v>72</v>
      </c>
      <c r="BT63" s="100" t="s">
        <v>81</v>
      </c>
      <c r="BU63" s="100" t="s">
        <v>74</v>
      </c>
      <c r="BV63" s="100" t="s">
        <v>75</v>
      </c>
      <c r="BW63" s="100" t="s">
        <v>107</v>
      </c>
      <c r="BX63" s="100" t="s">
        <v>94</v>
      </c>
      <c r="CL63" s="100" t="s">
        <v>19</v>
      </c>
    </row>
    <row r="64" spans="1:91" s="6" customFormat="1" ht="25.5" customHeight="1">
      <c r="A64" s="91" t="s">
        <v>82</v>
      </c>
      <c r="B64" s="92"/>
      <c r="C64" s="93"/>
      <c r="D64" s="93"/>
      <c r="E64" s="93"/>
      <c r="F64" s="279" t="s">
        <v>108</v>
      </c>
      <c r="G64" s="279"/>
      <c r="H64" s="279"/>
      <c r="I64" s="279"/>
      <c r="J64" s="279"/>
      <c r="K64" s="93"/>
      <c r="L64" s="279" t="s">
        <v>109</v>
      </c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5">
        <f>'2.7.1 - SO 2.7.1 Oprava d...'!J34</f>
        <v>0</v>
      </c>
      <c r="AH64" s="276"/>
      <c r="AI64" s="276"/>
      <c r="AJ64" s="276"/>
      <c r="AK64" s="276"/>
      <c r="AL64" s="276"/>
      <c r="AM64" s="276"/>
      <c r="AN64" s="275">
        <f t="shared" si="0"/>
        <v>0</v>
      </c>
      <c r="AO64" s="276"/>
      <c r="AP64" s="276"/>
      <c r="AQ64" s="94" t="s">
        <v>85</v>
      </c>
      <c r="AR64" s="95"/>
      <c r="AS64" s="96">
        <v>0</v>
      </c>
      <c r="AT64" s="97">
        <f t="shared" si="1"/>
        <v>0</v>
      </c>
      <c r="AU64" s="98">
        <f>'2.7.1 - SO 2.7.1 Oprava d...'!P103</f>
        <v>0</v>
      </c>
      <c r="AV64" s="97">
        <f>'2.7.1 - SO 2.7.1 Oprava d...'!J37</f>
        <v>0</v>
      </c>
      <c r="AW64" s="97">
        <f>'2.7.1 - SO 2.7.1 Oprava d...'!J38</f>
        <v>0</v>
      </c>
      <c r="AX64" s="97">
        <f>'2.7.1 - SO 2.7.1 Oprava d...'!J39</f>
        <v>0</v>
      </c>
      <c r="AY64" s="97">
        <f>'2.7.1 - SO 2.7.1 Oprava d...'!J40</f>
        <v>0</v>
      </c>
      <c r="AZ64" s="97">
        <f>'2.7.1 - SO 2.7.1 Oprava d...'!F37</f>
        <v>0</v>
      </c>
      <c r="BA64" s="97">
        <f>'2.7.1 - SO 2.7.1 Oprava d...'!F38</f>
        <v>0</v>
      </c>
      <c r="BB64" s="97">
        <f>'2.7.1 - SO 2.7.1 Oprava d...'!F39</f>
        <v>0</v>
      </c>
      <c r="BC64" s="97">
        <f>'2.7.1 - SO 2.7.1 Oprava d...'!F40</f>
        <v>0</v>
      </c>
      <c r="BD64" s="99">
        <f>'2.7.1 - SO 2.7.1 Oprava d...'!F41</f>
        <v>0</v>
      </c>
      <c r="BT64" s="100" t="s">
        <v>100</v>
      </c>
      <c r="BV64" s="100" t="s">
        <v>75</v>
      </c>
      <c r="BW64" s="100" t="s">
        <v>110</v>
      </c>
      <c r="BX64" s="100" t="s">
        <v>107</v>
      </c>
      <c r="CL64" s="100" t="s">
        <v>19</v>
      </c>
    </row>
    <row r="65" spans="1:91" s="6" customFormat="1" ht="16.5" customHeight="1">
      <c r="A65" s="91" t="s">
        <v>82</v>
      </c>
      <c r="B65" s="92"/>
      <c r="C65" s="93"/>
      <c r="D65" s="93"/>
      <c r="E65" s="93"/>
      <c r="F65" s="279" t="s">
        <v>111</v>
      </c>
      <c r="G65" s="279"/>
      <c r="H65" s="279"/>
      <c r="I65" s="279"/>
      <c r="J65" s="279"/>
      <c r="K65" s="93"/>
      <c r="L65" s="279" t="s">
        <v>112</v>
      </c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5">
        <f>'2.7.2 - SO 2.7.2 Odtěžení...'!J34</f>
        <v>0</v>
      </c>
      <c r="AH65" s="276"/>
      <c r="AI65" s="276"/>
      <c r="AJ65" s="276"/>
      <c r="AK65" s="276"/>
      <c r="AL65" s="276"/>
      <c r="AM65" s="276"/>
      <c r="AN65" s="275">
        <f t="shared" si="0"/>
        <v>0</v>
      </c>
      <c r="AO65" s="276"/>
      <c r="AP65" s="276"/>
      <c r="AQ65" s="94" t="s">
        <v>85</v>
      </c>
      <c r="AR65" s="95"/>
      <c r="AS65" s="96">
        <v>0</v>
      </c>
      <c r="AT65" s="97">
        <f t="shared" si="1"/>
        <v>0</v>
      </c>
      <c r="AU65" s="98">
        <f>'2.7.2 - SO 2.7.2 Odtěžení...'!P93</f>
        <v>0</v>
      </c>
      <c r="AV65" s="97">
        <f>'2.7.2 - SO 2.7.2 Odtěžení...'!J37</f>
        <v>0</v>
      </c>
      <c r="AW65" s="97">
        <f>'2.7.2 - SO 2.7.2 Odtěžení...'!J38</f>
        <v>0</v>
      </c>
      <c r="AX65" s="97">
        <f>'2.7.2 - SO 2.7.2 Odtěžení...'!J39</f>
        <v>0</v>
      </c>
      <c r="AY65" s="97">
        <f>'2.7.2 - SO 2.7.2 Odtěžení...'!J40</f>
        <v>0</v>
      </c>
      <c r="AZ65" s="97">
        <f>'2.7.2 - SO 2.7.2 Odtěžení...'!F37</f>
        <v>0</v>
      </c>
      <c r="BA65" s="97">
        <f>'2.7.2 - SO 2.7.2 Odtěžení...'!F38</f>
        <v>0</v>
      </c>
      <c r="BB65" s="97">
        <f>'2.7.2 - SO 2.7.2 Odtěžení...'!F39</f>
        <v>0</v>
      </c>
      <c r="BC65" s="97">
        <f>'2.7.2 - SO 2.7.2 Odtěžení...'!F40</f>
        <v>0</v>
      </c>
      <c r="BD65" s="99">
        <f>'2.7.2 - SO 2.7.2 Odtěžení...'!F41</f>
        <v>0</v>
      </c>
      <c r="BT65" s="100" t="s">
        <v>100</v>
      </c>
      <c r="BV65" s="100" t="s">
        <v>75</v>
      </c>
      <c r="BW65" s="100" t="s">
        <v>113</v>
      </c>
      <c r="BX65" s="100" t="s">
        <v>107</v>
      </c>
      <c r="CL65" s="100" t="s">
        <v>19</v>
      </c>
    </row>
    <row r="66" spans="1:91" s="5" customFormat="1" ht="27" customHeight="1">
      <c r="B66" s="81"/>
      <c r="C66" s="82"/>
      <c r="D66" s="280" t="s">
        <v>100</v>
      </c>
      <c r="E66" s="280"/>
      <c r="F66" s="280"/>
      <c r="G66" s="280"/>
      <c r="H66" s="280"/>
      <c r="I66" s="83"/>
      <c r="J66" s="280" t="s">
        <v>114</v>
      </c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2">
        <f>ROUND(AG67,2)</f>
        <v>0</v>
      </c>
      <c r="AH66" s="278"/>
      <c r="AI66" s="278"/>
      <c r="AJ66" s="278"/>
      <c r="AK66" s="278"/>
      <c r="AL66" s="278"/>
      <c r="AM66" s="278"/>
      <c r="AN66" s="277">
        <f t="shared" si="0"/>
        <v>0</v>
      </c>
      <c r="AO66" s="278"/>
      <c r="AP66" s="278"/>
      <c r="AQ66" s="84" t="s">
        <v>79</v>
      </c>
      <c r="AR66" s="85"/>
      <c r="AS66" s="86">
        <f>ROUND(AS67,2)</f>
        <v>0</v>
      </c>
      <c r="AT66" s="87">
        <f t="shared" si="1"/>
        <v>0</v>
      </c>
      <c r="AU66" s="88">
        <f>ROUND(AU67,5)</f>
        <v>0</v>
      </c>
      <c r="AV66" s="87">
        <f>ROUND(AZ66*L29,2)</f>
        <v>0</v>
      </c>
      <c r="AW66" s="87">
        <f>ROUND(BA66*L30,2)</f>
        <v>0</v>
      </c>
      <c r="AX66" s="87">
        <f>ROUND(BB66*L29,2)</f>
        <v>0</v>
      </c>
      <c r="AY66" s="87">
        <f>ROUND(BC66*L30,2)</f>
        <v>0</v>
      </c>
      <c r="AZ66" s="87">
        <f t="shared" ref="AZ66:BD67" si="2">ROUND(AZ67,2)</f>
        <v>0</v>
      </c>
      <c r="BA66" s="87">
        <f t="shared" si="2"/>
        <v>0</v>
      </c>
      <c r="BB66" s="87">
        <f t="shared" si="2"/>
        <v>0</v>
      </c>
      <c r="BC66" s="87">
        <f t="shared" si="2"/>
        <v>0</v>
      </c>
      <c r="BD66" s="89">
        <f t="shared" si="2"/>
        <v>0</v>
      </c>
      <c r="BS66" s="90" t="s">
        <v>72</v>
      </c>
      <c r="BT66" s="90" t="s">
        <v>77</v>
      </c>
      <c r="BU66" s="90" t="s">
        <v>74</v>
      </c>
      <c r="BV66" s="90" t="s">
        <v>75</v>
      </c>
      <c r="BW66" s="90" t="s">
        <v>115</v>
      </c>
      <c r="BX66" s="90" t="s">
        <v>5</v>
      </c>
      <c r="CL66" s="90" t="s">
        <v>19</v>
      </c>
      <c r="CM66" s="90" t="s">
        <v>81</v>
      </c>
    </row>
    <row r="67" spans="1:91" s="6" customFormat="1" ht="38.25" customHeight="1">
      <c r="B67" s="92"/>
      <c r="C67" s="93"/>
      <c r="D67" s="93"/>
      <c r="E67" s="279" t="s">
        <v>116</v>
      </c>
      <c r="F67" s="279"/>
      <c r="G67" s="279"/>
      <c r="H67" s="279"/>
      <c r="I67" s="279"/>
      <c r="J67" s="93"/>
      <c r="K67" s="279" t="s">
        <v>117</v>
      </c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81">
        <f>ROUND(AG68,2)</f>
        <v>0</v>
      </c>
      <c r="AH67" s="276"/>
      <c r="AI67" s="276"/>
      <c r="AJ67" s="276"/>
      <c r="AK67" s="276"/>
      <c r="AL67" s="276"/>
      <c r="AM67" s="276"/>
      <c r="AN67" s="275">
        <f t="shared" si="0"/>
        <v>0</v>
      </c>
      <c r="AO67" s="276"/>
      <c r="AP67" s="276"/>
      <c r="AQ67" s="94" t="s">
        <v>85</v>
      </c>
      <c r="AR67" s="95"/>
      <c r="AS67" s="96">
        <f>ROUND(AS68,2)</f>
        <v>0</v>
      </c>
      <c r="AT67" s="97">
        <f t="shared" si="1"/>
        <v>0</v>
      </c>
      <c r="AU67" s="98">
        <f>ROUND(AU68,5)</f>
        <v>0</v>
      </c>
      <c r="AV67" s="97">
        <f>ROUND(AZ67*L29,2)</f>
        <v>0</v>
      </c>
      <c r="AW67" s="97">
        <f>ROUND(BA67*L30,2)</f>
        <v>0</v>
      </c>
      <c r="AX67" s="97">
        <f>ROUND(BB67*L29,2)</f>
        <v>0</v>
      </c>
      <c r="AY67" s="97">
        <f>ROUND(BC67*L30,2)</f>
        <v>0</v>
      </c>
      <c r="AZ67" s="97">
        <f t="shared" si="2"/>
        <v>0</v>
      </c>
      <c r="BA67" s="97">
        <f t="shared" si="2"/>
        <v>0</v>
      </c>
      <c r="BB67" s="97">
        <f t="shared" si="2"/>
        <v>0</v>
      </c>
      <c r="BC67" s="97">
        <f t="shared" si="2"/>
        <v>0</v>
      </c>
      <c r="BD67" s="99">
        <f t="shared" si="2"/>
        <v>0</v>
      </c>
      <c r="BS67" s="100" t="s">
        <v>72</v>
      </c>
      <c r="BT67" s="100" t="s">
        <v>81</v>
      </c>
      <c r="BU67" s="100" t="s">
        <v>74</v>
      </c>
      <c r="BV67" s="100" t="s">
        <v>75</v>
      </c>
      <c r="BW67" s="100" t="s">
        <v>118</v>
      </c>
      <c r="BX67" s="100" t="s">
        <v>115</v>
      </c>
      <c r="CL67" s="100" t="s">
        <v>19</v>
      </c>
    </row>
    <row r="68" spans="1:91" s="6" customFormat="1" ht="16.5" customHeight="1">
      <c r="A68" s="91" t="s">
        <v>82</v>
      </c>
      <c r="B68" s="92"/>
      <c r="C68" s="93"/>
      <c r="D68" s="93"/>
      <c r="E68" s="93"/>
      <c r="F68" s="279" t="s">
        <v>119</v>
      </c>
      <c r="G68" s="279"/>
      <c r="H68" s="279"/>
      <c r="I68" s="279"/>
      <c r="J68" s="279"/>
      <c r="K68" s="93"/>
      <c r="L68" s="279" t="s">
        <v>120</v>
      </c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5">
        <f>'3.1.2 - SO3.1.2 Odtěžení ...'!J34</f>
        <v>0</v>
      </c>
      <c r="AH68" s="276"/>
      <c r="AI68" s="276"/>
      <c r="AJ68" s="276"/>
      <c r="AK68" s="276"/>
      <c r="AL68" s="276"/>
      <c r="AM68" s="276"/>
      <c r="AN68" s="275">
        <f t="shared" si="0"/>
        <v>0</v>
      </c>
      <c r="AO68" s="276"/>
      <c r="AP68" s="276"/>
      <c r="AQ68" s="94" t="s">
        <v>85</v>
      </c>
      <c r="AR68" s="95"/>
      <c r="AS68" s="96">
        <v>0</v>
      </c>
      <c r="AT68" s="97">
        <f t="shared" si="1"/>
        <v>0</v>
      </c>
      <c r="AU68" s="98">
        <f>'3.1.2 - SO3.1.2 Odtěžení ...'!P93</f>
        <v>0</v>
      </c>
      <c r="AV68" s="97">
        <f>'3.1.2 - SO3.1.2 Odtěžení ...'!J37</f>
        <v>0</v>
      </c>
      <c r="AW68" s="97">
        <f>'3.1.2 - SO3.1.2 Odtěžení ...'!J38</f>
        <v>0</v>
      </c>
      <c r="AX68" s="97">
        <f>'3.1.2 - SO3.1.2 Odtěžení ...'!J39</f>
        <v>0</v>
      </c>
      <c r="AY68" s="97">
        <f>'3.1.2 - SO3.1.2 Odtěžení ...'!J40</f>
        <v>0</v>
      </c>
      <c r="AZ68" s="97">
        <f>'3.1.2 - SO3.1.2 Odtěžení ...'!F37</f>
        <v>0</v>
      </c>
      <c r="BA68" s="97">
        <f>'3.1.2 - SO3.1.2 Odtěžení ...'!F38</f>
        <v>0</v>
      </c>
      <c r="BB68" s="97">
        <f>'3.1.2 - SO3.1.2 Odtěžení ...'!F39</f>
        <v>0</v>
      </c>
      <c r="BC68" s="97">
        <f>'3.1.2 - SO3.1.2 Odtěžení ...'!F40</f>
        <v>0</v>
      </c>
      <c r="BD68" s="99">
        <f>'3.1.2 - SO3.1.2 Odtěžení ...'!F41</f>
        <v>0</v>
      </c>
      <c r="BT68" s="100" t="s">
        <v>100</v>
      </c>
      <c r="BV68" s="100" t="s">
        <v>75</v>
      </c>
      <c r="BW68" s="100" t="s">
        <v>121</v>
      </c>
      <c r="BX68" s="100" t="s">
        <v>118</v>
      </c>
      <c r="CL68" s="100" t="s">
        <v>19</v>
      </c>
    </row>
    <row r="69" spans="1:91" s="5" customFormat="1" ht="16.5" customHeight="1">
      <c r="A69" s="91" t="s">
        <v>82</v>
      </c>
      <c r="B69" s="81"/>
      <c r="C69" s="82"/>
      <c r="D69" s="280" t="s">
        <v>122</v>
      </c>
      <c r="E69" s="280"/>
      <c r="F69" s="280"/>
      <c r="G69" s="280"/>
      <c r="H69" s="280"/>
      <c r="I69" s="83"/>
      <c r="J69" s="280" t="s">
        <v>123</v>
      </c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77">
        <f>'4 - VON Vedlejší a ostatn...'!J30</f>
        <v>0</v>
      </c>
      <c r="AH69" s="278"/>
      <c r="AI69" s="278"/>
      <c r="AJ69" s="278"/>
      <c r="AK69" s="278"/>
      <c r="AL69" s="278"/>
      <c r="AM69" s="278"/>
      <c r="AN69" s="277">
        <f t="shared" si="0"/>
        <v>0</v>
      </c>
      <c r="AO69" s="278"/>
      <c r="AP69" s="278"/>
      <c r="AQ69" s="84" t="s">
        <v>79</v>
      </c>
      <c r="AR69" s="85"/>
      <c r="AS69" s="101">
        <v>0</v>
      </c>
      <c r="AT69" s="102">
        <f t="shared" si="1"/>
        <v>0</v>
      </c>
      <c r="AU69" s="103">
        <f>'4 - VON Vedlejší a ostatn...'!P86</f>
        <v>0</v>
      </c>
      <c r="AV69" s="102">
        <f>'4 - VON Vedlejší a ostatn...'!J33</f>
        <v>0</v>
      </c>
      <c r="AW69" s="102">
        <f>'4 - VON Vedlejší a ostatn...'!J34</f>
        <v>0</v>
      </c>
      <c r="AX69" s="102">
        <f>'4 - VON Vedlejší a ostatn...'!J35</f>
        <v>0</v>
      </c>
      <c r="AY69" s="102">
        <f>'4 - VON Vedlejší a ostatn...'!J36</f>
        <v>0</v>
      </c>
      <c r="AZ69" s="102">
        <f>'4 - VON Vedlejší a ostatn...'!F33</f>
        <v>0</v>
      </c>
      <c r="BA69" s="102">
        <f>'4 - VON Vedlejší a ostatn...'!F34</f>
        <v>0</v>
      </c>
      <c r="BB69" s="102">
        <f>'4 - VON Vedlejší a ostatn...'!F35</f>
        <v>0</v>
      </c>
      <c r="BC69" s="102">
        <f>'4 - VON Vedlejší a ostatn...'!F36</f>
        <v>0</v>
      </c>
      <c r="BD69" s="104">
        <f>'4 - VON Vedlejší a ostatn...'!F37</f>
        <v>0</v>
      </c>
      <c r="BT69" s="90" t="s">
        <v>77</v>
      </c>
      <c r="BV69" s="90" t="s">
        <v>75</v>
      </c>
      <c r="BW69" s="90" t="s">
        <v>124</v>
      </c>
      <c r="BX69" s="90" t="s">
        <v>5</v>
      </c>
      <c r="CL69" s="90" t="s">
        <v>19</v>
      </c>
      <c r="CM69" s="90" t="s">
        <v>81</v>
      </c>
    </row>
    <row r="70" spans="1:91" s="1" customFormat="1" ht="30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7"/>
    </row>
    <row r="71" spans="1:91" s="1" customFormat="1" ht="6.9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37"/>
    </row>
  </sheetData>
  <sheetProtection algorithmName="SHA-512" hashValue="YwpwTFCPS9//uZe/I7yqIgyaemFbyq3mdhYSRvADaTxYHOEth0vEut0/9J65z7uXyTp2qPbHJs9nxTx6apsShw==" saltValue="5o2Cdn2AP7NKmLtk8pGQ7D79f5og380cyzuT0gcxPzJ8tcVcuOMC4DPXJmUHthlW5GP4cpfr9CwHKWJ12uLQrg==" spinCount="100000" sheet="1" objects="1" scenarios="1" formatColumns="0" formatRows="0"/>
  <mergeCells count="98">
    <mergeCell ref="L61:AF61"/>
    <mergeCell ref="L62:AF62"/>
    <mergeCell ref="K63:AF63"/>
    <mergeCell ref="L64:AF64"/>
    <mergeCell ref="L65:AF65"/>
    <mergeCell ref="K56:AF56"/>
    <mergeCell ref="K57:AF57"/>
    <mergeCell ref="K58:AF58"/>
    <mergeCell ref="J59:AF59"/>
    <mergeCell ref="K60:AF60"/>
    <mergeCell ref="AG54:AM54"/>
    <mergeCell ref="AN54:AP54"/>
    <mergeCell ref="C52:G52"/>
    <mergeCell ref="I52:AF52"/>
    <mergeCell ref="J55:AF55"/>
    <mergeCell ref="AG58:AM58"/>
    <mergeCell ref="AG59:AM59"/>
    <mergeCell ref="AG60:AM60"/>
    <mergeCell ref="AG61:AM61"/>
    <mergeCell ref="AG62:AM62"/>
    <mergeCell ref="F68:J68"/>
    <mergeCell ref="D69:H69"/>
    <mergeCell ref="AG64:AM64"/>
    <mergeCell ref="AG63:AM63"/>
    <mergeCell ref="AG65:AM65"/>
    <mergeCell ref="AG66:AM66"/>
    <mergeCell ref="AG67:AM67"/>
    <mergeCell ref="AG68:AM68"/>
    <mergeCell ref="AG69:AM69"/>
    <mergeCell ref="J69:AF69"/>
    <mergeCell ref="L68:AF68"/>
    <mergeCell ref="J66:AF66"/>
    <mergeCell ref="K67:AF67"/>
    <mergeCell ref="AN67:AP67"/>
    <mergeCell ref="AN68:AP68"/>
    <mergeCell ref="AN69:AP69"/>
    <mergeCell ref="F62:J62"/>
    <mergeCell ref="D55:H55"/>
    <mergeCell ref="E56:I56"/>
    <mergeCell ref="E57:I57"/>
    <mergeCell ref="E58:I58"/>
    <mergeCell ref="D59:H59"/>
    <mergeCell ref="E60:I60"/>
    <mergeCell ref="F61:J61"/>
    <mergeCell ref="E63:I63"/>
    <mergeCell ref="F64:J64"/>
    <mergeCell ref="F65:J65"/>
    <mergeCell ref="D66:H66"/>
    <mergeCell ref="E67:I67"/>
    <mergeCell ref="AN62:AP62"/>
    <mergeCell ref="AN63:AP63"/>
    <mergeCell ref="AN64:AP64"/>
    <mergeCell ref="AN65:AP65"/>
    <mergeCell ref="AN66:AP66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6" location="'1.1 - SO 1.1 Oprava opěrn...'!C2" display="/"/>
    <hyperlink ref="A57" location="'1.2 - SO 1.2. Oprava opěr...'!C2" display="/"/>
    <hyperlink ref="A58" location="'1.3 - SO 1.3 Oprava opěrn...'!C2" display="/"/>
    <hyperlink ref="A61" location="'2.1.1 - SO 2.1.1 Oprava o...'!C2" display="/"/>
    <hyperlink ref="A62" location="'2.1.2 - SO 2.1.2 Odtěžení...'!C2" display="/"/>
    <hyperlink ref="A64" location="'2.7.1 - SO 2.7.1 Oprava d...'!C2" display="/"/>
    <hyperlink ref="A65" location="'2.7.2 - SO 2.7.2 Odtěžení...'!C2" display="/"/>
    <hyperlink ref="A68" location="'3.1.2 - SO3.1.2 Odtěžení ...'!C2" display="/"/>
    <hyperlink ref="A69" location="'4 - VON Vedlejší a ostatn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8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16" t="s">
        <v>124</v>
      </c>
    </row>
    <row r="3" spans="2:46" ht="6.95" hidden="1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81</v>
      </c>
    </row>
    <row r="4" spans="2:46" ht="24.95" hidden="1" customHeight="1">
      <c r="B4" s="19"/>
      <c r="D4" s="109" t="s">
        <v>125</v>
      </c>
      <c r="L4" s="19"/>
      <c r="M4" s="23" t="s">
        <v>10</v>
      </c>
      <c r="AT4" s="16" t="s">
        <v>4</v>
      </c>
    </row>
    <row r="5" spans="2:46" ht="6.95" hidden="1" customHeight="1">
      <c r="B5" s="19"/>
      <c r="L5" s="19"/>
    </row>
    <row r="6" spans="2:46" ht="12" hidden="1" customHeight="1">
      <c r="B6" s="19"/>
      <c r="D6" s="110" t="s">
        <v>16</v>
      </c>
      <c r="L6" s="19"/>
    </row>
    <row r="7" spans="2:46" ht="16.5" hidden="1" customHeight="1">
      <c r="B7" s="19"/>
      <c r="E7" s="290" t="str">
        <f>'Rekapitulace stavby'!K6</f>
        <v>Merklovický potok Vamberk, oprava koryta, ř.km 0,078 - 0,850 a 1,050 - 1,350</v>
      </c>
      <c r="F7" s="291"/>
      <c r="G7" s="291"/>
      <c r="H7" s="291"/>
      <c r="L7" s="19"/>
    </row>
    <row r="8" spans="2:46" s="1" customFormat="1" ht="12" hidden="1" customHeight="1">
      <c r="B8" s="37"/>
      <c r="D8" s="110" t="s">
        <v>126</v>
      </c>
      <c r="I8" s="111"/>
      <c r="L8" s="37"/>
    </row>
    <row r="9" spans="2:46" s="1" customFormat="1" ht="36.950000000000003" hidden="1" customHeight="1">
      <c r="B9" s="37"/>
      <c r="E9" s="293" t="s">
        <v>1214</v>
      </c>
      <c r="F9" s="292"/>
      <c r="G9" s="292"/>
      <c r="H9" s="292"/>
      <c r="I9" s="111"/>
      <c r="L9" s="37"/>
    </row>
    <row r="10" spans="2:46" s="1" customFormat="1" ht="11.25" hidden="1">
      <c r="B10" s="37"/>
      <c r="I10" s="111"/>
      <c r="L10" s="37"/>
    </row>
    <row r="11" spans="2:46" s="1" customFormat="1" ht="12" hidden="1" customHeight="1">
      <c r="B11" s="37"/>
      <c r="D11" s="110" t="s">
        <v>18</v>
      </c>
      <c r="F11" s="16" t="s">
        <v>19</v>
      </c>
      <c r="I11" s="112" t="s">
        <v>20</v>
      </c>
      <c r="J11" s="16" t="s">
        <v>1</v>
      </c>
      <c r="L11" s="37"/>
    </row>
    <row r="12" spans="2:46" s="1" customFormat="1" ht="12" hidden="1" customHeight="1">
      <c r="B12" s="37"/>
      <c r="D12" s="110" t="s">
        <v>22</v>
      </c>
      <c r="F12" s="16" t="s">
        <v>23</v>
      </c>
      <c r="I12" s="112" t="s">
        <v>24</v>
      </c>
      <c r="J12" s="113" t="str">
        <f>'Rekapitulace stavby'!AN8</f>
        <v>31.3.2017</v>
      </c>
      <c r="L12" s="37"/>
    </row>
    <row r="13" spans="2:46" s="1" customFormat="1" ht="10.9" hidden="1" customHeight="1">
      <c r="B13" s="37"/>
      <c r="I13" s="111"/>
      <c r="L13" s="37"/>
    </row>
    <row r="14" spans="2:46" s="1" customFormat="1" ht="12" hidden="1" customHeight="1">
      <c r="B14" s="37"/>
      <c r="D14" s="110" t="s">
        <v>26</v>
      </c>
      <c r="I14" s="112" t="s">
        <v>27</v>
      </c>
      <c r="J14" s="16" t="s">
        <v>1</v>
      </c>
      <c r="L14" s="37"/>
    </row>
    <row r="15" spans="2:46" s="1" customFormat="1" ht="18" hidden="1" customHeight="1">
      <c r="B15" s="37"/>
      <c r="E15" s="16" t="s">
        <v>28</v>
      </c>
      <c r="I15" s="112" t="s">
        <v>29</v>
      </c>
      <c r="J15" s="16" t="s">
        <v>1</v>
      </c>
      <c r="L15" s="37"/>
    </row>
    <row r="16" spans="2:46" s="1" customFormat="1" ht="6.95" hidden="1" customHeight="1">
      <c r="B16" s="37"/>
      <c r="I16" s="111"/>
      <c r="L16" s="37"/>
    </row>
    <row r="17" spans="2:12" s="1" customFormat="1" ht="12" hidden="1" customHeight="1">
      <c r="B17" s="37"/>
      <c r="D17" s="110" t="s">
        <v>30</v>
      </c>
      <c r="I17" s="112" t="s">
        <v>27</v>
      </c>
      <c r="J17" s="29" t="str">
        <f>'Rekapitulace stavby'!AN13</f>
        <v>Vyplň údaj</v>
      </c>
      <c r="L17" s="37"/>
    </row>
    <row r="18" spans="2:12" s="1" customFormat="1" ht="18" hidden="1" customHeight="1">
      <c r="B18" s="37"/>
      <c r="E18" s="294" t="str">
        <f>'Rekapitulace stavby'!E14</f>
        <v>Vyplň údaj</v>
      </c>
      <c r="F18" s="295"/>
      <c r="G18" s="295"/>
      <c r="H18" s="295"/>
      <c r="I18" s="112" t="s">
        <v>29</v>
      </c>
      <c r="J18" s="29" t="str">
        <f>'Rekapitulace stavby'!AN14</f>
        <v>Vyplň údaj</v>
      </c>
      <c r="L18" s="37"/>
    </row>
    <row r="19" spans="2:12" s="1" customFormat="1" ht="6.95" hidden="1" customHeight="1">
      <c r="B19" s="37"/>
      <c r="I19" s="111"/>
      <c r="L19" s="37"/>
    </row>
    <row r="20" spans="2:12" s="1" customFormat="1" ht="12" hidden="1" customHeight="1">
      <c r="B20" s="37"/>
      <c r="D20" s="110" t="s">
        <v>32</v>
      </c>
      <c r="I20" s="112" t="s">
        <v>27</v>
      </c>
      <c r="J20" s="16" t="s">
        <v>1</v>
      </c>
      <c r="L20" s="37"/>
    </row>
    <row r="21" spans="2:12" s="1" customFormat="1" ht="18" hidden="1" customHeight="1">
      <c r="B21" s="37"/>
      <c r="E21" s="16" t="s">
        <v>33</v>
      </c>
      <c r="I21" s="112" t="s">
        <v>29</v>
      </c>
      <c r="J21" s="16" t="s">
        <v>1</v>
      </c>
      <c r="L21" s="37"/>
    </row>
    <row r="22" spans="2:12" s="1" customFormat="1" ht="6.95" hidden="1" customHeight="1">
      <c r="B22" s="37"/>
      <c r="I22" s="111"/>
      <c r="L22" s="37"/>
    </row>
    <row r="23" spans="2:12" s="1" customFormat="1" ht="12" hidden="1" customHeight="1">
      <c r="B23" s="37"/>
      <c r="D23" s="110" t="s">
        <v>35</v>
      </c>
      <c r="I23" s="112" t="s">
        <v>27</v>
      </c>
      <c r="J23" s="16" t="s">
        <v>1</v>
      </c>
      <c r="L23" s="37"/>
    </row>
    <row r="24" spans="2:12" s="1" customFormat="1" ht="18" hidden="1" customHeight="1">
      <c r="B24" s="37"/>
      <c r="E24" s="16" t="s">
        <v>36</v>
      </c>
      <c r="I24" s="112" t="s">
        <v>29</v>
      </c>
      <c r="J24" s="16" t="s">
        <v>1</v>
      </c>
      <c r="L24" s="37"/>
    </row>
    <row r="25" spans="2:12" s="1" customFormat="1" ht="6.95" hidden="1" customHeight="1">
      <c r="B25" s="37"/>
      <c r="I25" s="111"/>
      <c r="L25" s="37"/>
    </row>
    <row r="26" spans="2:12" s="1" customFormat="1" ht="12" hidden="1" customHeight="1">
      <c r="B26" s="37"/>
      <c r="D26" s="110" t="s">
        <v>37</v>
      </c>
      <c r="I26" s="111"/>
      <c r="L26" s="37"/>
    </row>
    <row r="27" spans="2:12" s="7" customFormat="1" ht="16.5" hidden="1" customHeight="1">
      <c r="B27" s="114"/>
      <c r="E27" s="296" t="s">
        <v>1</v>
      </c>
      <c r="F27" s="296"/>
      <c r="G27" s="296"/>
      <c r="H27" s="296"/>
      <c r="I27" s="115"/>
      <c r="L27" s="114"/>
    </row>
    <row r="28" spans="2:12" s="1" customFormat="1" ht="6.95" hidden="1" customHeight="1">
      <c r="B28" s="37"/>
      <c r="I28" s="111"/>
      <c r="L28" s="37"/>
    </row>
    <row r="29" spans="2:12" s="1" customFormat="1" ht="6.95" hidden="1" customHeight="1">
      <c r="B29" s="37"/>
      <c r="D29" s="55"/>
      <c r="E29" s="55"/>
      <c r="F29" s="55"/>
      <c r="G29" s="55"/>
      <c r="H29" s="55"/>
      <c r="I29" s="116"/>
      <c r="J29" s="55"/>
      <c r="K29" s="55"/>
      <c r="L29" s="37"/>
    </row>
    <row r="30" spans="2:12" s="1" customFormat="1" ht="25.35" hidden="1" customHeight="1">
      <c r="B30" s="37"/>
      <c r="D30" s="117" t="s">
        <v>39</v>
      </c>
      <c r="I30" s="111"/>
      <c r="J30" s="118">
        <f>ROUND(J86, 2)</f>
        <v>0</v>
      </c>
      <c r="L30" s="37"/>
    </row>
    <row r="31" spans="2:12" s="1" customFormat="1" ht="6.95" hidden="1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14.45" hidden="1" customHeight="1">
      <c r="B32" s="37"/>
      <c r="F32" s="119" t="s">
        <v>41</v>
      </c>
      <c r="I32" s="120" t="s">
        <v>40</v>
      </c>
      <c r="J32" s="119" t="s">
        <v>42</v>
      </c>
      <c r="L32" s="37"/>
    </row>
    <row r="33" spans="2:12" s="1" customFormat="1" ht="14.45" hidden="1" customHeight="1">
      <c r="B33" s="37"/>
      <c r="D33" s="110" t="s">
        <v>43</v>
      </c>
      <c r="E33" s="110" t="s">
        <v>44</v>
      </c>
      <c r="F33" s="121">
        <f>ROUND((SUM(BE86:BE177)),  2)</f>
        <v>0</v>
      </c>
      <c r="I33" s="122">
        <v>0.21</v>
      </c>
      <c r="J33" s="121">
        <f>ROUND(((SUM(BE86:BE177))*I33),  2)</f>
        <v>0</v>
      </c>
      <c r="L33" s="37"/>
    </row>
    <row r="34" spans="2:12" s="1" customFormat="1" ht="14.45" hidden="1" customHeight="1">
      <c r="B34" s="37"/>
      <c r="E34" s="110" t="s">
        <v>45</v>
      </c>
      <c r="F34" s="121">
        <f>ROUND((SUM(BF86:BF177)),  2)</f>
        <v>0</v>
      </c>
      <c r="I34" s="122">
        <v>0.15</v>
      </c>
      <c r="J34" s="121">
        <f>ROUND(((SUM(BF86:BF177))*I34),  2)</f>
        <v>0</v>
      </c>
      <c r="L34" s="37"/>
    </row>
    <row r="35" spans="2:12" s="1" customFormat="1" ht="14.45" hidden="1" customHeight="1">
      <c r="B35" s="37"/>
      <c r="E35" s="110" t="s">
        <v>46</v>
      </c>
      <c r="F35" s="121">
        <f>ROUND((SUM(BG86:BG177)),  2)</f>
        <v>0</v>
      </c>
      <c r="I35" s="122">
        <v>0.21</v>
      </c>
      <c r="J35" s="121">
        <f>0</f>
        <v>0</v>
      </c>
      <c r="L35" s="37"/>
    </row>
    <row r="36" spans="2:12" s="1" customFormat="1" ht="14.45" hidden="1" customHeight="1">
      <c r="B36" s="37"/>
      <c r="E36" s="110" t="s">
        <v>47</v>
      </c>
      <c r="F36" s="121">
        <f>ROUND((SUM(BH86:BH177)),  2)</f>
        <v>0</v>
      </c>
      <c r="I36" s="122">
        <v>0.15</v>
      </c>
      <c r="J36" s="121">
        <f>0</f>
        <v>0</v>
      </c>
      <c r="L36" s="37"/>
    </row>
    <row r="37" spans="2:12" s="1" customFormat="1" ht="14.45" hidden="1" customHeight="1">
      <c r="B37" s="37"/>
      <c r="E37" s="110" t="s">
        <v>48</v>
      </c>
      <c r="F37" s="121">
        <f>ROUND((SUM(BI86:BI177)),  2)</f>
        <v>0</v>
      </c>
      <c r="I37" s="122">
        <v>0</v>
      </c>
      <c r="J37" s="121">
        <f>0</f>
        <v>0</v>
      </c>
      <c r="L37" s="37"/>
    </row>
    <row r="38" spans="2:12" s="1" customFormat="1" ht="6.95" hidden="1" customHeight="1">
      <c r="B38" s="37"/>
      <c r="I38" s="111"/>
      <c r="L38" s="37"/>
    </row>
    <row r="39" spans="2:12" s="1" customFormat="1" ht="25.35" hidden="1" customHeight="1">
      <c r="B39" s="37"/>
      <c r="C39" s="123"/>
      <c r="D39" s="124" t="s">
        <v>49</v>
      </c>
      <c r="E39" s="125"/>
      <c r="F39" s="125"/>
      <c r="G39" s="126" t="s">
        <v>50</v>
      </c>
      <c r="H39" s="127" t="s">
        <v>51</v>
      </c>
      <c r="I39" s="128"/>
      <c r="J39" s="129">
        <f>SUM(J30:J37)</f>
        <v>0</v>
      </c>
      <c r="K39" s="130"/>
      <c r="L39" s="37"/>
    </row>
    <row r="40" spans="2:12" s="1" customFormat="1" ht="14.45" hidden="1" customHeight="1">
      <c r="B40" s="131"/>
      <c r="C40" s="132"/>
      <c r="D40" s="132"/>
      <c r="E40" s="132"/>
      <c r="F40" s="132"/>
      <c r="G40" s="132"/>
      <c r="H40" s="132"/>
      <c r="I40" s="133"/>
      <c r="J40" s="132"/>
      <c r="K40" s="132"/>
      <c r="L40" s="37"/>
    </row>
    <row r="41" spans="2:12" ht="11.25" hidden="1"/>
    <row r="42" spans="2:12" ht="11.25" hidden="1"/>
    <row r="43" spans="2:12" ht="11.25" hidden="1"/>
    <row r="44" spans="2:12" s="1" customFormat="1" ht="6.95" customHeight="1">
      <c r="B44" s="134"/>
      <c r="C44" s="135"/>
      <c r="D44" s="135"/>
      <c r="E44" s="135"/>
      <c r="F44" s="135"/>
      <c r="G44" s="135"/>
      <c r="H44" s="135"/>
      <c r="I44" s="136"/>
      <c r="J44" s="135"/>
      <c r="K44" s="135"/>
      <c r="L44" s="37"/>
    </row>
    <row r="45" spans="2:12" s="1" customFormat="1" ht="24.95" customHeight="1">
      <c r="B45" s="33"/>
      <c r="C45" s="22" t="s">
        <v>131</v>
      </c>
      <c r="D45" s="34"/>
      <c r="E45" s="34"/>
      <c r="F45" s="34"/>
      <c r="G45" s="34"/>
      <c r="H45" s="34"/>
      <c r="I45" s="111"/>
      <c r="J45" s="34"/>
      <c r="K45" s="34"/>
      <c r="L45" s="37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11"/>
      <c r="J46" s="34"/>
      <c r="K46" s="34"/>
      <c r="L46" s="37"/>
    </row>
    <row r="47" spans="2:12" s="1" customFormat="1" ht="12" customHeight="1">
      <c r="B47" s="33"/>
      <c r="C47" s="28" t="s">
        <v>16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16.5" customHeight="1">
      <c r="B48" s="33"/>
      <c r="C48" s="34"/>
      <c r="D48" s="34"/>
      <c r="E48" s="297" t="str">
        <f>E7</f>
        <v>Merklovický potok Vamberk, oprava koryta, ř.km 0,078 - 0,850 a 1,050 - 1,350</v>
      </c>
      <c r="F48" s="298"/>
      <c r="G48" s="298"/>
      <c r="H48" s="298"/>
      <c r="I48" s="111"/>
      <c r="J48" s="34"/>
      <c r="K48" s="34"/>
      <c r="L48" s="37"/>
    </row>
    <row r="49" spans="2:47" s="1" customFormat="1" ht="12" customHeight="1">
      <c r="B49" s="33"/>
      <c r="C49" s="28" t="s">
        <v>126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47" s="1" customFormat="1" ht="16.5" customHeight="1">
      <c r="B50" s="33"/>
      <c r="C50" s="34"/>
      <c r="D50" s="34"/>
      <c r="E50" s="264" t="str">
        <f>E9</f>
        <v>4 - VON Vedlejší a ostatní náklady</v>
      </c>
      <c r="F50" s="263"/>
      <c r="G50" s="263"/>
      <c r="H50" s="263"/>
      <c r="I50" s="111"/>
      <c r="J50" s="34"/>
      <c r="K50" s="34"/>
      <c r="L50" s="37"/>
    </row>
    <row r="51" spans="2:47" s="1" customFormat="1" ht="6.95" customHeight="1">
      <c r="B51" s="33"/>
      <c r="C51" s="34"/>
      <c r="D51" s="34"/>
      <c r="E51" s="34"/>
      <c r="F51" s="34"/>
      <c r="G51" s="34"/>
      <c r="H51" s="34"/>
      <c r="I51" s="111"/>
      <c r="J51" s="34"/>
      <c r="K51" s="34"/>
      <c r="L51" s="37"/>
    </row>
    <row r="52" spans="2:47" s="1" customFormat="1" ht="12" customHeight="1">
      <c r="B52" s="33"/>
      <c r="C52" s="28" t="s">
        <v>22</v>
      </c>
      <c r="D52" s="34"/>
      <c r="E52" s="34"/>
      <c r="F52" s="26" t="str">
        <f>F12</f>
        <v>Vamberk</v>
      </c>
      <c r="G52" s="34"/>
      <c r="H52" s="34"/>
      <c r="I52" s="112" t="s">
        <v>24</v>
      </c>
      <c r="J52" s="54" t="str">
        <f>IF(J12="","",J12)</f>
        <v>31.3.2017</v>
      </c>
      <c r="K52" s="34"/>
      <c r="L52" s="37"/>
    </row>
    <row r="53" spans="2:47" s="1" customFormat="1" ht="6.95" customHeight="1">
      <c r="B53" s="33"/>
      <c r="C53" s="34"/>
      <c r="D53" s="34"/>
      <c r="E53" s="34"/>
      <c r="F53" s="34"/>
      <c r="G53" s="34"/>
      <c r="H53" s="34"/>
      <c r="I53" s="111"/>
      <c r="J53" s="34"/>
      <c r="K53" s="34"/>
      <c r="L53" s="37"/>
    </row>
    <row r="54" spans="2:47" s="1" customFormat="1" ht="24.95" customHeight="1">
      <c r="B54" s="33"/>
      <c r="C54" s="28" t="s">
        <v>26</v>
      </c>
      <c r="D54" s="34"/>
      <c r="E54" s="34"/>
      <c r="F54" s="26" t="str">
        <f>E15</f>
        <v>Povodí Labe,státní podnik,Víta Nejedlého 951,HK3</v>
      </c>
      <c r="G54" s="34"/>
      <c r="H54" s="34"/>
      <c r="I54" s="112" t="s">
        <v>32</v>
      </c>
      <c r="J54" s="31" t="str">
        <f>E21</f>
        <v>Multiaqua s.r.o.,Veverkova 1343,Hradec Král. 2</v>
      </c>
      <c r="K54" s="34"/>
      <c r="L54" s="37"/>
    </row>
    <row r="55" spans="2:47" s="1" customFormat="1" ht="13.7" customHeight="1">
      <c r="B55" s="33"/>
      <c r="C55" s="28" t="s">
        <v>30</v>
      </c>
      <c r="D55" s="34"/>
      <c r="E55" s="34"/>
      <c r="F55" s="26" t="str">
        <f>IF(E18="","",E18)</f>
        <v>Vyplň údaj</v>
      </c>
      <c r="G55" s="34"/>
      <c r="H55" s="34"/>
      <c r="I55" s="112" t="s">
        <v>35</v>
      </c>
      <c r="J55" s="31" t="str">
        <f>E24</f>
        <v>Ing. Šárka Volfová</v>
      </c>
      <c r="K55" s="34"/>
      <c r="L55" s="37"/>
    </row>
    <row r="56" spans="2:47" s="1" customFormat="1" ht="10.35" customHeight="1">
      <c r="B56" s="33"/>
      <c r="C56" s="34"/>
      <c r="D56" s="34"/>
      <c r="E56" s="34"/>
      <c r="F56" s="34"/>
      <c r="G56" s="34"/>
      <c r="H56" s="34"/>
      <c r="I56" s="111"/>
      <c r="J56" s="34"/>
      <c r="K56" s="34"/>
      <c r="L56" s="37"/>
    </row>
    <row r="57" spans="2:47" s="1" customFormat="1" ht="29.25" customHeight="1">
      <c r="B57" s="33"/>
      <c r="C57" s="137" t="s">
        <v>132</v>
      </c>
      <c r="D57" s="138"/>
      <c r="E57" s="138"/>
      <c r="F57" s="138"/>
      <c r="G57" s="138"/>
      <c r="H57" s="138"/>
      <c r="I57" s="139"/>
      <c r="J57" s="140" t="s">
        <v>133</v>
      </c>
      <c r="K57" s="138"/>
      <c r="L57" s="37"/>
    </row>
    <row r="58" spans="2:47" s="1" customFormat="1" ht="10.35" customHeight="1">
      <c r="B58" s="33"/>
      <c r="C58" s="34"/>
      <c r="D58" s="34"/>
      <c r="E58" s="34"/>
      <c r="F58" s="34"/>
      <c r="G58" s="34"/>
      <c r="H58" s="34"/>
      <c r="I58" s="111"/>
      <c r="J58" s="34"/>
      <c r="K58" s="34"/>
      <c r="L58" s="37"/>
    </row>
    <row r="59" spans="2:47" s="1" customFormat="1" ht="22.9" customHeight="1">
      <c r="B59" s="33"/>
      <c r="C59" s="141" t="s">
        <v>134</v>
      </c>
      <c r="D59" s="34"/>
      <c r="E59" s="34"/>
      <c r="F59" s="34"/>
      <c r="G59" s="34"/>
      <c r="H59" s="34"/>
      <c r="I59" s="111"/>
      <c r="J59" s="72">
        <f>J86</f>
        <v>0</v>
      </c>
      <c r="K59" s="34"/>
      <c r="L59" s="37"/>
      <c r="AU59" s="16" t="s">
        <v>135</v>
      </c>
    </row>
    <row r="60" spans="2:47" s="8" customFormat="1" ht="24.95" customHeight="1">
      <c r="B60" s="142"/>
      <c r="C60" s="143"/>
      <c r="D60" s="144" t="s">
        <v>136</v>
      </c>
      <c r="E60" s="145"/>
      <c r="F60" s="145"/>
      <c r="G60" s="145"/>
      <c r="H60" s="145"/>
      <c r="I60" s="146"/>
      <c r="J60" s="147">
        <f>J87</f>
        <v>0</v>
      </c>
      <c r="K60" s="143"/>
      <c r="L60" s="148"/>
    </row>
    <row r="61" spans="2:47" s="9" customFormat="1" ht="19.899999999999999" customHeight="1">
      <c r="B61" s="149"/>
      <c r="C61" s="93"/>
      <c r="D61" s="150" t="s">
        <v>142</v>
      </c>
      <c r="E61" s="151"/>
      <c r="F61" s="151"/>
      <c r="G61" s="151"/>
      <c r="H61" s="151"/>
      <c r="I61" s="152"/>
      <c r="J61" s="153">
        <f>J88</f>
        <v>0</v>
      </c>
      <c r="K61" s="93"/>
      <c r="L61" s="154"/>
    </row>
    <row r="62" spans="2:47" s="8" customFormat="1" ht="24.95" customHeight="1">
      <c r="B62" s="142"/>
      <c r="C62" s="143"/>
      <c r="D62" s="144" t="s">
        <v>1215</v>
      </c>
      <c r="E62" s="145"/>
      <c r="F62" s="145"/>
      <c r="G62" s="145"/>
      <c r="H62" s="145"/>
      <c r="I62" s="146"/>
      <c r="J62" s="147">
        <f>J92</f>
        <v>0</v>
      </c>
      <c r="K62" s="143"/>
      <c r="L62" s="148"/>
    </row>
    <row r="63" spans="2:47" s="9" customFormat="1" ht="19.899999999999999" customHeight="1">
      <c r="B63" s="149"/>
      <c r="C63" s="93"/>
      <c r="D63" s="150" t="s">
        <v>1216</v>
      </c>
      <c r="E63" s="151"/>
      <c r="F63" s="151"/>
      <c r="G63" s="151"/>
      <c r="H63" s="151"/>
      <c r="I63" s="152"/>
      <c r="J63" s="153">
        <f>J93</f>
        <v>0</v>
      </c>
      <c r="K63" s="93"/>
      <c r="L63" s="154"/>
    </row>
    <row r="64" spans="2:47" s="9" customFormat="1" ht="19.899999999999999" customHeight="1">
      <c r="B64" s="149"/>
      <c r="C64" s="93"/>
      <c r="D64" s="150" t="s">
        <v>1217</v>
      </c>
      <c r="E64" s="151"/>
      <c r="F64" s="151"/>
      <c r="G64" s="151"/>
      <c r="H64" s="151"/>
      <c r="I64" s="152"/>
      <c r="J64" s="153">
        <f>J117</f>
        <v>0</v>
      </c>
      <c r="K64" s="93"/>
      <c r="L64" s="154"/>
    </row>
    <row r="65" spans="2:12" s="9" customFormat="1" ht="19.899999999999999" customHeight="1">
      <c r="B65" s="149"/>
      <c r="C65" s="93"/>
      <c r="D65" s="150" t="s">
        <v>1218</v>
      </c>
      <c r="E65" s="151"/>
      <c r="F65" s="151"/>
      <c r="G65" s="151"/>
      <c r="H65" s="151"/>
      <c r="I65" s="152"/>
      <c r="J65" s="153">
        <f>J132</f>
        <v>0</v>
      </c>
      <c r="K65" s="93"/>
      <c r="L65" s="154"/>
    </row>
    <row r="66" spans="2:12" s="9" customFormat="1" ht="19.899999999999999" customHeight="1">
      <c r="B66" s="149"/>
      <c r="C66" s="93"/>
      <c r="D66" s="150" t="s">
        <v>1219</v>
      </c>
      <c r="E66" s="151"/>
      <c r="F66" s="151"/>
      <c r="G66" s="151"/>
      <c r="H66" s="151"/>
      <c r="I66" s="152"/>
      <c r="J66" s="153">
        <f>J141</f>
        <v>0</v>
      </c>
      <c r="K66" s="93"/>
      <c r="L66" s="154"/>
    </row>
    <row r="67" spans="2:12" s="1" customFormat="1" ht="21.75" customHeight="1">
      <c r="B67" s="33"/>
      <c r="C67" s="34"/>
      <c r="D67" s="34"/>
      <c r="E67" s="34"/>
      <c r="F67" s="34"/>
      <c r="G67" s="34"/>
      <c r="H67" s="34"/>
      <c r="I67" s="111"/>
      <c r="J67" s="34"/>
      <c r="K67" s="34"/>
      <c r="L67" s="37"/>
    </row>
    <row r="68" spans="2:12" s="1" customFormat="1" ht="6.95" customHeight="1">
      <c r="B68" s="45"/>
      <c r="C68" s="46"/>
      <c r="D68" s="46"/>
      <c r="E68" s="46"/>
      <c r="F68" s="46"/>
      <c r="G68" s="46"/>
      <c r="H68" s="46"/>
      <c r="I68" s="133"/>
      <c r="J68" s="46"/>
      <c r="K68" s="46"/>
      <c r="L68" s="37"/>
    </row>
    <row r="72" spans="2:12" s="1" customFormat="1" ht="6.95" customHeight="1">
      <c r="B72" s="47"/>
      <c r="C72" s="48"/>
      <c r="D72" s="48"/>
      <c r="E72" s="48"/>
      <c r="F72" s="48"/>
      <c r="G72" s="48"/>
      <c r="H72" s="48"/>
      <c r="I72" s="136"/>
      <c r="J72" s="48"/>
      <c r="K72" s="48"/>
      <c r="L72" s="37"/>
    </row>
    <row r="73" spans="2:12" s="1" customFormat="1" ht="24.95" customHeight="1">
      <c r="B73" s="33"/>
      <c r="C73" s="22" t="s">
        <v>145</v>
      </c>
      <c r="D73" s="34"/>
      <c r="E73" s="34"/>
      <c r="F73" s="34"/>
      <c r="G73" s="34"/>
      <c r="H73" s="34"/>
      <c r="I73" s="111"/>
      <c r="J73" s="34"/>
      <c r="K73" s="34"/>
      <c r="L73" s="37"/>
    </row>
    <row r="74" spans="2:12" s="1" customFormat="1" ht="6.95" customHeight="1">
      <c r="B74" s="33"/>
      <c r="C74" s="34"/>
      <c r="D74" s="34"/>
      <c r="E74" s="34"/>
      <c r="F74" s="34"/>
      <c r="G74" s="34"/>
      <c r="H74" s="34"/>
      <c r="I74" s="111"/>
      <c r="J74" s="34"/>
      <c r="K74" s="34"/>
      <c r="L74" s="37"/>
    </row>
    <row r="75" spans="2:12" s="1" customFormat="1" ht="12" customHeight="1">
      <c r="B75" s="33"/>
      <c r="C75" s="28" t="s">
        <v>16</v>
      </c>
      <c r="D75" s="34"/>
      <c r="E75" s="34"/>
      <c r="F75" s="34"/>
      <c r="G75" s="34"/>
      <c r="H75" s="34"/>
      <c r="I75" s="111"/>
      <c r="J75" s="34"/>
      <c r="K75" s="34"/>
      <c r="L75" s="37"/>
    </row>
    <row r="76" spans="2:12" s="1" customFormat="1" ht="16.5" customHeight="1">
      <c r="B76" s="33"/>
      <c r="C76" s="34"/>
      <c r="D76" s="34"/>
      <c r="E76" s="297" t="str">
        <f>E7</f>
        <v>Merklovický potok Vamberk, oprava koryta, ř.km 0,078 - 0,850 a 1,050 - 1,350</v>
      </c>
      <c r="F76" s="298"/>
      <c r="G76" s="298"/>
      <c r="H76" s="298"/>
      <c r="I76" s="111"/>
      <c r="J76" s="34"/>
      <c r="K76" s="34"/>
      <c r="L76" s="37"/>
    </row>
    <row r="77" spans="2:12" s="1" customFormat="1" ht="12" customHeight="1">
      <c r="B77" s="33"/>
      <c r="C77" s="28" t="s">
        <v>126</v>
      </c>
      <c r="D77" s="34"/>
      <c r="E77" s="34"/>
      <c r="F77" s="34"/>
      <c r="G77" s="34"/>
      <c r="H77" s="34"/>
      <c r="I77" s="111"/>
      <c r="J77" s="34"/>
      <c r="K77" s="34"/>
      <c r="L77" s="37"/>
    </row>
    <row r="78" spans="2:12" s="1" customFormat="1" ht="16.5" customHeight="1">
      <c r="B78" s="33"/>
      <c r="C78" s="34"/>
      <c r="D78" s="34"/>
      <c r="E78" s="264" t="str">
        <f>E9</f>
        <v>4 - VON Vedlejší a ostatní náklady</v>
      </c>
      <c r="F78" s="263"/>
      <c r="G78" s="263"/>
      <c r="H78" s="263"/>
      <c r="I78" s="111"/>
      <c r="J78" s="34"/>
      <c r="K78" s="34"/>
      <c r="L78" s="37"/>
    </row>
    <row r="79" spans="2:12" s="1" customFormat="1" ht="6.95" customHeight="1">
      <c r="B79" s="33"/>
      <c r="C79" s="34"/>
      <c r="D79" s="34"/>
      <c r="E79" s="34"/>
      <c r="F79" s="34"/>
      <c r="G79" s="34"/>
      <c r="H79" s="34"/>
      <c r="I79" s="111"/>
      <c r="J79" s="34"/>
      <c r="K79" s="34"/>
      <c r="L79" s="37"/>
    </row>
    <row r="80" spans="2:12" s="1" customFormat="1" ht="12" customHeight="1">
      <c r="B80" s="33"/>
      <c r="C80" s="28" t="s">
        <v>22</v>
      </c>
      <c r="D80" s="34"/>
      <c r="E80" s="34"/>
      <c r="F80" s="26" t="str">
        <f>F12</f>
        <v>Vamberk</v>
      </c>
      <c r="G80" s="34"/>
      <c r="H80" s="34"/>
      <c r="I80" s="112" t="s">
        <v>24</v>
      </c>
      <c r="J80" s="54" t="str">
        <f>IF(J12="","",J12)</f>
        <v>31.3.2017</v>
      </c>
      <c r="K80" s="34"/>
      <c r="L80" s="37"/>
    </row>
    <row r="81" spans="2:65" s="1" customFormat="1" ht="6.95" customHeight="1">
      <c r="B81" s="33"/>
      <c r="C81" s="34"/>
      <c r="D81" s="34"/>
      <c r="E81" s="34"/>
      <c r="F81" s="34"/>
      <c r="G81" s="34"/>
      <c r="H81" s="34"/>
      <c r="I81" s="111"/>
      <c r="J81" s="34"/>
      <c r="K81" s="34"/>
      <c r="L81" s="37"/>
    </row>
    <row r="82" spans="2:65" s="1" customFormat="1" ht="24.95" customHeight="1">
      <c r="B82" s="33"/>
      <c r="C82" s="28" t="s">
        <v>26</v>
      </c>
      <c r="D82" s="34"/>
      <c r="E82" s="34"/>
      <c r="F82" s="26" t="str">
        <f>E15</f>
        <v>Povodí Labe,státní podnik,Víta Nejedlého 951,HK3</v>
      </c>
      <c r="G82" s="34"/>
      <c r="H82" s="34"/>
      <c r="I82" s="112" t="s">
        <v>32</v>
      </c>
      <c r="J82" s="31" t="str">
        <f>E21</f>
        <v>Multiaqua s.r.o.,Veverkova 1343,Hradec Král. 2</v>
      </c>
      <c r="K82" s="34"/>
      <c r="L82" s="37"/>
    </row>
    <row r="83" spans="2:65" s="1" customFormat="1" ht="13.7" customHeight="1">
      <c r="B83" s="33"/>
      <c r="C83" s="28" t="s">
        <v>30</v>
      </c>
      <c r="D83" s="34"/>
      <c r="E83" s="34"/>
      <c r="F83" s="26" t="str">
        <f>IF(E18="","",E18)</f>
        <v>Vyplň údaj</v>
      </c>
      <c r="G83" s="34"/>
      <c r="H83" s="34"/>
      <c r="I83" s="112" t="s">
        <v>35</v>
      </c>
      <c r="J83" s="31" t="str">
        <f>E24</f>
        <v>Ing. Šárka Volfová</v>
      </c>
      <c r="K83" s="34"/>
      <c r="L83" s="37"/>
    </row>
    <row r="84" spans="2:65" s="1" customFormat="1" ht="10.35" customHeight="1">
      <c r="B84" s="33"/>
      <c r="C84" s="34"/>
      <c r="D84" s="34"/>
      <c r="E84" s="34"/>
      <c r="F84" s="34"/>
      <c r="G84" s="34"/>
      <c r="H84" s="34"/>
      <c r="I84" s="111"/>
      <c r="J84" s="34"/>
      <c r="K84" s="34"/>
      <c r="L84" s="37"/>
    </row>
    <row r="85" spans="2:65" s="10" customFormat="1" ht="29.25" customHeight="1">
      <c r="B85" s="155"/>
      <c r="C85" s="156" t="s">
        <v>146</v>
      </c>
      <c r="D85" s="157" t="s">
        <v>58</v>
      </c>
      <c r="E85" s="157" t="s">
        <v>54</v>
      </c>
      <c r="F85" s="157" t="s">
        <v>55</v>
      </c>
      <c r="G85" s="157" t="s">
        <v>147</v>
      </c>
      <c r="H85" s="157" t="s">
        <v>148</v>
      </c>
      <c r="I85" s="158" t="s">
        <v>149</v>
      </c>
      <c r="J85" s="159" t="s">
        <v>133</v>
      </c>
      <c r="K85" s="160" t="s">
        <v>150</v>
      </c>
      <c r="L85" s="161"/>
      <c r="M85" s="63" t="s">
        <v>1</v>
      </c>
      <c r="N85" s="64" t="s">
        <v>43</v>
      </c>
      <c r="O85" s="64" t="s">
        <v>151</v>
      </c>
      <c r="P85" s="64" t="s">
        <v>152</v>
      </c>
      <c r="Q85" s="64" t="s">
        <v>153</v>
      </c>
      <c r="R85" s="64" t="s">
        <v>154</v>
      </c>
      <c r="S85" s="64" t="s">
        <v>155</v>
      </c>
      <c r="T85" s="65" t="s">
        <v>156</v>
      </c>
    </row>
    <row r="86" spans="2:65" s="1" customFormat="1" ht="22.9" customHeight="1">
      <c r="B86" s="33"/>
      <c r="C86" s="70" t="s">
        <v>157</v>
      </c>
      <c r="D86" s="34"/>
      <c r="E86" s="34"/>
      <c r="F86" s="34"/>
      <c r="G86" s="34"/>
      <c r="H86" s="34"/>
      <c r="I86" s="111"/>
      <c r="J86" s="162">
        <f>BK86</f>
        <v>0</v>
      </c>
      <c r="K86" s="34"/>
      <c r="L86" s="37"/>
      <c r="M86" s="66"/>
      <c r="N86" s="67"/>
      <c r="O86" s="67"/>
      <c r="P86" s="163">
        <f>P87+P92</f>
        <v>0</v>
      </c>
      <c r="Q86" s="67"/>
      <c r="R86" s="163">
        <f>R87+R92</f>
        <v>0</v>
      </c>
      <c r="S86" s="67"/>
      <c r="T86" s="164">
        <f>T87+T92</f>
        <v>0.02</v>
      </c>
      <c r="AT86" s="16" t="s">
        <v>72</v>
      </c>
      <c r="AU86" s="16" t="s">
        <v>135</v>
      </c>
      <c r="BK86" s="165">
        <f>BK87+BK92</f>
        <v>0</v>
      </c>
    </row>
    <row r="87" spans="2:65" s="11" customFormat="1" ht="25.9" customHeight="1">
      <c r="B87" s="166"/>
      <c r="C87" s="167"/>
      <c r="D87" s="168" t="s">
        <v>72</v>
      </c>
      <c r="E87" s="169" t="s">
        <v>158</v>
      </c>
      <c r="F87" s="169" t="s">
        <v>159</v>
      </c>
      <c r="G87" s="167"/>
      <c r="H87" s="167"/>
      <c r="I87" s="170"/>
      <c r="J87" s="171">
        <f>BK87</f>
        <v>0</v>
      </c>
      <c r="K87" s="167"/>
      <c r="L87" s="172"/>
      <c r="M87" s="173"/>
      <c r="N87" s="174"/>
      <c r="O87" s="174"/>
      <c r="P87" s="175">
        <f>P88</f>
        <v>0</v>
      </c>
      <c r="Q87" s="174"/>
      <c r="R87" s="175">
        <f>R88</f>
        <v>0</v>
      </c>
      <c r="S87" s="174"/>
      <c r="T87" s="176">
        <f>T88</f>
        <v>0.02</v>
      </c>
      <c r="AR87" s="177" t="s">
        <v>77</v>
      </c>
      <c r="AT87" s="178" t="s">
        <v>72</v>
      </c>
      <c r="AU87" s="178" t="s">
        <v>73</v>
      </c>
      <c r="AY87" s="177" t="s">
        <v>160</v>
      </c>
      <c r="BK87" s="179">
        <f>BK88</f>
        <v>0</v>
      </c>
    </row>
    <row r="88" spans="2:65" s="11" customFormat="1" ht="22.9" customHeight="1">
      <c r="B88" s="166"/>
      <c r="C88" s="167"/>
      <c r="D88" s="168" t="s">
        <v>72</v>
      </c>
      <c r="E88" s="180" t="s">
        <v>216</v>
      </c>
      <c r="F88" s="180" t="s">
        <v>370</v>
      </c>
      <c r="G88" s="167"/>
      <c r="H88" s="167"/>
      <c r="I88" s="170"/>
      <c r="J88" s="181">
        <f>BK88</f>
        <v>0</v>
      </c>
      <c r="K88" s="167"/>
      <c r="L88" s="172"/>
      <c r="M88" s="173"/>
      <c r="N88" s="174"/>
      <c r="O88" s="174"/>
      <c r="P88" s="175">
        <f>SUM(P89:P91)</f>
        <v>0</v>
      </c>
      <c r="Q88" s="174"/>
      <c r="R88" s="175">
        <f>SUM(R89:R91)</f>
        <v>0</v>
      </c>
      <c r="S88" s="174"/>
      <c r="T88" s="176">
        <f>SUM(T89:T91)</f>
        <v>0.02</v>
      </c>
      <c r="AR88" s="177" t="s">
        <v>77</v>
      </c>
      <c r="AT88" s="178" t="s">
        <v>72</v>
      </c>
      <c r="AU88" s="178" t="s">
        <v>77</v>
      </c>
      <c r="AY88" s="177" t="s">
        <v>160</v>
      </c>
      <c r="BK88" s="179">
        <f>SUM(BK89:BK91)</f>
        <v>0</v>
      </c>
    </row>
    <row r="89" spans="2:65" s="1" customFormat="1" ht="16.5" customHeight="1">
      <c r="B89" s="33"/>
      <c r="C89" s="182" t="s">
        <v>77</v>
      </c>
      <c r="D89" s="182" t="s">
        <v>162</v>
      </c>
      <c r="E89" s="183" t="s">
        <v>1220</v>
      </c>
      <c r="F89" s="184" t="s">
        <v>1221</v>
      </c>
      <c r="G89" s="185" t="s">
        <v>1222</v>
      </c>
      <c r="H89" s="186">
        <v>1</v>
      </c>
      <c r="I89" s="187"/>
      <c r="J89" s="188">
        <f>ROUND(I89*H89,2)</f>
        <v>0</v>
      </c>
      <c r="K89" s="184" t="s">
        <v>1</v>
      </c>
      <c r="L89" s="37"/>
      <c r="M89" s="189" t="s">
        <v>1</v>
      </c>
      <c r="N89" s="190" t="s">
        <v>44</v>
      </c>
      <c r="O89" s="59"/>
      <c r="P89" s="191">
        <f>O89*H89</f>
        <v>0</v>
      </c>
      <c r="Q89" s="191">
        <v>0</v>
      </c>
      <c r="R89" s="191">
        <f>Q89*H89</f>
        <v>0</v>
      </c>
      <c r="S89" s="191">
        <v>0.02</v>
      </c>
      <c r="T89" s="192">
        <f>S89*H89</f>
        <v>0.02</v>
      </c>
      <c r="AR89" s="16" t="s">
        <v>122</v>
      </c>
      <c r="AT89" s="16" t="s">
        <v>162</v>
      </c>
      <c r="AU89" s="16" t="s">
        <v>81</v>
      </c>
      <c r="AY89" s="16" t="s">
        <v>160</v>
      </c>
      <c r="BE89" s="193">
        <f>IF(N89="základní",J89,0)</f>
        <v>0</v>
      </c>
      <c r="BF89" s="193">
        <f>IF(N89="snížená",J89,0)</f>
        <v>0</v>
      </c>
      <c r="BG89" s="193">
        <f>IF(N89="zákl. přenesená",J89,0)</f>
        <v>0</v>
      </c>
      <c r="BH89" s="193">
        <f>IF(N89="sníž. přenesená",J89,0)</f>
        <v>0</v>
      </c>
      <c r="BI89" s="193">
        <f>IF(N89="nulová",J89,0)</f>
        <v>0</v>
      </c>
      <c r="BJ89" s="16" t="s">
        <v>77</v>
      </c>
      <c r="BK89" s="193">
        <f>ROUND(I89*H89,2)</f>
        <v>0</v>
      </c>
      <c r="BL89" s="16" t="s">
        <v>122</v>
      </c>
      <c r="BM89" s="16" t="s">
        <v>1223</v>
      </c>
    </row>
    <row r="90" spans="2:65" s="1" customFormat="1" ht="11.25">
      <c r="B90" s="33"/>
      <c r="C90" s="34"/>
      <c r="D90" s="194" t="s">
        <v>168</v>
      </c>
      <c r="E90" s="34"/>
      <c r="F90" s="195" t="s">
        <v>1221</v>
      </c>
      <c r="G90" s="34"/>
      <c r="H90" s="34"/>
      <c r="I90" s="111"/>
      <c r="J90" s="34"/>
      <c r="K90" s="34"/>
      <c r="L90" s="37"/>
      <c r="M90" s="196"/>
      <c r="N90" s="59"/>
      <c r="O90" s="59"/>
      <c r="P90" s="59"/>
      <c r="Q90" s="59"/>
      <c r="R90" s="59"/>
      <c r="S90" s="59"/>
      <c r="T90" s="60"/>
      <c r="AT90" s="16" t="s">
        <v>168</v>
      </c>
      <c r="AU90" s="16" t="s">
        <v>81</v>
      </c>
    </row>
    <row r="91" spans="2:65" s="12" customFormat="1" ht="11.25">
      <c r="B91" s="197"/>
      <c r="C91" s="198"/>
      <c r="D91" s="194" t="s">
        <v>170</v>
      </c>
      <c r="E91" s="199" t="s">
        <v>1</v>
      </c>
      <c r="F91" s="200" t="s">
        <v>1224</v>
      </c>
      <c r="G91" s="198"/>
      <c r="H91" s="201">
        <v>1</v>
      </c>
      <c r="I91" s="202"/>
      <c r="J91" s="198"/>
      <c r="K91" s="198"/>
      <c r="L91" s="203"/>
      <c r="M91" s="204"/>
      <c r="N91" s="205"/>
      <c r="O91" s="205"/>
      <c r="P91" s="205"/>
      <c r="Q91" s="205"/>
      <c r="R91" s="205"/>
      <c r="S91" s="205"/>
      <c r="T91" s="206"/>
      <c r="AT91" s="207" t="s">
        <v>170</v>
      </c>
      <c r="AU91" s="207" t="s">
        <v>81</v>
      </c>
      <c r="AV91" s="12" t="s">
        <v>81</v>
      </c>
      <c r="AW91" s="12" t="s">
        <v>34</v>
      </c>
      <c r="AX91" s="12" t="s">
        <v>77</v>
      </c>
      <c r="AY91" s="207" t="s">
        <v>160</v>
      </c>
    </row>
    <row r="92" spans="2:65" s="11" customFormat="1" ht="25.9" customHeight="1">
      <c r="B92" s="166"/>
      <c r="C92" s="167"/>
      <c r="D92" s="168" t="s">
        <v>72</v>
      </c>
      <c r="E92" s="169" t="s">
        <v>1225</v>
      </c>
      <c r="F92" s="169" t="s">
        <v>1226</v>
      </c>
      <c r="G92" s="167"/>
      <c r="H92" s="167"/>
      <c r="I92" s="170"/>
      <c r="J92" s="171">
        <f>BK92</f>
        <v>0</v>
      </c>
      <c r="K92" s="167"/>
      <c r="L92" s="172"/>
      <c r="M92" s="173"/>
      <c r="N92" s="174"/>
      <c r="O92" s="174"/>
      <c r="P92" s="175">
        <f>P93+P117+P132+P141</f>
        <v>0</v>
      </c>
      <c r="Q92" s="174"/>
      <c r="R92" s="175">
        <f>R93+R117+R132+R141</f>
        <v>0</v>
      </c>
      <c r="S92" s="174"/>
      <c r="T92" s="176">
        <f>T93+T117+T132+T141</f>
        <v>0</v>
      </c>
      <c r="AR92" s="177" t="s">
        <v>189</v>
      </c>
      <c r="AT92" s="178" t="s">
        <v>72</v>
      </c>
      <c r="AU92" s="178" t="s">
        <v>73</v>
      </c>
      <c r="AY92" s="177" t="s">
        <v>160</v>
      </c>
      <c r="BK92" s="179">
        <f>BK93+BK117+BK132+BK141</f>
        <v>0</v>
      </c>
    </row>
    <row r="93" spans="2:65" s="11" customFormat="1" ht="22.9" customHeight="1">
      <c r="B93" s="166"/>
      <c r="C93" s="167"/>
      <c r="D93" s="168" t="s">
        <v>72</v>
      </c>
      <c r="E93" s="180" t="s">
        <v>1227</v>
      </c>
      <c r="F93" s="180" t="s">
        <v>1228</v>
      </c>
      <c r="G93" s="167"/>
      <c r="H93" s="167"/>
      <c r="I93" s="170"/>
      <c r="J93" s="181">
        <f>BK93</f>
        <v>0</v>
      </c>
      <c r="K93" s="167"/>
      <c r="L93" s="172"/>
      <c r="M93" s="173"/>
      <c r="N93" s="174"/>
      <c r="O93" s="174"/>
      <c r="P93" s="175">
        <f>SUM(P94:P116)</f>
        <v>0</v>
      </c>
      <c r="Q93" s="174"/>
      <c r="R93" s="175">
        <f>SUM(R94:R116)</f>
        <v>0</v>
      </c>
      <c r="S93" s="174"/>
      <c r="T93" s="176">
        <f>SUM(T94:T116)</f>
        <v>0</v>
      </c>
      <c r="AR93" s="177" t="s">
        <v>189</v>
      </c>
      <c r="AT93" s="178" t="s">
        <v>72</v>
      </c>
      <c r="AU93" s="178" t="s">
        <v>77</v>
      </c>
      <c r="AY93" s="177" t="s">
        <v>160</v>
      </c>
      <c r="BK93" s="179">
        <f>SUM(BK94:BK116)</f>
        <v>0</v>
      </c>
    </row>
    <row r="94" spans="2:65" s="1" customFormat="1" ht="16.5" customHeight="1">
      <c r="B94" s="33"/>
      <c r="C94" s="182" t="s">
        <v>81</v>
      </c>
      <c r="D94" s="182" t="s">
        <v>162</v>
      </c>
      <c r="E94" s="183" t="s">
        <v>1229</v>
      </c>
      <c r="F94" s="184" t="s">
        <v>1230</v>
      </c>
      <c r="G94" s="185" t="s">
        <v>1231</v>
      </c>
      <c r="H94" s="186">
        <v>1</v>
      </c>
      <c r="I94" s="187"/>
      <c r="J94" s="188">
        <f>ROUND(I94*H94,2)</f>
        <v>0</v>
      </c>
      <c r="K94" s="184" t="s">
        <v>1</v>
      </c>
      <c r="L94" s="37"/>
      <c r="M94" s="189" t="s">
        <v>1</v>
      </c>
      <c r="N94" s="190" t="s">
        <v>44</v>
      </c>
      <c r="O94" s="59"/>
      <c r="P94" s="191">
        <f>O94*H94</f>
        <v>0</v>
      </c>
      <c r="Q94" s="191">
        <v>0</v>
      </c>
      <c r="R94" s="191">
        <f>Q94*H94</f>
        <v>0</v>
      </c>
      <c r="S94" s="191">
        <v>0</v>
      </c>
      <c r="T94" s="192">
        <f>S94*H94</f>
        <v>0</v>
      </c>
      <c r="AR94" s="16" t="s">
        <v>1232</v>
      </c>
      <c r="AT94" s="16" t="s">
        <v>162</v>
      </c>
      <c r="AU94" s="16" t="s">
        <v>81</v>
      </c>
      <c r="AY94" s="16" t="s">
        <v>160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16" t="s">
        <v>77</v>
      </c>
      <c r="BK94" s="193">
        <f>ROUND(I94*H94,2)</f>
        <v>0</v>
      </c>
      <c r="BL94" s="16" t="s">
        <v>1232</v>
      </c>
      <c r="BM94" s="16" t="s">
        <v>1233</v>
      </c>
    </row>
    <row r="95" spans="2:65" s="1" customFormat="1" ht="11.25">
      <c r="B95" s="33"/>
      <c r="C95" s="34"/>
      <c r="D95" s="194" t="s">
        <v>168</v>
      </c>
      <c r="E95" s="34"/>
      <c r="F95" s="195" t="s">
        <v>1234</v>
      </c>
      <c r="G95" s="34"/>
      <c r="H95" s="34"/>
      <c r="I95" s="111"/>
      <c r="J95" s="34"/>
      <c r="K95" s="34"/>
      <c r="L95" s="37"/>
      <c r="M95" s="196"/>
      <c r="N95" s="59"/>
      <c r="O95" s="59"/>
      <c r="P95" s="59"/>
      <c r="Q95" s="59"/>
      <c r="R95" s="59"/>
      <c r="S95" s="59"/>
      <c r="T95" s="60"/>
      <c r="AT95" s="16" t="s">
        <v>168</v>
      </c>
      <c r="AU95" s="16" t="s">
        <v>81</v>
      </c>
    </row>
    <row r="96" spans="2:65" s="14" customFormat="1" ht="11.25">
      <c r="B96" s="232"/>
      <c r="C96" s="233"/>
      <c r="D96" s="194" t="s">
        <v>170</v>
      </c>
      <c r="E96" s="234" t="s">
        <v>1</v>
      </c>
      <c r="F96" s="235" t="s">
        <v>1235</v>
      </c>
      <c r="G96" s="233"/>
      <c r="H96" s="234" t="s">
        <v>1</v>
      </c>
      <c r="I96" s="236"/>
      <c r="J96" s="233"/>
      <c r="K96" s="233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170</v>
      </c>
      <c r="AU96" s="241" t="s">
        <v>81</v>
      </c>
      <c r="AV96" s="14" t="s">
        <v>77</v>
      </c>
      <c r="AW96" s="14" t="s">
        <v>34</v>
      </c>
      <c r="AX96" s="14" t="s">
        <v>73</v>
      </c>
      <c r="AY96" s="241" t="s">
        <v>160</v>
      </c>
    </row>
    <row r="97" spans="2:65" s="14" customFormat="1" ht="11.25">
      <c r="B97" s="232"/>
      <c r="C97" s="233"/>
      <c r="D97" s="194" t="s">
        <v>170</v>
      </c>
      <c r="E97" s="234" t="s">
        <v>1</v>
      </c>
      <c r="F97" s="235" t="s">
        <v>1236</v>
      </c>
      <c r="G97" s="233"/>
      <c r="H97" s="234" t="s">
        <v>1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170</v>
      </c>
      <c r="AU97" s="241" t="s">
        <v>81</v>
      </c>
      <c r="AV97" s="14" t="s">
        <v>77</v>
      </c>
      <c r="AW97" s="14" t="s">
        <v>34</v>
      </c>
      <c r="AX97" s="14" t="s">
        <v>73</v>
      </c>
      <c r="AY97" s="241" t="s">
        <v>160</v>
      </c>
    </row>
    <row r="98" spans="2:65" s="14" customFormat="1" ht="11.25">
      <c r="B98" s="232"/>
      <c r="C98" s="233"/>
      <c r="D98" s="194" t="s">
        <v>170</v>
      </c>
      <c r="E98" s="234" t="s">
        <v>1</v>
      </c>
      <c r="F98" s="235" t="s">
        <v>1237</v>
      </c>
      <c r="G98" s="233"/>
      <c r="H98" s="234" t="s">
        <v>1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AT98" s="241" t="s">
        <v>170</v>
      </c>
      <c r="AU98" s="241" t="s">
        <v>81</v>
      </c>
      <c r="AV98" s="14" t="s">
        <v>77</v>
      </c>
      <c r="AW98" s="14" t="s">
        <v>34</v>
      </c>
      <c r="AX98" s="14" t="s">
        <v>73</v>
      </c>
      <c r="AY98" s="241" t="s">
        <v>160</v>
      </c>
    </row>
    <row r="99" spans="2:65" s="14" customFormat="1" ht="11.25">
      <c r="B99" s="232"/>
      <c r="C99" s="233"/>
      <c r="D99" s="194" t="s">
        <v>170</v>
      </c>
      <c r="E99" s="234" t="s">
        <v>1</v>
      </c>
      <c r="F99" s="235" t="s">
        <v>1238</v>
      </c>
      <c r="G99" s="233"/>
      <c r="H99" s="234" t="s">
        <v>1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170</v>
      </c>
      <c r="AU99" s="241" t="s">
        <v>81</v>
      </c>
      <c r="AV99" s="14" t="s">
        <v>77</v>
      </c>
      <c r="AW99" s="14" t="s">
        <v>34</v>
      </c>
      <c r="AX99" s="14" t="s">
        <v>73</v>
      </c>
      <c r="AY99" s="241" t="s">
        <v>160</v>
      </c>
    </row>
    <row r="100" spans="2:65" s="14" customFormat="1" ht="11.25">
      <c r="B100" s="232"/>
      <c r="C100" s="233"/>
      <c r="D100" s="194" t="s">
        <v>170</v>
      </c>
      <c r="E100" s="234" t="s">
        <v>1</v>
      </c>
      <c r="F100" s="235" t="s">
        <v>1239</v>
      </c>
      <c r="G100" s="233"/>
      <c r="H100" s="234" t="s">
        <v>1</v>
      </c>
      <c r="I100" s="236"/>
      <c r="J100" s="233"/>
      <c r="K100" s="233"/>
      <c r="L100" s="237"/>
      <c r="M100" s="238"/>
      <c r="N100" s="239"/>
      <c r="O100" s="239"/>
      <c r="P100" s="239"/>
      <c r="Q100" s="239"/>
      <c r="R100" s="239"/>
      <c r="S100" s="239"/>
      <c r="T100" s="240"/>
      <c r="AT100" s="241" t="s">
        <v>170</v>
      </c>
      <c r="AU100" s="241" t="s">
        <v>81</v>
      </c>
      <c r="AV100" s="14" t="s">
        <v>77</v>
      </c>
      <c r="AW100" s="14" t="s">
        <v>34</v>
      </c>
      <c r="AX100" s="14" t="s">
        <v>73</v>
      </c>
      <c r="AY100" s="241" t="s">
        <v>160</v>
      </c>
    </row>
    <row r="101" spans="2:65" s="14" customFormat="1" ht="11.25">
      <c r="B101" s="232"/>
      <c r="C101" s="233"/>
      <c r="D101" s="194" t="s">
        <v>170</v>
      </c>
      <c r="E101" s="234" t="s">
        <v>1</v>
      </c>
      <c r="F101" s="235" t="s">
        <v>1240</v>
      </c>
      <c r="G101" s="233"/>
      <c r="H101" s="234" t="s">
        <v>1</v>
      </c>
      <c r="I101" s="236"/>
      <c r="J101" s="233"/>
      <c r="K101" s="233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170</v>
      </c>
      <c r="AU101" s="241" t="s">
        <v>81</v>
      </c>
      <c r="AV101" s="14" t="s">
        <v>77</v>
      </c>
      <c r="AW101" s="14" t="s">
        <v>34</v>
      </c>
      <c r="AX101" s="14" t="s">
        <v>73</v>
      </c>
      <c r="AY101" s="241" t="s">
        <v>160</v>
      </c>
    </row>
    <row r="102" spans="2:65" s="14" customFormat="1" ht="11.25">
      <c r="B102" s="232"/>
      <c r="C102" s="233"/>
      <c r="D102" s="194" t="s">
        <v>170</v>
      </c>
      <c r="E102" s="234" t="s">
        <v>1</v>
      </c>
      <c r="F102" s="235" t="s">
        <v>1241</v>
      </c>
      <c r="G102" s="233"/>
      <c r="H102" s="234" t="s">
        <v>1</v>
      </c>
      <c r="I102" s="236"/>
      <c r="J102" s="233"/>
      <c r="K102" s="233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170</v>
      </c>
      <c r="AU102" s="241" t="s">
        <v>81</v>
      </c>
      <c r="AV102" s="14" t="s">
        <v>77</v>
      </c>
      <c r="AW102" s="14" t="s">
        <v>34</v>
      </c>
      <c r="AX102" s="14" t="s">
        <v>73</v>
      </c>
      <c r="AY102" s="241" t="s">
        <v>160</v>
      </c>
    </row>
    <row r="103" spans="2:65" s="14" customFormat="1" ht="22.5">
      <c r="B103" s="232"/>
      <c r="C103" s="233"/>
      <c r="D103" s="194" t="s">
        <v>170</v>
      </c>
      <c r="E103" s="234" t="s">
        <v>1</v>
      </c>
      <c r="F103" s="235" t="s">
        <v>1242</v>
      </c>
      <c r="G103" s="233"/>
      <c r="H103" s="234" t="s">
        <v>1</v>
      </c>
      <c r="I103" s="236"/>
      <c r="J103" s="233"/>
      <c r="K103" s="233"/>
      <c r="L103" s="237"/>
      <c r="M103" s="238"/>
      <c r="N103" s="239"/>
      <c r="O103" s="239"/>
      <c r="P103" s="239"/>
      <c r="Q103" s="239"/>
      <c r="R103" s="239"/>
      <c r="S103" s="239"/>
      <c r="T103" s="240"/>
      <c r="AT103" s="241" t="s">
        <v>170</v>
      </c>
      <c r="AU103" s="241" t="s">
        <v>81</v>
      </c>
      <c r="AV103" s="14" t="s">
        <v>77</v>
      </c>
      <c r="AW103" s="14" t="s">
        <v>34</v>
      </c>
      <c r="AX103" s="14" t="s">
        <v>73</v>
      </c>
      <c r="AY103" s="241" t="s">
        <v>160</v>
      </c>
    </row>
    <row r="104" spans="2:65" s="14" customFormat="1" ht="11.25">
      <c r="B104" s="232"/>
      <c r="C104" s="233"/>
      <c r="D104" s="194" t="s">
        <v>170</v>
      </c>
      <c r="E104" s="234" t="s">
        <v>1</v>
      </c>
      <c r="F104" s="235" t="s">
        <v>1243</v>
      </c>
      <c r="G104" s="233"/>
      <c r="H104" s="234" t="s">
        <v>1</v>
      </c>
      <c r="I104" s="236"/>
      <c r="J104" s="233"/>
      <c r="K104" s="233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170</v>
      </c>
      <c r="AU104" s="241" t="s">
        <v>81</v>
      </c>
      <c r="AV104" s="14" t="s">
        <v>77</v>
      </c>
      <c r="AW104" s="14" t="s">
        <v>34</v>
      </c>
      <c r="AX104" s="14" t="s">
        <v>73</v>
      </c>
      <c r="AY104" s="241" t="s">
        <v>160</v>
      </c>
    </row>
    <row r="105" spans="2:65" s="14" customFormat="1" ht="22.5">
      <c r="B105" s="232"/>
      <c r="C105" s="233"/>
      <c r="D105" s="194" t="s">
        <v>170</v>
      </c>
      <c r="E105" s="234" t="s">
        <v>1</v>
      </c>
      <c r="F105" s="235" t="s">
        <v>1244</v>
      </c>
      <c r="G105" s="233"/>
      <c r="H105" s="234" t="s">
        <v>1</v>
      </c>
      <c r="I105" s="236"/>
      <c r="J105" s="233"/>
      <c r="K105" s="233"/>
      <c r="L105" s="237"/>
      <c r="M105" s="238"/>
      <c r="N105" s="239"/>
      <c r="O105" s="239"/>
      <c r="P105" s="239"/>
      <c r="Q105" s="239"/>
      <c r="R105" s="239"/>
      <c r="S105" s="239"/>
      <c r="T105" s="240"/>
      <c r="AT105" s="241" t="s">
        <v>170</v>
      </c>
      <c r="AU105" s="241" t="s">
        <v>81</v>
      </c>
      <c r="AV105" s="14" t="s">
        <v>77</v>
      </c>
      <c r="AW105" s="14" t="s">
        <v>34</v>
      </c>
      <c r="AX105" s="14" t="s">
        <v>73</v>
      </c>
      <c r="AY105" s="241" t="s">
        <v>160</v>
      </c>
    </row>
    <row r="106" spans="2:65" s="14" customFormat="1" ht="11.25">
      <c r="B106" s="232"/>
      <c r="C106" s="233"/>
      <c r="D106" s="194" t="s">
        <v>170</v>
      </c>
      <c r="E106" s="234" t="s">
        <v>1</v>
      </c>
      <c r="F106" s="235" t="s">
        <v>1245</v>
      </c>
      <c r="G106" s="233"/>
      <c r="H106" s="234" t="s">
        <v>1</v>
      </c>
      <c r="I106" s="236"/>
      <c r="J106" s="233"/>
      <c r="K106" s="233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170</v>
      </c>
      <c r="AU106" s="241" t="s">
        <v>81</v>
      </c>
      <c r="AV106" s="14" t="s">
        <v>77</v>
      </c>
      <c r="AW106" s="14" t="s">
        <v>34</v>
      </c>
      <c r="AX106" s="14" t="s">
        <v>73</v>
      </c>
      <c r="AY106" s="241" t="s">
        <v>160</v>
      </c>
    </row>
    <row r="107" spans="2:65" s="14" customFormat="1" ht="11.25">
      <c r="B107" s="232"/>
      <c r="C107" s="233"/>
      <c r="D107" s="194" t="s">
        <v>170</v>
      </c>
      <c r="E107" s="234" t="s">
        <v>1</v>
      </c>
      <c r="F107" s="235" t="s">
        <v>1246</v>
      </c>
      <c r="G107" s="233"/>
      <c r="H107" s="234" t="s">
        <v>1</v>
      </c>
      <c r="I107" s="236"/>
      <c r="J107" s="233"/>
      <c r="K107" s="233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170</v>
      </c>
      <c r="AU107" s="241" t="s">
        <v>81</v>
      </c>
      <c r="AV107" s="14" t="s">
        <v>77</v>
      </c>
      <c r="AW107" s="14" t="s">
        <v>34</v>
      </c>
      <c r="AX107" s="14" t="s">
        <v>73</v>
      </c>
      <c r="AY107" s="241" t="s">
        <v>160</v>
      </c>
    </row>
    <row r="108" spans="2:65" s="14" customFormat="1" ht="22.5">
      <c r="B108" s="232"/>
      <c r="C108" s="233"/>
      <c r="D108" s="194" t="s">
        <v>170</v>
      </c>
      <c r="E108" s="234" t="s">
        <v>1</v>
      </c>
      <c r="F108" s="235" t="s">
        <v>1247</v>
      </c>
      <c r="G108" s="233"/>
      <c r="H108" s="234" t="s">
        <v>1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170</v>
      </c>
      <c r="AU108" s="241" t="s">
        <v>81</v>
      </c>
      <c r="AV108" s="14" t="s">
        <v>77</v>
      </c>
      <c r="AW108" s="14" t="s">
        <v>34</v>
      </c>
      <c r="AX108" s="14" t="s">
        <v>73</v>
      </c>
      <c r="AY108" s="241" t="s">
        <v>160</v>
      </c>
    </row>
    <row r="109" spans="2:65" s="12" customFormat="1" ht="11.25">
      <c r="B109" s="197"/>
      <c r="C109" s="198"/>
      <c r="D109" s="194" t="s">
        <v>170</v>
      </c>
      <c r="E109" s="199" t="s">
        <v>1</v>
      </c>
      <c r="F109" s="200" t="s">
        <v>77</v>
      </c>
      <c r="G109" s="198"/>
      <c r="H109" s="201">
        <v>1</v>
      </c>
      <c r="I109" s="202"/>
      <c r="J109" s="198"/>
      <c r="K109" s="198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170</v>
      </c>
      <c r="AU109" s="207" t="s">
        <v>81</v>
      </c>
      <c r="AV109" s="12" t="s">
        <v>81</v>
      </c>
      <c r="AW109" s="12" t="s">
        <v>34</v>
      </c>
      <c r="AX109" s="12" t="s">
        <v>77</v>
      </c>
      <c r="AY109" s="207" t="s">
        <v>160</v>
      </c>
    </row>
    <row r="110" spans="2:65" s="1" customFormat="1" ht="16.5" customHeight="1">
      <c r="B110" s="33"/>
      <c r="C110" s="182" t="s">
        <v>100</v>
      </c>
      <c r="D110" s="182" t="s">
        <v>162</v>
      </c>
      <c r="E110" s="183" t="s">
        <v>1248</v>
      </c>
      <c r="F110" s="184" t="s">
        <v>1249</v>
      </c>
      <c r="G110" s="185" t="s">
        <v>1231</v>
      </c>
      <c r="H110" s="186">
        <v>1</v>
      </c>
      <c r="I110" s="187"/>
      <c r="J110" s="188">
        <f>ROUND(I110*H110,2)</f>
        <v>0</v>
      </c>
      <c r="K110" s="184" t="s">
        <v>1</v>
      </c>
      <c r="L110" s="37"/>
      <c r="M110" s="189" t="s">
        <v>1</v>
      </c>
      <c r="N110" s="190" t="s">
        <v>44</v>
      </c>
      <c r="O110" s="59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16" t="s">
        <v>1232</v>
      </c>
      <c r="AT110" s="16" t="s">
        <v>162</v>
      </c>
      <c r="AU110" s="16" t="s">
        <v>81</v>
      </c>
      <c r="AY110" s="16" t="s">
        <v>160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6" t="s">
        <v>77</v>
      </c>
      <c r="BK110" s="193">
        <f>ROUND(I110*H110,2)</f>
        <v>0</v>
      </c>
      <c r="BL110" s="16" t="s">
        <v>1232</v>
      </c>
      <c r="BM110" s="16" t="s">
        <v>1250</v>
      </c>
    </row>
    <row r="111" spans="2:65" s="1" customFormat="1" ht="11.25">
      <c r="B111" s="33"/>
      <c r="C111" s="34"/>
      <c r="D111" s="194" t="s">
        <v>168</v>
      </c>
      <c r="E111" s="34"/>
      <c r="F111" s="195" t="s">
        <v>1249</v>
      </c>
      <c r="G111" s="34"/>
      <c r="H111" s="34"/>
      <c r="I111" s="111"/>
      <c r="J111" s="34"/>
      <c r="K111" s="34"/>
      <c r="L111" s="37"/>
      <c r="M111" s="196"/>
      <c r="N111" s="59"/>
      <c r="O111" s="59"/>
      <c r="P111" s="59"/>
      <c r="Q111" s="59"/>
      <c r="R111" s="59"/>
      <c r="S111" s="59"/>
      <c r="T111" s="60"/>
      <c r="AT111" s="16" t="s">
        <v>168</v>
      </c>
      <c r="AU111" s="16" t="s">
        <v>81</v>
      </c>
    </row>
    <row r="112" spans="2:65" s="14" customFormat="1" ht="11.25">
      <c r="B112" s="232"/>
      <c r="C112" s="233"/>
      <c r="D112" s="194" t="s">
        <v>170</v>
      </c>
      <c r="E112" s="234" t="s">
        <v>1</v>
      </c>
      <c r="F112" s="235" t="s">
        <v>1249</v>
      </c>
      <c r="G112" s="233"/>
      <c r="H112" s="234" t="s">
        <v>1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170</v>
      </c>
      <c r="AU112" s="241" t="s">
        <v>81</v>
      </c>
      <c r="AV112" s="14" t="s">
        <v>77</v>
      </c>
      <c r="AW112" s="14" t="s">
        <v>34</v>
      </c>
      <c r="AX112" s="14" t="s">
        <v>73</v>
      </c>
      <c r="AY112" s="241" t="s">
        <v>160</v>
      </c>
    </row>
    <row r="113" spans="2:65" s="14" customFormat="1" ht="11.25">
      <c r="B113" s="232"/>
      <c r="C113" s="233"/>
      <c r="D113" s="194" t="s">
        <v>170</v>
      </c>
      <c r="E113" s="234" t="s">
        <v>1</v>
      </c>
      <c r="F113" s="235" t="s">
        <v>1251</v>
      </c>
      <c r="G113" s="233"/>
      <c r="H113" s="234" t="s">
        <v>1</v>
      </c>
      <c r="I113" s="236"/>
      <c r="J113" s="233"/>
      <c r="K113" s="233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170</v>
      </c>
      <c r="AU113" s="241" t="s">
        <v>81</v>
      </c>
      <c r="AV113" s="14" t="s">
        <v>77</v>
      </c>
      <c r="AW113" s="14" t="s">
        <v>34</v>
      </c>
      <c r="AX113" s="14" t="s">
        <v>73</v>
      </c>
      <c r="AY113" s="241" t="s">
        <v>160</v>
      </c>
    </row>
    <row r="114" spans="2:65" s="14" customFormat="1" ht="11.25">
      <c r="B114" s="232"/>
      <c r="C114" s="233"/>
      <c r="D114" s="194" t="s">
        <v>170</v>
      </c>
      <c r="E114" s="234" t="s">
        <v>1</v>
      </c>
      <c r="F114" s="235" t="s">
        <v>1252</v>
      </c>
      <c r="G114" s="233"/>
      <c r="H114" s="234" t="s">
        <v>1</v>
      </c>
      <c r="I114" s="236"/>
      <c r="J114" s="233"/>
      <c r="K114" s="233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170</v>
      </c>
      <c r="AU114" s="241" t="s">
        <v>81</v>
      </c>
      <c r="AV114" s="14" t="s">
        <v>77</v>
      </c>
      <c r="AW114" s="14" t="s">
        <v>34</v>
      </c>
      <c r="AX114" s="14" t="s">
        <v>73</v>
      </c>
      <c r="AY114" s="241" t="s">
        <v>160</v>
      </c>
    </row>
    <row r="115" spans="2:65" s="14" customFormat="1" ht="11.25">
      <c r="B115" s="232"/>
      <c r="C115" s="233"/>
      <c r="D115" s="194" t="s">
        <v>170</v>
      </c>
      <c r="E115" s="234" t="s">
        <v>1</v>
      </c>
      <c r="F115" s="235" t="s">
        <v>1253</v>
      </c>
      <c r="G115" s="233"/>
      <c r="H115" s="234" t="s">
        <v>1</v>
      </c>
      <c r="I115" s="236"/>
      <c r="J115" s="233"/>
      <c r="K115" s="233"/>
      <c r="L115" s="237"/>
      <c r="M115" s="238"/>
      <c r="N115" s="239"/>
      <c r="O115" s="239"/>
      <c r="P115" s="239"/>
      <c r="Q115" s="239"/>
      <c r="R115" s="239"/>
      <c r="S115" s="239"/>
      <c r="T115" s="240"/>
      <c r="AT115" s="241" t="s">
        <v>170</v>
      </c>
      <c r="AU115" s="241" t="s">
        <v>81</v>
      </c>
      <c r="AV115" s="14" t="s">
        <v>77</v>
      </c>
      <c r="AW115" s="14" t="s">
        <v>34</v>
      </c>
      <c r="AX115" s="14" t="s">
        <v>73</v>
      </c>
      <c r="AY115" s="241" t="s">
        <v>160</v>
      </c>
    </row>
    <row r="116" spans="2:65" s="12" customFormat="1" ht="11.25">
      <c r="B116" s="197"/>
      <c r="C116" s="198"/>
      <c r="D116" s="194" t="s">
        <v>170</v>
      </c>
      <c r="E116" s="199" t="s">
        <v>1</v>
      </c>
      <c r="F116" s="200" t="s">
        <v>77</v>
      </c>
      <c r="G116" s="198"/>
      <c r="H116" s="201">
        <v>1</v>
      </c>
      <c r="I116" s="202"/>
      <c r="J116" s="198"/>
      <c r="K116" s="198"/>
      <c r="L116" s="203"/>
      <c r="M116" s="204"/>
      <c r="N116" s="205"/>
      <c r="O116" s="205"/>
      <c r="P116" s="205"/>
      <c r="Q116" s="205"/>
      <c r="R116" s="205"/>
      <c r="S116" s="205"/>
      <c r="T116" s="206"/>
      <c r="AT116" s="207" t="s">
        <v>170</v>
      </c>
      <c r="AU116" s="207" t="s">
        <v>81</v>
      </c>
      <c r="AV116" s="12" t="s">
        <v>81</v>
      </c>
      <c r="AW116" s="12" t="s">
        <v>34</v>
      </c>
      <c r="AX116" s="12" t="s">
        <v>77</v>
      </c>
      <c r="AY116" s="207" t="s">
        <v>160</v>
      </c>
    </row>
    <row r="117" spans="2:65" s="11" customFormat="1" ht="22.9" customHeight="1">
      <c r="B117" s="166"/>
      <c r="C117" s="167"/>
      <c r="D117" s="168" t="s">
        <v>72</v>
      </c>
      <c r="E117" s="180" t="s">
        <v>1254</v>
      </c>
      <c r="F117" s="180" t="s">
        <v>1255</v>
      </c>
      <c r="G117" s="167"/>
      <c r="H117" s="167"/>
      <c r="I117" s="170"/>
      <c r="J117" s="181">
        <f>BK117</f>
        <v>0</v>
      </c>
      <c r="K117" s="167"/>
      <c r="L117" s="172"/>
      <c r="M117" s="173"/>
      <c r="N117" s="174"/>
      <c r="O117" s="174"/>
      <c r="P117" s="175">
        <f>SUM(P118:P131)</f>
        <v>0</v>
      </c>
      <c r="Q117" s="174"/>
      <c r="R117" s="175">
        <f>SUM(R118:R131)</f>
        <v>0</v>
      </c>
      <c r="S117" s="174"/>
      <c r="T117" s="176">
        <f>SUM(T118:T131)</f>
        <v>0</v>
      </c>
      <c r="AR117" s="177" t="s">
        <v>189</v>
      </c>
      <c r="AT117" s="178" t="s">
        <v>72</v>
      </c>
      <c r="AU117" s="178" t="s">
        <v>77</v>
      </c>
      <c r="AY117" s="177" t="s">
        <v>160</v>
      </c>
      <c r="BK117" s="179">
        <f>SUM(BK118:BK131)</f>
        <v>0</v>
      </c>
    </row>
    <row r="118" spans="2:65" s="1" customFormat="1" ht="16.5" customHeight="1">
      <c r="B118" s="33"/>
      <c r="C118" s="182" t="s">
        <v>122</v>
      </c>
      <c r="D118" s="182" t="s">
        <v>162</v>
      </c>
      <c r="E118" s="183" t="s">
        <v>1256</v>
      </c>
      <c r="F118" s="184" t="s">
        <v>1257</v>
      </c>
      <c r="G118" s="185" t="s">
        <v>239</v>
      </c>
      <c r="H118" s="186">
        <v>1</v>
      </c>
      <c r="I118" s="187"/>
      <c r="J118" s="188">
        <f>ROUND(I118*H118,2)</f>
        <v>0</v>
      </c>
      <c r="K118" s="184" t="s">
        <v>1</v>
      </c>
      <c r="L118" s="37"/>
      <c r="M118" s="189" t="s">
        <v>1</v>
      </c>
      <c r="N118" s="190" t="s">
        <v>44</v>
      </c>
      <c r="O118" s="59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AR118" s="16" t="s">
        <v>1232</v>
      </c>
      <c r="AT118" s="16" t="s">
        <v>162</v>
      </c>
      <c r="AU118" s="16" t="s">
        <v>81</v>
      </c>
      <c r="AY118" s="16" t="s">
        <v>160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6" t="s">
        <v>77</v>
      </c>
      <c r="BK118" s="193">
        <f>ROUND(I118*H118,2)</f>
        <v>0</v>
      </c>
      <c r="BL118" s="16" t="s">
        <v>1232</v>
      </c>
      <c r="BM118" s="16" t="s">
        <v>1258</v>
      </c>
    </row>
    <row r="119" spans="2:65" s="1" customFormat="1" ht="11.25">
      <c r="B119" s="33"/>
      <c r="C119" s="34"/>
      <c r="D119" s="194" t="s">
        <v>168</v>
      </c>
      <c r="E119" s="34"/>
      <c r="F119" s="195" t="s">
        <v>1257</v>
      </c>
      <c r="G119" s="34"/>
      <c r="H119" s="34"/>
      <c r="I119" s="111"/>
      <c r="J119" s="34"/>
      <c r="K119" s="34"/>
      <c r="L119" s="37"/>
      <c r="M119" s="196"/>
      <c r="N119" s="59"/>
      <c r="O119" s="59"/>
      <c r="P119" s="59"/>
      <c r="Q119" s="59"/>
      <c r="R119" s="59"/>
      <c r="S119" s="59"/>
      <c r="T119" s="60"/>
      <c r="AT119" s="16" t="s">
        <v>168</v>
      </c>
      <c r="AU119" s="16" t="s">
        <v>81</v>
      </c>
    </row>
    <row r="120" spans="2:65" s="14" customFormat="1" ht="11.25">
      <c r="B120" s="232"/>
      <c r="C120" s="233"/>
      <c r="D120" s="194" t="s">
        <v>170</v>
      </c>
      <c r="E120" s="234" t="s">
        <v>1</v>
      </c>
      <c r="F120" s="235" t="s">
        <v>1259</v>
      </c>
      <c r="G120" s="233"/>
      <c r="H120" s="234" t="s">
        <v>1</v>
      </c>
      <c r="I120" s="236"/>
      <c r="J120" s="233"/>
      <c r="K120" s="233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170</v>
      </c>
      <c r="AU120" s="241" t="s">
        <v>81</v>
      </c>
      <c r="AV120" s="14" t="s">
        <v>77</v>
      </c>
      <c r="AW120" s="14" t="s">
        <v>34</v>
      </c>
      <c r="AX120" s="14" t="s">
        <v>73</v>
      </c>
      <c r="AY120" s="241" t="s">
        <v>160</v>
      </c>
    </row>
    <row r="121" spans="2:65" s="14" customFormat="1" ht="11.25">
      <c r="B121" s="232"/>
      <c r="C121" s="233"/>
      <c r="D121" s="194" t="s">
        <v>170</v>
      </c>
      <c r="E121" s="234" t="s">
        <v>1</v>
      </c>
      <c r="F121" s="235" t="s">
        <v>1260</v>
      </c>
      <c r="G121" s="233"/>
      <c r="H121" s="234" t="s">
        <v>1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170</v>
      </c>
      <c r="AU121" s="241" t="s">
        <v>81</v>
      </c>
      <c r="AV121" s="14" t="s">
        <v>77</v>
      </c>
      <c r="AW121" s="14" t="s">
        <v>34</v>
      </c>
      <c r="AX121" s="14" t="s">
        <v>73</v>
      </c>
      <c r="AY121" s="241" t="s">
        <v>160</v>
      </c>
    </row>
    <row r="122" spans="2:65" s="12" customFormat="1" ht="11.25">
      <c r="B122" s="197"/>
      <c r="C122" s="198"/>
      <c r="D122" s="194" t="s">
        <v>170</v>
      </c>
      <c r="E122" s="199" t="s">
        <v>1</v>
      </c>
      <c r="F122" s="200" t="s">
        <v>77</v>
      </c>
      <c r="G122" s="198"/>
      <c r="H122" s="201">
        <v>1</v>
      </c>
      <c r="I122" s="202"/>
      <c r="J122" s="198"/>
      <c r="K122" s="198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170</v>
      </c>
      <c r="AU122" s="207" t="s">
        <v>81</v>
      </c>
      <c r="AV122" s="12" t="s">
        <v>81</v>
      </c>
      <c r="AW122" s="12" t="s">
        <v>34</v>
      </c>
      <c r="AX122" s="12" t="s">
        <v>77</v>
      </c>
      <c r="AY122" s="207" t="s">
        <v>160</v>
      </c>
    </row>
    <row r="123" spans="2:65" s="1" customFormat="1" ht="16.5" customHeight="1">
      <c r="B123" s="33"/>
      <c r="C123" s="182" t="s">
        <v>189</v>
      </c>
      <c r="D123" s="182" t="s">
        <v>162</v>
      </c>
      <c r="E123" s="183" t="s">
        <v>1261</v>
      </c>
      <c r="F123" s="184" t="s">
        <v>1262</v>
      </c>
      <c r="G123" s="185" t="s">
        <v>239</v>
      </c>
      <c r="H123" s="186">
        <v>1</v>
      </c>
      <c r="I123" s="187"/>
      <c r="J123" s="188">
        <f>ROUND(I123*H123,2)</f>
        <v>0</v>
      </c>
      <c r="K123" s="184" t="s">
        <v>1</v>
      </c>
      <c r="L123" s="37"/>
      <c r="M123" s="189" t="s">
        <v>1</v>
      </c>
      <c r="N123" s="190" t="s">
        <v>44</v>
      </c>
      <c r="O123" s="59"/>
      <c r="P123" s="191">
        <f>O123*H123</f>
        <v>0</v>
      </c>
      <c r="Q123" s="191">
        <v>0</v>
      </c>
      <c r="R123" s="191">
        <f>Q123*H123</f>
        <v>0</v>
      </c>
      <c r="S123" s="191">
        <v>0</v>
      </c>
      <c r="T123" s="192">
        <f>S123*H123</f>
        <v>0</v>
      </c>
      <c r="AR123" s="16" t="s">
        <v>1232</v>
      </c>
      <c r="AT123" s="16" t="s">
        <v>162</v>
      </c>
      <c r="AU123" s="16" t="s">
        <v>81</v>
      </c>
      <c r="AY123" s="16" t="s">
        <v>160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6" t="s">
        <v>77</v>
      </c>
      <c r="BK123" s="193">
        <f>ROUND(I123*H123,2)</f>
        <v>0</v>
      </c>
      <c r="BL123" s="16" t="s">
        <v>1232</v>
      </c>
      <c r="BM123" s="16" t="s">
        <v>1263</v>
      </c>
    </row>
    <row r="124" spans="2:65" s="1" customFormat="1" ht="11.25">
      <c r="B124" s="33"/>
      <c r="C124" s="34"/>
      <c r="D124" s="194" t="s">
        <v>168</v>
      </c>
      <c r="E124" s="34"/>
      <c r="F124" s="195" t="s">
        <v>1264</v>
      </c>
      <c r="G124" s="34"/>
      <c r="H124" s="34"/>
      <c r="I124" s="111"/>
      <c r="J124" s="34"/>
      <c r="K124" s="34"/>
      <c r="L124" s="37"/>
      <c r="M124" s="196"/>
      <c r="N124" s="59"/>
      <c r="O124" s="59"/>
      <c r="P124" s="59"/>
      <c r="Q124" s="59"/>
      <c r="R124" s="59"/>
      <c r="S124" s="59"/>
      <c r="T124" s="60"/>
      <c r="AT124" s="16" t="s">
        <v>168</v>
      </c>
      <c r="AU124" s="16" t="s">
        <v>81</v>
      </c>
    </row>
    <row r="125" spans="2:65" s="14" customFormat="1" ht="11.25">
      <c r="B125" s="232"/>
      <c r="C125" s="233"/>
      <c r="D125" s="194" t="s">
        <v>170</v>
      </c>
      <c r="E125" s="234" t="s">
        <v>1</v>
      </c>
      <c r="F125" s="235" t="s">
        <v>1265</v>
      </c>
      <c r="G125" s="233"/>
      <c r="H125" s="234" t="s">
        <v>1</v>
      </c>
      <c r="I125" s="236"/>
      <c r="J125" s="233"/>
      <c r="K125" s="233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170</v>
      </c>
      <c r="AU125" s="241" t="s">
        <v>81</v>
      </c>
      <c r="AV125" s="14" t="s">
        <v>77</v>
      </c>
      <c r="AW125" s="14" t="s">
        <v>34</v>
      </c>
      <c r="AX125" s="14" t="s">
        <v>73</v>
      </c>
      <c r="AY125" s="241" t="s">
        <v>160</v>
      </c>
    </row>
    <row r="126" spans="2:65" s="14" customFormat="1" ht="11.25">
      <c r="B126" s="232"/>
      <c r="C126" s="233"/>
      <c r="D126" s="194" t="s">
        <v>170</v>
      </c>
      <c r="E126" s="234" t="s">
        <v>1</v>
      </c>
      <c r="F126" s="235" t="s">
        <v>1266</v>
      </c>
      <c r="G126" s="233"/>
      <c r="H126" s="234" t="s">
        <v>1</v>
      </c>
      <c r="I126" s="236"/>
      <c r="J126" s="233"/>
      <c r="K126" s="233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170</v>
      </c>
      <c r="AU126" s="241" t="s">
        <v>81</v>
      </c>
      <c r="AV126" s="14" t="s">
        <v>77</v>
      </c>
      <c r="AW126" s="14" t="s">
        <v>34</v>
      </c>
      <c r="AX126" s="14" t="s">
        <v>73</v>
      </c>
      <c r="AY126" s="241" t="s">
        <v>160</v>
      </c>
    </row>
    <row r="127" spans="2:65" s="12" customFormat="1" ht="11.25">
      <c r="B127" s="197"/>
      <c r="C127" s="198"/>
      <c r="D127" s="194" t="s">
        <v>170</v>
      </c>
      <c r="E127" s="199" t="s">
        <v>1</v>
      </c>
      <c r="F127" s="200" t="s">
        <v>77</v>
      </c>
      <c r="G127" s="198"/>
      <c r="H127" s="201">
        <v>1</v>
      </c>
      <c r="I127" s="202"/>
      <c r="J127" s="198"/>
      <c r="K127" s="198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170</v>
      </c>
      <c r="AU127" s="207" t="s">
        <v>81</v>
      </c>
      <c r="AV127" s="12" t="s">
        <v>81</v>
      </c>
      <c r="AW127" s="12" t="s">
        <v>34</v>
      </c>
      <c r="AX127" s="12" t="s">
        <v>77</v>
      </c>
      <c r="AY127" s="207" t="s">
        <v>160</v>
      </c>
    </row>
    <row r="128" spans="2:65" s="1" customFormat="1" ht="16.5" customHeight="1">
      <c r="B128" s="33"/>
      <c r="C128" s="182" t="s">
        <v>197</v>
      </c>
      <c r="D128" s="182" t="s">
        <v>162</v>
      </c>
      <c r="E128" s="183" t="s">
        <v>1267</v>
      </c>
      <c r="F128" s="184" t="s">
        <v>1268</v>
      </c>
      <c r="G128" s="185" t="s">
        <v>1231</v>
      </c>
      <c r="H128" s="186">
        <v>1</v>
      </c>
      <c r="I128" s="187"/>
      <c r="J128" s="188">
        <f>ROUND(I128*H128,2)</f>
        <v>0</v>
      </c>
      <c r="K128" s="184" t="s">
        <v>1</v>
      </c>
      <c r="L128" s="37"/>
      <c r="M128" s="189" t="s">
        <v>1</v>
      </c>
      <c r="N128" s="190" t="s">
        <v>44</v>
      </c>
      <c r="O128" s="59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AR128" s="16" t="s">
        <v>1232</v>
      </c>
      <c r="AT128" s="16" t="s">
        <v>162</v>
      </c>
      <c r="AU128" s="16" t="s">
        <v>81</v>
      </c>
      <c r="AY128" s="16" t="s">
        <v>160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6" t="s">
        <v>77</v>
      </c>
      <c r="BK128" s="193">
        <f>ROUND(I128*H128,2)</f>
        <v>0</v>
      </c>
      <c r="BL128" s="16" t="s">
        <v>1232</v>
      </c>
      <c r="BM128" s="16" t="s">
        <v>1269</v>
      </c>
    </row>
    <row r="129" spans="2:65" s="1" customFormat="1" ht="11.25">
      <c r="B129" s="33"/>
      <c r="C129" s="34"/>
      <c r="D129" s="194" t="s">
        <v>168</v>
      </c>
      <c r="E129" s="34"/>
      <c r="F129" s="195" t="s">
        <v>1268</v>
      </c>
      <c r="G129" s="34"/>
      <c r="H129" s="34"/>
      <c r="I129" s="111"/>
      <c r="J129" s="34"/>
      <c r="K129" s="34"/>
      <c r="L129" s="37"/>
      <c r="M129" s="196"/>
      <c r="N129" s="59"/>
      <c r="O129" s="59"/>
      <c r="P129" s="59"/>
      <c r="Q129" s="59"/>
      <c r="R129" s="59"/>
      <c r="S129" s="59"/>
      <c r="T129" s="60"/>
      <c r="AT129" s="16" t="s">
        <v>168</v>
      </c>
      <c r="AU129" s="16" t="s">
        <v>81</v>
      </c>
    </row>
    <row r="130" spans="2:65" s="14" customFormat="1" ht="11.25">
      <c r="B130" s="232"/>
      <c r="C130" s="233"/>
      <c r="D130" s="194" t="s">
        <v>170</v>
      </c>
      <c r="E130" s="234" t="s">
        <v>1</v>
      </c>
      <c r="F130" s="235" t="s">
        <v>1268</v>
      </c>
      <c r="G130" s="233"/>
      <c r="H130" s="234" t="s">
        <v>1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170</v>
      </c>
      <c r="AU130" s="241" t="s">
        <v>81</v>
      </c>
      <c r="AV130" s="14" t="s">
        <v>77</v>
      </c>
      <c r="AW130" s="14" t="s">
        <v>34</v>
      </c>
      <c r="AX130" s="14" t="s">
        <v>73</v>
      </c>
      <c r="AY130" s="241" t="s">
        <v>160</v>
      </c>
    </row>
    <row r="131" spans="2:65" s="12" customFormat="1" ht="11.25">
      <c r="B131" s="197"/>
      <c r="C131" s="198"/>
      <c r="D131" s="194" t="s">
        <v>170</v>
      </c>
      <c r="E131" s="199" t="s">
        <v>1</v>
      </c>
      <c r="F131" s="200" t="s">
        <v>77</v>
      </c>
      <c r="G131" s="198"/>
      <c r="H131" s="201">
        <v>1</v>
      </c>
      <c r="I131" s="202"/>
      <c r="J131" s="198"/>
      <c r="K131" s="198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170</v>
      </c>
      <c r="AU131" s="207" t="s">
        <v>81</v>
      </c>
      <c r="AV131" s="12" t="s">
        <v>81</v>
      </c>
      <c r="AW131" s="12" t="s">
        <v>34</v>
      </c>
      <c r="AX131" s="12" t="s">
        <v>77</v>
      </c>
      <c r="AY131" s="207" t="s">
        <v>160</v>
      </c>
    </row>
    <row r="132" spans="2:65" s="11" customFormat="1" ht="22.9" customHeight="1">
      <c r="B132" s="166"/>
      <c r="C132" s="167"/>
      <c r="D132" s="168" t="s">
        <v>72</v>
      </c>
      <c r="E132" s="180" t="s">
        <v>1270</v>
      </c>
      <c r="F132" s="180" t="s">
        <v>1271</v>
      </c>
      <c r="G132" s="167"/>
      <c r="H132" s="167"/>
      <c r="I132" s="170"/>
      <c r="J132" s="181">
        <f>BK132</f>
        <v>0</v>
      </c>
      <c r="K132" s="167"/>
      <c r="L132" s="172"/>
      <c r="M132" s="173"/>
      <c r="N132" s="174"/>
      <c r="O132" s="174"/>
      <c r="P132" s="175">
        <f>SUM(P133:P140)</f>
        <v>0</v>
      </c>
      <c r="Q132" s="174"/>
      <c r="R132" s="175">
        <f>SUM(R133:R140)</f>
        <v>0</v>
      </c>
      <c r="S132" s="174"/>
      <c r="T132" s="176">
        <f>SUM(T133:T140)</f>
        <v>0</v>
      </c>
      <c r="AR132" s="177" t="s">
        <v>189</v>
      </c>
      <c r="AT132" s="178" t="s">
        <v>72</v>
      </c>
      <c r="AU132" s="178" t="s">
        <v>77</v>
      </c>
      <c r="AY132" s="177" t="s">
        <v>160</v>
      </c>
      <c r="BK132" s="179">
        <f>SUM(BK133:BK140)</f>
        <v>0</v>
      </c>
    </row>
    <row r="133" spans="2:65" s="1" customFormat="1" ht="16.5" customHeight="1">
      <c r="B133" s="33"/>
      <c r="C133" s="182" t="s">
        <v>203</v>
      </c>
      <c r="D133" s="182" t="s">
        <v>162</v>
      </c>
      <c r="E133" s="183" t="s">
        <v>1272</v>
      </c>
      <c r="F133" s="184" t="s">
        <v>1273</v>
      </c>
      <c r="G133" s="185" t="s">
        <v>239</v>
      </c>
      <c r="H133" s="186">
        <v>1</v>
      </c>
      <c r="I133" s="187"/>
      <c r="J133" s="188">
        <f>ROUND(I133*H133,2)</f>
        <v>0</v>
      </c>
      <c r="K133" s="184" t="s">
        <v>1</v>
      </c>
      <c r="L133" s="37"/>
      <c r="M133" s="189" t="s">
        <v>1</v>
      </c>
      <c r="N133" s="190" t="s">
        <v>44</v>
      </c>
      <c r="O133" s="59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AR133" s="16" t="s">
        <v>1232</v>
      </c>
      <c r="AT133" s="16" t="s">
        <v>162</v>
      </c>
      <c r="AU133" s="16" t="s">
        <v>81</v>
      </c>
      <c r="AY133" s="16" t="s">
        <v>160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6" t="s">
        <v>77</v>
      </c>
      <c r="BK133" s="193">
        <f>ROUND(I133*H133,2)</f>
        <v>0</v>
      </c>
      <c r="BL133" s="16" t="s">
        <v>1232</v>
      </c>
      <c r="BM133" s="16" t="s">
        <v>1274</v>
      </c>
    </row>
    <row r="134" spans="2:65" s="1" customFormat="1" ht="11.25">
      <c r="B134" s="33"/>
      <c r="C134" s="34"/>
      <c r="D134" s="194" t="s">
        <v>168</v>
      </c>
      <c r="E134" s="34"/>
      <c r="F134" s="195" t="s">
        <v>1273</v>
      </c>
      <c r="G134" s="34"/>
      <c r="H134" s="34"/>
      <c r="I134" s="111"/>
      <c r="J134" s="34"/>
      <c r="K134" s="34"/>
      <c r="L134" s="37"/>
      <c r="M134" s="196"/>
      <c r="N134" s="59"/>
      <c r="O134" s="59"/>
      <c r="P134" s="59"/>
      <c r="Q134" s="59"/>
      <c r="R134" s="59"/>
      <c r="S134" s="59"/>
      <c r="T134" s="60"/>
      <c r="AT134" s="16" t="s">
        <v>168</v>
      </c>
      <c r="AU134" s="16" t="s">
        <v>81</v>
      </c>
    </row>
    <row r="135" spans="2:65" s="14" customFormat="1" ht="11.25">
      <c r="B135" s="232"/>
      <c r="C135" s="233"/>
      <c r="D135" s="194" t="s">
        <v>170</v>
      </c>
      <c r="E135" s="234" t="s">
        <v>1</v>
      </c>
      <c r="F135" s="235" t="s">
        <v>1268</v>
      </c>
      <c r="G135" s="233"/>
      <c r="H135" s="234" t="s">
        <v>1</v>
      </c>
      <c r="I135" s="236"/>
      <c r="J135" s="233"/>
      <c r="K135" s="233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170</v>
      </c>
      <c r="AU135" s="241" t="s">
        <v>81</v>
      </c>
      <c r="AV135" s="14" t="s">
        <v>77</v>
      </c>
      <c r="AW135" s="14" t="s">
        <v>34</v>
      </c>
      <c r="AX135" s="14" t="s">
        <v>73</v>
      </c>
      <c r="AY135" s="241" t="s">
        <v>160</v>
      </c>
    </row>
    <row r="136" spans="2:65" s="12" customFormat="1" ht="11.25">
      <c r="B136" s="197"/>
      <c r="C136" s="198"/>
      <c r="D136" s="194" t="s">
        <v>170</v>
      </c>
      <c r="E136" s="199" t="s">
        <v>1</v>
      </c>
      <c r="F136" s="200" t="s">
        <v>77</v>
      </c>
      <c r="G136" s="198"/>
      <c r="H136" s="201">
        <v>1</v>
      </c>
      <c r="I136" s="202"/>
      <c r="J136" s="198"/>
      <c r="K136" s="198"/>
      <c r="L136" s="203"/>
      <c r="M136" s="204"/>
      <c r="N136" s="205"/>
      <c r="O136" s="205"/>
      <c r="P136" s="205"/>
      <c r="Q136" s="205"/>
      <c r="R136" s="205"/>
      <c r="S136" s="205"/>
      <c r="T136" s="206"/>
      <c r="AT136" s="207" t="s">
        <v>170</v>
      </c>
      <c r="AU136" s="207" t="s">
        <v>81</v>
      </c>
      <c r="AV136" s="12" t="s">
        <v>81</v>
      </c>
      <c r="AW136" s="12" t="s">
        <v>34</v>
      </c>
      <c r="AX136" s="12" t="s">
        <v>77</v>
      </c>
      <c r="AY136" s="207" t="s">
        <v>160</v>
      </c>
    </row>
    <row r="137" spans="2:65" s="1" customFormat="1" ht="16.5" customHeight="1">
      <c r="B137" s="33"/>
      <c r="C137" s="182" t="s">
        <v>209</v>
      </c>
      <c r="D137" s="182" t="s">
        <v>162</v>
      </c>
      <c r="E137" s="183" t="s">
        <v>1275</v>
      </c>
      <c r="F137" s="184" t="s">
        <v>1276</v>
      </c>
      <c r="G137" s="185" t="s">
        <v>1231</v>
      </c>
      <c r="H137" s="186">
        <v>1</v>
      </c>
      <c r="I137" s="187"/>
      <c r="J137" s="188">
        <f>ROUND(I137*H137,2)</f>
        <v>0</v>
      </c>
      <c r="K137" s="184" t="s">
        <v>1</v>
      </c>
      <c r="L137" s="37"/>
      <c r="M137" s="189" t="s">
        <v>1</v>
      </c>
      <c r="N137" s="190" t="s">
        <v>44</v>
      </c>
      <c r="O137" s="59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AR137" s="16" t="s">
        <v>1232</v>
      </c>
      <c r="AT137" s="16" t="s">
        <v>162</v>
      </c>
      <c r="AU137" s="16" t="s">
        <v>81</v>
      </c>
      <c r="AY137" s="16" t="s">
        <v>160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6" t="s">
        <v>77</v>
      </c>
      <c r="BK137" s="193">
        <f>ROUND(I137*H137,2)</f>
        <v>0</v>
      </c>
      <c r="BL137" s="16" t="s">
        <v>1232</v>
      </c>
      <c r="BM137" s="16" t="s">
        <v>1277</v>
      </c>
    </row>
    <row r="138" spans="2:65" s="1" customFormat="1" ht="11.25">
      <c r="B138" s="33"/>
      <c r="C138" s="34"/>
      <c r="D138" s="194" t="s">
        <v>168</v>
      </c>
      <c r="E138" s="34"/>
      <c r="F138" s="195" t="s">
        <v>1276</v>
      </c>
      <c r="G138" s="34"/>
      <c r="H138" s="34"/>
      <c r="I138" s="111"/>
      <c r="J138" s="34"/>
      <c r="K138" s="34"/>
      <c r="L138" s="37"/>
      <c r="M138" s="196"/>
      <c r="N138" s="59"/>
      <c r="O138" s="59"/>
      <c r="P138" s="59"/>
      <c r="Q138" s="59"/>
      <c r="R138" s="59"/>
      <c r="S138" s="59"/>
      <c r="T138" s="60"/>
      <c r="AT138" s="16" t="s">
        <v>168</v>
      </c>
      <c r="AU138" s="16" t="s">
        <v>81</v>
      </c>
    </row>
    <row r="139" spans="2:65" s="14" customFormat="1" ht="11.25">
      <c r="B139" s="232"/>
      <c r="C139" s="233"/>
      <c r="D139" s="194" t="s">
        <v>170</v>
      </c>
      <c r="E139" s="234" t="s">
        <v>1</v>
      </c>
      <c r="F139" s="235" t="s">
        <v>1276</v>
      </c>
      <c r="G139" s="233"/>
      <c r="H139" s="234" t="s">
        <v>1</v>
      </c>
      <c r="I139" s="236"/>
      <c r="J139" s="233"/>
      <c r="K139" s="233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170</v>
      </c>
      <c r="AU139" s="241" t="s">
        <v>81</v>
      </c>
      <c r="AV139" s="14" t="s">
        <v>77</v>
      </c>
      <c r="AW139" s="14" t="s">
        <v>34</v>
      </c>
      <c r="AX139" s="14" t="s">
        <v>73</v>
      </c>
      <c r="AY139" s="241" t="s">
        <v>160</v>
      </c>
    </row>
    <row r="140" spans="2:65" s="12" customFormat="1" ht="11.25">
      <c r="B140" s="197"/>
      <c r="C140" s="198"/>
      <c r="D140" s="194" t="s">
        <v>170</v>
      </c>
      <c r="E140" s="199" t="s">
        <v>1</v>
      </c>
      <c r="F140" s="200" t="s">
        <v>77</v>
      </c>
      <c r="G140" s="198"/>
      <c r="H140" s="201">
        <v>1</v>
      </c>
      <c r="I140" s="202"/>
      <c r="J140" s="198"/>
      <c r="K140" s="198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170</v>
      </c>
      <c r="AU140" s="207" t="s">
        <v>81</v>
      </c>
      <c r="AV140" s="12" t="s">
        <v>81</v>
      </c>
      <c r="AW140" s="12" t="s">
        <v>34</v>
      </c>
      <c r="AX140" s="12" t="s">
        <v>77</v>
      </c>
      <c r="AY140" s="207" t="s">
        <v>160</v>
      </c>
    </row>
    <row r="141" spans="2:65" s="11" customFormat="1" ht="22.9" customHeight="1">
      <c r="B141" s="166"/>
      <c r="C141" s="167"/>
      <c r="D141" s="168" t="s">
        <v>72</v>
      </c>
      <c r="E141" s="180" t="s">
        <v>1278</v>
      </c>
      <c r="F141" s="180" t="s">
        <v>1279</v>
      </c>
      <c r="G141" s="167"/>
      <c r="H141" s="167"/>
      <c r="I141" s="170"/>
      <c r="J141" s="181">
        <f>BK141</f>
        <v>0</v>
      </c>
      <c r="K141" s="167"/>
      <c r="L141" s="172"/>
      <c r="M141" s="173"/>
      <c r="N141" s="174"/>
      <c r="O141" s="174"/>
      <c r="P141" s="175">
        <f>SUM(P142:P177)</f>
        <v>0</v>
      </c>
      <c r="Q141" s="174"/>
      <c r="R141" s="175">
        <f>SUM(R142:R177)</f>
        <v>0</v>
      </c>
      <c r="S141" s="174"/>
      <c r="T141" s="176">
        <f>SUM(T142:T177)</f>
        <v>0</v>
      </c>
      <c r="AR141" s="177" t="s">
        <v>189</v>
      </c>
      <c r="AT141" s="178" t="s">
        <v>72</v>
      </c>
      <c r="AU141" s="178" t="s">
        <v>77</v>
      </c>
      <c r="AY141" s="177" t="s">
        <v>160</v>
      </c>
      <c r="BK141" s="179">
        <f>SUM(BK142:BK177)</f>
        <v>0</v>
      </c>
    </row>
    <row r="142" spans="2:65" s="1" customFormat="1" ht="16.5" customHeight="1">
      <c r="B142" s="33"/>
      <c r="C142" s="182" t="s">
        <v>216</v>
      </c>
      <c r="D142" s="182" t="s">
        <v>162</v>
      </c>
      <c r="E142" s="183" t="s">
        <v>1280</v>
      </c>
      <c r="F142" s="184" t="s">
        <v>1281</v>
      </c>
      <c r="G142" s="185" t="s">
        <v>1231</v>
      </c>
      <c r="H142" s="186">
        <v>1</v>
      </c>
      <c r="I142" s="187"/>
      <c r="J142" s="188">
        <f>ROUND(I142*H142,2)</f>
        <v>0</v>
      </c>
      <c r="K142" s="184" t="s">
        <v>1</v>
      </c>
      <c r="L142" s="37"/>
      <c r="M142" s="189" t="s">
        <v>1</v>
      </c>
      <c r="N142" s="190" t="s">
        <v>44</v>
      </c>
      <c r="O142" s="59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AR142" s="16" t="s">
        <v>1232</v>
      </c>
      <c r="AT142" s="16" t="s">
        <v>162</v>
      </c>
      <c r="AU142" s="16" t="s">
        <v>81</v>
      </c>
      <c r="AY142" s="16" t="s">
        <v>160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6" t="s">
        <v>77</v>
      </c>
      <c r="BK142" s="193">
        <f>ROUND(I142*H142,2)</f>
        <v>0</v>
      </c>
      <c r="BL142" s="16" t="s">
        <v>1232</v>
      </c>
      <c r="BM142" s="16" t="s">
        <v>1282</v>
      </c>
    </row>
    <row r="143" spans="2:65" s="1" customFormat="1" ht="11.25">
      <c r="B143" s="33"/>
      <c r="C143" s="34"/>
      <c r="D143" s="194" t="s">
        <v>168</v>
      </c>
      <c r="E143" s="34"/>
      <c r="F143" s="195" t="s">
        <v>1281</v>
      </c>
      <c r="G143" s="34"/>
      <c r="H143" s="34"/>
      <c r="I143" s="111"/>
      <c r="J143" s="34"/>
      <c r="K143" s="34"/>
      <c r="L143" s="37"/>
      <c r="M143" s="196"/>
      <c r="N143" s="59"/>
      <c r="O143" s="59"/>
      <c r="P143" s="59"/>
      <c r="Q143" s="59"/>
      <c r="R143" s="59"/>
      <c r="S143" s="59"/>
      <c r="T143" s="60"/>
      <c r="AT143" s="16" t="s">
        <v>168</v>
      </c>
      <c r="AU143" s="16" t="s">
        <v>81</v>
      </c>
    </row>
    <row r="144" spans="2:65" s="14" customFormat="1" ht="11.25">
      <c r="B144" s="232"/>
      <c r="C144" s="233"/>
      <c r="D144" s="194" t="s">
        <v>170</v>
      </c>
      <c r="E144" s="234" t="s">
        <v>1</v>
      </c>
      <c r="F144" s="235" t="s">
        <v>1283</v>
      </c>
      <c r="G144" s="233"/>
      <c r="H144" s="234" t="s">
        <v>1</v>
      </c>
      <c r="I144" s="236"/>
      <c r="J144" s="233"/>
      <c r="K144" s="233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170</v>
      </c>
      <c r="AU144" s="241" t="s">
        <v>81</v>
      </c>
      <c r="AV144" s="14" t="s">
        <v>77</v>
      </c>
      <c r="AW144" s="14" t="s">
        <v>34</v>
      </c>
      <c r="AX144" s="14" t="s">
        <v>73</v>
      </c>
      <c r="AY144" s="241" t="s">
        <v>160</v>
      </c>
    </row>
    <row r="145" spans="2:65" s="14" customFormat="1" ht="11.25">
      <c r="B145" s="232"/>
      <c r="C145" s="233"/>
      <c r="D145" s="194" t="s">
        <v>170</v>
      </c>
      <c r="E145" s="234" t="s">
        <v>1</v>
      </c>
      <c r="F145" s="235" t="s">
        <v>1284</v>
      </c>
      <c r="G145" s="233"/>
      <c r="H145" s="234" t="s">
        <v>1</v>
      </c>
      <c r="I145" s="236"/>
      <c r="J145" s="233"/>
      <c r="K145" s="233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170</v>
      </c>
      <c r="AU145" s="241" t="s">
        <v>81</v>
      </c>
      <c r="AV145" s="14" t="s">
        <v>77</v>
      </c>
      <c r="AW145" s="14" t="s">
        <v>34</v>
      </c>
      <c r="AX145" s="14" t="s">
        <v>73</v>
      </c>
      <c r="AY145" s="241" t="s">
        <v>160</v>
      </c>
    </row>
    <row r="146" spans="2:65" s="14" customFormat="1" ht="11.25">
      <c r="B146" s="232"/>
      <c r="C146" s="233"/>
      <c r="D146" s="194" t="s">
        <v>170</v>
      </c>
      <c r="E146" s="234" t="s">
        <v>1</v>
      </c>
      <c r="F146" s="235" t="s">
        <v>1285</v>
      </c>
      <c r="G146" s="233"/>
      <c r="H146" s="234" t="s">
        <v>1</v>
      </c>
      <c r="I146" s="236"/>
      <c r="J146" s="233"/>
      <c r="K146" s="233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170</v>
      </c>
      <c r="AU146" s="241" t="s">
        <v>81</v>
      </c>
      <c r="AV146" s="14" t="s">
        <v>77</v>
      </c>
      <c r="AW146" s="14" t="s">
        <v>34</v>
      </c>
      <c r="AX146" s="14" t="s">
        <v>73</v>
      </c>
      <c r="AY146" s="241" t="s">
        <v>160</v>
      </c>
    </row>
    <row r="147" spans="2:65" s="12" customFormat="1" ht="11.25">
      <c r="B147" s="197"/>
      <c r="C147" s="198"/>
      <c r="D147" s="194" t="s">
        <v>170</v>
      </c>
      <c r="E147" s="199" t="s">
        <v>1</v>
      </c>
      <c r="F147" s="200" t="s">
        <v>77</v>
      </c>
      <c r="G147" s="198"/>
      <c r="H147" s="201">
        <v>1</v>
      </c>
      <c r="I147" s="202"/>
      <c r="J147" s="198"/>
      <c r="K147" s="198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170</v>
      </c>
      <c r="AU147" s="207" t="s">
        <v>81</v>
      </c>
      <c r="AV147" s="12" t="s">
        <v>81</v>
      </c>
      <c r="AW147" s="12" t="s">
        <v>34</v>
      </c>
      <c r="AX147" s="12" t="s">
        <v>77</v>
      </c>
      <c r="AY147" s="207" t="s">
        <v>160</v>
      </c>
    </row>
    <row r="148" spans="2:65" s="1" customFormat="1" ht="16.5" customHeight="1">
      <c r="B148" s="33"/>
      <c r="C148" s="182" t="s">
        <v>222</v>
      </c>
      <c r="D148" s="182" t="s">
        <v>162</v>
      </c>
      <c r="E148" s="183" t="s">
        <v>1286</v>
      </c>
      <c r="F148" s="184" t="s">
        <v>1287</v>
      </c>
      <c r="G148" s="185" t="s">
        <v>239</v>
      </c>
      <c r="H148" s="186">
        <v>1</v>
      </c>
      <c r="I148" s="187"/>
      <c r="J148" s="188">
        <f>ROUND(I148*H148,2)</f>
        <v>0</v>
      </c>
      <c r="K148" s="184" t="s">
        <v>1</v>
      </c>
      <c r="L148" s="37"/>
      <c r="M148" s="189" t="s">
        <v>1</v>
      </c>
      <c r="N148" s="190" t="s">
        <v>44</v>
      </c>
      <c r="O148" s="59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AR148" s="16" t="s">
        <v>1232</v>
      </c>
      <c r="AT148" s="16" t="s">
        <v>162</v>
      </c>
      <c r="AU148" s="16" t="s">
        <v>81</v>
      </c>
      <c r="AY148" s="16" t="s">
        <v>160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6" t="s">
        <v>77</v>
      </c>
      <c r="BK148" s="193">
        <f>ROUND(I148*H148,2)</f>
        <v>0</v>
      </c>
      <c r="BL148" s="16" t="s">
        <v>1232</v>
      </c>
      <c r="BM148" s="16" t="s">
        <v>1288</v>
      </c>
    </row>
    <row r="149" spans="2:65" s="1" customFormat="1" ht="11.25">
      <c r="B149" s="33"/>
      <c r="C149" s="34"/>
      <c r="D149" s="194" t="s">
        <v>168</v>
      </c>
      <c r="E149" s="34"/>
      <c r="F149" s="195" t="s">
        <v>1287</v>
      </c>
      <c r="G149" s="34"/>
      <c r="H149" s="34"/>
      <c r="I149" s="111"/>
      <c r="J149" s="34"/>
      <c r="K149" s="34"/>
      <c r="L149" s="37"/>
      <c r="M149" s="196"/>
      <c r="N149" s="59"/>
      <c r="O149" s="59"/>
      <c r="P149" s="59"/>
      <c r="Q149" s="59"/>
      <c r="R149" s="59"/>
      <c r="S149" s="59"/>
      <c r="T149" s="60"/>
      <c r="AT149" s="16" t="s">
        <v>168</v>
      </c>
      <c r="AU149" s="16" t="s">
        <v>81</v>
      </c>
    </row>
    <row r="150" spans="2:65" s="14" customFormat="1" ht="11.25">
      <c r="B150" s="232"/>
      <c r="C150" s="233"/>
      <c r="D150" s="194" t="s">
        <v>170</v>
      </c>
      <c r="E150" s="234" t="s">
        <v>1</v>
      </c>
      <c r="F150" s="235" t="s">
        <v>1289</v>
      </c>
      <c r="G150" s="233"/>
      <c r="H150" s="234" t="s">
        <v>1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170</v>
      </c>
      <c r="AU150" s="241" t="s">
        <v>81</v>
      </c>
      <c r="AV150" s="14" t="s">
        <v>77</v>
      </c>
      <c r="AW150" s="14" t="s">
        <v>34</v>
      </c>
      <c r="AX150" s="14" t="s">
        <v>73</v>
      </c>
      <c r="AY150" s="241" t="s">
        <v>160</v>
      </c>
    </row>
    <row r="151" spans="2:65" s="14" customFormat="1" ht="11.25">
      <c r="B151" s="232"/>
      <c r="C151" s="233"/>
      <c r="D151" s="194" t="s">
        <v>170</v>
      </c>
      <c r="E151" s="234" t="s">
        <v>1</v>
      </c>
      <c r="F151" s="235" t="s">
        <v>1290</v>
      </c>
      <c r="G151" s="233"/>
      <c r="H151" s="234" t="s">
        <v>1</v>
      </c>
      <c r="I151" s="236"/>
      <c r="J151" s="233"/>
      <c r="K151" s="233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170</v>
      </c>
      <c r="AU151" s="241" t="s">
        <v>81</v>
      </c>
      <c r="AV151" s="14" t="s">
        <v>77</v>
      </c>
      <c r="AW151" s="14" t="s">
        <v>34</v>
      </c>
      <c r="AX151" s="14" t="s">
        <v>73</v>
      </c>
      <c r="AY151" s="241" t="s">
        <v>160</v>
      </c>
    </row>
    <row r="152" spans="2:65" s="14" customFormat="1" ht="11.25">
      <c r="B152" s="232"/>
      <c r="C152" s="233"/>
      <c r="D152" s="194" t="s">
        <v>170</v>
      </c>
      <c r="E152" s="234" t="s">
        <v>1</v>
      </c>
      <c r="F152" s="235" t="s">
        <v>1291</v>
      </c>
      <c r="G152" s="233"/>
      <c r="H152" s="234" t="s">
        <v>1</v>
      </c>
      <c r="I152" s="236"/>
      <c r="J152" s="233"/>
      <c r="K152" s="233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170</v>
      </c>
      <c r="AU152" s="241" t="s">
        <v>81</v>
      </c>
      <c r="AV152" s="14" t="s">
        <v>77</v>
      </c>
      <c r="AW152" s="14" t="s">
        <v>34</v>
      </c>
      <c r="AX152" s="14" t="s">
        <v>73</v>
      </c>
      <c r="AY152" s="241" t="s">
        <v>160</v>
      </c>
    </row>
    <row r="153" spans="2:65" s="14" customFormat="1" ht="11.25">
      <c r="B153" s="232"/>
      <c r="C153" s="233"/>
      <c r="D153" s="194" t="s">
        <v>170</v>
      </c>
      <c r="E153" s="234" t="s">
        <v>1</v>
      </c>
      <c r="F153" s="235" t="s">
        <v>1292</v>
      </c>
      <c r="G153" s="233"/>
      <c r="H153" s="234" t="s">
        <v>1</v>
      </c>
      <c r="I153" s="236"/>
      <c r="J153" s="233"/>
      <c r="K153" s="233"/>
      <c r="L153" s="237"/>
      <c r="M153" s="238"/>
      <c r="N153" s="239"/>
      <c r="O153" s="239"/>
      <c r="P153" s="239"/>
      <c r="Q153" s="239"/>
      <c r="R153" s="239"/>
      <c r="S153" s="239"/>
      <c r="T153" s="240"/>
      <c r="AT153" s="241" t="s">
        <v>170</v>
      </c>
      <c r="AU153" s="241" t="s">
        <v>81</v>
      </c>
      <c r="AV153" s="14" t="s">
        <v>77</v>
      </c>
      <c r="AW153" s="14" t="s">
        <v>34</v>
      </c>
      <c r="AX153" s="14" t="s">
        <v>73</v>
      </c>
      <c r="AY153" s="241" t="s">
        <v>160</v>
      </c>
    </row>
    <row r="154" spans="2:65" s="12" customFormat="1" ht="11.25">
      <c r="B154" s="197"/>
      <c r="C154" s="198"/>
      <c r="D154" s="194" t="s">
        <v>170</v>
      </c>
      <c r="E154" s="199" t="s">
        <v>1</v>
      </c>
      <c r="F154" s="200" t="s">
        <v>77</v>
      </c>
      <c r="G154" s="198"/>
      <c r="H154" s="201">
        <v>1</v>
      </c>
      <c r="I154" s="202"/>
      <c r="J154" s="198"/>
      <c r="K154" s="198"/>
      <c r="L154" s="203"/>
      <c r="M154" s="204"/>
      <c r="N154" s="205"/>
      <c r="O154" s="205"/>
      <c r="P154" s="205"/>
      <c r="Q154" s="205"/>
      <c r="R154" s="205"/>
      <c r="S154" s="205"/>
      <c r="T154" s="206"/>
      <c r="AT154" s="207" t="s">
        <v>170</v>
      </c>
      <c r="AU154" s="207" t="s">
        <v>81</v>
      </c>
      <c r="AV154" s="12" t="s">
        <v>81</v>
      </c>
      <c r="AW154" s="12" t="s">
        <v>34</v>
      </c>
      <c r="AX154" s="12" t="s">
        <v>77</v>
      </c>
      <c r="AY154" s="207" t="s">
        <v>160</v>
      </c>
    </row>
    <row r="155" spans="2:65" s="1" customFormat="1" ht="16.5" customHeight="1">
      <c r="B155" s="33"/>
      <c r="C155" s="182" t="s">
        <v>228</v>
      </c>
      <c r="D155" s="182" t="s">
        <v>162</v>
      </c>
      <c r="E155" s="183" t="s">
        <v>1293</v>
      </c>
      <c r="F155" s="184" t="s">
        <v>1294</v>
      </c>
      <c r="G155" s="185" t="s">
        <v>239</v>
      </c>
      <c r="H155" s="186">
        <v>1</v>
      </c>
      <c r="I155" s="187"/>
      <c r="J155" s="188">
        <f>ROUND(I155*H155,2)</f>
        <v>0</v>
      </c>
      <c r="K155" s="184" t="s">
        <v>1</v>
      </c>
      <c r="L155" s="37"/>
      <c r="M155" s="189" t="s">
        <v>1</v>
      </c>
      <c r="N155" s="190" t="s">
        <v>44</v>
      </c>
      <c r="O155" s="59"/>
      <c r="P155" s="191">
        <f>O155*H155</f>
        <v>0</v>
      </c>
      <c r="Q155" s="191">
        <v>0</v>
      </c>
      <c r="R155" s="191">
        <f>Q155*H155</f>
        <v>0</v>
      </c>
      <c r="S155" s="191">
        <v>0</v>
      </c>
      <c r="T155" s="192">
        <f>S155*H155</f>
        <v>0</v>
      </c>
      <c r="AR155" s="16" t="s">
        <v>1232</v>
      </c>
      <c r="AT155" s="16" t="s">
        <v>162</v>
      </c>
      <c r="AU155" s="16" t="s">
        <v>81</v>
      </c>
      <c r="AY155" s="16" t="s">
        <v>160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6" t="s">
        <v>77</v>
      </c>
      <c r="BK155" s="193">
        <f>ROUND(I155*H155,2)</f>
        <v>0</v>
      </c>
      <c r="BL155" s="16" t="s">
        <v>1232</v>
      </c>
      <c r="BM155" s="16" t="s">
        <v>1295</v>
      </c>
    </row>
    <row r="156" spans="2:65" s="1" customFormat="1" ht="11.25">
      <c r="B156" s="33"/>
      <c r="C156" s="34"/>
      <c r="D156" s="194" t="s">
        <v>168</v>
      </c>
      <c r="E156" s="34"/>
      <c r="F156" s="195" t="s">
        <v>1294</v>
      </c>
      <c r="G156" s="34"/>
      <c r="H156" s="34"/>
      <c r="I156" s="111"/>
      <c r="J156" s="34"/>
      <c r="K156" s="34"/>
      <c r="L156" s="37"/>
      <c r="M156" s="196"/>
      <c r="N156" s="59"/>
      <c r="O156" s="59"/>
      <c r="P156" s="59"/>
      <c r="Q156" s="59"/>
      <c r="R156" s="59"/>
      <c r="S156" s="59"/>
      <c r="T156" s="60"/>
      <c r="AT156" s="16" t="s">
        <v>168</v>
      </c>
      <c r="AU156" s="16" t="s">
        <v>81</v>
      </c>
    </row>
    <row r="157" spans="2:65" s="14" customFormat="1" ht="11.25">
      <c r="B157" s="232"/>
      <c r="C157" s="233"/>
      <c r="D157" s="194" t="s">
        <v>170</v>
      </c>
      <c r="E157" s="234" t="s">
        <v>1</v>
      </c>
      <c r="F157" s="235" t="s">
        <v>1296</v>
      </c>
      <c r="G157" s="233"/>
      <c r="H157" s="234" t="s">
        <v>1</v>
      </c>
      <c r="I157" s="236"/>
      <c r="J157" s="233"/>
      <c r="K157" s="233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170</v>
      </c>
      <c r="AU157" s="241" t="s">
        <v>81</v>
      </c>
      <c r="AV157" s="14" t="s">
        <v>77</v>
      </c>
      <c r="AW157" s="14" t="s">
        <v>34</v>
      </c>
      <c r="AX157" s="14" t="s">
        <v>73</v>
      </c>
      <c r="AY157" s="241" t="s">
        <v>160</v>
      </c>
    </row>
    <row r="158" spans="2:65" s="12" customFormat="1" ht="11.25">
      <c r="B158" s="197"/>
      <c r="C158" s="198"/>
      <c r="D158" s="194" t="s">
        <v>170</v>
      </c>
      <c r="E158" s="199" t="s">
        <v>1</v>
      </c>
      <c r="F158" s="200" t="s">
        <v>77</v>
      </c>
      <c r="G158" s="198"/>
      <c r="H158" s="201">
        <v>1</v>
      </c>
      <c r="I158" s="202"/>
      <c r="J158" s="198"/>
      <c r="K158" s="198"/>
      <c r="L158" s="203"/>
      <c r="M158" s="204"/>
      <c r="N158" s="205"/>
      <c r="O158" s="205"/>
      <c r="P158" s="205"/>
      <c r="Q158" s="205"/>
      <c r="R158" s="205"/>
      <c r="S158" s="205"/>
      <c r="T158" s="206"/>
      <c r="AT158" s="207" t="s">
        <v>170</v>
      </c>
      <c r="AU158" s="207" t="s">
        <v>81</v>
      </c>
      <c r="AV158" s="12" t="s">
        <v>81</v>
      </c>
      <c r="AW158" s="12" t="s">
        <v>34</v>
      </c>
      <c r="AX158" s="12" t="s">
        <v>77</v>
      </c>
      <c r="AY158" s="207" t="s">
        <v>160</v>
      </c>
    </row>
    <row r="159" spans="2:65" s="1" customFormat="1" ht="16.5" customHeight="1">
      <c r="B159" s="33"/>
      <c r="C159" s="182" t="s">
        <v>236</v>
      </c>
      <c r="D159" s="182" t="s">
        <v>162</v>
      </c>
      <c r="E159" s="183" t="s">
        <v>1297</v>
      </c>
      <c r="F159" s="184" t="s">
        <v>1298</v>
      </c>
      <c r="G159" s="185" t="s">
        <v>1231</v>
      </c>
      <c r="H159" s="186">
        <v>1</v>
      </c>
      <c r="I159" s="187"/>
      <c r="J159" s="188">
        <f>ROUND(I159*H159,2)</f>
        <v>0</v>
      </c>
      <c r="K159" s="184" t="s">
        <v>1</v>
      </c>
      <c r="L159" s="37"/>
      <c r="M159" s="189" t="s">
        <v>1</v>
      </c>
      <c r="N159" s="190" t="s">
        <v>44</v>
      </c>
      <c r="O159" s="59"/>
      <c r="P159" s="191">
        <f>O159*H159</f>
        <v>0</v>
      </c>
      <c r="Q159" s="191">
        <v>0</v>
      </c>
      <c r="R159" s="191">
        <f>Q159*H159</f>
        <v>0</v>
      </c>
      <c r="S159" s="191">
        <v>0</v>
      </c>
      <c r="T159" s="192">
        <f>S159*H159</f>
        <v>0</v>
      </c>
      <c r="AR159" s="16" t="s">
        <v>1232</v>
      </c>
      <c r="AT159" s="16" t="s">
        <v>162</v>
      </c>
      <c r="AU159" s="16" t="s">
        <v>81</v>
      </c>
      <c r="AY159" s="16" t="s">
        <v>160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6" t="s">
        <v>77</v>
      </c>
      <c r="BK159" s="193">
        <f>ROUND(I159*H159,2)</f>
        <v>0</v>
      </c>
      <c r="BL159" s="16" t="s">
        <v>1232</v>
      </c>
      <c r="BM159" s="16" t="s">
        <v>1299</v>
      </c>
    </row>
    <row r="160" spans="2:65" s="1" customFormat="1" ht="11.25">
      <c r="B160" s="33"/>
      <c r="C160" s="34"/>
      <c r="D160" s="194" t="s">
        <v>168</v>
      </c>
      <c r="E160" s="34"/>
      <c r="F160" s="195" t="s">
        <v>1298</v>
      </c>
      <c r="G160" s="34"/>
      <c r="H160" s="34"/>
      <c r="I160" s="111"/>
      <c r="J160" s="34"/>
      <c r="K160" s="34"/>
      <c r="L160" s="37"/>
      <c r="M160" s="196"/>
      <c r="N160" s="59"/>
      <c r="O160" s="59"/>
      <c r="P160" s="59"/>
      <c r="Q160" s="59"/>
      <c r="R160" s="59"/>
      <c r="S160" s="59"/>
      <c r="T160" s="60"/>
      <c r="AT160" s="16" t="s">
        <v>168</v>
      </c>
      <c r="AU160" s="16" t="s">
        <v>81</v>
      </c>
    </row>
    <row r="161" spans="2:65" s="14" customFormat="1" ht="11.25">
      <c r="B161" s="232"/>
      <c r="C161" s="233"/>
      <c r="D161" s="194" t="s">
        <v>170</v>
      </c>
      <c r="E161" s="234" t="s">
        <v>1</v>
      </c>
      <c r="F161" s="235" t="s">
        <v>1300</v>
      </c>
      <c r="G161" s="233"/>
      <c r="H161" s="234" t="s">
        <v>1</v>
      </c>
      <c r="I161" s="236"/>
      <c r="J161" s="233"/>
      <c r="K161" s="233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170</v>
      </c>
      <c r="AU161" s="241" t="s">
        <v>81</v>
      </c>
      <c r="AV161" s="14" t="s">
        <v>77</v>
      </c>
      <c r="AW161" s="14" t="s">
        <v>34</v>
      </c>
      <c r="AX161" s="14" t="s">
        <v>73</v>
      </c>
      <c r="AY161" s="241" t="s">
        <v>160</v>
      </c>
    </row>
    <row r="162" spans="2:65" s="14" customFormat="1" ht="11.25">
      <c r="B162" s="232"/>
      <c r="C162" s="233"/>
      <c r="D162" s="194" t="s">
        <v>170</v>
      </c>
      <c r="E162" s="234" t="s">
        <v>1</v>
      </c>
      <c r="F162" s="235" t="s">
        <v>1301</v>
      </c>
      <c r="G162" s="233"/>
      <c r="H162" s="234" t="s">
        <v>1</v>
      </c>
      <c r="I162" s="236"/>
      <c r="J162" s="233"/>
      <c r="K162" s="233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170</v>
      </c>
      <c r="AU162" s="241" t="s">
        <v>81</v>
      </c>
      <c r="AV162" s="14" t="s">
        <v>77</v>
      </c>
      <c r="AW162" s="14" t="s">
        <v>34</v>
      </c>
      <c r="AX162" s="14" t="s">
        <v>73</v>
      </c>
      <c r="AY162" s="241" t="s">
        <v>160</v>
      </c>
    </row>
    <row r="163" spans="2:65" s="12" customFormat="1" ht="11.25">
      <c r="B163" s="197"/>
      <c r="C163" s="198"/>
      <c r="D163" s="194" t="s">
        <v>170</v>
      </c>
      <c r="E163" s="199" t="s">
        <v>1</v>
      </c>
      <c r="F163" s="200" t="s">
        <v>77</v>
      </c>
      <c r="G163" s="198"/>
      <c r="H163" s="201">
        <v>1</v>
      </c>
      <c r="I163" s="202"/>
      <c r="J163" s="198"/>
      <c r="K163" s="198"/>
      <c r="L163" s="203"/>
      <c r="M163" s="204"/>
      <c r="N163" s="205"/>
      <c r="O163" s="205"/>
      <c r="P163" s="205"/>
      <c r="Q163" s="205"/>
      <c r="R163" s="205"/>
      <c r="S163" s="205"/>
      <c r="T163" s="206"/>
      <c r="AT163" s="207" t="s">
        <v>170</v>
      </c>
      <c r="AU163" s="207" t="s">
        <v>81</v>
      </c>
      <c r="AV163" s="12" t="s">
        <v>81</v>
      </c>
      <c r="AW163" s="12" t="s">
        <v>34</v>
      </c>
      <c r="AX163" s="12" t="s">
        <v>77</v>
      </c>
      <c r="AY163" s="207" t="s">
        <v>160</v>
      </c>
    </row>
    <row r="164" spans="2:65" s="1" customFormat="1" ht="16.5" customHeight="1">
      <c r="B164" s="33"/>
      <c r="C164" s="182" t="s">
        <v>243</v>
      </c>
      <c r="D164" s="182" t="s">
        <v>162</v>
      </c>
      <c r="E164" s="183" t="s">
        <v>1302</v>
      </c>
      <c r="F164" s="184" t="s">
        <v>1303</v>
      </c>
      <c r="G164" s="185" t="s">
        <v>1231</v>
      </c>
      <c r="H164" s="186">
        <v>1</v>
      </c>
      <c r="I164" s="187"/>
      <c r="J164" s="188">
        <f>ROUND(I164*H164,2)</f>
        <v>0</v>
      </c>
      <c r="K164" s="184" t="s">
        <v>1</v>
      </c>
      <c r="L164" s="37"/>
      <c r="M164" s="189" t="s">
        <v>1</v>
      </c>
      <c r="N164" s="190" t="s">
        <v>44</v>
      </c>
      <c r="O164" s="59"/>
      <c r="P164" s="191">
        <f>O164*H164</f>
        <v>0</v>
      </c>
      <c r="Q164" s="191">
        <v>0</v>
      </c>
      <c r="R164" s="191">
        <f>Q164*H164</f>
        <v>0</v>
      </c>
      <c r="S164" s="191">
        <v>0</v>
      </c>
      <c r="T164" s="192">
        <f>S164*H164</f>
        <v>0</v>
      </c>
      <c r="AR164" s="16" t="s">
        <v>1232</v>
      </c>
      <c r="AT164" s="16" t="s">
        <v>162</v>
      </c>
      <c r="AU164" s="16" t="s">
        <v>81</v>
      </c>
      <c r="AY164" s="16" t="s">
        <v>160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6" t="s">
        <v>77</v>
      </c>
      <c r="BK164" s="193">
        <f>ROUND(I164*H164,2)</f>
        <v>0</v>
      </c>
      <c r="BL164" s="16" t="s">
        <v>1232</v>
      </c>
      <c r="BM164" s="16" t="s">
        <v>1304</v>
      </c>
    </row>
    <row r="165" spans="2:65" s="1" customFormat="1" ht="11.25">
      <c r="B165" s="33"/>
      <c r="C165" s="34"/>
      <c r="D165" s="194" t="s">
        <v>168</v>
      </c>
      <c r="E165" s="34"/>
      <c r="F165" s="195" t="s">
        <v>1303</v>
      </c>
      <c r="G165" s="34"/>
      <c r="H165" s="34"/>
      <c r="I165" s="111"/>
      <c r="J165" s="34"/>
      <c r="K165" s="34"/>
      <c r="L165" s="37"/>
      <c r="M165" s="196"/>
      <c r="N165" s="59"/>
      <c r="O165" s="59"/>
      <c r="P165" s="59"/>
      <c r="Q165" s="59"/>
      <c r="R165" s="59"/>
      <c r="S165" s="59"/>
      <c r="T165" s="60"/>
      <c r="AT165" s="16" t="s">
        <v>168</v>
      </c>
      <c r="AU165" s="16" t="s">
        <v>81</v>
      </c>
    </row>
    <row r="166" spans="2:65" s="14" customFormat="1" ht="11.25">
      <c r="B166" s="232"/>
      <c r="C166" s="233"/>
      <c r="D166" s="194" t="s">
        <v>170</v>
      </c>
      <c r="E166" s="234" t="s">
        <v>1</v>
      </c>
      <c r="F166" s="235" t="s">
        <v>1305</v>
      </c>
      <c r="G166" s="233"/>
      <c r="H166" s="234" t="s">
        <v>1</v>
      </c>
      <c r="I166" s="236"/>
      <c r="J166" s="233"/>
      <c r="K166" s="233"/>
      <c r="L166" s="237"/>
      <c r="M166" s="238"/>
      <c r="N166" s="239"/>
      <c r="O166" s="239"/>
      <c r="P166" s="239"/>
      <c r="Q166" s="239"/>
      <c r="R166" s="239"/>
      <c r="S166" s="239"/>
      <c r="T166" s="240"/>
      <c r="AT166" s="241" t="s">
        <v>170</v>
      </c>
      <c r="AU166" s="241" t="s">
        <v>81</v>
      </c>
      <c r="AV166" s="14" t="s">
        <v>77</v>
      </c>
      <c r="AW166" s="14" t="s">
        <v>34</v>
      </c>
      <c r="AX166" s="14" t="s">
        <v>73</v>
      </c>
      <c r="AY166" s="241" t="s">
        <v>160</v>
      </c>
    </row>
    <row r="167" spans="2:65" s="14" customFormat="1" ht="11.25">
      <c r="B167" s="232"/>
      <c r="C167" s="233"/>
      <c r="D167" s="194" t="s">
        <v>170</v>
      </c>
      <c r="E167" s="234" t="s">
        <v>1</v>
      </c>
      <c r="F167" s="235" t="s">
        <v>1306</v>
      </c>
      <c r="G167" s="233"/>
      <c r="H167" s="234" t="s">
        <v>1</v>
      </c>
      <c r="I167" s="236"/>
      <c r="J167" s="233"/>
      <c r="K167" s="233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170</v>
      </c>
      <c r="AU167" s="241" t="s">
        <v>81</v>
      </c>
      <c r="AV167" s="14" t="s">
        <v>77</v>
      </c>
      <c r="AW167" s="14" t="s">
        <v>34</v>
      </c>
      <c r="AX167" s="14" t="s">
        <v>73</v>
      </c>
      <c r="AY167" s="241" t="s">
        <v>160</v>
      </c>
    </row>
    <row r="168" spans="2:65" s="14" customFormat="1" ht="11.25">
      <c r="B168" s="232"/>
      <c r="C168" s="233"/>
      <c r="D168" s="194" t="s">
        <v>170</v>
      </c>
      <c r="E168" s="234" t="s">
        <v>1</v>
      </c>
      <c r="F168" s="235" t="s">
        <v>1307</v>
      </c>
      <c r="G168" s="233"/>
      <c r="H168" s="234" t="s">
        <v>1</v>
      </c>
      <c r="I168" s="236"/>
      <c r="J168" s="233"/>
      <c r="K168" s="233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170</v>
      </c>
      <c r="AU168" s="241" t="s">
        <v>81</v>
      </c>
      <c r="AV168" s="14" t="s">
        <v>77</v>
      </c>
      <c r="AW168" s="14" t="s">
        <v>34</v>
      </c>
      <c r="AX168" s="14" t="s">
        <v>73</v>
      </c>
      <c r="AY168" s="241" t="s">
        <v>160</v>
      </c>
    </row>
    <row r="169" spans="2:65" s="14" customFormat="1" ht="11.25">
      <c r="B169" s="232"/>
      <c r="C169" s="233"/>
      <c r="D169" s="194" t="s">
        <v>170</v>
      </c>
      <c r="E169" s="234" t="s">
        <v>1</v>
      </c>
      <c r="F169" s="235" t="s">
        <v>1308</v>
      </c>
      <c r="G169" s="233"/>
      <c r="H169" s="234" t="s">
        <v>1</v>
      </c>
      <c r="I169" s="236"/>
      <c r="J169" s="233"/>
      <c r="K169" s="233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170</v>
      </c>
      <c r="AU169" s="241" t="s">
        <v>81</v>
      </c>
      <c r="AV169" s="14" t="s">
        <v>77</v>
      </c>
      <c r="AW169" s="14" t="s">
        <v>34</v>
      </c>
      <c r="AX169" s="14" t="s">
        <v>73</v>
      </c>
      <c r="AY169" s="241" t="s">
        <v>160</v>
      </c>
    </row>
    <row r="170" spans="2:65" s="12" customFormat="1" ht="11.25">
      <c r="B170" s="197"/>
      <c r="C170" s="198"/>
      <c r="D170" s="194" t="s">
        <v>170</v>
      </c>
      <c r="E170" s="199" t="s">
        <v>1</v>
      </c>
      <c r="F170" s="200" t="s">
        <v>77</v>
      </c>
      <c r="G170" s="198"/>
      <c r="H170" s="201">
        <v>1</v>
      </c>
      <c r="I170" s="202"/>
      <c r="J170" s="198"/>
      <c r="K170" s="198"/>
      <c r="L170" s="203"/>
      <c r="M170" s="204"/>
      <c r="N170" s="205"/>
      <c r="O170" s="205"/>
      <c r="P170" s="205"/>
      <c r="Q170" s="205"/>
      <c r="R170" s="205"/>
      <c r="S170" s="205"/>
      <c r="T170" s="206"/>
      <c r="AT170" s="207" t="s">
        <v>170</v>
      </c>
      <c r="AU170" s="207" t="s">
        <v>81</v>
      </c>
      <c r="AV170" s="12" t="s">
        <v>81</v>
      </c>
      <c r="AW170" s="12" t="s">
        <v>34</v>
      </c>
      <c r="AX170" s="12" t="s">
        <v>77</v>
      </c>
      <c r="AY170" s="207" t="s">
        <v>160</v>
      </c>
    </row>
    <row r="171" spans="2:65" s="1" customFormat="1" ht="16.5" customHeight="1">
      <c r="B171" s="33"/>
      <c r="C171" s="182" t="s">
        <v>249</v>
      </c>
      <c r="D171" s="182" t="s">
        <v>162</v>
      </c>
      <c r="E171" s="183" t="s">
        <v>1309</v>
      </c>
      <c r="F171" s="184" t="s">
        <v>1310</v>
      </c>
      <c r="G171" s="185" t="s">
        <v>1231</v>
      </c>
      <c r="H171" s="186">
        <v>1</v>
      </c>
      <c r="I171" s="187"/>
      <c r="J171" s="188">
        <f>ROUND(I171*H171,2)</f>
        <v>0</v>
      </c>
      <c r="K171" s="184" t="s">
        <v>1</v>
      </c>
      <c r="L171" s="37"/>
      <c r="M171" s="189" t="s">
        <v>1</v>
      </c>
      <c r="N171" s="190" t="s">
        <v>44</v>
      </c>
      <c r="O171" s="59"/>
      <c r="P171" s="191">
        <f>O171*H171</f>
        <v>0</v>
      </c>
      <c r="Q171" s="191">
        <v>0</v>
      </c>
      <c r="R171" s="191">
        <f>Q171*H171</f>
        <v>0</v>
      </c>
      <c r="S171" s="191">
        <v>0</v>
      </c>
      <c r="T171" s="192">
        <f>S171*H171</f>
        <v>0</v>
      </c>
      <c r="AR171" s="16" t="s">
        <v>1232</v>
      </c>
      <c r="AT171" s="16" t="s">
        <v>162</v>
      </c>
      <c r="AU171" s="16" t="s">
        <v>81</v>
      </c>
      <c r="AY171" s="16" t="s">
        <v>160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6" t="s">
        <v>77</v>
      </c>
      <c r="BK171" s="193">
        <f>ROUND(I171*H171,2)</f>
        <v>0</v>
      </c>
      <c r="BL171" s="16" t="s">
        <v>1232</v>
      </c>
      <c r="BM171" s="16" t="s">
        <v>1311</v>
      </c>
    </row>
    <row r="172" spans="2:65" s="1" customFormat="1" ht="11.25">
      <c r="B172" s="33"/>
      <c r="C172" s="34"/>
      <c r="D172" s="194" t="s">
        <v>168</v>
      </c>
      <c r="E172" s="34"/>
      <c r="F172" s="195" t="s">
        <v>1310</v>
      </c>
      <c r="G172" s="34"/>
      <c r="H172" s="34"/>
      <c r="I172" s="111"/>
      <c r="J172" s="34"/>
      <c r="K172" s="34"/>
      <c r="L172" s="37"/>
      <c r="M172" s="196"/>
      <c r="N172" s="59"/>
      <c r="O172" s="59"/>
      <c r="P172" s="59"/>
      <c r="Q172" s="59"/>
      <c r="R172" s="59"/>
      <c r="S172" s="59"/>
      <c r="T172" s="60"/>
      <c r="AT172" s="16" t="s">
        <v>168</v>
      </c>
      <c r="AU172" s="16" t="s">
        <v>81</v>
      </c>
    </row>
    <row r="173" spans="2:65" s="14" customFormat="1" ht="11.25">
      <c r="B173" s="232"/>
      <c r="C173" s="233"/>
      <c r="D173" s="194" t="s">
        <v>170</v>
      </c>
      <c r="E173" s="234" t="s">
        <v>1</v>
      </c>
      <c r="F173" s="235" t="s">
        <v>1310</v>
      </c>
      <c r="G173" s="233"/>
      <c r="H173" s="234" t="s">
        <v>1</v>
      </c>
      <c r="I173" s="236"/>
      <c r="J173" s="233"/>
      <c r="K173" s="233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170</v>
      </c>
      <c r="AU173" s="241" t="s">
        <v>81</v>
      </c>
      <c r="AV173" s="14" t="s">
        <v>77</v>
      </c>
      <c r="AW173" s="14" t="s">
        <v>34</v>
      </c>
      <c r="AX173" s="14" t="s">
        <v>73</v>
      </c>
      <c r="AY173" s="241" t="s">
        <v>160</v>
      </c>
    </row>
    <row r="174" spans="2:65" s="14" customFormat="1" ht="11.25">
      <c r="B174" s="232"/>
      <c r="C174" s="233"/>
      <c r="D174" s="194" t="s">
        <v>170</v>
      </c>
      <c r="E174" s="234" t="s">
        <v>1</v>
      </c>
      <c r="F174" s="235" t="s">
        <v>1312</v>
      </c>
      <c r="G174" s="233"/>
      <c r="H174" s="234" t="s">
        <v>1</v>
      </c>
      <c r="I174" s="236"/>
      <c r="J174" s="233"/>
      <c r="K174" s="233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170</v>
      </c>
      <c r="AU174" s="241" t="s">
        <v>81</v>
      </c>
      <c r="AV174" s="14" t="s">
        <v>77</v>
      </c>
      <c r="AW174" s="14" t="s">
        <v>34</v>
      </c>
      <c r="AX174" s="14" t="s">
        <v>73</v>
      </c>
      <c r="AY174" s="241" t="s">
        <v>160</v>
      </c>
    </row>
    <row r="175" spans="2:65" s="14" customFormat="1" ht="11.25">
      <c r="B175" s="232"/>
      <c r="C175" s="233"/>
      <c r="D175" s="194" t="s">
        <v>170</v>
      </c>
      <c r="E175" s="234" t="s">
        <v>1</v>
      </c>
      <c r="F175" s="235" t="s">
        <v>1313</v>
      </c>
      <c r="G175" s="233"/>
      <c r="H175" s="234" t="s">
        <v>1</v>
      </c>
      <c r="I175" s="236"/>
      <c r="J175" s="233"/>
      <c r="K175" s="233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170</v>
      </c>
      <c r="AU175" s="241" t="s">
        <v>81</v>
      </c>
      <c r="AV175" s="14" t="s">
        <v>77</v>
      </c>
      <c r="AW175" s="14" t="s">
        <v>34</v>
      </c>
      <c r="AX175" s="14" t="s">
        <v>73</v>
      </c>
      <c r="AY175" s="241" t="s">
        <v>160</v>
      </c>
    </row>
    <row r="176" spans="2:65" s="14" customFormat="1" ht="11.25">
      <c r="B176" s="232"/>
      <c r="C176" s="233"/>
      <c r="D176" s="194" t="s">
        <v>170</v>
      </c>
      <c r="E176" s="234" t="s">
        <v>1</v>
      </c>
      <c r="F176" s="235" t="s">
        <v>1314</v>
      </c>
      <c r="G176" s="233"/>
      <c r="H176" s="234" t="s">
        <v>1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170</v>
      </c>
      <c r="AU176" s="241" t="s">
        <v>81</v>
      </c>
      <c r="AV176" s="14" t="s">
        <v>77</v>
      </c>
      <c r="AW176" s="14" t="s">
        <v>34</v>
      </c>
      <c r="AX176" s="14" t="s">
        <v>73</v>
      </c>
      <c r="AY176" s="241" t="s">
        <v>160</v>
      </c>
    </row>
    <row r="177" spans="2:51" s="12" customFormat="1" ht="11.25">
      <c r="B177" s="197"/>
      <c r="C177" s="198"/>
      <c r="D177" s="194" t="s">
        <v>170</v>
      </c>
      <c r="E177" s="199" t="s">
        <v>1</v>
      </c>
      <c r="F177" s="200" t="s">
        <v>77</v>
      </c>
      <c r="G177" s="198"/>
      <c r="H177" s="201">
        <v>1</v>
      </c>
      <c r="I177" s="202"/>
      <c r="J177" s="198"/>
      <c r="K177" s="198"/>
      <c r="L177" s="203"/>
      <c r="M177" s="242"/>
      <c r="N177" s="243"/>
      <c r="O177" s="243"/>
      <c r="P177" s="243"/>
      <c r="Q177" s="243"/>
      <c r="R177" s="243"/>
      <c r="S177" s="243"/>
      <c r="T177" s="244"/>
      <c r="AT177" s="207" t="s">
        <v>170</v>
      </c>
      <c r="AU177" s="207" t="s">
        <v>81</v>
      </c>
      <c r="AV177" s="12" t="s">
        <v>81</v>
      </c>
      <c r="AW177" s="12" t="s">
        <v>34</v>
      </c>
      <c r="AX177" s="12" t="s">
        <v>77</v>
      </c>
      <c r="AY177" s="207" t="s">
        <v>160</v>
      </c>
    </row>
    <row r="178" spans="2:51" s="1" customFormat="1" ht="6.95" customHeight="1">
      <c r="B178" s="45"/>
      <c r="C178" s="46"/>
      <c r="D178" s="46"/>
      <c r="E178" s="46"/>
      <c r="F178" s="46"/>
      <c r="G178" s="46"/>
      <c r="H178" s="46"/>
      <c r="I178" s="133"/>
      <c r="J178" s="46"/>
      <c r="K178" s="46"/>
      <c r="L178" s="37"/>
    </row>
  </sheetData>
  <sheetProtection algorithmName="SHA-512" hashValue="336UxsSeOpIAG4SRssjyj6626EhBpgjKQGjWbEG/uxPSKamHB2GR2Ut9JNq4cMOuRBPqsE/p2l6wY8CGJPbnCw==" saltValue="e54wyu/Y1GtNh1kpm/+Mnc3iIOkhkT5Q+b5BYQzBjqYKxlooTRdDX7eX2ISWFgVZB+1PS3G8dYdaHiksVvqvmg==" spinCount="100000" sheet="1" objects="1" scenarios="1" formatColumns="0" formatRows="0" autoFilter="0"/>
  <autoFilter ref="C85:K177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57"/>
  <sheetViews>
    <sheetView showGridLines="0" tabSelected="1" topLeftCell="A64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16" t="s">
        <v>86</v>
      </c>
    </row>
    <row r="3" spans="2:46" ht="6.95" hidden="1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81</v>
      </c>
    </row>
    <row r="4" spans="2:46" ht="24.95" hidden="1" customHeight="1">
      <c r="B4" s="19"/>
      <c r="D4" s="109" t="s">
        <v>125</v>
      </c>
      <c r="L4" s="19"/>
      <c r="M4" s="23" t="s">
        <v>10</v>
      </c>
      <c r="AT4" s="16" t="s">
        <v>4</v>
      </c>
    </row>
    <row r="5" spans="2:46" ht="6.95" hidden="1" customHeight="1">
      <c r="B5" s="19"/>
      <c r="L5" s="19"/>
    </row>
    <row r="6" spans="2:46" ht="12" hidden="1" customHeight="1">
      <c r="B6" s="19"/>
      <c r="D6" s="110" t="s">
        <v>16</v>
      </c>
      <c r="L6" s="19"/>
    </row>
    <row r="7" spans="2:46" ht="16.5" hidden="1" customHeight="1">
      <c r="B7" s="19"/>
      <c r="E7" s="290" t="str">
        <f>'Rekapitulace stavby'!K6</f>
        <v>Merklovický potok Vamberk, oprava koryta, ř.km 0,078 - 0,850 a 1,050 - 1,350</v>
      </c>
      <c r="F7" s="291"/>
      <c r="G7" s="291"/>
      <c r="H7" s="291"/>
      <c r="L7" s="19"/>
    </row>
    <row r="8" spans="2:46" ht="12" hidden="1" customHeight="1">
      <c r="B8" s="19"/>
      <c r="D8" s="110" t="s">
        <v>126</v>
      </c>
      <c r="L8" s="19"/>
    </row>
    <row r="9" spans="2:46" s="1" customFormat="1" ht="16.5" hidden="1" customHeight="1">
      <c r="B9" s="37"/>
      <c r="E9" s="290" t="s">
        <v>127</v>
      </c>
      <c r="F9" s="292"/>
      <c r="G9" s="292"/>
      <c r="H9" s="292"/>
      <c r="I9" s="111"/>
      <c r="L9" s="37"/>
    </row>
    <row r="10" spans="2:46" s="1" customFormat="1" ht="12" hidden="1" customHeight="1">
      <c r="B10" s="37"/>
      <c r="D10" s="110" t="s">
        <v>128</v>
      </c>
      <c r="I10" s="111"/>
      <c r="L10" s="37"/>
    </row>
    <row r="11" spans="2:46" s="1" customFormat="1" ht="36.950000000000003" hidden="1" customHeight="1">
      <c r="B11" s="37"/>
      <c r="E11" s="293" t="s">
        <v>129</v>
      </c>
      <c r="F11" s="292"/>
      <c r="G11" s="292"/>
      <c r="H11" s="292"/>
      <c r="I11" s="111"/>
      <c r="L11" s="37"/>
    </row>
    <row r="12" spans="2:46" s="1" customFormat="1" ht="11.25" hidden="1">
      <c r="B12" s="37"/>
      <c r="I12" s="111"/>
      <c r="L12" s="37"/>
    </row>
    <row r="13" spans="2:46" s="1" customFormat="1" ht="12" hidden="1" customHeight="1">
      <c r="B13" s="37"/>
      <c r="D13" s="110" t="s">
        <v>18</v>
      </c>
      <c r="F13" s="16" t="s">
        <v>19</v>
      </c>
      <c r="I13" s="112" t="s">
        <v>20</v>
      </c>
      <c r="J13" s="16" t="s">
        <v>1</v>
      </c>
      <c r="L13" s="37"/>
    </row>
    <row r="14" spans="2:46" s="1" customFormat="1" ht="12" hidden="1" customHeight="1">
      <c r="B14" s="37"/>
      <c r="D14" s="110" t="s">
        <v>22</v>
      </c>
      <c r="F14" s="16" t="s">
        <v>23</v>
      </c>
      <c r="I14" s="112" t="s">
        <v>24</v>
      </c>
      <c r="J14" s="113" t="str">
        <f>'Rekapitulace stavby'!AN8</f>
        <v>31.3.2017</v>
      </c>
      <c r="L14" s="37"/>
    </row>
    <row r="15" spans="2:46" s="1" customFormat="1" ht="10.9" hidden="1" customHeight="1">
      <c r="B15" s="37"/>
      <c r="I15" s="111"/>
      <c r="L15" s="37"/>
    </row>
    <row r="16" spans="2:46" s="1" customFormat="1" ht="12" hidden="1" customHeight="1">
      <c r="B16" s="37"/>
      <c r="D16" s="110" t="s">
        <v>26</v>
      </c>
      <c r="I16" s="112" t="s">
        <v>27</v>
      </c>
      <c r="J16" s="16" t="s">
        <v>1</v>
      </c>
      <c r="L16" s="37"/>
    </row>
    <row r="17" spans="2:12" s="1" customFormat="1" ht="18" hidden="1" customHeight="1">
      <c r="B17" s="37"/>
      <c r="E17" s="16" t="s">
        <v>28</v>
      </c>
      <c r="I17" s="112" t="s">
        <v>29</v>
      </c>
      <c r="J17" s="16" t="s">
        <v>1</v>
      </c>
      <c r="L17" s="37"/>
    </row>
    <row r="18" spans="2:12" s="1" customFormat="1" ht="6.95" hidden="1" customHeight="1">
      <c r="B18" s="37"/>
      <c r="I18" s="111"/>
      <c r="L18" s="37"/>
    </row>
    <row r="19" spans="2:12" s="1" customFormat="1" ht="12" hidden="1" customHeight="1">
      <c r="B19" s="37"/>
      <c r="D19" s="110" t="s">
        <v>30</v>
      </c>
      <c r="I19" s="112" t="s">
        <v>27</v>
      </c>
      <c r="J19" s="29" t="str">
        <f>'Rekapitulace stavby'!AN13</f>
        <v>Vyplň údaj</v>
      </c>
      <c r="L19" s="37"/>
    </row>
    <row r="20" spans="2:12" s="1" customFormat="1" ht="18" hidden="1" customHeight="1">
      <c r="B20" s="37"/>
      <c r="E20" s="294" t="str">
        <f>'Rekapitulace stavby'!E14</f>
        <v>Vyplň údaj</v>
      </c>
      <c r="F20" s="295"/>
      <c r="G20" s="295"/>
      <c r="H20" s="295"/>
      <c r="I20" s="112" t="s">
        <v>29</v>
      </c>
      <c r="J20" s="29" t="str">
        <f>'Rekapitulace stavby'!AN14</f>
        <v>Vyplň údaj</v>
      </c>
      <c r="L20" s="37"/>
    </row>
    <row r="21" spans="2:12" s="1" customFormat="1" ht="6.95" hidden="1" customHeight="1">
      <c r="B21" s="37"/>
      <c r="I21" s="111"/>
      <c r="L21" s="37"/>
    </row>
    <row r="22" spans="2:12" s="1" customFormat="1" ht="12" hidden="1" customHeight="1">
      <c r="B22" s="37"/>
      <c r="D22" s="110" t="s">
        <v>32</v>
      </c>
      <c r="I22" s="112" t="s">
        <v>27</v>
      </c>
      <c r="J22" s="16" t="s">
        <v>1</v>
      </c>
      <c r="L22" s="37"/>
    </row>
    <row r="23" spans="2:12" s="1" customFormat="1" ht="18" hidden="1" customHeight="1">
      <c r="B23" s="37"/>
      <c r="E23" s="16" t="s">
        <v>33</v>
      </c>
      <c r="I23" s="112" t="s">
        <v>29</v>
      </c>
      <c r="J23" s="16" t="s">
        <v>1</v>
      </c>
      <c r="L23" s="37"/>
    </row>
    <row r="24" spans="2:12" s="1" customFormat="1" ht="6.95" hidden="1" customHeight="1">
      <c r="B24" s="37"/>
      <c r="I24" s="111"/>
      <c r="L24" s="37"/>
    </row>
    <row r="25" spans="2:12" s="1" customFormat="1" ht="12" hidden="1" customHeight="1">
      <c r="B25" s="37"/>
      <c r="D25" s="110" t="s">
        <v>35</v>
      </c>
      <c r="I25" s="112" t="s">
        <v>27</v>
      </c>
      <c r="J25" s="16" t="s">
        <v>1</v>
      </c>
      <c r="L25" s="37"/>
    </row>
    <row r="26" spans="2:12" s="1" customFormat="1" ht="18" hidden="1" customHeight="1">
      <c r="B26" s="37"/>
      <c r="E26" s="16" t="s">
        <v>36</v>
      </c>
      <c r="I26" s="112" t="s">
        <v>29</v>
      </c>
      <c r="J26" s="16" t="s">
        <v>1</v>
      </c>
      <c r="L26" s="37"/>
    </row>
    <row r="27" spans="2:12" s="1" customFormat="1" ht="6.95" hidden="1" customHeight="1">
      <c r="B27" s="37"/>
      <c r="I27" s="111"/>
      <c r="L27" s="37"/>
    </row>
    <row r="28" spans="2:12" s="1" customFormat="1" ht="12" hidden="1" customHeight="1">
      <c r="B28" s="37"/>
      <c r="D28" s="110" t="s">
        <v>37</v>
      </c>
      <c r="I28" s="111"/>
      <c r="L28" s="37"/>
    </row>
    <row r="29" spans="2:12" s="7" customFormat="1" ht="33.75" hidden="1" customHeight="1">
      <c r="B29" s="114"/>
      <c r="E29" s="296" t="s">
        <v>130</v>
      </c>
      <c r="F29" s="296"/>
      <c r="G29" s="296"/>
      <c r="H29" s="296"/>
      <c r="I29" s="115"/>
      <c r="L29" s="114"/>
    </row>
    <row r="30" spans="2:12" s="1" customFormat="1" ht="6.95" hidden="1" customHeight="1">
      <c r="B30" s="37"/>
      <c r="I30" s="111"/>
      <c r="L30" s="37"/>
    </row>
    <row r="31" spans="2:12" s="1" customFormat="1" ht="6.95" hidden="1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hidden="1" customHeight="1">
      <c r="B32" s="37"/>
      <c r="D32" s="117" t="s">
        <v>39</v>
      </c>
      <c r="I32" s="111"/>
      <c r="J32" s="118">
        <f>ROUND(J94, 2)</f>
        <v>0</v>
      </c>
      <c r="L32" s="37"/>
    </row>
    <row r="33" spans="2:12" s="1" customFormat="1" ht="6.95" hidden="1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hidden="1" customHeight="1">
      <c r="B34" s="37"/>
      <c r="F34" s="119" t="s">
        <v>41</v>
      </c>
      <c r="I34" s="120" t="s">
        <v>40</v>
      </c>
      <c r="J34" s="119" t="s">
        <v>42</v>
      </c>
      <c r="L34" s="37"/>
    </row>
    <row r="35" spans="2:12" s="1" customFormat="1" ht="14.45" hidden="1" customHeight="1">
      <c r="B35" s="37"/>
      <c r="D35" s="110" t="s">
        <v>43</v>
      </c>
      <c r="E35" s="110" t="s">
        <v>44</v>
      </c>
      <c r="F35" s="121">
        <f>ROUND((SUM(BE94:BE256)),  2)</f>
        <v>0</v>
      </c>
      <c r="I35" s="122">
        <v>0.21</v>
      </c>
      <c r="J35" s="121">
        <f>ROUND(((SUM(BE94:BE256))*I35),  2)</f>
        <v>0</v>
      </c>
      <c r="L35" s="37"/>
    </row>
    <row r="36" spans="2:12" s="1" customFormat="1" ht="14.45" hidden="1" customHeight="1">
      <c r="B36" s="37"/>
      <c r="E36" s="110" t="s">
        <v>45</v>
      </c>
      <c r="F36" s="121">
        <f>ROUND((SUM(BF94:BF256)),  2)</f>
        <v>0</v>
      </c>
      <c r="I36" s="122">
        <v>0.15</v>
      </c>
      <c r="J36" s="121">
        <f>ROUND(((SUM(BF94:BF256))*I36),  2)</f>
        <v>0</v>
      </c>
      <c r="L36" s="37"/>
    </row>
    <row r="37" spans="2:12" s="1" customFormat="1" ht="14.45" hidden="1" customHeight="1">
      <c r="B37" s="37"/>
      <c r="E37" s="110" t="s">
        <v>46</v>
      </c>
      <c r="F37" s="121">
        <f>ROUND((SUM(BG94:BG256)),  2)</f>
        <v>0</v>
      </c>
      <c r="I37" s="122">
        <v>0.21</v>
      </c>
      <c r="J37" s="121">
        <f>0</f>
        <v>0</v>
      </c>
      <c r="L37" s="37"/>
    </row>
    <row r="38" spans="2:12" s="1" customFormat="1" ht="14.45" hidden="1" customHeight="1">
      <c r="B38" s="37"/>
      <c r="E38" s="110" t="s">
        <v>47</v>
      </c>
      <c r="F38" s="121">
        <f>ROUND((SUM(BH94:BH256)),  2)</f>
        <v>0</v>
      </c>
      <c r="I38" s="122">
        <v>0.15</v>
      </c>
      <c r="J38" s="121">
        <f>0</f>
        <v>0</v>
      </c>
      <c r="L38" s="37"/>
    </row>
    <row r="39" spans="2:12" s="1" customFormat="1" ht="14.45" hidden="1" customHeight="1">
      <c r="B39" s="37"/>
      <c r="E39" s="110" t="s">
        <v>48</v>
      </c>
      <c r="F39" s="121">
        <f>ROUND((SUM(BI94:BI256)),  2)</f>
        <v>0</v>
      </c>
      <c r="I39" s="122">
        <v>0</v>
      </c>
      <c r="J39" s="121">
        <f>0</f>
        <v>0</v>
      </c>
      <c r="L39" s="37"/>
    </row>
    <row r="40" spans="2:12" s="1" customFormat="1" ht="6.95" hidden="1" customHeight="1">
      <c r="B40" s="37"/>
      <c r="I40" s="111"/>
      <c r="L40" s="37"/>
    </row>
    <row r="41" spans="2:12" s="1" customFormat="1" ht="25.35" hidden="1" customHeight="1">
      <c r="B41" s="37"/>
      <c r="C41" s="123"/>
      <c r="D41" s="124" t="s">
        <v>49</v>
      </c>
      <c r="E41" s="125"/>
      <c r="F41" s="125"/>
      <c r="G41" s="126" t="s">
        <v>50</v>
      </c>
      <c r="H41" s="127" t="s">
        <v>51</v>
      </c>
      <c r="I41" s="128"/>
      <c r="J41" s="129">
        <f>SUM(J32:J39)</f>
        <v>0</v>
      </c>
      <c r="K41" s="130"/>
      <c r="L41" s="37"/>
    </row>
    <row r="42" spans="2:12" s="1" customFormat="1" ht="14.45" hidden="1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3" spans="2:12" ht="11.25" hidden="1"/>
    <row r="44" spans="2:12" ht="11.25" hidden="1"/>
    <row r="45" spans="2:12" ht="11.25" hidden="1"/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131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47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47" s="1" customFormat="1" ht="16.5" customHeight="1">
      <c r="B50" s="33"/>
      <c r="C50" s="34"/>
      <c r="D50" s="34"/>
      <c r="E50" s="297" t="str">
        <f>E7</f>
        <v>Merklovický potok Vamberk, oprava koryta, ř.km 0,078 - 0,850 a 1,050 - 1,350</v>
      </c>
      <c r="F50" s="298"/>
      <c r="G50" s="298"/>
      <c r="H50" s="298"/>
      <c r="I50" s="111"/>
      <c r="J50" s="34"/>
      <c r="K50" s="34"/>
      <c r="L50" s="37"/>
    </row>
    <row r="51" spans="2:47" ht="12" customHeight="1">
      <c r="B51" s="20"/>
      <c r="C51" s="28" t="s">
        <v>126</v>
      </c>
      <c r="D51" s="21"/>
      <c r="E51" s="21"/>
      <c r="F51" s="21"/>
      <c r="G51" s="21"/>
      <c r="H51" s="21"/>
      <c r="J51" s="21"/>
      <c r="K51" s="21"/>
      <c r="L51" s="19"/>
    </row>
    <row r="52" spans="2:47" s="1" customFormat="1" ht="16.5" customHeight="1">
      <c r="B52" s="33"/>
      <c r="C52" s="34"/>
      <c r="D52" s="34"/>
      <c r="E52" s="297" t="s">
        <v>127</v>
      </c>
      <c r="F52" s="263"/>
      <c r="G52" s="263"/>
      <c r="H52" s="263"/>
      <c r="I52" s="111"/>
      <c r="J52" s="34"/>
      <c r="K52" s="34"/>
      <c r="L52" s="37"/>
    </row>
    <row r="53" spans="2:47" s="1" customFormat="1" ht="12" customHeight="1">
      <c r="B53" s="33"/>
      <c r="C53" s="28" t="s">
        <v>128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47" s="1" customFormat="1" ht="16.5" customHeight="1">
      <c r="B54" s="33"/>
      <c r="C54" s="34"/>
      <c r="D54" s="34"/>
      <c r="E54" s="264" t="str">
        <f>E11</f>
        <v>1.1 - SO 1.1 Oprava opěrných zdí a betonového dna ( km staveb. obj. 0,0 -0,04518)</v>
      </c>
      <c r="F54" s="263"/>
      <c r="G54" s="263"/>
      <c r="H54" s="263"/>
      <c r="I54" s="111"/>
      <c r="J54" s="34"/>
      <c r="K54" s="34"/>
      <c r="L54" s="37"/>
    </row>
    <row r="55" spans="2:47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47" s="1" customFormat="1" ht="12" customHeight="1">
      <c r="B56" s="33"/>
      <c r="C56" s="28" t="s">
        <v>22</v>
      </c>
      <c r="D56" s="34"/>
      <c r="E56" s="34"/>
      <c r="F56" s="26" t="str">
        <f>F14</f>
        <v>Vamberk</v>
      </c>
      <c r="G56" s="34"/>
      <c r="H56" s="34"/>
      <c r="I56" s="112" t="s">
        <v>24</v>
      </c>
      <c r="J56" s="54" t="str">
        <f>IF(J14="","",J14)</f>
        <v>31.3.2017</v>
      </c>
      <c r="K56" s="34"/>
      <c r="L56" s="37"/>
    </row>
    <row r="57" spans="2:47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47" s="1" customFormat="1" ht="24.95" customHeight="1">
      <c r="B58" s="33"/>
      <c r="C58" s="28" t="s">
        <v>26</v>
      </c>
      <c r="D58" s="34"/>
      <c r="E58" s="34"/>
      <c r="F58" s="26" t="str">
        <f>E17</f>
        <v>Povodí Labe,státní podnik,Víta Nejedlého 951,HK3</v>
      </c>
      <c r="G58" s="34"/>
      <c r="H58" s="34"/>
      <c r="I58" s="112" t="s">
        <v>32</v>
      </c>
      <c r="J58" s="31" t="str">
        <f>E23</f>
        <v>Multiaqua s.r.o.,Veverkova 1343,Hradec Král. 2</v>
      </c>
      <c r="K58" s="34"/>
      <c r="L58" s="37"/>
    </row>
    <row r="59" spans="2:47" s="1" customFormat="1" ht="13.7" customHeight="1">
      <c r="B59" s="33"/>
      <c r="C59" s="28" t="s">
        <v>30</v>
      </c>
      <c r="D59" s="34"/>
      <c r="E59" s="34"/>
      <c r="F59" s="26" t="str">
        <f>IF(E20="","",E20)</f>
        <v>Vyplň údaj</v>
      </c>
      <c r="G59" s="34"/>
      <c r="H59" s="34"/>
      <c r="I59" s="112" t="s">
        <v>35</v>
      </c>
      <c r="J59" s="31" t="str">
        <f>E26</f>
        <v>Ing. Šárka Volfová</v>
      </c>
      <c r="K59" s="34"/>
      <c r="L59" s="37"/>
    </row>
    <row r="60" spans="2:47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47" s="1" customFormat="1" ht="29.25" customHeight="1">
      <c r="B61" s="33"/>
      <c r="C61" s="137" t="s">
        <v>132</v>
      </c>
      <c r="D61" s="138"/>
      <c r="E61" s="138"/>
      <c r="F61" s="138"/>
      <c r="G61" s="138"/>
      <c r="H61" s="138"/>
      <c r="I61" s="139"/>
      <c r="J61" s="140" t="s">
        <v>133</v>
      </c>
      <c r="K61" s="138"/>
      <c r="L61" s="37"/>
    </row>
    <row r="62" spans="2:47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134</v>
      </c>
      <c r="D63" s="34"/>
      <c r="E63" s="34"/>
      <c r="F63" s="34"/>
      <c r="G63" s="34"/>
      <c r="H63" s="34"/>
      <c r="I63" s="111"/>
      <c r="J63" s="72">
        <f>J94</f>
        <v>0</v>
      </c>
      <c r="K63" s="34"/>
      <c r="L63" s="37"/>
      <c r="AU63" s="16" t="s">
        <v>135</v>
      </c>
    </row>
    <row r="64" spans="2:47" s="8" customFormat="1" ht="24.95" customHeight="1">
      <c r="B64" s="142"/>
      <c r="C64" s="143"/>
      <c r="D64" s="144" t="s">
        <v>136</v>
      </c>
      <c r="E64" s="145"/>
      <c r="F64" s="145"/>
      <c r="G64" s="145"/>
      <c r="H64" s="145"/>
      <c r="I64" s="146"/>
      <c r="J64" s="147">
        <f>J95</f>
        <v>0</v>
      </c>
      <c r="K64" s="143"/>
      <c r="L64" s="148"/>
    </row>
    <row r="65" spans="2:12" s="9" customFormat="1" ht="19.899999999999999" customHeight="1">
      <c r="B65" s="149"/>
      <c r="C65" s="93"/>
      <c r="D65" s="150" t="s">
        <v>137</v>
      </c>
      <c r="E65" s="151"/>
      <c r="F65" s="151"/>
      <c r="G65" s="151"/>
      <c r="H65" s="151"/>
      <c r="I65" s="152"/>
      <c r="J65" s="153">
        <f>J96</f>
        <v>0</v>
      </c>
      <c r="K65" s="93"/>
      <c r="L65" s="154"/>
    </row>
    <row r="66" spans="2:12" s="9" customFormat="1" ht="19.899999999999999" customHeight="1">
      <c r="B66" s="149"/>
      <c r="C66" s="93"/>
      <c r="D66" s="150" t="s">
        <v>138</v>
      </c>
      <c r="E66" s="151"/>
      <c r="F66" s="151"/>
      <c r="G66" s="151"/>
      <c r="H66" s="151"/>
      <c r="I66" s="152"/>
      <c r="J66" s="153">
        <f>J133</f>
        <v>0</v>
      </c>
      <c r="K66" s="93"/>
      <c r="L66" s="154"/>
    </row>
    <row r="67" spans="2:12" s="9" customFormat="1" ht="19.899999999999999" customHeight="1">
      <c r="B67" s="149"/>
      <c r="C67" s="93"/>
      <c r="D67" s="150" t="s">
        <v>139</v>
      </c>
      <c r="E67" s="151"/>
      <c r="F67" s="151"/>
      <c r="G67" s="151"/>
      <c r="H67" s="151"/>
      <c r="I67" s="152"/>
      <c r="J67" s="153">
        <f>J191</f>
        <v>0</v>
      </c>
      <c r="K67" s="93"/>
      <c r="L67" s="154"/>
    </row>
    <row r="68" spans="2:12" s="9" customFormat="1" ht="19.899999999999999" customHeight="1">
      <c r="B68" s="149"/>
      <c r="C68" s="93"/>
      <c r="D68" s="150" t="s">
        <v>140</v>
      </c>
      <c r="E68" s="151"/>
      <c r="F68" s="151"/>
      <c r="G68" s="151"/>
      <c r="H68" s="151"/>
      <c r="I68" s="152"/>
      <c r="J68" s="153">
        <f>J198</f>
        <v>0</v>
      </c>
      <c r="K68" s="93"/>
      <c r="L68" s="154"/>
    </row>
    <row r="69" spans="2:12" s="9" customFormat="1" ht="19.899999999999999" customHeight="1">
      <c r="B69" s="149"/>
      <c r="C69" s="93"/>
      <c r="D69" s="150" t="s">
        <v>141</v>
      </c>
      <c r="E69" s="151"/>
      <c r="F69" s="151"/>
      <c r="G69" s="151"/>
      <c r="H69" s="151"/>
      <c r="I69" s="152"/>
      <c r="J69" s="153">
        <f>J205</f>
        <v>0</v>
      </c>
      <c r="K69" s="93"/>
      <c r="L69" s="154"/>
    </row>
    <row r="70" spans="2:12" s="9" customFormat="1" ht="19.899999999999999" customHeight="1">
      <c r="B70" s="149"/>
      <c r="C70" s="93"/>
      <c r="D70" s="150" t="s">
        <v>142</v>
      </c>
      <c r="E70" s="151"/>
      <c r="F70" s="151"/>
      <c r="G70" s="151"/>
      <c r="H70" s="151"/>
      <c r="I70" s="152"/>
      <c r="J70" s="153">
        <f>J212</f>
        <v>0</v>
      </c>
      <c r="K70" s="93"/>
      <c r="L70" s="154"/>
    </row>
    <row r="71" spans="2:12" s="9" customFormat="1" ht="19.899999999999999" customHeight="1">
      <c r="B71" s="149"/>
      <c r="C71" s="93"/>
      <c r="D71" s="150" t="s">
        <v>143</v>
      </c>
      <c r="E71" s="151"/>
      <c r="F71" s="151"/>
      <c r="G71" s="151"/>
      <c r="H71" s="151"/>
      <c r="I71" s="152"/>
      <c r="J71" s="153">
        <f>J244</f>
        <v>0</v>
      </c>
      <c r="K71" s="93"/>
      <c r="L71" s="154"/>
    </row>
    <row r="72" spans="2:12" s="9" customFormat="1" ht="19.899999999999999" customHeight="1">
      <c r="B72" s="149"/>
      <c r="C72" s="93"/>
      <c r="D72" s="150" t="s">
        <v>144</v>
      </c>
      <c r="E72" s="151"/>
      <c r="F72" s="151"/>
      <c r="G72" s="151"/>
      <c r="H72" s="151"/>
      <c r="I72" s="152"/>
      <c r="J72" s="153">
        <f>J254</f>
        <v>0</v>
      </c>
      <c r="K72" s="93"/>
      <c r="L72" s="154"/>
    </row>
    <row r="73" spans="2:12" s="1" customFormat="1" ht="21.75" customHeight="1">
      <c r="B73" s="33"/>
      <c r="C73" s="34"/>
      <c r="D73" s="34"/>
      <c r="E73" s="34"/>
      <c r="F73" s="34"/>
      <c r="G73" s="34"/>
      <c r="H73" s="34"/>
      <c r="I73" s="111"/>
      <c r="J73" s="34"/>
      <c r="K73" s="34"/>
      <c r="L73" s="37"/>
    </row>
    <row r="74" spans="2:12" s="1" customFormat="1" ht="6.95" customHeight="1">
      <c r="B74" s="45"/>
      <c r="C74" s="46"/>
      <c r="D74" s="46"/>
      <c r="E74" s="46"/>
      <c r="F74" s="46"/>
      <c r="G74" s="46"/>
      <c r="H74" s="46"/>
      <c r="I74" s="133"/>
      <c r="J74" s="46"/>
      <c r="K74" s="46"/>
      <c r="L74" s="37"/>
    </row>
    <row r="78" spans="2:12" s="1" customFormat="1" ht="6.95" customHeight="1">
      <c r="B78" s="47"/>
      <c r="C78" s="48"/>
      <c r="D78" s="48"/>
      <c r="E78" s="48"/>
      <c r="F78" s="48"/>
      <c r="G78" s="48"/>
      <c r="H78" s="48"/>
      <c r="I78" s="136"/>
      <c r="J78" s="48"/>
      <c r="K78" s="48"/>
      <c r="L78" s="37"/>
    </row>
    <row r="79" spans="2:12" s="1" customFormat="1" ht="24.95" customHeight="1">
      <c r="B79" s="33"/>
      <c r="C79" s="22" t="s">
        <v>145</v>
      </c>
      <c r="D79" s="34"/>
      <c r="E79" s="34"/>
      <c r="F79" s="34"/>
      <c r="G79" s="34"/>
      <c r="H79" s="34"/>
      <c r="I79" s="111"/>
      <c r="J79" s="34"/>
      <c r="K79" s="34"/>
      <c r="L79" s="37"/>
    </row>
    <row r="80" spans="2:12" s="1" customFormat="1" ht="6.95" customHeight="1">
      <c r="B80" s="33"/>
      <c r="C80" s="34"/>
      <c r="D80" s="34"/>
      <c r="E80" s="34"/>
      <c r="F80" s="34"/>
      <c r="G80" s="34"/>
      <c r="H80" s="34"/>
      <c r="I80" s="111"/>
      <c r="J80" s="34"/>
      <c r="K80" s="34"/>
      <c r="L80" s="37"/>
    </row>
    <row r="81" spans="2:63" s="1" customFormat="1" ht="12" customHeight="1">
      <c r="B81" s="33"/>
      <c r="C81" s="28" t="s">
        <v>16</v>
      </c>
      <c r="D81" s="34"/>
      <c r="E81" s="34"/>
      <c r="F81" s="34"/>
      <c r="G81" s="34"/>
      <c r="H81" s="34"/>
      <c r="I81" s="111"/>
      <c r="J81" s="34"/>
      <c r="K81" s="34"/>
      <c r="L81" s="37"/>
    </row>
    <row r="82" spans="2:63" s="1" customFormat="1" ht="16.5" customHeight="1">
      <c r="B82" s="33"/>
      <c r="C82" s="34"/>
      <c r="D82" s="34"/>
      <c r="E82" s="297" t="str">
        <f>E7</f>
        <v>Merklovický potok Vamberk, oprava koryta, ř.km 0,078 - 0,850 a 1,050 - 1,350</v>
      </c>
      <c r="F82" s="298"/>
      <c r="G82" s="298"/>
      <c r="H82" s="298"/>
      <c r="I82" s="111"/>
      <c r="J82" s="34"/>
      <c r="K82" s="34"/>
      <c r="L82" s="37"/>
    </row>
    <row r="83" spans="2:63" ht="12" customHeight="1">
      <c r="B83" s="20"/>
      <c r="C83" s="28" t="s">
        <v>126</v>
      </c>
      <c r="D83" s="21"/>
      <c r="E83" s="21"/>
      <c r="F83" s="21"/>
      <c r="G83" s="21"/>
      <c r="H83" s="21"/>
      <c r="J83" s="21"/>
      <c r="K83" s="21"/>
      <c r="L83" s="19"/>
    </row>
    <row r="84" spans="2:63" s="1" customFormat="1" ht="16.5" customHeight="1">
      <c r="B84" s="33"/>
      <c r="C84" s="34"/>
      <c r="D84" s="34"/>
      <c r="E84" s="297" t="s">
        <v>127</v>
      </c>
      <c r="F84" s="263"/>
      <c r="G84" s="263"/>
      <c r="H84" s="263"/>
      <c r="I84" s="111"/>
      <c r="J84" s="34"/>
      <c r="K84" s="34"/>
      <c r="L84" s="37"/>
    </row>
    <row r="85" spans="2:63" s="1" customFormat="1" ht="12" customHeight="1">
      <c r="B85" s="33"/>
      <c r="C85" s="28" t="s">
        <v>128</v>
      </c>
      <c r="D85" s="34"/>
      <c r="E85" s="34"/>
      <c r="F85" s="34"/>
      <c r="G85" s="34"/>
      <c r="H85" s="34"/>
      <c r="I85" s="111"/>
      <c r="J85" s="34"/>
      <c r="K85" s="34"/>
      <c r="L85" s="37"/>
    </row>
    <row r="86" spans="2:63" s="1" customFormat="1" ht="16.5" customHeight="1">
      <c r="B86" s="33"/>
      <c r="C86" s="34"/>
      <c r="D86" s="34"/>
      <c r="E86" s="264" t="str">
        <f>E11</f>
        <v>1.1 - SO 1.1 Oprava opěrných zdí a betonového dna ( km staveb. obj. 0,0 -0,04518)</v>
      </c>
      <c r="F86" s="263"/>
      <c r="G86" s="263"/>
      <c r="H86" s="263"/>
      <c r="I86" s="111"/>
      <c r="J86" s="34"/>
      <c r="K86" s="34"/>
      <c r="L86" s="37"/>
    </row>
    <row r="87" spans="2:63" s="1" customFormat="1" ht="6.95" customHeight="1">
      <c r="B87" s="33"/>
      <c r="C87" s="34"/>
      <c r="D87" s="34"/>
      <c r="E87" s="34"/>
      <c r="F87" s="34"/>
      <c r="G87" s="34"/>
      <c r="H87" s="34"/>
      <c r="I87" s="111"/>
      <c r="J87" s="34"/>
      <c r="K87" s="34"/>
      <c r="L87" s="37"/>
    </row>
    <row r="88" spans="2:63" s="1" customFormat="1" ht="12" customHeight="1">
      <c r="B88" s="33"/>
      <c r="C88" s="28" t="s">
        <v>22</v>
      </c>
      <c r="D88" s="34"/>
      <c r="E88" s="34"/>
      <c r="F88" s="26" t="str">
        <f>F14</f>
        <v>Vamberk</v>
      </c>
      <c r="G88" s="34"/>
      <c r="H88" s="34"/>
      <c r="I88" s="112" t="s">
        <v>24</v>
      </c>
      <c r="J88" s="54" t="str">
        <f>IF(J14="","",J14)</f>
        <v>31.3.2017</v>
      </c>
      <c r="K88" s="34"/>
      <c r="L88" s="37"/>
    </row>
    <row r="89" spans="2:63" s="1" customFormat="1" ht="6.95" customHeight="1">
      <c r="B89" s="33"/>
      <c r="C89" s="34"/>
      <c r="D89" s="34"/>
      <c r="E89" s="34"/>
      <c r="F89" s="34"/>
      <c r="G89" s="34"/>
      <c r="H89" s="34"/>
      <c r="I89" s="111"/>
      <c r="J89" s="34"/>
      <c r="K89" s="34"/>
      <c r="L89" s="37"/>
    </row>
    <row r="90" spans="2:63" s="1" customFormat="1" ht="24.95" customHeight="1">
      <c r="B90" s="33"/>
      <c r="C90" s="28" t="s">
        <v>26</v>
      </c>
      <c r="D90" s="34"/>
      <c r="E90" s="34"/>
      <c r="F90" s="26" t="str">
        <f>E17</f>
        <v>Povodí Labe,státní podnik,Víta Nejedlého 951,HK3</v>
      </c>
      <c r="G90" s="34"/>
      <c r="H90" s="34"/>
      <c r="I90" s="112" t="s">
        <v>32</v>
      </c>
      <c r="J90" s="31" t="str">
        <f>E23</f>
        <v>Multiaqua s.r.o.,Veverkova 1343,Hradec Král. 2</v>
      </c>
      <c r="K90" s="34"/>
      <c r="L90" s="37"/>
    </row>
    <row r="91" spans="2:63" s="1" customFormat="1" ht="13.7" customHeight="1">
      <c r="B91" s="33"/>
      <c r="C91" s="28" t="s">
        <v>30</v>
      </c>
      <c r="D91" s="34"/>
      <c r="E91" s="34"/>
      <c r="F91" s="26" t="str">
        <f>IF(E20="","",E20)</f>
        <v>Vyplň údaj</v>
      </c>
      <c r="G91" s="34"/>
      <c r="H91" s="34"/>
      <c r="I91" s="112" t="s">
        <v>35</v>
      </c>
      <c r="J91" s="31" t="str">
        <f>E26</f>
        <v>Ing. Šárka Volfová</v>
      </c>
      <c r="K91" s="34"/>
      <c r="L91" s="37"/>
    </row>
    <row r="92" spans="2:63" s="1" customFormat="1" ht="10.35" customHeight="1">
      <c r="B92" s="33"/>
      <c r="C92" s="34"/>
      <c r="D92" s="34"/>
      <c r="E92" s="34"/>
      <c r="F92" s="34"/>
      <c r="G92" s="34"/>
      <c r="H92" s="34"/>
      <c r="I92" s="111"/>
      <c r="J92" s="34"/>
      <c r="K92" s="34"/>
      <c r="L92" s="37"/>
    </row>
    <row r="93" spans="2:63" s="10" customFormat="1" ht="29.25" customHeight="1">
      <c r="B93" s="155"/>
      <c r="C93" s="156" t="s">
        <v>146</v>
      </c>
      <c r="D93" s="157" t="s">
        <v>58</v>
      </c>
      <c r="E93" s="157" t="s">
        <v>54</v>
      </c>
      <c r="F93" s="157" t="s">
        <v>55</v>
      </c>
      <c r="G93" s="157" t="s">
        <v>147</v>
      </c>
      <c r="H93" s="157" t="s">
        <v>148</v>
      </c>
      <c r="I93" s="158" t="s">
        <v>149</v>
      </c>
      <c r="J93" s="159" t="s">
        <v>133</v>
      </c>
      <c r="K93" s="160" t="s">
        <v>150</v>
      </c>
      <c r="L93" s="161"/>
      <c r="M93" s="63" t="s">
        <v>1</v>
      </c>
      <c r="N93" s="64" t="s">
        <v>43</v>
      </c>
      <c r="O93" s="64" t="s">
        <v>151</v>
      </c>
      <c r="P93" s="64" t="s">
        <v>152</v>
      </c>
      <c r="Q93" s="64" t="s">
        <v>153</v>
      </c>
      <c r="R93" s="64" t="s">
        <v>154</v>
      </c>
      <c r="S93" s="64" t="s">
        <v>155</v>
      </c>
      <c r="T93" s="65" t="s">
        <v>156</v>
      </c>
    </row>
    <row r="94" spans="2:63" s="1" customFormat="1" ht="22.9" customHeight="1">
      <c r="B94" s="33"/>
      <c r="C94" s="70" t="s">
        <v>157</v>
      </c>
      <c r="D94" s="34"/>
      <c r="E94" s="34"/>
      <c r="F94" s="34"/>
      <c r="G94" s="34"/>
      <c r="H94" s="34"/>
      <c r="I94" s="111"/>
      <c r="J94" s="162">
        <f>BK94</f>
        <v>0</v>
      </c>
      <c r="K94" s="34"/>
      <c r="L94" s="37"/>
      <c r="M94" s="66"/>
      <c r="N94" s="67"/>
      <c r="O94" s="67"/>
      <c r="P94" s="163">
        <f>P95</f>
        <v>0</v>
      </c>
      <c r="Q94" s="67"/>
      <c r="R94" s="163">
        <f>R95</f>
        <v>138.04480139000003</v>
      </c>
      <c r="S94" s="67"/>
      <c r="T94" s="164">
        <f>T95</f>
        <v>101.03296</v>
      </c>
      <c r="AT94" s="16" t="s">
        <v>72</v>
      </c>
      <c r="AU94" s="16" t="s">
        <v>135</v>
      </c>
      <c r="BK94" s="165">
        <f>BK95</f>
        <v>0</v>
      </c>
    </row>
    <row r="95" spans="2:63" s="11" customFormat="1" ht="25.9" customHeight="1">
      <c r="B95" s="166"/>
      <c r="C95" s="167"/>
      <c r="D95" s="168" t="s">
        <v>72</v>
      </c>
      <c r="E95" s="169" t="s">
        <v>158</v>
      </c>
      <c r="F95" s="169" t="s">
        <v>159</v>
      </c>
      <c r="G95" s="167"/>
      <c r="H95" s="167"/>
      <c r="I95" s="170"/>
      <c r="J95" s="171">
        <f>BK95</f>
        <v>0</v>
      </c>
      <c r="K95" s="167"/>
      <c r="L95" s="172"/>
      <c r="M95" s="173"/>
      <c r="N95" s="174"/>
      <c r="O95" s="174"/>
      <c r="P95" s="175">
        <f>P96+P133+P191+P198+P205+P212+P244+P254</f>
        <v>0</v>
      </c>
      <c r="Q95" s="174"/>
      <c r="R95" s="175">
        <f>R96+R133+R191+R198+R205+R212+R244+R254</f>
        <v>138.04480139000003</v>
      </c>
      <c r="S95" s="174"/>
      <c r="T95" s="176">
        <f>T96+T133+T191+T198+T205+T212+T244+T254</f>
        <v>101.03296</v>
      </c>
      <c r="AR95" s="177" t="s">
        <v>77</v>
      </c>
      <c r="AT95" s="178" t="s">
        <v>72</v>
      </c>
      <c r="AU95" s="178" t="s">
        <v>73</v>
      </c>
      <c r="AY95" s="177" t="s">
        <v>160</v>
      </c>
      <c r="BK95" s="179">
        <f>BK96+BK133+BK191+BK198+BK205+BK212+BK244+BK254</f>
        <v>0</v>
      </c>
    </row>
    <row r="96" spans="2:63" s="11" customFormat="1" ht="22.9" customHeight="1">
      <c r="B96" s="166"/>
      <c r="C96" s="167"/>
      <c r="D96" s="168" t="s">
        <v>72</v>
      </c>
      <c r="E96" s="180" t="s">
        <v>77</v>
      </c>
      <c r="F96" s="180" t="s">
        <v>161</v>
      </c>
      <c r="G96" s="167"/>
      <c r="H96" s="167"/>
      <c r="I96" s="170"/>
      <c r="J96" s="181">
        <f>BK96</f>
        <v>0</v>
      </c>
      <c r="K96" s="167"/>
      <c r="L96" s="172"/>
      <c r="M96" s="173"/>
      <c r="N96" s="174"/>
      <c r="O96" s="174"/>
      <c r="P96" s="175">
        <f>SUM(P97:P132)</f>
        <v>0</v>
      </c>
      <c r="Q96" s="174"/>
      <c r="R96" s="175">
        <f>SUM(R97:R132)</f>
        <v>0.71714</v>
      </c>
      <c r="S96" s="174"/>
      <c r="T96" s="176">
        <f>SUM(T97:T132)</f>
        <v>39.167999999999999</v>
      </c>
      <c r="AR96" s="177" t="s">
        <v>77</v>
      </c>
      <c r="AT96" s="178" t="s">
        <v>72</v>
      </c>
      <c r="AU96" s="178" t="s">
        <v>77</v>
      </c>
      <c r="AY96" s="177" t="s">
        <v>160</v>
      </c>
      <c r="BK96" s="179">
        <f>SUM(BK97:BK132)</f>
        <v>0</v>
      </c>
    </row>
    <row r="97" spans="2:65" s="1" customFormat="1" ht="16.5" customHeight="1">
      <c r="B97" s="33"/>
      <c r="C97" s="182" t="s">
        <v>77</v>
      </c>
      <c r="D97" s="182" t="s">
        <v>162</v>
      </c>
      <c r="E97" s="183" t="s">
        <v>163</v>
      </c>
      <c r="F97" s="184" t="s">
        <v>164</v>
      </c>
      <c r="G97" s="185" t="s">
        <v>165</v>
      </c>
      <c r="H97" s="186">
        <v>96</v>
      </c>
      <c r="I97" s="187"/>
      <c r="J97" s="188">
        <f>ROUND(I97*H97,2)</f>
        <v>0</v>
      </c>
      <c r="K97" s="184" t="s">
        <v>166</v>
      </c>
      <c r="L97" s="37"/>
      <c r="M97" s="189" t="s">
        <v>1</v>
      </c>
      <c r="N97" s="190" t="s">
        <v>44</v>
      </c>
      <c r="O97" s="59"/>
      <c r="P97" s="191">
        <f>O97*H97</f>
        <v>0</v>
      </c>
      <c r="Q97" s="191">
        <v>0</v>
      </c>
      <c r="R97" s="191">
        <f>Q97*H97</f>
        <v>0</v>
      </c>
      <c r="S97" s="191">
        <v>0.40799999999999997</v>
      </c>
      <c r="T97" s="192">
        <f>S97*H97</f>
        <v>39.167999999999999</v>
      </c>
      <c r="AR97" s="16" t="s">
        <v>122</v>
      </c>
      <c r="AT97" s="16" t="s">
        <v>162</v>
      </c>
      <c r="AU97" s="16" t="s">
        <v>81</v>
      </c>
      <c r="AY97" s="16" t="s">
        <v>160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6" t="s">
        <v>77</v>
      </c>
      <c r="BK97" s="193">
        <f>ROUND(I97*H97,2)</f>
        <v>0</v>
      </c>
      <c r="BL97" s="16" t="s">
        <v>122</v>
      </c>
      <c r="BM97" s="16" t="s">
        <v>167</v>
      </c>
    </row>
    <row r="98" spans="2:65" s="1" customFormat="1" ht="29.25">
      <c r="B98" s="33"/>
      <c r="C98" s="34"/>
      <c r="D98" s="194" t="s">
        <v>168</v>
      </c>
      <c r="E98" s="34"/>
      <c r="F98" s="195" t="s">
        <v>169</v>
      </c>
      <c r="G98" s="34"/>
      <c r="H98" s="34"/>
      <c r="I98" s="111"/>
      <c r="J98" s="34"/>
      <c r="K98" s="34"/>
      <c r="L98" s="37"/>
      <c r="M98" s="196"/>
      <c r="N98" s="59"/>
      <c r="O98" s="59"/>
      <c r="P98" s="59"/>
      <c r="Q98" s="59"/>
      <c r="R98" s="59"/>
      <c r="S98" s="59"/>
      <c r="T98" s="60"/>
      <c r="AT98" s="16" t="s">
        <v>168</v>
      </c>
      <c r="AU98" s="16" t="s">
        <v>81</v>
      </c>
    </row>
    <row r="99" spans="2:65" s="12" customFormat="1" ht="11.25">
      <c r="B99" s="197"/>
      <c r="C99" s="198"/>
      <c r="D99" s="194" t="s">
        <v>170</v>
      </c>
      <c r="E99" s="199" t="s">
        <v>1</v>
      </c>
      <c r="F99" s="200" t="s">
        <v>171</v>
      </c>
      <c r="G99" s="198"/>
      <c r="H99" s="201">
        <v>96</v>
      </c>
      <c r="I99" s="202"/>
      <c r="J99" s="198"/>
      <c r="K99" s="198"/>
      <c r="L99" s="203"/>
      <c r="M99" s="204"/>
      <c r="N99" s="205"/>
      <c r="O99" s="205"/>
      <c r="P99" s="205"/>
      <c r="Q99" s="205"/>
      <c r="R99" s="205"/>
      <c r="S99" s="205"/>
      <c r="T99" s="206"/>
      <c r="AT99" s="207" t="s">
        <v>170</v>
      </c>
      <c r="AU99" s="207" t="s">
        <v>81</v>
      </c>
      <c r="AV99" s="12" t="s">
        <v>81</v>
      </c>
      <c r="AW99" s="12" t="s">
        <v>34</v>
      </c>
      <c r="AX99" s="12" t="s">
        <v>77</v>
      </c>
      <c r="AY99" s="207" t="s">
        <v>160</v>
      </c>
    </row>
    <row r="100" spans="2:65" s="1" customFormat="1" ht="16.5" customHeight="1">
      <c r="B100" s="33"/>
      <c r="C100" s="182" t="s">
        <v>81</v>
      </c>
      <c r="D100" s="182" t="s">
        <v>162</v>
      </c>
      <c r="E100" s="183" t="s">
        <v>172</v>
      </c>
      <c r="F100" s="184" t="s">
        <v>173</v>
      </c>
      <c r="G100" s="185" t="s">
        <v>174</v>
      </c>
      <c r="H100" s="186">
        <v>2.73</v>
      </c>
      <c r="I100" s="187"/>
      <c r="J100" s="188">
        <f>ROUND(I100*H100,2)</f>
        <v>0</v>
      </c>
      <c r="K100" s="184" t="s">
        <v>166</v>
      </c>
      <c r="L100" s="37"/>
      <c r="M100" s="189" t="s">
        <v>1</v>
      </c>
      <c r="N100" s="190" t="s">
        <v>44</v>
      </c>
      <c r="O100" s="59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AR100" s="16" t="s">
        <v>122</v>
      </c>
      <c r="AT100" s="16" t="s">
        <v>162</v>
      </c>
      <c r="AU100" s="16" t="s">
        <v>81</v>
      </c>
      <c r="AY100" s="16" t="s">
        <v>160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6" t="s">
        <v>77</v>
      </c>
      <c r="BK100" s="193">
        <f>ROUND(I100*H100,2)</f>
        <v>0</v>
      </c>
      <c r="BL100" s="16" t="s">
        <v>122</v>
      </c>
      <c r="BM100" s="16" t="s">
        <v>175</v>
      </c>
    </row>
    <row r="101" spans="2:65" s="1" customFormat="1" ht="19.5">
      <c r="B101" s="33"/>
      <c r="C101" s="34"/>
      <c r="D101" s="194" t="s">
        <v>168</v>
      </c>
      <c r="E101" s="34"/>
      <c r="F101" s="195" t="s">
        <v>176</v>
      </c>
      <c r="G101" s="34"/>
      <c r="H101" s="34"/>
      <c r="I101" s="111"/>
      <c r="J101" s="34"/>
      <c r="K101" s="34"/>
      <c r="L101" s="37"/>
      <c r="M101" s="196"/>
      <c r="N101" s="59"/>
      <c r="O101" s="59"/>
      <c r="P101" s="59"/>
      <c r="Q101" s="59"/>
      <c r="R101" s="59"/>
      <c r="S101" s="59"/>
      <c r="T101" s="60"/>
      <c r="AT101" s="16" t="s">
        <v>168</v>
      </c>
      <c r="AU101" s="16" t="s">
        <v>81</v>
      </c>
    </row>
    <row r="102" spans="2:65" s="12" customFormat="1" ht="11.25">
      <c r="B102" s="197"/>
      <c r="C102" s="198"/>
      <c r="D102" s="194" t="s">
        <v>170</v>
      </c>
      <c r="E102" s="199" t="s">
        <v>1</v>
      </c>
      <c r="F102" s="200" t="s">
        <v>177</v>
      </c>
      <c r="G102" s="198"/>
      <c r="H102" s="201">
        <v>2.73</v>
      </c>
      <c r="I102" s="202"/>
      <c r="J102" s="198"/>
      <c r="K102" s="198"/>
      <c r="L102" s="203"/>
      <c r="M102" s="204"/>
      <c r="N102" s="205"/>
      <c r="O102" s="205"/>
      <c r="P102" s="205"/>
      <c r="Q102" s="205"/>
      <c r="R102" s="205"/>
      <c r="S102" s="205"/>
      <c r="T102" s="206"/>
      <c r="AT102" s="207" t="s">
        <v>170</v>
      </c>
      <c r="AU102" s="207" t="s">
        <v>81</v>
      </c>
      <c r="AV102" s="12" t="s">
        <v>81</v>
      </c>
      <c r="AW102" s="12" t="s">
        <v>34</v>
      </c>
      <c r="AX102" s="12" t="s">
        <v>77</v>
      </c>
      <c r="AY102" s="207" t="s">
        <v>160</v>
      </c>
    </row>
    <row r="103" spans="2:65" s="1" customFormat="1" ht="16.5" customHeight="1">
      <c r="B103" s="33"/>
      <c r="C103" s="182" t="s">
        <v>100</v>
      </c>
      <c r="D103" s="182" t="s">
        <v>162</v>
      </c>
      <c r="E103" s="183" t="s">
        <v>178</v>
      </c>
      <c r="F103" s="184" t="s">
        <v>179</v>
      </c>
      <c r="G103" s="185" t="s">
        <v>180</v>
      </c>
      <c r="H103" s="186">
        <v>46</v>
      </c>
      <c r="I103" s="187"/>
      <c r="J103" s="188">
        <f>ROUND(I103*H103,2)</f>
        <v>0</v>
      </c>
      <c r="K103" s="184" t="s">
        <v>166</v>
      </c>
      <c r="L103" s="37"/>
      <c r="M103" s="189" t="s">
        <v>1</v>
      </c>
      <c r="N103" s="190" t="s">
        <v>44</v>
      </c>
      <c r="O103" s="59"/>
      <c r="P103" s="191">
        <f>O103*H103</f>
        <v>0</v>
      </c>
      <c r="Q103" s="191">
        <v>1.559E-2</v>
      </c>
      <c r="R103" s="191">
        <f>Q103*H103</f>
        <v>0.71714</v>
      </c>
      <c r="S103" s="191">
        <v>0</v>
      </c>
      <c r="T103" s="192">
        <f>S103*H103</f>
        <v>0</v>
      </c>
      <c r="AR103" s="16" t="s">
        <v>122</v>
      </c>
      <c r="AT103" s="16" t="s">
        <v>162</v>
      </c>
      <c r="AU103" s="16" t="s">
        <v>81</v>
      </c>
      <c r="AY103" s="16" t="s">
        <v>160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6" t="s">
        <v>77</v>
      </c>
      <c r="BK103" s="193">
        <f>ROUND(I103*H103,2)</f>
        <v>0</v>
      </c>
      <c r="BL103" s="16" t="s">
        <v>122</v>
      </c>
      <c r="BM103" s="16" t="s">
        <v>181</v>
      </c>
    </row>
    <row r="104" spans="2:65" s="1" customFormat="1" ht="11.25">
      <c r="B104" s="33"/>
      <c r="C104" s="34"/>
      <c r="D104" s="194" t="s">
        <v>168</v>
      </c>
      <c r="E104" s="34"/>
      <c r="F104" s="195" t="s">
        <v>182</v>
      </c>
      <c r="G104" s="34"/>
      <c r="H104" s="34"/>
      <c r="I104" s="111"/>
      <c r="J104" s="34"/>
      <c r="K104" s="34"/>
      <c r="L104" s="37"/>
      <c r="M104" s="196"/>
      <c r="N104" s="59"/>
      <c r="O104" s="59"/>
      <c r="P104" s="59"/>
      <c r="Q104" s="59"/>
      <c r="R104" s="59"/>
      <c r="S104" s="59"/>
      <c r="T104" s="60"/>
      <c r="AT104" s="16" t="s">
        <v>168</v>
      </c>
      <c r="AU104" s="16" t="s">
        <v>81</v>
      </c>
    </row>
    <row r="105" spans="2:65" s="1" customFormat="1" ht="16.5" customHeight="1">
      <c r="B105" s="33"/>
      <c r="C105" s="182" t="s">
        <v>122</v>
      </c>
      <c r="D105" s="182" t="s">
        <v>162</v>
      </c>
      <c r="E105" s="183" t="s">
        <v>183</v>
      </c>
      <c r="F105" s="184" t="s">
        <v>184</v>
      </c>
      <c r="G105" s="185" t="s">
        <v>185</v>
      </c>
      <c r="H105" s="186">
        <v>120</v>
      </c>
      <c r="I105" s="187"/>
      <c r="J105" s="188">
        <f>ROUND(I105*H105,2)</f>
        <v>0</v>
      </c>
      <c r="K105" s="184" t="s">
        <v>166</v>
      </c>
      <c r="L105" s="37"/>
      <c r="M105" s="189" t="s">
        <v>1</v>
      </c>
      <c r="N105" s="190" t="s">
        <v>44</v>
      </c>
      <c r="O105" s="59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16" t="s">
        <v>122</v>
      </c>
      <c r="AT105" s="16" t="s">
        <v>162</v>
      </c>
      <c r="AU105" s="16" t="s">
        <v>81</v>
      </c>
      <c r="AY105" s="16" t="s">
        <v>160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6" t="s">
        <v>77</v>
      </c>
      <c r="BK105" s="193">
        <f>ROUND(I105*H105,2)</f>
        <v>0</v>
      </c>
      <c r="BL105" s="16" t="s">
        <v>122</v>
      </c>
      <c r="BM105" s="16" t="s">
        <v>186</v>
      </c>
    </row>
    <row r="106" spans="2:65" s="1" customFormat="1" ht="11.25">
      <c r="B106" s="33"/>
      <c r="C106" s="34"/>
      <c r="D106" s="194" t="s">
        <v>168</v>
      </c>
      <c r="E106" s="34"/>
      <c r="F106" s="195" t="s">
        <v>187</v>
      </c>
      <c r="G106" s="34"/>
      <c r="H106" s="34"/>
      <c r="I106" s="111"/>
      <c r="J106" s="34"/>
      <c r="K106" s="34"/>
      <c r="L106" s="37"/>
      <c r="M106" s="196"/>
      <c r="N106" s="59"/>
      <c r="O106" s="59"/>
      <c r="P106" s="59"/>
      <c r="Q106" s="59"/>
      <c r="R106" s="59"/>
      <c r="S106" s="59"/>
      <c r="T106" s="60"/>
      <c r="AT106" s="16" t="s">
        <v>168</v>
      </c>
      <c r="AU106" s="16" t="s">
        <v>81</v>
      </c>
    </row>
    <row r="107" spans="2:65" s="12" customFormat="1" ht="11.25">
      <c r="B107" s="197"/>
      <c r="C107" s="198"/>
      <c r="D107" s="194" t="s">
        <v>170</v>
      </c>
      <c r="E107" s="199" t="s">
        <v>1</v>
      </c>
      <c r="F107" s="200" t="s">
        <v>188</v>
      </c>
      <c r="G107" s="198"/>
      <c r="H107" s="201">
        <v>120</v>
      </c>
      <c r="I107" s="202"/>
      <c r="J107" s="198"/>
      <c r="K107" s="198"/>
      <c r="L107" s="203"/>
      <c r="M107" s="204"/>
      <c r="N107" s="205"/>
      <c r="O107" s="205"/>
      <c r="P107" s="205"/>
      <c r="Q107" s="205"/>
      <c r="R107" s="205"/>
      <c r="S107" s="205"/>
      <c r="T107" s="206"/>
      <c r="AT107" s="207" t="s">
        <v>170</v>
      </c>
      <c r="AU107" s="207" t="s">
        <v>81</v>
      </c>
      <c r="AV107" s="12" t="s">
        <v>81</v>
      </c>
      <c r="AW107" s="12" t="s">
        <v>34</v>
      </c>
      <c r="AX107" s="12" t="s">
        <v>77</v>
      </c>
      <c r="AY107" s="207" t="s">
        <v>160</v>
      </c>
    </row>
    <row r="108" spans="2:65" s="1" customFormat="1" ht="16.5" customHeight="1">
      <c r="B108" s="33"/>
      <c r="C108" s="182" t="s">
        <v>189</v>
      </c>
      <c r="D108" s="182" t="s">
        <v>162</v>
      </c>
      <c r="E108" s="183" t="s">
        <v>190</v>
      </c>
      <c r="F108" s="184" t="s">
        <v>191</v>
      </c>
      <c r="G108" s="185" t="s">
        <v>174</v>
      </c>
      <c r="H108" s="186">
        <v>39.984000000000002</v>
      </c>
      <c r="I108" s="187"/>
      <c r="J108" s="188">
        <f>ROUND(I108*H108,2)</f>
        <v>0</v>
      </c>
      <c r="K108" s="184" t="s">
        <v>166</v>
      </c>
      <c r="L108" s="37"/>
      <c r="M108" s="189" t="s">
        <v>1</v>
      </c>
      <c r="N108" s="190" t="s">
        <v>44</v>
      </c>
      <c r="O108" s="59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16" t="s">
        <v>122</v>
      </c>
      <c r="AT108" s="16" t="s">
        <v>162</v>
      </c>
      <c r="AU108" s="16" t="s">
        <v>81</v>
      </c>
      <c r="AY108" s="16" t="s">
        <v>160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6" t="s">
        <v>77</v>
      </c>
      <c r="BK108" s="193">
        <f>ROUND(I108*H108,2)</f>
        <v>0</v>
      </c>
      <c r="BL108" s="16" t="s">
        <v>122</v>
      </c>
      <c r="BM108" s="16" t="s">
        <v>192</v>
      </c>
    </row>
    <row r="109" spans="2:65" s="1" customFormat="1" ht="19.5">
      <c r="B109" s="33"/>
      <c r="C109" s="34"/>
      <c r="D109" s="194" t="s">
        <v>168</v>
      </c>
      <c r="E109" s="34"/>
      <c r="F109" s="195" t="s">
        <v>193</v>
      </c>
      <c r="G109" s="34"/>
      <c r="H109" s="34"/>
      <c r="I109" s="111"/>
      <c r="J109" s="34"/>
      <c r="K109" s="34"/>
      <c r="L109" s="37"/>
      <c r="M109" s="196"/>
      <c r="N109" s="59"/>
      <c r="O109" s="59"/>
      <c r="P109" s="59"/>
      <c r="Q109" s="59"/>
      <c r="R109" s="59"/>
      <c r="S109" s="59"/>
      <c r="T109" s="60"/>
      <c r="AT109" s="16" t="s">
        <v>168</v>
      </c>
      <c r="AU109" s="16" t="s">
        <v>81</v>
      </c>
    </row>
    <row r="110" spans="2:65" s="12" customFormat="1" ht="11.25">
      <c r="B110" s="197"/>
      <c r="C110" s="198"/>
      <c r="D110" s="194" t="s">
        <v>170</v>
      </c>
      <c r="E110" s="199" t="s">
        <v>1</v>
      </c>
      <c r="F110" s="200" t="s">
        <v>194</v>
      </c>
      <c r="G110" s="198"/>
      <c r="H110" s="201">
        <v>42.713999999999999</v>
      </c>
      <c r="I110" s="202"/>
      <c r="J110" s="198"/>
      <c r="K110" s="198"/>
      <c r="L110" s="203"/>
      <c r="M110" s="204"/>
      <c r="N110" s="205"/>
      <c r="O110" s="205"/>
      <c r="P110" s="205"/>
      <c r="Q110" s="205"/>
      <c r="R110" s="205"/>
      <c r="S110" s="205"/>
      <c r="T110" s="206"/>
      <c r="AT110" s="207" t="s">
        <v>170</v>
      </c>
      <c r="AU110" s="207" t="s">
        <v>81</v>
      </c>
      <c r="AV110" s="12" t="s">
        <v>81</v>
      </c>
      <c r="AW110" s="12" t="s">
        <v>34</v>
      </c>
      <c r="AX110" s="12" t="s">
        <v>73</v>
      </c>
      <c r="AY110" s="207" t="s">
        <v>160</v>
      </c>
    </row>
    <row r="111" spans="2:65" s="12" customFormat="1" ht="11.25">
      <c r="B111" s="197"/>
      <c r="C111" s="198"/>
      <c r="D111" s="194" t="s">
        <v>170</v>
      </c>
      <c r="E111" s="199" t="s">
        <v>1</v>
      </c>
      <c r="F111" s="200" t="s">
        <v>195</v>
      </c>
      <c r="G111" s="198"/>
      <c r="H111" s="201">
        <v>-2.73</v>
      </c>
      <c r="I111" s="202"/>
      <c r="J111" s="198"/>
      <c r="K111" s="198"/>
      <c r="L111" s="203"/>
      <c r="M111" s="204"/>
      <c r="N111" s="205"/>
      <c r="O111" s="205"/>
      <c r="P111" s="205"/>
      <c r="Q111" s="205"/>
      <c r="R111" s="205"/>
      <c r="S111" s="205"/>
      <c r="T111" s="206"/>
      <c r="AT111" s="207" t="s">
        <v>170</v>
      </c>
      <c r="AU111" s="207" t="s">
        <v>81</v>
      </c>
      <c r="AV111" s="12" t="s">
        <v>81</v>
      </c>
      <c r="AW111" s="12" t="s">
        <v>34</v>
      </c>
      <c r="AX111" s="12" t="s">
        <v>73</v>
      </c>
      <c r="AY111" s="207" t="s">
        <v>160</v>
      </c>
    </row>
    <row r="112" spans="2:65" s="13" customFormat="1" ht="11.25">
      <c r="B112" s="208"/>
      <c r="C112" s="209"/>
      <c r="D112" s="194" t="s">
        <v>170</v>
      </c>
      <c r="E112" s="210" t="s">
        <v>1</v>
      </c>
      <c r="F112" s="211" t="s">
        <v>196</v>
      </c>
      <c r="G112" s="209"/>
      <c r="H112" s="212">
        <v>39.984000000000002</v>
      </c>
      <c r="I112" s="213"/>
      <c r="J112" s="209"/>
      <c r="K112" s="209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170</v>
      </c>
      <c r="AU112" s="218" t="s">
        <v>81</v>
      </c>
      <c r="AV112" s="13" t="s">
        <v>122</v>
      </c>
      <c r="AW112" s="13" t="s">
        <v>34</v>
      </c>
      <c r="AX112" s="13" t="s">
        <v>77</v>
      </c>
      <c r="AY112" s="218" t="s">
        <v>160</v>
      </c>
    </row>
    <row r="113" spans="2:65" s="1" customFormat="1" ht="16.5" customHeight="1">
      <c r="B113" s="33"/>
      <c r="C113" s="182" t="s">
        <v>197</v>
      </c>
      <c r="D113" s="182" t="s">
        <v>162</v>
      </c>
      <c r="E113" s="183" t="s">
        <v>198</v>
      </c>
      <c r="F113" s="184" t="s">
        <v>199</v>
      </c>
      <c r="G113" s="185" t="s">
        <v>174</v>
      </c>
      <c r="H113" s="186">
        <v>1.47</v>
      </c>
      <c r="I113" s="187"/>
      <c r="J113" s="188">
        <f>ROUND(I113*H113,2)</f>
        <v>0</v>
      </c>
      <c r="K113" s="184" t="s">
        <v>166</v>
      </c>
      <c r="L113" s="37"/>
      <c r="M113" s="189" t="s">
        <v>1</v>
      </c>
      <c r="N113" s="190" t="s">
        <v>44</v>
      </c>
      <c r="O113" s="59"/>
      <c r="P113" s="191">
        <f>O113*H113</f>
        <v>0</v>
      </c>
      <c r="Q113" s="191">
        <v>0</v>
      </c>
      <c r="R113" s="191">
        <f>Q113*H113</f>
        <v>0</v>
      </c>
      <c r="S113" s="191">
        <v>0</v>
      </c>
      <c r="T113" s="192">
        <f>S113*H113</f>
        <v>0</v>
      </c>
      <c r="AR113" s="16" t="s">
        <v>122</v>
      </c>
      <c r="AT113" s="16" t="s">
        <v>162</v>
      </c>
      <c r="AU113" s="16" t="s">
        <v>81</v>
      </c>
      <c r="AY113" s="16" t="s">
        <v>160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6" t="s">
        <v>77</v>
      </c>
      <c r="BK113" s="193">
        <f>ROUND(I113*H113,2)</f>
        <v>0</v>
      </c>
      <c r="BL113" s="16" t="s">
        <v>122</v>
      </c>
      <c r="BM113" s="16" t="s">
        <v>200</v>
      </c>
    </row>
    <row r="114" spans="2:65" s="1" customFormat="1" ht="19.5">
      <c r="B114" s="33"/>
      <c r="C114" s="34"/>
      <c r="D114" s="194" t="s">
        <v>168</v>
      </c>
      <c r="E114" s="34"/>
      <c r="F114" s="195" t="s">
        <v>201</v>
      </c>
      <c r="G114" s="34"/>
      <c r="H114" s="34"/>
      <c r="I114" s="111"/>
      <c r="J114" s="34"/>
      <c r="K114" s="34"/>
      <c r="L114" s="37"/>
      <c r="M114" s="196"/>
      <c r="N114" s="59"/>
      <c r="O114" s="59"/>
      <c r="P114" s="59"/>
      <c r="Q114" s="59"/>
      <c r="R114" s="59"/>
      <c r="S114" s="59"/>
      <c r="T114" s="60"/>
      <c r="AT114" s="16" t="s">
        <v>168</v>
      </c>
      <c r="AU114" s="16" t="s">
        <v>81</v>
      </c>
    </row>
    <row r="115" spans="2:65" s="12" customFormat="1" ht="11.25">
      <c r="B115" s="197"/>
      <c r="C115" s="198"/>
      <c r="D115" s="194" t="s">
        <v>170</v>
      </c>
      <c r="E115" s="199" t="s">
        <v>1</v>
      </c>
      <c r="F115" s="200" t="s">
        <v>202</v>
      </c>
      <c r="G115" s="198"/>
      <c r="H115" s="201">
        <v>1.47</v>
      </c>
      <c r="I115" s="202"/>
      <c r="J115" s="198"/>
      <c r="K115" s="198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170</v>
      </c>
      <c r="AU115" s="207" t="s">
        <v>81</v>
      </c>
      <c r="AV115" s="12" t="s">
        <v>81</v>
      </c>
      <c r="AW115" s="12" t="s">
        <v>34</v>
      </c>
      <c r="AX115" s="12" t="s">
        <v>77</v>
      </c>
      <c r="AY115" s="207" t="s">
        <v>160</v>
      </c>
    </row>
    <row r="116" spans="2:65" s="1" customFormat="1" ht="16.5" customHeight="1">
      <c r="B116" s="33"/>
      <c r="C116" s="182" t="s">
        <v>203</v>
      </c>
      <c r="D116" s="182" t="s">
        <v>162</v>
      </c>
      <c r="E116" s="183" t="s">
        <v>204</v>
      </c>
      <c r="F116" s="184" t="s">
        <v>205</v>
      </c>
      <c r="G116" s="185" t="s">
        <v>174</v>
      </c>
      <c r="H116" s="186">
        <v>44.183999999999997</v>
      </c>
      <c r="I116" s="187"/>
      <c r="J116" s="188">
        <f>ROUND(I116*H116,2)</f>
        <v>0</v>
      </c>
      <c r="K116" s="184" t="s">
        <v>166</v>
      </c>
      <c r="L116" s="37"/>
      <c r="M116" s="189" t="s">
        <v>1</v>
      </c>
      <c r="N116" s="190" t="s">
        <v>44</v>
      </c>
      <c r="O116" s="59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AR116" s="16" t="s">
        <v>122</v>
      </c>
      <c r="AT116" s="16" t="s">
        <v>162</v>
      </c>
      <c r="AU116" s="16" t="s">
        <v>81</v>
      </c>
      <c r="AY116" s="16" t="s">
        <v>160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6" t="s">
        <v>77</v>
      </c>
      <c r="BK116" s="193">
        <f>ROUND(I116*H116,2)</f>
        <v>0</v>
      </c>
      <c r="BL116" s="16" t="s">
        <v>122</v>
      </c>
      <c r="BM116" s="16" t="s">
        <v>206</v>
      </c>
    </row>
    <row r="117" spans="2:65" s="1" customFormat="1" ht="19.5">
      <c r="B117" s="33"/>
      <c r="C117" s="34"/>
      <c r="D117" s="194" t="s">
        <v>168</v>
      </c>
      <c r="E117" s="34"/>
      <c r="F117" s="195" t="s">
        <v>207</v>
      </c>
      <c r="G117" s="34"/>
      <c r="H117" s="34"/>
      <c r="I117" s="111"/>
      <c r="J117" s="34"/>
      <c r="K117" s="34"/>
      <c r="L117" s="37"/>
      <c r="M117" s="196"/>
      <c r="N117" s="59"/>
      <c r="O117" s="59"/>
      <c r="P117" s="59"/>
      <c r="Q117" s="59"/>
      <c r="R117" s="59"/>
      <c r="S117" s="59"/>
      <c r="T117" s="60"/>
      <c r="AT117" s="16" t="s">
        <v>168</v>
      </c>
      <c r="AU117" s="16" t="s">
        <v>81</v>
      </c>
    </row>
    <row r="118" spans="2:65" s="12" customFormat="1" ht="11.25">
      <c r="B118" s="197"/>
      <c r="C118" s="198"/>
      <c r="D118" s="194" t="s">
        <v>170</v>
      </c>
      <c r="E118" s="199" t="s">
        <v>1</v>
      </c>
      <c r="F118" s="200" t="s">
        <v>208</v>
      </c>
      <c r="G118" s="198"/>
      <c r="H118" s="201">
        <v>44.183999999999997</v>
      </c>
      <c r="I118" s="202"/>
      <c r="J118" s="198"/>
      <c r="K118" s="198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170</v>
      </c>
      <c r="AU118" s="207" t="s">
        <v>81</v>
      </c>
      <c r="AV118" s="12" t="s">
        <v>81</v>
      </c>
      <c r="AW118" s="12" t="s">
        <v>34</v>
      </c>
      <c r="AX118" s="12" t="s">
        <v>77</v>
      </c>
      <c r="AY118" s="207" t="s">
        <v>160</v>
      </c>
    </row>
    <row r="119" spans="2:65" s="1" customFormat="1" ht="16.5" customHeight="1">
      <c r="B119" s="33"/>
      <c r="C119" s="182" t="s">
        <v>209</v>
      </c>
      <c r="D119" s="182" t="s">
        <v>162</v>
      </c>
      <c r="E119" s="183" t="s">
        <v>210</v>
      </c>
      <c r="F119" s="184" t="s">
        <v>211</v>
      </c>
      <c r="G119" s="185" t="s">
        <v>174</v>
      </c>
      <c r="H119" s="186">
        <v>44.183999999999997</v>
      </c>
      <c r="I119" s="187"/>
      <c r="J119" s="188">
        <f>ROUND(I119*H119,2)</f>
        <v>0</v>
      </c>
      <c r="K119" s="184" t="s">
        <v>166</v>
      </c>
      <c r="L119" s="37"/>
      <c r="M119" s="189" t="s">
        <v>1</v>
      </c>
      <c r="N119" s="190" t="s">
        <v>44</v>
      </c>
      <c r="O119" s="59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6" t="s">
        <v>122</v>
      </c>
      <c r="AT119" s="16" t="s">
        <v>162</v>
      </c>
      <c r="AU119" s="16" t="s">
        <v>81</v>
      </c>
      <c r="AY119" s="16" t="s">
        <v>160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6" t="s">
        <v>77</v>
      </c>
      <c r="BK119" s="193">
        <f>ROUND(I119*H119,2)</f>
        <v>0</v>
      </c>
      <c r="BL119" s="16" t="s">
        <v>122</v>
      </c>
      <c r="BM119" s="16" t="s">
        <v>212</v>
      </c>
    </row>
    <row r="120" spans="2:65" s="1" customFormat="1" ht="19.5">
      <c r="B120" s="33"/>
      <c r="C120" s="34"/>
      <c r="D120" s="194" t="s">
        <v>168</v>
      </c>
      <c r="E120" s="34"/>
      <c r="F120" s="195" t="s">
        <v>213</v>
      </c>
      <c r="G120" s="34"/>
      <c r="H120" s="34"/>
      <c r="I120" s="111"/>
      <c r="J120" s="34"/>
      <c r="K120" s="34"/>
      <c r="L120" s="37"/>
      <c r="M120" s="196"/>
      <c r="N120" s="59"/>
      <c r="O120" s="59"/>
      <c r="P120" s="59"/>
      <c r="Q120" s="59"/>
      <c r="R120" s="59"/>
      <c r="S120" s="59"/>
      <c r="T120" s="60"/>
      <c r="AT120" s="16" t="s">
        <v>168</v>
      </c>
      <c r="AU120" s="16" t="s">
        <v>81</v>
      </c>
    </row>
    <row r="121" spans="2:65" s="12" customFormat="1" ht="11.25">
      <c r="B121" s="197"/>
      <c r="C121" s="198"/>
      <c r="D121" s="194" t="s">
        <v>170</v>
      </c>
      <c r="E121" s="199" t="s">
        <v>1</v>
      </c>
      <c r="F121" s="200" t="s">
        <v>214</v>
      </c>
      <c r="G121" s="198"/>
      <c r="H121" s="201">
        <v>42.713999999999999</v>
      </c>
      <c r="I121" s="202"/>
      <c r="J121" s="198"/>
      <c r="K121" s="198"/>
      <c r="L121" s="203"/>
      <c r="M121" s="204"/>
      <c r="N121" s="205"/>
      <c r="O121" s="205"/>
      <c r="P121" s="205"/>
      <c r="Q121" s="205"/>
      <c r="R121" s="205"/>
      <c r="S121" s="205"/>
      <c r="T121" s="206"/>
      <c r="AT121" s="207" t="s">
        <v>170</v>
      </c>
      <c r="AU121" s="207" t="s">
        <v>81</v>
      </c>
      <c r="AV121" s="12" t="s">
        <v>81</v>
      </c>
      <c r="AW121" s="12" t="s">
        <v>34</v>
      </c>
      <c r="AX121" s="12" t="s">
        <v>73</v>
      </c>
      <c r="AY121" s="207" t="s">
        <v>160</v>
      </c>
    </row>
    <row r="122" spans="2:65" s="12" customFormat="1" ht="11.25">
      <c r="B122" s="197"/>
      <c r="C122" s="198"/>
      <c r="D122" s="194" t="s">
        <v>170</v>
      </c>
      <c r="E122" s="199" t="s">
        <v>1</v>
      </c>
      <c r="F122" s="200" t="s">
        <v>215</v>
      </c>
      <c r="G122" s="198"/>
      <c r="H122" s="201">
        <v>1.47</v>
      </c>
      <c r="I122" s="202"/>
      <c r="J122" s="198"/>
      <c r="K122" s="198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170</v>
      </c>
      <c r="AU122" s="207" t="s">
        <v>81</v>
      </c>
      <c r="AV122" s="12" t="s">
        <v>81</v>
      </c>
      <c r="AW122" s="12" t="s">
        <v>34</v>
      </c>
      <c r="AX122" s="12" t="s">
        <v>73</v>
      </c>
      <c r="AY122" s="207" t="s">
        <v>160</v>
      </c>
    </row>
    <row r="123" spans="2:65" s="13" customFormat="1" ht="11.25">
      <c r="B123" s="208"/>
      <c r="C123" s="209"/>
      <c r="D123" s="194" t="s">
        <v>170</v>
      </c>
      <c r="E123" s="210" t="s">
        <v>1</v>
      </c>
      <c r="F123" s="211" t="s">
        <v>196</v>
      </c>
      <c r="G123" s="209"/>
      <c r="H123" s="212">
        <v>44.183999999999997</v>
      </c>
      <c r="I123" s="213"/>
      <c r="J123" s="209"/>
      <c r="K123" s="209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170</v>
      </c>
      <c r="AU123" s="218" t="s">
        <v>81</v>
      </c>
      <c r="AV123" s="13" t="s">
        <v>122</v>
      </c>
      <c r="AW123" s="13" t="s">
        <v>34</v>
      </c>
      <c r="AX123" s="13" t="s">
        <v>77</v>
      </c>
      <c r="AY123" s="218" t="s">
        <v>160</v>
      </c>
    </row>
    <row r="124" spans="2:65" s="1" customFormat="1" ht="16.5" customHeight="1">
      <c r="B124" s="33"/>
      <c r="C124" s="182" t="s">
        <v>216</v>
      </c>
      <c r="D124" s="182" t="s">
        <v>162</v>
      </c>
      <c r="E124" s="183" t="s">
        <v>217</v>
      </c>
      <c r="F124" s="184" t="s">
        <v>218</v>
      </c>
      <c r="G124" s="185" t="s">
        <v>174</v>
      </c>
      <c r="H124" s="186">
        <v>132.55199999999999</v>
      </c>
      <c r="I124" s="187"/>
      <c r="J124" s="188">
        <f>ROUND(I124*H124,2)</f>
        <v>0</v>
      </c>
      <c r="K124" s="184" t="s">
        <v>166</v>
      </c>
      <c r="L124" s="37"/>
      <c r="M124" s="189" t="s">
        <v>1</v>
      </c>
      <c r="N124" s="190" t="s">
        <v>44</v>
      </c>
      <c r="O124" s="59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AR124" s="16" t="s">
        <v>122</v>
      </c>
      <c r="AT124" s="16" t="s">
        <v>162</v>
      </c>
      <c r="AU124" s="16" t="s">
        <v>81</v>
      </c>
      <c r="AY124" s="16" t="s">
        <v>160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6" t="s">
        <v>77</v>
      </c>
      <c r="BK124" s="193">
        <f>ROUND(I124*H124,2)</f>
        <v>0</v>
      </c>
      <c r="BL124" s="16" t="s">
        <v>122</v>
      </c>
      <c r="BM124" s="16" t="s">
        <v>219</v>
      </c>
    </row>
    <row r="125" spans="2:65" s="1" customFormat="1" ht="19.5">
      <c r="B125" s="33"/>
      <c r="C125" s="34"/>
      <c r="D125" s="194" t="s">
        <v>168</v>
      </c>
      <c r="E125" s="34"/>
      <c r="F125" s="195" t="s">
        <v>220</v>
      </c>
      <c r="G125" s="34"/>
      <c r="H125" s="34"/>
      <c r="I125" s="111"/>
      <c r="J125" s="34"/>
      <c r="K125" s="34"/>
      <c r="L125" s="37"/>
      <c r="M125" s="196"/>
      <c r="N125" s="59"/>
      <c r="O125" s="59"/>
      <c r="P125" s="59"/>
      <c r="Q125" s="59"/>
      <c r="R125" s="59"/>
      <c r="S125" s="59"/>
      <c r="T125" s="60"/>
      <c r="AT125" s="16" t="s">
        <v>168</v>
      </c>
      <c r="AU125" s="16" t="s">
        <v>81</v>
      </c>
    </row>
    <row r="126" spans="2:65" s="12" customFormat="1" ht="11.25">
      <c r="B126" s="197"/>
      <c r="C126" s="198"/>
      <c r="D126" s="194" t="s">
        <v>170</v>
      </c>
      <c r="E126" s="199" t="s">
        <v>1</v>
      </c>
      <c r="F126" s="200" t="s">
        <v>221</v>
      </c>
      <c r="G126" s="198"/>
      <c r="H126" s="201">
        <v>132.55199999999999</v>
      </c>
      <c r="I126" s="202"/>
      <c r="J126" s="198"/>
      <c r="K126" s="198"/>
      <c r="L126" s="203"/>
      <c r="M126" s="204"/>
      <c r="N126" s="205"/>
      <c r="O126" s="205"/>
      <c r="P126" s="205"/>
      <c r="Q126" s="205"/>
      <c r="R126" s="205"/>
      <c r="S126" s="205"/>
      <c r="T126" s="206"/>
      <c r="AT126" s="207" t="s">
        <v>170</v>
      </c>
      <c r="AU126" s="207" t="s">
        <v>81</v>
      </c>
      <c r="AV126" s="12" t="s">
        <v>81</v>
      </c>
      <c r="AW126" s="12" t="s">
        <v>34</v>
      </c>
      <c r="AX126" s="12" t="s">
        <v>77</v>
      </c>
      <c r="AY126" s="207" t="s">
        <v>160</v>
      </c>
    </row>
    <row r="127" spans="2:65" s="1" customFormat="1" ht="16.5" customHeight="1">
      <c r="B127" s="33"/>
      <c r="C127" s="182" t="s">
        <v>222</v>
      </c>
      <c r="D127" s="182" t="s">
        <v>162</v>
      </c>
      <c r="E127" s="183" t="s">
        <v>223</v>
      </c>
      <c r="F127" s="184" t="s">
        <v>224</v>
      </c>
      <c r="G127" s="185" t="s">
        <v>174</v>
      </c>
      <c r="H127" s="186">
        <v>3.78</v>
      </c>
      <c r="I127" s="187"/>
      <c r="J127" s="188">
        <f>ROUND(I127*H127,2)</f>
        <v>0</v>
      </c>
      <c r="K127" s="184" t="s">
        <v>166</v>
      </c>
      <c r="L127" s="37"/>
      <c r="M127" s="189" t="s">
        <v>1</v>
      </c>
      <c r="N127" s="190" t="s">
        <v>44</v>
      </c>
      <c r="O127" s="59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AR127" s="16" t="s">
        <v>122</v>
      </c>
      <c r="AT127" s="16" t="s">
        <v>162</v>
      </c>
      <c r="AU127" s="16" t="s">
        <v>81</v>
      </c>
      <c r="AY127" s="16" t="s">
        <v>160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6" t="s">
        <v>77</v>
      </c>
      <c r="BK127" s="193">
        <f>ROUND(I127*H127,2)</f>
        <v>0</v>
      </c>
      <c r="BL127" s="16" t="s">
        <v>122</v>
      </c>
      <c r="BM127" s="16" t="s">
        <v>225</v>
      </c>
    </row>
    <row r="128" spans="2:65" s="1" customFormat="1" ht="19.5">
      <c r="B128" s="33"/>
      <c r="C128" s="34"/>
      <c r="D128" s="194" t="s">
        <v>168</v>
      </c>
      <c r="E128" s="34"/>
      <c r="F128" s="195" t="s">
        <v>226</v>
      </c>
      <c r="G128" s="34"/>
      <c r="H128" s="34"/>
      <c r="I128" s="111"/>
      <c r="J128" s="34"/>
      <c r="K128" s="34"/>
      <c r="L128" s="37"/>
      <c r="M128" s="196"/>
      <c r="N128" s="59"/>
      <c r="O128" s="59"/>
      <c r="P128" s="59"/>
      <c r="Q128" s="59"/>
      <c r="R128" s="59"/>
      <c r="S128" s="59"/>
      <c r="T128" s="60"/>
      <c r="AT128" s="16" t="s">
        <v>168</v>
      </c>
      <c r="AU128" s="16" t="s">
        <v>81</v>
      </c>
    </row>
    <row r="129" spans="2:65" s="12" customFormat="1" ht="11.25">
      <c r="B129" s="197"/>
      <c r="C129" s="198"/>
      <c r="D129" s="194" t="s">
        <v>170</v>
      </c>
      <c r="E129" s="199" t="s">
        <v>1</v>
      </c>
      <c r="F129" s="200" t="s">
        <v>227</v>
      </c>
      <c r="G129" s="198"/>
      <c r="H129" s="201">
        <v>3.78</v>
      </c>
      <c r="I129" s="202"/>
      <c r="J129" s="198"/>
      <c r="K129" s="198"/>
      <c r="L129" s="203"/>
      <c r="M129" s="204"/>
      <c r="N129" s="205"/>
      <c r="O129" s="205"/>
      <c r="P129" s="205"/>
      <c r="Q129" s="205"/>
      <c r="R129" s="205"/>
      <c r="S129" s="205"/>
      <c r="T129" s="206"/>
      <c r="AT129" s="207" t="s">
        <v>170</v>
      </c>
      <c r="AU129" s="207" t="s">
        <v>81</v>
      </c>
      <c r="AV129" s="12" t="s">
        <v>81</v>
      </c>
      <c r="AW129" s="12" t="s">
        <v>34</v>
      </c>
      <c r="AX129" s="12" t="s">
        <v>77</v>
      </c>
      <c r="AY129" s="207" t="s">
        <v>160</v>
      </c>
    </row>
    <row r="130" spans="2:65" s="1" customFormat="1" ht="16.5" customHeight="1">
      <c r="B130" s="33"/>
      <c r="C130" s="182" t="s">
        <v>228</v>
      </c>
      <c r="D130" s="182" t="s">
        <v>162</v>
      </c>
      <c r="E130" s="183" t="s">
        <v>229</v>
      </c>
      <c r="F130" s="184" t="s">
        <v>230</v>
      </c>
      <c r="G130" s="185" t="s">
        <v>231</v>
      </c>
      <c r="H130" s="186">
        <v>97.204999999999998</v>
      </c>
      <c r="I130" s="187"/>
      <c r="J130" s="188">
        <f>ROUND(I130*H130,2)</f>
        <v>0</v>
      </c>
      <c r="K130" s="184" t="s">
        <v>166</v>
      </c>
      <c r="L130" s="37"/>
      <c r="M130" s="189" t="s">
        <v>1</v>
      </c>
      <c r="N130" s="190" t="s">
        <v>44</v>
      </c>
      <c r="O130" s="59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AR130" s="16" t="s">
        <v>122</v>
      </c>
      <c r="AT130" s="16" t="s">
        <v>162</v>
      </c>
      <c r="AU130" s="16" t="s">
        <v>81</v>
      </c>
      <c r="AY130" s="16" t="s">
        <v>160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6" t="s">
        <v>77</v>
      </c>
      <c r="BK130" s="193">
        <f>ROUND(I130*H130,2)</f>
        <v>0</v>
      </c>
      <c r="BL130" s="16" t="s">
        <v>122</v>
      </c>
      <c r="BM130" s="16" t="s">
        <v>232</v>
      </c>
    </row>
    <row r="131" spans="2:65" s="1" customFormat="1" ht="11.25">
      <c r="B131" s="33"/>
      <c r="C131" s="34"/>
      <c r="D131" s="194" t="s">
        <v>168</v>
      </c>
      <c r="E131" s="34"/>
      <c r="F131" s="195" t="s">
        <v>233</v>
      </c>
      <c r="G131" s="34"/>
      <c r="H131" s="34"/>
      <c r="I131" s="111"/>
      <c r="J131" s="34"/>
      <c r="K131" s="34"/>
      <c r="L131" s="37"/>
      <c r="M131" s="196"/>
      <c r="N131" s="59"/>
      <c r="O131" s="59"/>
      <c r="P131" s="59"/>
      <c r="Q131" s="59"/>
      <c r="R131" s="59"/>
      <c r="S131" s="59"/>
      <c r="T131" s="60"/>
      <c r="AT131" s="16" t="s">
        <v>168</v>
      </c>
      <c r="AU131" s="16" t="s">
        <v>81</v>
      </c>
    </row>
    <row r="132" spans="2:65" s="12" customFormat="1" ht="11.25">
      <c r="B132" s="197"/>
      <c r="C132" s="198"/>
      <c r="D132" s="194" t="s">
        <v>170</v>
      </c>
      <c r="E132" s="199" t="s">
        <v>1</v>
      </c>
      <c r="F132" s="200" t="s">
        <v>234</v>
      </c>
      <c r="G132" s="198"/>
      <c r="H132" s="201">
        <v>97.204999999999998</v>
      </c>
      <c r="I132" s="202"/>
      <c r="J132" s="198"/>
      <c r="K132" s="198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170</v>
      </c>
      <c r="AU132" s="207" t="s">
        <v>81</v>
      </c>
      <c r="AV132" s="12" t="s">
        <v>81</v>
      </c>
      <c r="AW132" s="12" t="s">
        <v>34</v>
      </c>
      <c r="AX132" s="12" t="s">
        <v>77</v>
      </c>
      <c r="AY132" s="207" t="s">
        <v>160</v>
      </c>
    </row>
    <row r="133" spans="2:65" s="11" customFormat="1" ht="22.9" customHeight="1">
      <c r="B133" s="166"/>
      <c r="C133" s="167"/>
      <c r="D133" s="168" t="s">
        <v>72</v>
      </c>
      <c r="E133" s="180" t="s">
        <v>100</v>
      </c>
      <c r="F133" s="180" t="s">
        <v>235</v>
      </c>
      <c r="G133" s="167"/>
      <c r="H133" s="167"/>
      <c r="I133" s="170"/>
      <c r="J133" s="181">
        <f>BK133</f>
        <v>0</v>
      </c>
      <c r="K133" s="167"/>
      <c r="L133" s="172"/>
      <c r="M133" s="173"/>
      <c r="N133" s="174"/>
      <c r="O133" s="174"/>
      <c r="P133" s="175">
        <f>SUM(P134:P190)</f>
        <v>0</v>
      </c>
      <c r="Q133" s="174"/>
      <c r="R133" s="175">
        <f>SUM(R134:R190)</f>
        <v>39.351652590000015</v>
      </c>
      <c r="S133" s="174"/>
      <c r="T133" s="176">
        <f>SUM(T134:T190)</f>
        <v>0</v>
      </c>
      <c r="AR133" s="177" t="s">
        <v>77</v>
      </c>
      <c r="AT133" s="178" t="s">
        <v>72</v>
      </c>
      <c r="AU133" s="178" t="s">
        <v>77</v>
      </c>
      <c r="AY133" s="177" t="s">
        <v>160</v>
      </c>
      <c r="BK133" s="179">
        <f>SUM(BK134:BK190)</f>
        <v>0</v>
      </c>
    </row>
    <row r="134" spans="2:65" s="1" customFormat="1" ht="16.5" customHeight="1">
      <c r="B134" s="33"/>
      <c r="C134" s="182" t="s">
        <v>236</v>
      </c>
      <c r="D134" s="182" t="s">
        <v>162</v>
      </c>
      <c r="E134" s="183" t="s">
        <v>237</v>
      </c>
      <c r="F134" s="184" t="s">
        <v>238</v>
      </c>
      <c r="G134" s="185" t="s">
        <v>239</v>
      </c>
      <c r="H134" s="186">
        <v>22.931000000000001</v>
      </c>
      <c r="I134" s="187"/>
      <c r="J134" s="188">
        <f>ROUND(I134*H134,2)</f>
        <v>0</v>
      </c>
      <c r="K134" s="184" t="s">
        <v>166</v>
      </c>
      <c r="L134" s="37"/>
      <c r="M134" s="189" t="s">
        <v>1</v>
      </c>
      <c r="N134" s="190" t="s">
        <v>44</v>
      </c>
      <c r="O134" s="59"/>
      <c r="P134" s="191">
        <f>O134*H134</f>
        <v>0</v>
      </c>
      <c r="Q134" s="191">
        <v>3.4410000000000003E-2</v>
      </c>
      <c r="R134" s="191">
        <f>Q134*H134</f>
        <v>0.78905571000000008</v>
      </c>
      <c r="S134" s="191">
        <v>0</v>
      </c>
      <c r="T134" s="192">
        <f>S134*H134</f>
        <v>0</v>
      </c>
      <c r="AR134" s="16" t="s">
        <v>122</v>
      </c>
      <c r="AT134" s="16" t="s">
        <v>162</v>
      </c>
      <c r="AU134" s="16" t="s">
        <v>81</v>
      </c>
      <c r="AY134" s="16" t="s">
        <v>160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6" t="s">
        <v>77</v>
      </c>
      <c r="BK134" s="193">
        <f>ROUND(I134*H134,2)</f>
        <v>0</v>
      </c>
      <c r="BL134" s="16" t="s">
        <v>122</v>
      </c>
      <c r="BM134" s="16" t="s">
        <v>240</v>
      </c>
    </row>
    <row r="135" spans="2:65" s="1" customFormat="1" ht="11.25">
      <c r="B135" s="33"/>
      <c r="C135" s="34"/>
      <c r="D135" s="194" t="s">
        <v>168</v>
      </c>
      <c r="E135" s="34"/>
      <c r="F135" s="195" t="s">
        <v>241</v>
      </c>
      <c r="G135" s="34"/>
      <c r="H135" s="34"/>
      <c r="I135" s="111"/>
      <c r="J135" s="34"/>
      <c r="K135" s="34"/>
      <c r="L135" s="37"/>
      <c r="M135" s="196"/>
      <c r="N135" s="59"/>
      <c r="O135" s="59"/>
      <c r="P135" s="59"/>
      <c r="Q135" s="59"/>
      <c r="R135" s="59"/>
      <c r="S135" s="59"/>
      <c r="T135" s="60"/>
      <c r="AT135" s="16" t="s">
        <v>168</v>
      </c>
      <c r="AU135" s="16" t="s">
        <v>81</v>
      </c>
    </row>
    <row r="136" spans="2:65" s="12" customFormat="1" ht="11.25">
      <c r="B136" s="197"/>
      <c r="C136" s="198"/>
      <c r="D136" s="194" t="s">
        <v>170</v>
      </c>
      <c r="E136" s="199" t="s">
        <v>1</v>
      </c>
      <c r="F136" s="200" t="s">
        <v>242</v>
      </c>
      <c r="G136" s="198"/>
      <c r="H136" s="201">
        <v>22.931000000000001</v>
      </c>
      <c r="I136" s="202"/>
      <c r="J136" s="198"/>
      <c r="K136" s="198"/>
      <c r="L136" s="203"/>
      <c r="M136" s="204"/>
      <c r="N136" s="205"/>
      <c r="O136" s="205"/>
      <c r="P136" s="205"/>
      <c r="Q136" s="205"/>
      <c r="R136" s="205"/>
      <c r="S136" s="205"/>
      <c r="T136" s="206"/>
      <c r="AT136" s="207" t="s">
        <v>170</v>
      </c>
      <c r="AU136" s="207" t="s">
        <v>81</v>
      </c>
      <c r="AV136" s="12" t="s">
        <v>81</v>
      </c>
      <c r="AW136" s="12" t="s">
        <v>34</v>
      </c>
      <c r="AX136" s="12" t="s">
        <v>77</v>
      </c>
      <c r="AY136" s="207" t="s">
        <v>160</v>
      </c>
    </row>
    <row r="137" spans="2:65" s="1" customFormat="1" ht="16.5" customHeight="1">
      <c r="B137" s="33"/>
      <c r="C137" s="219" t="s">
        <v>243</v>
      </c>
      <c r="D137" s="219" t="s">
        <v>244</v>
      </c>
      <c r="E137" s="220" t="s">
        <v>245</v>
      </c>
      <c r="F137" s="221" t="s">
        <v>246</v>
      </c>
      <c r="G137" s="222" t="s">
        <v>239</v>
      </c>
      <c r="H137" s="223">
        <v>22.931000000000001</v>
      </c>
      <c r="I137" s="224"/>
      <c r="J137" s="225">
        <f>ROUND(I137*H137,2)</f>
        <v>0</v>
      </c>
      <c r="K137" s="221" t="s">
        <v>166</v>
      </c>
      <c r="L137" s="226"/>
      <c r="M137" s="227" t="s">
        <v>1</v>
      </c>
      <c r="N137" s="228" t="s">
        <v>44</v>
      </c>
      <c r="O137" s="59"/>
      <c r="P137" s="191">
        <f>O137*H137</f>
        <v>0</v>
      </c>
      <c r="Q137" s="191">
        <v>0.43</v>
      </c>
      <c r="R137" s="191">
        <f>Q137*H137</f>
        <v>9.8603299999999994</v>
      </c>
      <c r="S137" s="191">
        <v>0</v>
      </c>
      <c r="T137" s="192">
        <f>S137*H137</f>
        <v>0</v>
      </c>
      <c r="AR137" s="16" t="s">
        <v>209</v>
      </c>
      <c r="AT137" s="16" t="s">
        <v>244</v>
      </c>
      <c r="AU137" s="16" t="s">
        <v>81</v>
      </c>
      <c r="AY137" s="16" t="s">
        <v>160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6" t="s">
        <v>77</v>
      </c>
      <c r="BK137" s="193">
        <f>ROUND(I137*H137,2)</f>
        <v>0</v>
      </c>
      <c r="BL137" s="16" t="s">
        <v>122</v>
      </c>
      <c r="BM137" s="16" t="s">
        <v>247</v>
      </c>
    </row>
    <row r="138" spans="2:65" s="1" customFormat="1" ht="11.25">
      <c r="B138" s="33"/>
      <c r="C138" s="34"/>
      <c r="D138" s="194" t="s">
        <v>168</v>
      </c>
      <c r="E138" s="34"/>
      <c r="F138" s="195" t="s">
        <v>248</v>
      </c>
      <c r="G138" s="34"/>
      <c r="H138" s="34"/>
      <c r="I138" s="111"/>
      <c r="J138" s="34"/>
      <c r="K138" s="34"/>
      <c r="L138" s="37"/>
      <c r="M138" s="196"/>
      <c r="N138" s="59"/>
      <c r="O138" s="59"/>
      <c r="P138" s="59"/>
      <c r="Q138" s="59"/>
      <c r="R138" s="59"/>
      <c r="S138" s="59"/>
      <c r="T138" s="60"/>
      <c r="AT138" s="16" t="s">
        <v>168</v>
      </c>
      <c r="AU138" s="16" t="s">
        <v>81</v>
      </c>
    </row>
    <row r="139" spans="2:65" s="1" customFormat="1" ht="16.5" customHeight="1">
      <c r="B139" s="33"/>
      <c r="C139" s="182" t="s">
        <v>249</v>
      </c>
      <c r="D139" s="182" t="s">
        <v>162</v>
      </c>
      <c r="E139" s="183" t="s">
        <v>250</v>
      </c>
      <c r="F139" s="184" t="s">
        <v>251</v>
      </c>
      <c r="G139" s="185" t="s">
        <v>174</v>
      </c>
      <c r="H139" s="186">
        <v>6.585</v>
      </c>
      <c r="I139" s="187"/>
      <c r="J139" s="188">
        <f>ROUND(I139*H139,2)</f>
        <v>0</v>
      </c>
      <c r="K139" s="184" t="s">
        <v>166</v>
      </c>
      <c r="L139" s="37"/>
      <c r="M139" s="189" t="s">
        <v>1</v>
      </c>
      <c r="N139" s="190" t="s">
        <v>44</v>
      </c>
      <c r="O139" s="59"/>
      <c r="P139" s="191">
        <f>O139*H139</f>
        <v>0</v>
      </c>
      <c r="Q139" s="191">
        <v>3.8433000000000002</v>
      </c>
      <c r="R139" s="191">
        <f>Q139*H139</f>
        <v>25.308130500000001</v>
      </c>
      <c r="S139" s="191">
        <v>0</v>
      </c>
      <c r="T139" s="192">
        <f>S139*H139</f>
        <v>0</v>
      </c>
      <c r="AR139" s="16" t="s">
        <v>122</v>
      </c>
      <c r="AT139" s="16" t="s">
        <v>162</v>
      </c>
      <c r="AU139" s="16" t="s">
        <v>81</v>
      </c>
      <c r="AY139" s="16" t="s">
        <v>160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6" t="s">
        <v>77</v>
      </c>
      <c r="BK139" s="193">
        <f>ROUND(I139*H139,2)</f>
        <v>0</v>
      </c>
      <c r="BL139" s="16" t="s">
        <v>122</v>
      </c>
      <c r="BM139" s="16" t="s">
        <v>252</v>
      </c>
    </row>
    <row r="140" spans="2:65" s="1" customFormat="1" ht="29.25">
      <c r="B140" s="33"/>
      <c r="C140" s="34"/>
      <c r="D140" s="194" t="s">
        <v>168</v>
      </c>
      <c r="E140" s="34"/>
      <c r="F140" s="195" t="s">
        <v>253</v>
      </c>
      <c r="G140" s="34"/>
      <c r="H140" s="34"/>
      <c r="I140" s="111"/>
      <c r="J140" s="34"/>
      <c r="K140" s="34"/>
      <c r="L140" s="37"/>
      <c r="M140" s="196"/>
      <c r="N140" s="59"/>
      <c r="O140" s="59"/>
      <c r="P140" s="59"/>
      <c r="Q140" s="59"/>
      <c r="R140" s="59"/>
      <c r="S140" s="59"/>
      <c r="T140" s="60"/>
      <c r="AT140" s="16" t="s">
        <v>168</v>
      </c>
      <c r="AU140" s="16" t="s">
        <v>81</v>
      </c>
    </row>
    <row r="141" spans="2:65" s="12" customFormat="1" ht="11.25">
      <c r="B141" s="197"/>
      <c r="C141" s="198"/>
      <c r="D141" s="194" t="s">
        <v>170</v>
      </c>
      <c r="E141" s="199" t="s">
        <v>1</v>
      </c>
      <c r="F141" s="200" t="s">
        <v>254</v>
      </c>
      <c r="G141" s="198"/>
      <c r="H141" s="201">
        <v>6.585</v>
      </c>
      <c r="I141" s="202"/>
      <c r="J141" s="198"/>
      <c r="K141" s="198"/>
      <c r="L141" s="203"/>
      <c r="M141" s="204"/>
      <c r="N141" s="205"/>
      <c r="O141" s="205"/>
      <c r="P141" s="205"/>
      <c r="Q141" s="205"/>
      <c r="R141" s="205"/>
      <c r="S141" s="205"/>
      <c r="T141" s="206"/>
      <c r="AT141" s="207" t="s">
        <v>170</v>
      </c>
      <c r="AU141" s="207" t="s">
        <v>81</v>
      </c>
      <c r="AV141" s="12" t="s">
        <v>81</v>
      </c>
      <c r="AW141" s="12" t="s">
        <v>34</v>
      </c>
      <c r="AX141" s="12" t="s">
        <v>77</v>
      </c>
      <c r="AY141" s="207" t="s">
        <v>160</v>
      </c>
    </row>
    <row r="142" spans="2:65" s="1" customFormat="1" ht="16.5" customHeight="1">
      <c r="B142" s="33"/>
      <c r="C142" s="182" t="s">
        <v>8</v>
      </c>
      <c r="D142" s="182" t="s">
        <v>162</v>
      </c>
      <c r="E142" s="183" t="s">
        <v>255</v>
      </c>
      <c r="F142" s="184" t="s">
        <v>256</v>
      </c>
      <c r="G142" s="185" t="s">
        <v>174</v>
      </c>
      <c r="H142" s="186">
        <v>0.33600000000000002</v>
      </c>
      <c r="I142" s="187"/>
      <c r="J142" s="188">
        <f>ROUND(I142*H142,2)</f>
        <v>0</v>
      </c>
      <c r="K142" s="184" t="s">
        <v>166</v>
      </c>
      <c r="L142" s="37"/>
      <c r="M142" s="189" t="s">
        <v>1</v>
      </c>
      <c r="N142" s="190" t="s">
        <v>44</v>
      </c>
      <c r="O142" s="59"/>
      <c r="P142" s="191">
        <f>O142*H142</f>
        <v>0</v>
      </c>
      <c r="Q142" s="191">
        <v>3.11388</v>
      </c>
      <c r="R142" s="191">
        <f>Q142*H142</f>
        <v>1.04626368</v>
      </c>
      <c r="S142" s="191">
        <v>0</v>
      </c>
      <c r="T142" s="192">
        <f>S142*H142</f>
        <v>0</v>
      </c>
      <c r="AR142" s="16" t="s">
        <v>122</v>
      </c>
      <c r="AT142" s="16" t="s">
        <v>162</v>
      </c>
      <c r="AU142" s="16" t="s">
        <v>81</v>
      </c>
      <c r="AY142" s="16" t="s">
        <v>160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6" t="s">
        <v>77</v>
      </c>
      <c r="BK142" s="193">
        <f>ROUND(I142*H142,2)</f>
        <v>0</v>
      </c>
      <c r="BL142" s="16" t="s">
        <v>122</v>
      </c>
      <c r="BM142" s="16" t="s">
        <v>257</v>
      </c>
    </row>
    <row r="143" spans="2:65" s="1" customFormat="1" ht="29.25">
      <c r="B143" s="33"/>
      <c r="C143" s="34"/>
      <c r="D143" s="194" t="s">
        <v>168</v>
      </c>
      <c r="E143" s="34"/>
      <c r="F143" s="195" t="s">
        <v>258</v>
      </c>
      <c r="G143" s="34"/>
      <c r="H143" s="34"/>
      <c r="I143" s="111"/>
      <c r="J143" s="34"/>
      <c r="K143" s="34"/>
      <c r="L143" s="37"/>
      <c r="M143" s="196"/>
      <c r="N143" s="59"/>
      <c r="O143" s="59"/>
      <c r="P143" s="59"/>
      <c r="Q143" s="59"/>
      <c r="R143" s="59"/>
      <c r="S143" s="59"/>
      <c r="T143" s="60"/>
      <c r="AT143" s="16" t="s">
        <v>168</v>
      </c>
      <c r="AU143" s="16" t="s">
        <v>81</v>
      </c>
    </row>
    <row r="144" spans="2:65" s="12" customFormat="1" ht="11.25">
      <c r="B144" s="197"/>
      <c r="C144" s="198"/>
      <c r="D144" s="194" t="s">
        <v>170</v>
      </c>
      <c r="E144" s="199" t="s">
        <v>1</v>
      </c>
      <c r="F144" s="200" t="s">
        <v>259</v>
      </c>
      <c r="G144" s="198"/>
      <c r="H144" s="201">
        <v>0.33600000000000002</v>
      </c>
      <c r="I144" s="202"/>
      <c r="J144" s="198"/>
      <c r="K144" s="198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170</v>
      </c>
      <c r="AU144" s="207" t="s">
        <v>81</v>
      </c>
      <c r="AV144" s="12" t="s">
        <v>81</v>
      </c>
      <c r="AW144" s="12" t="s">
        <v>34</v>
      </c>
      <c r="AX144" s="12" t="s">
        <v>77</v>
      </c>
      <c r="AY144" s="207" t="s">
        <v>160</v>
      </c>
    </row>
    <row r="145" spans="2:65" s="1" customFormat="1" ht="16.5" customHeight="1">
      <c r="B145" s="33"/>
      <c r="C145" s="182" t="s">
        <v>260</v>
      </c>
      <c r="D145" s="182" t="s">
        <v>162</v>
      </c>
      <c r="E145" s="183" t="s">
        <v>261</v>
      </c>
      <c r="F145" s="184" t="s">
        <v>262</v>
      </c>
      <c r="G145" s="185" t="s">
        <v>174</v>
      </c>
      <c r="H145" s="186">
        <v>0.21</v>
      </c>
      <c r="I145" s="187"/>
      <c r="J145" s="188">
        <f>ROUND(I145*H145,2)</f>
        <v>0</v>
      </c>
      <c r="K145" s="184" t="s">
        <v>166</v>
      </c>
      <c r="L145" s="37"/>
      <c r="M145" s="189" t="s">
        <v>1</v>
      </c>
      <c r="N145" s="190" t="s">
        <v>44</v>
      </c>
      <c r="O145" s="59"/>
      <c r="P145" s="191">
        <f>O145*H145</f>
        <v>0</v>
      </c>
      <c r="Q145" s="191">
        <v>0.36037999999999998</v>
      </c>
      <c r="R145" s="191">
        <f>Q145*H145</f>
        <v>7.5679799999999992E-2</v>
      </c>
      <c r="S145" s="191">
        <v>0</v>
      </c>
      <c r="T145" s="192">
        <f>S145*H145</f>
        <v>0</v>
      </c>
      <c r="AR145" s="16" t="s">
        <v>122</v>
      </c>
      <c r="AT145" s="16" t="s">
        <v>162</v>
      </c>
      <c r="AU145" s="16" t="s">
        <v>81</v>
      </c>
      <c r="AY145" s="16" t="s">
        <v>160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6" t="s">
        <v>77</v>
      </c>
      <c r="BK145" s="193">
        <f>ROUND(I145*H145,2)</f>
        <v>0</v>
      </c>
      <c r="BL145" s="16" t="s">
        <v>122</v>
      </c>
      <c r="BM145" s="16" t="s">
        <v>263</v>
      </c>
    </row>
    <row r="146" spans="2:65" s="1" customFormat="1" ht="29.25">
      <c r="B146" s="33"/>
      <c r="C146" s="34"/>
      <c r="D146" s="194" t="s">
        <v>168</v>
      </c>
      <c r="E146" s="34"/>
      <c r="F146" s="195" t="s">
        <v>264</v>
      </c>
      <c r="G146" s="34"/>
      <c r="H146" s="34"/>
      <c r="I146" s="111"/>
      <c r="J146" s="34"/>
      <c r="K146" s="34"/>
      <c r="L146" s="37"/>
      <c r="M146" s="196"/>
      <c r="N146" s="59"/>
      <c r="O146" s="59"/>
      <c r="P146" s="59"/>
      <c r="Q146" s="59"/>
      <c r="R146" s="59"/>
      <c r="S146" s="59"/>
      <c r="T146" s="60"/>
      <c r="AT146" s="16" t="s">
        <v>168</v>
      </c>
      <c r="AU146" s="16" t="s">
        <v>81</v>
      </c>
    </row>
    <row r="147" spans="2:65" s="12" customFormat="1" ht="11.25">
      <c r="B147" s="197"/>
      <c r="C147" s="198"/>
      <c r="D147" s="194" t="s">
        <v>170</v>
      </c>
      <c r="E147" s="199" t="s">
        <v>1</v>
      </c>
      <c r="F147" s="200" t="s">
        <v>265</v>
      </c>
      <c r="G147" s="198"/>
      <c r="H147" s="201">
        <v>0.21</v>
      </c>
      <c r="I147" s="202"/>
      <c r="J147" s="198"/>
      <c r="K147" s="198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170</v>
      </c>
      <c r="AU147" s="207" t="s">
        <v>81</v>
      </c>
      <c r="AV147" s="12" t="s">
        <v>81</v>
      </c>
      <c r="AW147" s="12" t="s">
        <v>34</v>
      </c>
      <c r="AX147" s="12" t="s">
        <v>77</v>
      </c>
      <c r="AY147" s="207" t="s">
        <v>160</v>
      </c>
    </row>
    <row r="148" spans="2:65" s="1" customFormat="1" ht="16.5" customHeight="1">
      <c r="B148" s="33"/>
      <c r="C148" s="219" t="s">
        <v>266</v>
      </c>
      <c r="D148" s="219" t="s">
        <v>244</v>
      </c>
      <c r="E148" s="220" t="s">
        <v>267</v>
      </c>
      <c r="F148" s="221" t="s">
        <v>268</v>
      </c>
      <c r="G148" s="222" t="s">
        <v>165</v>
      </c>
      <c r="H148" s="223">
        <v>1.05</v>
      </c>
      <c r="I148" s="224"/>
      <c r="J148" s="225">
        <f>ROUND(I148*H148,2)</f>
        <v>0</v>
      </c>
      <c r="K148" s="221" t="s">
        <v>166</v>
      </c>
      <c r="L148" s="226"/>
      <c r="M148" s="227" t="s">
        <v>1</v>
      </c>
      <c r="N148" s="228" t="s">
        <v>44</v>
      </c>
      <c r="O148" s="59"/>
      <c r="P148" s="191">
        <f>O148*H148</f>
        <v>0</v>
      </c>
      <c r="Q148" s="191">
        <v>0.33</v>
      </c>
      <c r="R148" s="191">
        <f>Q148*H148</f>
        <v>0.34650000000000003</v>
      </c>
      <c r="S148" s="191">
        <v>0</v>
      </c>
      <c r="T148" s="192">
        <f>S148*H148</f>
        <v>0</v>
      </c>
      <c r="AR148" s="16" t="s">
        <v>209</v>
      </c>
      <c r="AT148" s="16" t="s">
        <v>244</v>
      </c>
      <c r="AU148" s="16" t="s">
        <v>81</v>
      </c>
      <c r="AY148" s="16" t="s">
        <v>160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6" t="s">
        <v>77</v>
      </c>
      <c r="BK148" s="193">
        <f>ROUND(I148*H148,2)</f>
        <v>0</v>
      </c>
      <c r="BL148" s="16" t="s">
        <v>122</v>
      </c>
      <c r="BM148" s="16" t="s">
        <v>269</v>
      </c>
    </row>
    <row r="149" spans="2:65" s="1" customFormat="1" ht="11.25">
      <c r="B149" s="33"/>
      <c r="C149" s="34"/>
      <c r="D149" s="194" t="s">
        <v>168</v>
      </c>
      <c r="E149" s="34"/>
      <c r="F149" s="195" t="s">
        <v>268</v>
      </c>
      <c r="G149" s="34"/>
      <c r="H149" s="34"/>
      <c r="I149" s="111"/>
      <c r="J149" s="34"/>
      <c r="K149" s="34"/>
      <c r="L149" s="37"/>
      <c r="M149" s="196"/>
      <c r="N149" s="59"/>
      <c r="O149" s="59"/>
      <c r="P149" s="59"/>
      <c r="Q149" s="59"/>
      <c r="R149" s="59"/>
      <c r="S149" s="59"/>
      <c r="T149" s="60"/>
      <c r="AT149" s="16" t="s">
        <v>168</v>
      </c>
      <c r="AU149" s="16" t="s">
        <v>81</v>
      </c>
    </row>
    <row r="150" spans="2:65" s="12" customFormat="1" ht="11.25">
      <c r="B150" s="197"/>
      <c r="C150" s="198"/>
      <c r="D150" s="194" t="s">
        <v>170</v>
      </c>
      <c r="E150" s="199" t="s">
        <v>1</v>
      </c>
      <c r="F150" s="200" t="s">
        <v>270</v>
      </c>
      <c r="G150" s="198"/>
      <c r="H150" s="201">
        <v>1.05</v>
      </c>
      <c r="I150" s="202"/>
      <c r="J150" s="198"/>
      <c r="K150" s="198"/>
      <c r="L150" s="203"/>
      <c r="M150" s="204"/>
      <c r="N150" s="205"/>
      <c r="O150" s="205"/>
      <c r="P150" s="205"/>
      <c r="Q150" s="205"/>
      <c r="R150" s="205"/>
      <c r="S150" s="205"/>
      <c r="T150" s="206"/>
      <c r="AT150" s="207" t="s">
        <v>170</v>
      </c>
      <c r="AU150" s="207" t="s">
        <v>81</v>
      </c>
      <c r="AV150" s="12" t="s">
        <v>81</v>
      </c>
      <c r="AW150" s="12" t="s">
        <v>34</v>
      </c>
      <c r="AX150" s="12" t="s">
        <v>77</v>
      </c>
      <c r="AY150" s="207" t="s">
        <v>160</v>
      </c>
    </row>
    <row r="151" spans="2:65" s="1" customFormat="1" ht="16.5" customHeight="1">
      <c r="B151" s="33"/>
      <c r="C151" s="182" t="s">
        <v>271</v>
      </c>
      <c r="D151" s="182" t="s">
        <v>162</v>
      </c>
      <c r="E151" s="183" t="s">
        <v>272</v>
      </c>
      <c r="F151" s="184" t="s">
        <v>273</v>
      </c>
      <c r="G151" s="185" t="s">
        <v>174</v>
      </c>
      <c r="H151" s="186">
        <v>1.5960000000000001</v>
      </c>
      <c r="I151" s="187"/>
      <c r="J151" s="188">
        <f>ROUND(I151*H151,2)</f>
        <v>0</v>
      </c>
      <c r="K151" s="184" t="s">
        <v>166</v>
      </c>
      <c r="L151" s="37"/>
      <c r="M151" s="189" t="s">
        <v>1</v>
      </c>
      <c r="N151" s="190" t="s">
        <v>44</v>
      </c>
      <c r="O151" s="59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AR151" s="16" t="s">
        <v>122</v>
      </c>
      <c r="AT151" s="16" t="s">
        <v>162</v>
      </c>
      <c r="AU151" s="16" t="s">
        <v>81</v>
      </c>
      <c r="AY151" s="16" t="s">
        <v>160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6" t="s">
        <v>77</v>
      </c>
      <c r="BK151" s="193">
        <f>ROUND(I151*H151,2)</f>
        <v>0</v>
      </c>
      <c r="BL151" s="16" t="s">
        <v>122</v>
      </c>
      <c r="BM151" s="16" t="s">
        <v>274</v>
      </c>
    </row>
    <row r="152" spans="2:65" s="1" customFormat="1" ht="19.5">
      <c r="B152" s="33"/>
      <c r="C152" s="34"/>
      <c r="D152" s="194" t="s">
        <v>168</v>
      </c>
      <c r="E152" s="34"/>
      <c r="F152" s="195" t="s">
        <v>275</v>
      </c>
      <c r="G152" s="34"/>
      <c r="H152" s="34"/>
      <c r="I152" s="111"/>
      <c r="J152" s="34"/>
      <c r="K152" s="34"/>
      <c r="L152" s="37"/>
      <c r="M152" s="196"/>
      <c r="N152" s="59"/>
      <c r="O152" s="59"/>
      <c r="P152" s="59"/>
      <c r="Q152" s="59"/>
      <c r="R152" s="59"/>
      <c r="S152" s="59"/>
      <c r="T152" s="60"/>
      <c r="AT152" s="16" t="s">
        <v>168</v>
      </c>
      <c r="AU152" s="16" t="s">
        <v>81</v>
      </c>
    </row>
    <row r="153" spans="2:65" s="12" customFormat="1" ht="11.25">
      <c r="B153" s="197"/>
      <c r="C153" s="198"/>
      <c r="D153" s="194" t="s">
        <v>170</v>
      </c>
      <c r="E153" s="199" t="s">
        <v>1</v>
      </c>
      <c r="F153" s="200" t="s">
        <v>276</v>
      </c>
      <c r="G153" s="198"/>
      <c r="H153" s="201">
        <v>0.75600000000000001</v>
      </c>
      <c r="I153" s="202"/>
      <c r="J153" s="198"/>
      <c r="K153" s="198"/>
      <c r="L153" s="203"/>
      <c r="M153" s="204"/>
      <c r="N153" s="205"/>
      <c r="O153" s="205"/>
      <c r="P153" s="205"/>
      <c r="Q153" s="205"/>
      <c r="R153" s="205"/>
      <c r="S153" s="205"/>
      <c r="T153" s="206"/>
      <c r="AT153" s="207" t="s">
        <v>170</v>
      </c>
      <c r="AU153" s="207" t="s">
        <v>81</v>
      </c>
      <c r="AV153" s="12" t="s">
        <v>81</v>
      </c>
      <c r="AW153" s="12" t="s">
        <v>34</v>
      </c>
      <c r="AX153" s="12" t="s">
        <v>73</v>
      </c>
      <c r="AY153" s="207" t="s">
        <v>160</v>
      </c>
    </row>
    <row r="154" spans="2:65" s="12" customFormat="1" ht="11.25">
      <c r="B154" s="197"/>
      <c r="C154" s="198"/>
      <c r="D154" s="194" t="s">
        <v>170</v>
      </c>
      <c r="E154" s="199" t="s">
        <v>1</v>
      </c>
      <c r="F154" s="200" t="s">
        <v>277</v>
      </c>
      <c r="G154" s="198"/>
      <c r="H154" s="201">
        <v>0.84</v>
      </c>
      <c r="I154" s="202"/>
      <c r="J154" s="198"/>
      <c r="K154" s="198"/>
      <c r="L154" s="203"/>
      <c r="M154" s="204"/>
      <c r="N154" s="205"/>
      <c r="O154" s="205"/>
      <c r="P154" s="205"/>
      <c r="Q154" s="205"/>
      <c r="R154" s="205"/>
      <c r="S154" s="205"/>
      <c r="T154" s="206"/>
      <c r="AT154" s="207" t="s">
        <v>170</v>
      </c>
      <c r="AU154" s="207" t="s">
        <v>81</v>
      </c>
      <c r="AV154" s="12" t="s">
        <v>81</v>
      </c>
      <c r="AW154" s="12" t="s">
        <v>34</v>
      </c>
      <c r="AX154" s="12" t="s">
        <v>73</v>
      </c>
      <c r="AY154" s="207" t="s">
        <v>160</v>
      </c>
    </row>
    <row r="155" spans="2:65" s="13" customFormat="1" ht="11.25">
      <c r="B155" s="208"/>
      <c r="C155" s="209"/>
      <c r="D155" s="194" t="s">
        <v>170</v>
      </c>
      <c r="E155" s="210" t="s">
        <v>1</v>
      </c>
      <c r="F155" s="211" t="s">
        <v>196</v>
      </c>
      <c r="G155" s="209"/>
      <c r="H155" s="212">
        <v>1.5960000000000001</v>
      </c>
      <c r="I155" s="213"/>
      <c r="J155" s="209"/>
      <c r="K155" s="209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170</v>
      </c>
      <c r="AU155" s="218" t="s">
        <v>81</v>
      </c>
      <c r="AV155" s="13" t="s">
        <v>122</v>
      </c>
      <c r="AW155" s="13" t="s">
        <v>34</v>
      </c>
      <c r="AX155" s="13" t="s">
        <v>77</v>
      </c>
      <c r="AY155" s="218" t="s">
        <v>160</v>
      </c>
    </row>
    <row r="156" spans="2:65" s="1" customFormat="1" ht="16.5" customHeight="1">
      <c r="B156" s="33"/>
      <c r="C156" s="182" t="s">
        <v>278</v>
      </c>
      <c r="D156" s="182" t="s">
        <v>162</v>
      </c>
      <c r="E156" s="183" t="s">
        <v>279</v>
      </c>
      <c r="F156" s="184" t="s">
        <v>280</v>
      </c>
      <c r="G156" s="185" t="s">
        <v>165</v>
      </c>
      <c r="H156" s="186">
        <v>1.68</v>
      </c>
      <c r="I156" s="187"/>
      <c r="J156" s="188">
        <f>ROUND(I156*H156,2)</f>
        <v>0</v>
      </c>
      <c r="K156" s="184" t="s">
        <v>166</v>
      </c>
      <c r="L156" s="37"/>
      <c r="M156" s="189" t="s">
        <v>1</v>
      </c>
      <c r="N156" s="190" t="s">
        <v>44</v>
      </c>
      <c r="O156" s="59"/>
      <c r="P156" s="191">
        <f>O156*H156</f>
        <v>0</v>
      </c>
      <c r="Q156" s="191">
        <v>7.6499999999999997E-3</v>
      </c>
      <c r="R156" s="191">
        <f>Q156*H156</f>
        <v>1.2851999999999999E-2</v>
      </c>
      <c r="S156" s="191">
        <v>0</v>
      </c>
      <c r="T156" s="192">
        <f>S156*H156</f>
        <v>0</v>
      </c>
      <c r="AR156" s="16" t="s">
        <v>122</v>
      </c>
      <c r="AT156" s="16" t="s">
        <v>162</v>
      </c>
      <c r="AU156" s="16" t="s">
        <v>81</v>
      </c>
      <c r="AY156" s="16" t="s">
        <v>160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6" t="s">
        <v>77</v>
      </c>
      <c r="BK156" s="193">
        <f>ROUND(I156*H156,2)</f>
        <v>0</v>
      </c>
      <c r="BL156" s="16" t="s">
        <v>122</v>
      </c>
      <c r="BM156" s="16" t="s">
        <v>281</v>
      </c>
    </row>
    <row r="157" spans="2:65" s="1" customFormat="1" ht="29.25">
      <c r="B157" s="33"/>
      <c r="C157" s="34"/>
      <c r="D157" s="194" t="s">
        <v>168</v>
      </c>
      <c r="E157" s="34"/>
      <c r="F157" s="195" t="s">
        <v>282</v>
      </c>
      <c r="G157" s="34"/>
      <c r="H157" s="34"/>
      <c r="I157" s="111"/>
      <c r="J157" s="34"/>
      <c r="K157" s="34"/>
      <c r="L157" s="37"/>
      <c r="M157" s="196"/>
      <c r="N157" s="59"/>
      <c r="O157" s="59"/>
      <c r="P157" s="59"/>
      <c r="Q157" s="59"/>
      <c r="R157" s="59"/>
      <c r="S157" s="59"/>
      <c r="T157" s="60"/>
      <c r="AT157" s="16" t="s">
        <v>168</v>
      </c>
      <c r="AU157" s="16" t="s">
        <v>81</v>
      </c>
    </row>
    <row r="158" spans="2:65" s="12" customFormat="1" ht="11.25">
      <c r="B158" s="197"/>
      <c r="C158" s="198"/>
      <c r="D158" s="194" t="s">
        <v>170</v>
      </c>
      <c r="E158" s="199" t="s">
        <v>1</v>
      </c>
      <c r="F158" s="200" t="s">
        <v>283</v>
      </c>
      <c r="G158" s="198"/>
      <c r="H158" s="201">
        <v>1.68</v>
      </c>
      <c r="I158" s="202"/>
      <c r="J158" s="198"/>
      <c r="K158" s="198"/>
      <c r="L158" s="203"/>
      <c r="M158" s="204"/>
      <c r="N158" s="205"/>
      <c r="O158" s="205"/>
      <c r="P158" s="205"/>
      <c r="Q158" s="205"/>
      <c r="R158" s="205"/>
      <c r="S158" s="205"/>
      <c r="T158" s="206"/>
      <c r="AT158" s="207" t="s">
        <v>170</v>
      </c>
      <c r="AU158" s="207" t="s">
        <v>81</v>
      </c>
      <c r="AV158" s="12" t="s">
        <v>81</v>
      </c>
      <c r="AW158" s="12" t="s">
        <v>34</v>
      </c>
      <c r="AX158" s="12" t="s">
        <v>77</v>
      </c>
      <c r="AY158" s="207" t="s">
        <v>160</v>
      </c>
    </row>
    <row r="159" spans="2:65" s="1" customFormat="1" ht="16.5" customHeight="1">
      <c r="B159" s="33"/>
      <c r="C159" s="182" t="s">
        <v>284</v>
      </c>
      <c r="D159" s="182" t="s">
        <v>162</v>
      </c>
      <c r="E159" s="183" t="s">
        <v>285</v>
      </c>
      <c r="F159" s="184" t="s">
        <v>286</v>
      </c>
      <c r="G159" s="185" t="s">
        <v>231</v>
      </c>
      <c r="H159" s="186">
        <v>0.03</v>
      </c>
      <c r="I159" s="187"/>
      <c r="J159" s="188">
        <f>ROUND(I159*H159,2)</f>
        <v>0</v>
      </c>
      <c r="K159" s="184" t="s">
        <v>166</v>
      </c>
      <c r="L159" s="37"/>
      <c r="M159" s="189" t="s">
        <v>1</v>
      </c>
      <c r="N159" s="190" t="s">
        <v>44</v>
      </c>
      <c r="O159" s="59"/>
      <c r="P159" s="191">
        <f>O159*H159</f>
        <v>0</v>
      </c>
      <c r="Q159" s="191">
        <v>1.03003</v>
      </c>
      <c r="R159" s="191">
        <f>Q159*H159</f>
        <v>3.0900899999999999E-2</v>
      </c>
      <c r="S159" s="191">
        <v>0</v>
      </c>
      <c r="T159" s="192">
        <f>S159*H159</f>
        <v>0</v>
      </c>
      <c r="AR159" s="16" t="s">
        <v>122</v>
      </c>
      <c r="AT159" s="16" t="s">
        <v>162</v>
      </c>
      <c r="AU159" s="16" t="s">
        <v>81</v>
      </c>
      <c r="AY159" s="16" t="s">
        <v>160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6" t="s">
        <v>77</v>
      </c>
      <c r="BK159" s="193">
        <f>ROUND(I159*H159,2)</f>
        <v>0</v>
      </c>
      <c r="BL159" s="16" t="s">
        <v>122</v>
      </c>
      <c r="BM159" s="16" t="s">
        <v>287</v>
      </c>
    </row>
    <row r="160" spans="2:65" s="1" customFormat="1" ht="29.25">
      <c r="B160" s="33"/>
      <c r="C160" s="34"/>
      <c r="D160" s="194" t="s">
        <v>168</v>
      </c>
      <c r="E160" s="34"/>
      <c r="F160" s="195" t="s">
        <v>288</v>
      </c>
      <c r="G160" s="34"/>
      <c r="H160" s="34"/>
      <c r="I160" s="111"/>
      <c r="J160" s="34"/>
      <c r="K160" s="34"/>
      <c r="L160" s="37"/>
      <c r="M160" s="196"/>
      <c r="N160" s="59"/>
      <c r="O160" s="59"/>
      <c r="P160" s="59"/>
      <c r="Q160" s="59"/>
      <c r="R160" s="59"/>
      <c r="S160" s="59"/>
      <c r="T160" s="60"/>
      <c r="AT160" s="16" t="s">
        <v>168</v>
      </c>
      <c r="AU160" s="16" t="s">
        <v>81</v>
      </c>
    </row>
    <row r="161" spans="2:65" s="12" customFormat="1" ht="11.25">
      <c r="B161" s="197"/>
      <c r="C161" s="198"/>
      <c r="D161" s="194" t="s">
        <v>170</v>
      </c>
      <c r="E161" s="199" t="s">
        <v>1</v>
      </c>
      <c r="F161" s="200" t="s">
        <v>289</v>
      </c>
      <c r="G161" s="198"/>
      <c r="H161" s="201">
        <v>0.03</v>
      </c>
      <c r="I161" s="202"/>
      <c r="J161" s="198"/>
      <c r="K161" s="198"/>
      <c r="L161" s="203"/>
      <c r="M161" s="204"/>
      <c r="N161" s="205"/>
      <c r="O161" s="205"/>
      <c r="P161" s="205"/>
      <c r="Q161" s="205"/>
      <c r="R161" s="205"/>
      <c r="S161" s="205"/>
      <c r="T161" s="206"/>
      <c r="AT161" s="207" t="s">
        <v>170</v>
      </c>
      <c r="AU161" s="207" t="s">
        <v>81</v>
      </c>
      <c r="AV161" s="12" t="s">
        <v>81</v>
      </c>
      <c r="AW161" s="12" t="s">
        <v>34</v>
      </c>
      <c r="AX161" s="12" t="s">
        <v>77</v>
      </c>
      <c r="AY161" s="207" t="s">
        <v>160</v>
      </c>
    </row>
    <row r="162" spans="2:65" s="1" customFormat="1" ht="16.5" customHeight="1">
      <c r="B162" s="33"/>
      <c r="C162" s="182" t="s">
        <v>7</v>
      </c>
      <c r="D162" s="182" t="s">
        <v>162</v>
      </c>
      <c r="E162" s="183" t="s">
        <v>290</v>
      </c>
      <c r="F162" s="184" t="s">
        <v>291</v>
      </c>
      <c r="G162" s="185" t="s">
        <v>239</v>
      </c>
      <c r="H162" s="186">
        <v>28</v>
      </c>
      <c r="I162" s="187"/>
      <c r="J162" s="188">
        <f>ROUND(I162*H162,2)</f>
        <v>0</v>
      </c>
      <c r="K162" s="184" t="s">
        <v>1</v>
      </c>
      <c r="L162" s="37"/>
      <c r="M162" s="189" t="s">
        <v>1</v>
      </c>
      <c r="N162" s="190" t="s">
        <v>44</v>
      </c>
      <c r="O162" s="59"/>
      <c r="P162" s="191">
        <f>O162*H162</f>
        <v>0</v>
      </c>
      <c r="Q162" s="191">
        <v>4.6800000000000001E-3</v>
      </c>
      <c r="R162" s="191">
        <f>Q162*H162</f>
        <v>0.13103999999999999</v>
      </c>
      <c r="S162" s="191">
        <v>0</v>
      </c>
      <c r="T162" s="192">
        <f>S162*H162</f>
        <v>0</v>
      </c>
      <c r="AR162" s="16" t="s">
        <v>122</v>
      </c>
      <c r="AT162" s="16" t="s">
        <v>162</v>
      </c>
      <c r="AU162" s="16" t="s">
        <v>81</v>
      </c>
      <c r="AY162" s="16" t="s">
        <v>160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6" t="s">
        <v>77</v>
      </c>
      <c r="BK162" s="193">
        <f>ROUND(I162*H162,2)</f>
        <v>0</v>
      </c>
      <c r="BL162" s="16" t="s">
        <v>122</v>
      </c>
      <c r="BM162" s="16" t="s">
        <v>292</v>
      </c>
    </row>
    <row r="163" spans="2:65" s="1" customFormat="1" ht="11.25">
      <c r="B163" s="33"/>
      <c r="C163" s="34"/>
      <c r="D163" s="194" t="s">
        <v>168</v>
      </c>
      <c r="E163" s="34"/>
      <c r="F163" s="195" t="s">
        <v>293</v>
      </c>
      <c r="G163" s="34"/>
      <c r="H163" s="34"/>
      <c r="I163" s="111"/>
      <c r="J163" s="34"/>
      <c r="K163" s="34"/>
      <c r="L163" s="37"/>
      <c r="M163" s="196"/>
      <c r="N163" s="59"/>
      <c r="O163" s="59"/>
      <c r="P163" s="59"/>
      <c r="Q163" s="59"/>
      <c r="R163" s="59"/>
      <c r="S163" s="59"/>
      <c r="T163" s="60"/>
      <c r="AT163" s="16" t="s">
        <v>168</v>
      </c>
      <c r="AU163" s="16" t="s">
        <v>81</v>
      </c>
    </row>
    <row r="164" spans="2:65" s="12" customFormat="1" ht="11.25">
      <c r="B164" s="197"/>
      <c r="C164" s="198"/>
      <c r="D164" s="194" t="s">
        <v>170</v>
      </c>
      <c r="E164" s="199" t="s">
        <v>1</v>
      </c>
      <c r="F164" s="200" t="s">
        <v>294</v>
      </c>
      <c r="G164" s="198"/>
      <c r="H164" s="201">
        <v>18</v>
      </c>
      <c r="I164" s="202"/>
      <c r="J164" s="198"/>
      <c r="K164" s="198"/>
      <c r="L164" s="203"/>
      <c r="M164" s="204"/>
      <c r="N164" s="205"/>
      <c r="O164" s="205"/>
      <c r="P164" s="205"/>
      <c r="Q164" s="205"/>
      <c r="R164" s="205"/>
      <c r="S164" s="205"/>
      <c r="T164" s="206"/>
      <c r="AT164" s="207" t="s">
        <v>170</v>
      </c>
      <c r="AU164" s="207" t="s">
        <v>81</v>
      </c>
      <c r="AV164" s="12" t="s">
        <v>81</v>
      </c>
      <c r="AW164" s="12" t="s">
        <v>34</v>
      </c>
      <c r="AX164" s="12" t="s">
        <v>73</v>
      </c>
      <c r="AY164" s="207" t="s">
        <v>160</v>
      </c>
    </row>
    <row r="165" spans="2:65" s="12" customFormat="1" ht="11.25">
      <c r="B165" s="197"/>
      <c r="C165" s="198"/>
      <c r="D165" s="194" t="s">
        <v>170</v>
      </c>
      <c r="E165" s="199" t="s">
        <v>1</v>
      </c>
      <c r="F165" s="200" t="s">
        <v>295</v>
      </c>
      <c r="G165" s="198"/>
      <c r="H165" s="201">
        <v>10</v>
      </c>
      <c r="I165" s="202"/>
      <c r="J165" s="198"/>
      <c r="K165" s="198"/>
      <c r="L165" s="203"/>
      <c r="M165" s="204"/>
      <c r="N165" s="205"/>
      <c r="O165" s="205"/>
      <c r="P165" s="205"/>
      <c r="Q165" s="205"/>
      <c r="R165" s="205"/>
      <c r="S165" s="205"/>
      <c r="T165" s="206"/>
      <c r="AT165" s="207" t="s">
        <v>170</v>
      </c>
      <c r="AU165" s="207" t="s">
        <v>81</v>
      </c>
      <c r="AV165" s="12" t="s">
        <v>81</v>
      </c>
      <c r="AW165" s="12" t="s">
        <v>34</v>
      </c>
      <c r="AX165" s="12" t="s">
        <v>73</v>
      </c>
      <c r="AY165" s="207" t="s">
        <v>160</v>
      </c>
    </row>
    <row r="166" spans="2:65" s="13" customFormat="1" ht="11.25">
      <c r="B166" s="208"/>
      <c r="C166" s="209"/>
      <c r="D166" s="194" t="s">
        <v>170</v>
      </c>
      <c r="E166" s="210" t="s">
        <v>1</v>
      </c>
      <c r="F166" s="211" t="s">
        <v>196</v>
      </c>
      <c r="G166" s="209"/>
      <c r="H166" s="212">
        <v>28</v>
      </c>
      <c r="I166" s="213"/>
      <c r="J166" s="209"/>
      <c r="K166" s="209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170</v>
      </c>
      <c r="AU166" s="218" t="s">
        <v>81</v>
      </c>
      <c r="AV166" s="13" t="s">
        <v>122</v>
      </c>
      <c r="AW166" s="13" t="s">
        <v>34</v>
      </c>
      <c r="AX166" s="13" t="s">
        <v>77</v>
      </c>
      <c r="AY166" s="218" t="s">
        <v>160</v>
      </c>
    </row>
    <row r="167" spans="2:65" s="1" customFormat="1" ht="16.5" customHeight="1">
      <c r="B167" s="33"/>
      <c r="C167" s="219" t="s">
        <v>296</v>
      </c>
      <c r="D167" s="219" t="s">
        <v>244</v>
      </c>
      <c r="E167" s="220" t="s">
        <v>297</v>
      </c>
      <c r="F167" s="221" t="s">
        <v>298</v>
      </c>
      <c r="G167" s="222" t="s">
        <v>239</v>
      </c>
      <c r="H167" s="223">
        <v>18</v>
      </c>
      <c r="I167" s="224"/>
      <c r="J167" s="225">
        <f>ROUND(I167*H167,2)</f>
        <v>0</v>
      </c>
      <c r="K167" s="221" t="s">
        <v>166</v>
      </c>
      <c r="L167" s="226"/>
      <c r="M167" s="227" t="s">
        <v>1</v>
      </c>
      <c r="N167" s="228" t="s">
        <v>44</v>
      </c>
      <c r="O167" s="59"/>
      <c r="P167" s="191">
        <f>O167*H167</f>
        <v>0</v>
      </c>
      <c r="Q167" s="191">
        <v>2E-3</v>
      </c>
      <c r="R167" s="191">
        <f>Q167*H167</f>
        <v>3.6000000000000004E-2</v>
      </c>
      <c r="S167" s="191">
        <v>0</v>
      </c>
      <c r="T167" s="192">
        <f>S167*H167</f>
        <v>0</v>
      </c>
      <c r="AR167" s="16" t="s">
        <v>209</v>
      </c>
      <c r="AT167" s="16" t="s">
        <v>244</v>
      </c>
      <c r="AU167" s="16" t="s">
        <v>81</v>
      </c>
      <c r="AY167" s="16" t="s">
        <v>160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6" t="s">
        <v>77</v>
      </c>
      <c r="BK167" s="193">
        <f>ROUND(I167*H167,2)</f>
        <v>0</v>
      </c>
      <c r="BL167" s="16" t="s">
        <v>122</v>
      </c>
      <c r="BM167" s="16" t="s">
        <v>299</v>
      </c>
    </row>
    <row r="168" spans="2:65" s="1" customFormat="1" ht="11.25">
      <c r="B168" s="33"/>
      <c r="C168" s="34"/>
      <c r="D168" s="194" t="s">
        <v>168</v>
      </c>
      <c r="E168" s="34"/>
      <c r="F168" s="195" t="s">
        <v>298</v>
      </c>
      <c r="G168" s="34"/>
      <c r="H168" s="34"/>
      <c r="I168" s="111"/>
      <c r="J168" s="34"/>
      <c r="K168" s="34"/>
      <c r="L168" s="37"/>
      <c r="M168" s="196"/>
      <c r="N168" s="59"/>
      <c r="O168" s="59"/>
      <c r="P168" s="59"/>
      <c r="Q168" s="59"/>
      <c r="R168" s="59"/>
      <c r="S168" s="59"/>
      <c r="T168" s="60"/>
      <c r="AT168" s="16" t="s">
        <v>168</v>
      </c>
      <c r="AU168" s="16" t="s">
        <v>81</v>
      </c>
    </row>
    <row r="169" spans="2:65" s="12" customFormat="1" ht="11.25">
      <c r="B169" s="197"/>
      <c r="C169" s="198"/>
      <c r="D169" s="194" t="s">
        <v>170</v>
      </c>
      <c r="E169" s="199" t="s">
        <v>1</v>
      </c>
      <c r="F169" s="200" t="s">
        <v>300</v>
      </c>
      <c r="G169" s="198"/>
      <c r="H169" s="201">
        <v>18</v>
      </c>
      <c r="I169" s="202"/>
      <c r="J169" s="198"/>
      <c r="K169" s="198"/>
      <c r="L169" s="203"/>
      <c r="M169" s="204"/>
      <c r="N169" s="205"/>
      <c r="O169" s="205"/>
      <c r="P169" s="205"/>
      <c r="Q169" s="205"/>
      <c r="R169" s="205"/>
      <c r="S169" s="205"/>
      <c r="T169" s="206"/>
      <c r="AT169" s="207" t="s">
        <v>170</v>
      </c>
      <c r="AU169" s="207" t="s">
        <v>81</v>
      </c>
      <c r="AV169" s="12" t="s">
        <v>81</v>
      </c>
      <c r="AW169" s="12" t="s">
        <v>34</v>
      </c>
      <c r="AX169" s="12" t="s">
        <v>77</v>
      </c>
      <c r="AY169" s="207" t="s">
        <v>160</v>
      </c>
    </row>
    <row r="170" spans="2:65" s="1" customFormat="1" ht="16.5" customHeight="1">
      <c r="B170" s="33"/>
      <c r="C170" s="219" t="s">
        <v>301</v>
      </c>
      <c r="D170" s="219" t="s">
        <v>244</v>
      </c>
      <c r="E170" s="220" t="s">
        <v>302</v>
      </c>
      <c r="F170" s="221" t="s">
        <v>303</v>
      </c>
      <c r="G170" s="222" t="s">
        <v>239</v>
      </c>
      <c r="H170" s="223">
        <v>16</v>
      </c>
      <c r="I170" s="224"/>
      <c r="J170" s="225">
        <f>ROUND(I170*H170,2)</f>
        <v>0</v>
      </c>
      <c r="K170" s="221" t="s">
        <v>166</v>
      </c>
      <c r="L170" s="226"/>
      <c r="M170" s="227" t="s">
        <v>1</v>
      </c>
      <c r="N170" s="228" t="s">
        <v>44</v>
      </c>
      <c r="O170" s="59"/>
      <c r="P170" s="191">
        <f>O170*H170</f>
        <v>0</v>
      </c>
      <c r="Q170" s="191">
        <v>0.10100000000000001</v>
      </c>
      <c r="R170" s="191">
        <f>Q170*H170</f>
        <v>1.6160000000000001</v>
      </c>
      <c r="S170" s="191">
        <v>0</v>
      </c>
      <c r="T170" s="192">
        <f>S170*H170</f>
        <v>0</v>
      </c>
      <c r="AR170" s="16" t="s">
        <v>209</v>
      </c>
      <c r="AT170" s="16" t="s">
        <v>244</v>
      </c>
      <c r="AU170" s="16" t="s">
        <v>81</v>
      </c>
      <c r="AY170" s="16" t="s">
        <v>160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6" t="s">
        <v>77</v>
      </c>
      <c r="BK170" s="193">
        <f>ROUND(I170*H170,2)</f>
        <v>0</v>
      </c>
      <c r="BL170" s="16" t="s">
        <v>122</v>
      </c>
      <c r="BM170" s="16" t="s">
        <v>304</v>
      </c>
    </row>
    <row r="171" spans="2:65" s="1" customFormat="1" ht="11.25">
      <c r="B171" s="33"/>
      <c r="C171" s="34"/>
      <c r="D171" s="194" t="s">
        <v>168</v>
      </c>
      <c r="E171" s="34"/>
      <c r="F171" s="195" t="s">
        <v>303</v>
      </c>
      <c r="G171" s="34"/>
      <c r="H171" s="34"/>
      <c r="I171" s="111"/>
      <c r="J171" s="34"/>
      <c r="K171" s="34"/>
      <c r="L171" s="37"/>
      <c r="M171" s="196"/>
      <c r="N171" s="59"/>
      <c r="O171" s="59"/>
      <c r="P171" s="59"/>
      <c r="Q171" s="59"/>
      <c r="R171" s="59"/>
      <c r="S171" s="59"/>
      <c r="T171" s="60"/>
      <c r="AT171" s="16" t="s">
        <v>168</v>
      </c>
      <c r="AU171" s="16" t="s">
        <v>81</v>
      </c>
    </row>
    <row r="172" spans="2:65" s="12" customFormat="1" ht="11.25">
      <c r="B172" s="197"/>
      <c r="C172" s="198"/>
      <c r="D172" s="194" t="s">
        <v>170</v>
      </c>
      <c r="E172" s="199" t="s">
        <v>1</v>
      </c>
      <c r="F172" s="200" t="s">
        <v>305</v>
      </c>
      <c r="G172" s="198"/>
      <c r="H172" s="201">
        <v>16</v>
      </c>
      <c r="I172" s="202"/>
      <c r="J172" s="198"/>
      <c r="K172" s="198"/>
      <c r="L172" s="203"/>
      <c r="M172" s="204"/>
      <c r="N172" s="205"/>
      <c r="O172" s="205"/>
      <c r="P172" s="205"/>
      <c r="Q172" s="205"/>
      <c r="R172" s="205"/>
      <c r="S172" s="205"/>
      <c r="T172" s="206"/>
      <c r="AT172" s="207" t="s">
        <v>170</v>
      </c>
      <c r="AU172" s="207" t="s">
        <v>81</v>
      </c>
      <c r="AV172" s="12" t="s">
        <v>81</v>
      </c>
      <c r="AW172" s="12" t="s">
        <v>34</v>
      </c>
      <c r="AX172" s="12" t="s">
        <v>77</v>
      </c>
      <c r="AY172" s="207" t="s">
        <v>160</v>
      </c>
    </row>
    <row r="173" spans="2:65" s="1" customFormat="1" ht="16.5" customHeight="1">
      <c r="B173" s="33"/>
      <c r="C173" s="219" t="s">
        <v>306</v>
      </c>
      <c r="D173" s="219" t="s">
        <v>244</v>
      </c>
      <c r="E173" s="220" t="s">
        <v>307</v>
      </c>
      <c r="F173" s="221" t="s">
        <v>308</v>
      </c>
      <c r="G173" s="222" t="s">
        <v>239</v>
      </c>
      <c r="H173" s="223">
        <v>10</v>
      </c>
      <c r="I173" s="224"/>
      <c r="J173" s="225">
        <f>ROUND(I173*H173,2)</f>
        <v>0</v>
      </c>
      <c r="K173" s="221" t="s">
        <v>166</v>
      </c>
      <c r="L173" s="226"/>
      <c r="M173" s="227" t="s">
        <v>1</v>
      </c>
      <c r="N173" s="228" t="s">
        <v>44</v>
      </c>
      <c r="O173" s="59"/>
      <c r="P173" s="191">
        <f>O173*H173</f>
        <v>0</v>
      </c>
      <c r="Q173" s="191">
        <v>2E-3</v>
      </c>
      <c r="R173" s="191">
        <f>Q173*H173</f>
        <v>0.02</v>
      </c>
      <c r="S173" s="191">
        <v>0</v>
      </c>
      <c r="T173" s="192">
        <f>S173*H173</f>
        <v>0</v>
      </c>
      <c r="AR173" s="16" t="s">
        <v>209</v>
      </c>
      <c r="AT173" s="16" t="s">
        <v>244</v>
      </c>
      <c r="AU173" s="16" t="s">
        <v>81</v>
      </c>
      <c r="AY173" s="16" t="s">
        <v>160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6" t="s">
        <v>77</v>
      </c>
      <c r="BK173" s="193">
        <f>ROUND(I173*H173,2)</f>
        <v>0</v>
      </c>
      <c r="BL173" s="16" t="s">
        <v>122</v>
      </c>
      <c r="BM173" s="16" t="s">
        <v>309</v>
      </c>
    </row>
    <row r="174" spans="2:65" s="1" customFormat="1" ht="11.25">
      <c r="B174" s="33"/>
      <c r="C174" s="34"/>
      <c r="D174" s="194" t="s">
        <v>168</v>
      </c>
      <c r="E174" s="34"/>
      <c r="F174" s="195" t="s">
        <v>308</v>
      </c>
      <c r="G174" s="34"/>
      <c r="H174" s="34"/>
      <c r="I174" s="111"/>
      <c r="J174" s="34"/>
      <c r="K174" s="34"/>
      <c r="L174" s="37"/>
      <c r="M174" s="196"/>
      <c r="N174" s="59"/>
      <c r="O174" s="59"/>
      <c r="P174" s="59"/>
      <c r="Q174" s="59"/>
      <c r="R174" s="59"/>
      <c r="S174" s="59"/>
      <c r="T174" s="60"/>
      <c r="AT174" s="16" t="s">
        <v>168</v>
      </c>
      <c r="AU174" s="16" t="s">
        <v>81</v>
      </c>
    </row>
    <row r="175" spans="2:65" s="12" customFormat="1" ht="11.25">
      <c r="B175" s="197"/>
      <c r="C175" s="198"/>
      <c r="D175" s="194" t="s">
        <v>170</v>
      </c>
      <c r="E175" s="199" t="s">
        <v>1</v>
      </c>
      <c r="F175" s="200" t="s">
        <v>310</v>
      </c>
      <c r="G175" s="198"/>
      <c r="H175" s="201">
        <v>10</v>
      </c>
      <c r="I175" s="202"/>
      <c r="J175" s="198"/>
      <c r="K175" s="198"/>
      <c r="L175" s="203"/>
      <c r="M175" s="204"/>
      <c r="N175" s="205"/>
      <c r="O175" s="205"/>
      <c r="P175" s="205"/>
      <c r="Q175" s="205"/>
      <c r="R175" s="205"/>
      <c r="S175" s="205"/>
      <c r="T175" s="206"/>
      <c r="AT175" s="207" t="s">
        <v>170</v>
      </c>
      <c r="AU175" s="207" t="s">
        <v>81</v>
      </c>
      <c r="AV175" s="12" t="s">
        <v>81</v>
      </c>
      <c r="AW175" s="12" t="s">
        <v>34</v>
      </c>
      <c r="AX175" s="12" t="s">
        <v>77</v>
      </c>
      <c r="AY175" s="207" t="s">
        <v>160</v>
      </c>
    </row>
    <row r="176" spans="2:65" s="1" customFormat="1" ht="16.5" customHeight="1">
      <c r="B176" s="33"/>
      <c r="C176" s="182" t="s">
        <v>311</v>
      </c>
      <c r="D176" s="182" t="s">
        <v>162</v>
      </c>
      <c r="E176" s="183" t="s">
        <v>312</v>
      </c>
      <c r="F176" s="184" t="s">
        <v>313</v>
      </c>
      <c r="G176" s="185" t="s">
        <v>180</v>
      </c>
      <c r="H176" s="186">
        <v>48</v>
      </c>
      <c r="I176" s="187"/>
      <c r="J176" s="188">
        <f>ROUND(I176*H176,2)</f>
        <v>0</v>
      </c>
      <c r="K176" s="184" t="s">
        <v>166</v>
      </c>
      <c r="L176" s="37"/>
      <c r="M176" s="189" t="s">
        <v>1</v>
      </c>
      <c r="N176" s="190" t="s">
        <v>44</v>
      </c>
      <c r="O176" s="59"/>
      <c r="P176" s="191">
        <f>O176*H176</f>
        <v>0</v>
      </c>
      <c r="Q176" s="191">
        <v>0</v>
      </c>
      <c r="R176" s="191">
        <f>Q176*H176</f>
        <v>0</v>
      </c>
      <c r="S176" s="191">
        <v>0</v>
      </c>
      <c r="T176" s="192">
        <f>S176*H176</f>
        <v>0</v>
      </c>
      <c r="AR176" s="16" t="s">
        <v>122</v>
      </c>
      <c r="AT176" s="16" t="s">
        <v>162</v>
      </c>
      <c r="AU176" s="16" t="s">
        <v>81</v>
      </c>
      <c r="AY176" s="16" t="s">
        <v>160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6" t="s">
        <v>77</v>
      </c>
      <c r="BK176" s="193">
        <f>ROUND(I176*H176,2)</f>
        <v>0</v>
      </c>
      <c r="BL176" s="16" t="s">
        <v>122</v>
      </c>
      <c r="BM176" s="16" t="s">
        <v>314</v>
      </c>
    </row>
    <row r="177" spans="2:65" s="1" customFormat="1" ht="11.25">
      <c r="B177" s="33"/>
      <c r="C177" s="34"/>
      <c r="D177" s="194" t="s">
        <v>168</v>
      </c>
      <c r="E177" s="34"/>
      <c r="F177" s="195" t="s">
        <v>315</v>
      </c>
      <c r="G177" s="34"/>
      <c r="H177" s="34"/>
      <c r="I177" s="111"/>
      <c r="J177" s="34"/>
      <c r="K177" s="34"/>
      <c r="L177" s="37"/>
      <c r="M177" s="196"/>
      <c r="N177" s="59"/>
      <c r="O177" s="59"/>
      <c r="P177" s="59"/>
      <c r="Q177" s="59"/>
      <c r="R177" s="59"/>
      <c r="S177" s="59"/>
      <c r="T177" s="60"/>
      <c r="AT177" s="16" t="s">
        <v>168</v>
      </c>
      <c r="AU177" s="16" t="s">
        <v>81</v>
      </c>
    </row>
    <row r="178" spans="2:65" s="12" customFormat="1" ht="11.25">
      <c r="B178" s="197"/>
      <c r="C178" s="198"/>
      <c r="D178" s="194" t="s">
        <v>170</v>
      </c>
      <c r="E178" s="199" t="s">
        <v>1</v>
      </c>
      <c r="F178" s="200" t="s">
        <v>316</v>
      </c>
      <c r="G178" s="198"/>
      <c r="H178" s="201">
        <v>48</v>
      </c>
      <c r="I178" s="202"/>
      <c r="J178" s="198"/>
      <c r="K178" s="198"/>
      <c r="L178" s="203"/>
      <c r="M178" s="204"/>
      <c r="N178" s="205"/>
      <c r="O178" s="205"/>
      <c r="P178" s="205"/>
      <c r="Q178" s="205"/>
      <c r="R178" s="205"/>
      <c r="S178" s="205"/>
      <c r="T178" s="206"/>
      <c r="AT178" s="207" t="s">
        <v>170</v>
      </c>
      <c r="AU178" s="207" t="s">
        <v>81</v>
      </c>
      <c r="AV178" s="12" t="s">
        <v>81</v>
      </c>
      <c r="AW178" s="12" t="s">
        <v>34</v>
      </c>
      <c r="AX178" s="12" t="s">
        <v>77</v>
      </c>
      <c r="AY178" s="207" t="s">
        <v>160</v>
      </c>
    </row>
    <row r="179" spans="2:65" s="1" customFormat="1" ht="16.5" customHeight="1">
      <c r="B179" s="33"/>
      <c r="C179" s="219" t="s">
        <v>317</v>
      </c>
      <c r="D179" s="219" t="s">
        <v>244</v>
      </c>
      <c r="E179" s="220" t="s">
        <v>318</v>
      </c>
      <c r="F179" s="221" t="s">
        <v>319</v>
      </c>
      <c r="G179" s="222" t="s">
        <v>180</v>
      </c>
      <c r="H179" s="223">
        <v>55.2</v>
      </c>
      <c r="I179" s="224"/>
      <c r="J179" s="225">
        <f>ROUND(I179*H179,2)</f>
        <v>0</v>
      </c>
      <c r="K179" s="221" t="s">
        <v>166</v>
      </c>
      <c r="L179" s="226"/>
      <c r="M179" s="227" t="s">
        <v>1</v>
      </c>
      <c r="N179" s="228" t="s">
        <v>44</v>
      </c>
      <c r="O179" s="59"/>
      <c r="P179" s="191">
        <f>O179*H179</f>
        <v>0</v>
      </c>
      <c r="Q179" s="191">
        <v>1.1999999999999999E-3</v>
      </c>
      <c r="R179" s="191">
        <f>Q179*H179</f>
        <v>6.6239999999999993E-2</v>
      </c>
      <c r="S179" s="191">
        <v>0</v>
      </c>
      <c r="T179" s="192">
        <f>S179*H179</f>
        <v>0</v>
      </c>
      <c r="AR179" s="16" t="s">
        <v>209</v>
      </c>
      <c r="AT179" s="16" t="s">
        <v>244</v>
      </c>
      <c r="AU179" s="16" t="s">
        <v>81</v>
      </c>
      <c r="AY179" s="16" t="s">
        <v>160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6" t="s">
        <v>77</v>
      </c>
      <c r="BK179" s="193">
        <f>ROUND(I179*H179,2)</f>
        <v>0</v>
      </c>
      <c r="BL179" s="16" t="s">
        <v>122</v>
      </c>
      <c r="BM179" s="16" t="s">
        <v>320</v>
      </c>
    </row>
    <row r="180" spans="2:65" s="1" customFormat="1" ht="11.25">
      <c r="B180" s="33"/>
      <c r="C180" s="34"/>
      <c r="D180" s="194" t="s">
        <v>168</v>
      </c>
      <c r="E180" s="34"/>
      <c r="F180" s="195" t="s">
        <v>319</v>
      </c>
      <c r="G180" s="34"/>
      <c r="H180" s="34"/>
      <c r="I180" s="111"/>
      <c r="J180" s="34"/>
      <c r="K180" s="34"/>
      <c r="L180" s="37"/>
      <c r="M180" s="196"/>
      <c r="N180" s="59"/>
      <c r="O180" s="59"/>
      <c r="P180" s="59"/>
      <c r="Q180" s="59"/>
      <c r="R180" s="59"/>
      <c r="S180" s="59"/>
      <c r="T180" s="60"/>
      <c r="AT180" s="16" t="s">
        <v>168</v>
      </c>
      <c r="AU180" s="16" t="s">
        <v>81</v>
      </c>
    </row>
    <row r="181" spans="2:65" s="12" customFormat="1" ht="11.25">
      <c r="B181" s="197"/>
      <c r="C181" s="198"/>
      <c r="D181" s="194" t="s">
        <v>170</v>
      </c>
      <c r="E181" s="199" t="s">
        <v>1</v>
      </c>
      <c r="F181" s="200" t="s">
        <v>321</v>
      </c>
      <c r="G181" s="198"/>
      <c r="H181" s="201">
        <v>55.2</v>
      </c>
      <c r="I181" s="202"/>
      <c r="J181" s="198"/>
      <c r="K181" s="198"/>
      <c r="L181" s="203"/>
      <c r="M181" s="204"/>
      <c r="N181" s="205"/>
      <c r="O181" s="205"/>
      <c r="P181" s="205"/>
      <c r="Q181" s="205"/>
      <c r="R181" s="205"/>
      <c r="S181" s="205"/>
      <c r="T181" s="206"/>
      <c r="AT181" s="207" t="s">
        <v>170</v>
      </c>
      <c r="AU181" s="207" t="s">
        <v>81</v>
      </c>
      <c r="AV181" s="12" t="s">
        <v>81</v>
      </c>
      <c r="AW181" s="12" t="s">
        <v>34</v>
      </c>
      <c r="AX181" s="12" t="s">
        <v>77</v>
      </c>
      <c r="AY181" s="207" t="s">
        <v>160</v>
      </c>
    </row>
    <row r="182" spans="2:65" s="1" customFormat="1" ht="16.5" customHeight="1">
      <c r="B182" s="33"/>
      <c r="C182" s="219" t="s">
        <v>322</v>
      </c>
      <c r="D182" s="219" t="s">
        <v>244</v>
      </c>
      <c r="E182" s="220" t="s">
        <v>323</v>
      </c>
      <c r="F182" s="221" t="s">
        <v>324</v>
      </c>
      <c r="G182" s="222" t="s">
        <v>180</v>
      </c>
      <c r="H182" s="223">
        <v>144</v>
      </c>
      <c r="I182" s="224"/>
      <c r="J182" s="225">
        <f>ROUND(I182*H182,2)</f>
        <v>0</v>
      </c>
      <c r="K182" s="221" t="s">
        <v>166</v>
      </c>
      <c r="L182" s="226"/>
      <c r="M182" s="227" t="s">
        <v>1</v>
      </c>
      <c r="N182" s="228" t="s">
        <v>44</v>
      </c>
      <c r="O182" s="59"/>
      <c r="P182" s="191">
        <f>O182*H182</f>
        <v>0</v>
      </c>
      <c r="Q182" s="191">
        <v>4.0000000000000003E-5</v>
      </c>
      <c r="R182" s="191">
        <f>Q182*H182</f>
        <v>5.7600000000000004E-3</v>
      </c>
      <c r="S182" s="191">
        <v>0</v>
      </c>
      <c r="T182" s="192">
        <f>S182*H182</f>
        <v>0</v>
      </c>
      <c r="AR182" s="16" t="s">
        <v>209</v>
      </c>
      <c r="AT182" s="16" t="s">
        <v>244</v>
      </c>
      <c r="AU182" s="16" t="s">
        <v>81</v>
      </c>
      <c r="AY182" s="16" t="s">
        <v>160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16" t="s">
        <v>77</v>
      </c>
      <c r="BK182" s="193">
        <f>ROUND(I182*H182,2)</f>
        <v>0</v>
      </c>
      <c r="BL182" s="16" t="s">
        <v>122</v>
      </c>
      <c r="BM182" s="16" t="s">
        <v>325</v>
      </c>
    </row>
    <row r="183" spans="2:65" s="1" customFormat="1" ht="11.25">
      <c r="B183" s="33"/>
      <c r="C183" s="34"/>
      <c r="D183" s="194" t="s">
        <v>168</v>
      </c>
      <c r="E183" s="34"/>
      <c r="F183" s="195" t="s">
        <v>324</v>
      </c>
      <c r="G183" s="34"/>
      <c r="H183" s="34"/>
      <c r="I183" s="111"/>
      <c r="J183" s="34"/>
      <c r="K183" s="34"/>
      <c r="L183" s="37"/>
      <c r="M183" s="196"/>
      <c r="N183" s="59"/>
      <c r="O183" s="59"/>
      <c r="P183" s="59"/>
      <c r="Q183" s="59"/>
      <c r="R183" s="59"/>
      <c r="S183" s="59"/>
      <c r="T183" s="60"/>
      <c r="AT183" s="16" t="s">
        <v>168</v>
      </c>
      <c r="AU183" s="16" t="s">
        <v>81</v>
      </c>
    </row>
    <row r="184" spans="2:65" s="12" customFormat="1" ht="11.25">
      <c r="B184" s="197"/>
      <c r="C184" s="198"/>
      <c r="D184" s="194" t="s">
        <v>170</v>
      </c>
      <c r="E184" s="199" t="s">
        <v>1</v>
      </c>
      <c r="F184" s="200" t="s">
        <v>326</v>
      </c>
      <c r="G184" s="198"/>
      <c r="H184" s="201">
        <v>144</v>
      </c>
      <c r="I184" s="202"/>
      <c r="J184" s="198"/>
      <c r="K184" s="198"/>
      <c r="L184" s="203"/>
      <c r="M184" s="204"/>
      <c r="N184" s="205"/>
      <c r="O184" s="205"/>
      <c r="P184" s="205"/>
      <c r="Q184" s="205"/>
      <c r="R184" s="205"/>
      <c r="S184" s="205"/>
      <c r="T184" s="206"/>
      <c r="AT184" s="207" t="s">
        <v>170</v>
      </c>
      <c r="AU184" s="207" t="s">
        <v>81</v>
      </c>
      <c r="AV184" s="12" t="s">
        <v>81</v>
      </c>
      <c r="AW184" s="12" t="s">
        <v>34</v>
      </c>
      <c r="AX184" s="12" t="s">
        <v>77</v>
      </c>
      <c r="AY184" s="207" t="s">
        <v>160</v>
      </c>
    </row>
    <row r="185" spans="2:65" s="1" customFormat="1" ht="16.5" customHeight="1">
      <c r="B185" s="33"/>
      <c r="C185" s="219" t="s">
        <v>327</v>
      </c>
      <c r="D185" s="219" t="s">
        <v>244</v>
      </c>
      <c r="E185" s="220" t="s">
        <v>328</v>
      </c>
      <c r="F185" s="221" t="s">
        <v>329</v>
      </c>
      <c r="G185" s="222" t="s">
        <v>239</v>
      </c>
      <c r="H185" s="223">
        <v>18</v>
      </c>
      <c r="I185" s="224"/>
      <c r="J185" s="225">
        <f>ROUND(I185*H185,2)</f>
        <v>0</v>
      </c>
      <c r="K185" s="221" t="s">
        <v>166</v>
      </c>
      <c r="L185" s="226"/>
      <c r="M185" s="227" t="s">
        <v>1</v>
      </c>
      <c r="N185" s="228" t="s">
        <v>44</v>
      </c>
      <c r="O185" s="59"/>
      <c r="P185" s="191">
        <f>O185*H185</f>
        <v>0</v>
      </c>
      <c r="Q185" s="191">
        <v>1.0000000000000001E-5</v>
      </c>
      <c r="R185" s="191">
        <f>Q185*H185</f>
        <v>1.8000000000000001E-4</v>
      </c>
      <c r="S185" s="191">
        <v>0</v>
      </c>
      <c r="T185" s="192">
        <f>S185*H185</f>
        <v>0</v>
      </c>
      <c r="AR185" s="16" t="s">
        <v>209</v>
      </c>
      <c r="AT185" s="16" t="s">
        <v>244</v>
      </c>
      <c r="AU185" s="16" t="s">
        <v>81</v>
      </c>
      <c r="AY185" s="16" t="s">
        <v>160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16" t="s">
        <v>77</v>
      </c>
      <c r="BK185" s="193">
        <f>ROUND(I185*H185,2)</f>
        <v>0</v>
      </c>
      <c r="BL185" s="16" t="s">
        <v>122</v>
      </c>
      <c r="BM185" s="16" t="s">
        <v>330</v>
      </c>
    </row>
    <row r="186" spans="2:65" s="1" customFormat="1" ht="11.25">
      <c r="B186" s="33"/>
      <c r="C186" s="34"/>
      <c r="D186" s="194" t="s">
        <v>168</v>
      </c>
      <c r="E186" s="34"/>
      <c r="F186" s="195" t="s">
        <v>329</v>
      </c>
      <c r="G186" s="34"/>
      <c r="H186" s="34"/>
      <c r="I186" s="111"/>
      <c r="J186" s="34"/>
      <c r="K186" s="34"/>
      <c r="L186" s="37"/>
      <c r="M186" s="196"/>
      <c r="N186" s="59"/>
      <c r="O186" s="59"/>
      <c r="P186" s="59"/>
      <c r="Q186" s="59"/>
      <c r="R186" s="59"/>
      <c r="S186" s="59"/>
      <c r="T186" s="60"/>
      <c r="AT186" s="16" t="s">
        <v>168</v>
      </c>
      <c r="AU186" s="16" t="s">
        <v>81</v>
      </c>
    </row>
    <row r="187" spans="2:65" s="12" customFormat="1" ht="11.25">
      <c r="B187" s="197"/>
      <c r="C187" s="198"/>
      <c r="D187" s="194" t="s">
        <v>170</v>
      </c>
      <c r="E187" s="199" t="s">
        <v>1</v>
      </c>
      <c r="F187" s="200" t="s">
        <v>271</v>
      </c>
      <c r="G187" s="198"/>
      <c r="H187" s="201">
        <v>18</v>
      </c>
      <c r="I187" s="202"/>
      <c r="J187" s="198"/>
      <c r="K187" s="198"/>
      <c r="L187" s="203"/>
      <c r="M187" s="204"/>
      <c r="N187" s="205"/>
      <c r="O187" s="205"/>
      <c r="P187" s="205"/>
      <c r="Q187" s="205"/>
      <c r="R187" s="205"/>
      <c r="S187" s="205"/>
      <c r="T187" s="206"/>
      <c r="AT187" s="207" t="s">
        <v>170</v>
      </c>
      <c r="AU187" s="207" t="s">
        <v>81</v>
      </c>
      <c r="AV187" s="12" t="s">
        <v>81</v>
      </c>
      <c r="AW187" s="12" t="s">
        <v>34</v>
      </c>
      <c r="AX187" s="12" t="s">
        <v>77</v>
      </c>
      <c r="AY187" s="207" t="s">
        <v>160</v>
      </c>
    </row>
    <row r="188" spans="2:65" s="1" customFormat="1" ht="16.5" customHeight="1">
      <c r="B188" s="33"/>
      <c r="C188" s="219" t="s">
        <v>331</v>
      </c>
      <c r="D188" s="219" t="s">
        <v>244</v>
      </c>
      <c r="E188" s="220" t="s">
        <v>332</v>
      </c>
      <c r="F188" s="221" t="s">
        <v>333</v>
      </c>
      <c r="G188" s="222" t="s">
        <v>239</v>
      </c>
      <c r="H188" s="223">
        <v>24</v>
      </c>
      <c r="I188" s="224"/>
      <c r="J188" s="225">
        <f>ROUND(I188*H188,2)</f>
        <v>0</v>
      </c>
      <c r="K188" s="221" t="s">
        <v>166</v>
      </c>
      <c r="L188" s="226"/>
      <c r="M188" s="227" t="s">
        <v>1</v>
      </c>
      <c r="N188" s="228" t="s">
        <v>44</v>
      </c>
      <c r="O188" s="59"/>
      <c r="P188" s="191">
        <f>O188*H188</f>
        <v>0</v>
      </c>
      <c r="Q188" s="191">
        <v>2.7999999999999998E-4</v>
      </c>
      <c r="R188" s="191">
        <f>Q188*H188</f>
        <v>6.7199999999999994E-3</v>
      </c>
      <c r="S188" s="191">
        <v>0</v>
      </c>
      <c r="T188" s="192">
        <f>S188*H188</f>
        <v>0</v>
      </c>
      <c r="AR188" s="16" t="s">
        <v>209</v>
      </c>
      <c r="AT188" s="16" t="s">
        <v>244</v>
      </c>
      <c r="AU188" s="16" t="s">
        <v>81</v>
      </c>
      <c r="AY188" s="16" t="s">
        <v>160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6" t="s">
        <v>77</v>
      </c>
      <c r="BK188" s="193">
        <f>ROUND(I188*H188,2)</f>
        <v>0</v>
      </c>
      <c r="BL188" s="16" t="s">
        <v>122</v>
      </c>
      <c r="BM188" s="16" t="s">
        <v>334</v>
      </c>
    </row>
    <row r="189" spans="2:65" s="1" customFormat="1" ht="11.25">
      <c r="B189" s="33"/>
      <c r="C189" s="34"/>
      <c r="D189" s="194" t="s">
        <v>168</v>
      </c>
      <c r="E189" s="34"/>
      <c r="F189" s="195" t="s">
        <v>333</v>
      </c>
      <c r="G189" s="34"/>
      <c r="H189" s="34"/>
      <c r="I189" s="111"/>
      <c r="J189" s="34"/>
      <c r="K189" s="34"/>
      <c r="L189" s="37"/>
      <c r="M189" s="196"/>
      <c r="N189" s="59"/>
      <c r="O189" s="59"/>
      <c r="P189" s="59"/>
      <c r="Q189" s="59"/>
      <c r="R189" s="59"/>
      <c r="S189" s="59"/>
      <c r="T189" s="60"/>
      <c r="AT189" s="16" t="s">
        <v>168</v>
      </c>
      <c r="AU189" s="16" t="s">
        <v>81</v>
      </c>
    </row>
    <row r="190" spans="2:65" s="12" customFormat="1" ht="11.25">
      <c r="B190" s="197"/>
      <c r="C190" s="198"/>
      <c r="D190" s="194" t="s">
        <v>170</v>
      </c>
      <c r="E190" s="199" t="s">
        <v>1</v>
      </c>
      <c r="F190" s="200" t="s">
        <v>306</v>
      </c>
      <c r="G190" s="198"/>
      <c r="H190" s="201">
        <v>24</v>
      </c>
      <c r="I190" s="202"/>
      <c r="J190" s="198"/>
      <c r="K190" s="198"/>
      <c r="L190" s="203"/>
      <c r="M190" s="204"/>
      <c r="N190" s="205"/>
      <c r="O190" s="205"/>
      <c r="P190" s="205"/>
      <c r="Q190" s="205"/>
      <c r="R190" s="205"/>
      <c r="S190" s="205"/>
      <c r="T190" s="206"/>
      <c r="AT190" s="207" t="s">
        <v>170</v>
      </c>
      <c r="AU190" s="207" t="s">
        <v>81</v>
      </c>
      <c r="AV190" s="12" t="s">
        <v>81</v>
      </c>
      <c r="AW190" s="12" t="s">
        <v>34</v>
      </c>
      <c r="AX190" s="12" t="s">
        <v>77</v>
      </c>
      <c r="AY190" s="207" t="s">
        <v>160</v>
      </c>
    </row>
    <row r="191" spans="2:65" s="11" customFormat="1" ht="22.9" customHeight="1">
      <c r="B191" s="166"/>
      <c r="C191" s="167"/>
      <c r="D191" s="168" t="s">
        <v>72</v>
      </c>
      <c r="E191" s="180" t="s">
        <v>122</v>
      </c>
      <c r="F191" s="180" t="s">
        <v>335</v>
      </c>
      <c r="G191" s="167"/>
      <c r="H191" s="167"/>
      <c r="I191" s="170"/>
      <c r="J191" s="181">
        <f>BK191</f>
        <v>0</v>
      </c>
      <c r="K191" s="167"/>
      <c r="L191" s="172"/>
      <c r="M191" s="173"/>
      <c r="N191" s="174"/>
      <c r="O191" s="174"/>
      <c r="P191" s="175">
        <f>SUM(P192:P197)</f>
        <v>0</v>
      </c>
      <c r="Q191" s="174"/>
      <c r="R191" s="175">
        <f>SUM(R192:R197)</f>
        <v>72.870190800000003</v>
      </c>
      <c r="S191" s="174"/>
      <c r="T191" s="176">
        <f>SUM(T192:T197)</f>
        <v>0</v>
      </c>
      <c r="AR191" s="177" t="s">
        <v>77</v>
      </c>
      <c r="AT191" s="178" t="s">
        <v>72</v>
      </c>
      <c r="AU191" s="178" t="s">
        <v>77</v>
      </c>
      <c r="AY191" s="177" t="s">
        <v>160</v>
      </c>
      <c r="BK191" s="179">
        <f>SUM(BK192:BK197)</f>
        <v>0</v>
      </c>
    </row>
    <row r="192" spans="2:65" s="1" customFormat="1" ht="16.5" customHeight="1">
      <c r="B192" s="33"/>
      <c r="C192" s="182" t="s">
        <v>336</v>
      </c>
      <c r="D192" s="182" t="s">
        <v>162</v>
      </c>
      <c r="E192" s="183" t="s">
        <v>337</v>
      </c>
      <c r="F192" s="184" t="s">
        <v>338</v>
      </c>
      <c r="G192" s="185" t="s">
        <v>165</v>
      </c>
      <c r="H192" s="186">
        <v>98.04</v>
      </c>
      <c r="I192" s="187"/>
      <c r="J192" s="188">
        <f>ROUND(I192*H192,2)</f>
        <v>0</v>
      </c>
      <c r="K192" s="184" t="s">
        <v>166</v>
      </c>
      <c r="L192" s="37"/>
      <c r="M192" s="189" t="s">
        <v>1</v>
      </c>
      <c r="N192" s="190" t="s">
        <v>44</v>
      </c>
      <c r="O192" s="59"/>
      <c r="P192" s="191">
        <f>O192*H192</f>
        <v>0</v>
      </c>
      <c r="Q192" s="191">
        <v>0</v>
      </c>
      <c r="R192" s="191">
        <f>Q192*H192</f>
        <v>0</v>
      </c>
      <c r="S192" s="191">
        <v>0</v>
      </c>
      <c r="T192" s="192">
        <f>S192*H192</f>
        <v>0</v>
      </c>
      <c r="AR192" s="16" t="s">
        <v>122</v>
      </c>
      <c r="AT192" s="16" t="s">
        <v>162</v>
      </c>
      <c r="AU192" s="16" t="s">
        <v>81</v>
      </c>
      <c r="AY192" s="16" t="s">
        <v>160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6" t="s">
        <v>77</v>
      </c>
      <c r="BK192" s="193">
        <f>ROUND(I192*H192,2)</f>
        <v>0</v>
      </c>
      <c r="BL192" s="16" t="s">
        <v>122</v>
      </c>
      <c r="BM192" s="16" t="s">
        <v>339</v>
      </c>
    </row>
    <row r="193" spans="2:65" s="1" customFormat="1" ht="11.25">
      <c r="B193" s="33"/>
      <c r="C193" s="34"/>
      <c r="D193" s="194" t="s">
        <v>168</v>
      </c>
      <c r="E193" s="34"/>
      <c r="F193" s="195" t="s">
        <v>340</v>
      </c>
      <c r="G193" s="34"/>
      <c r="H193" s="34"/>
      <c r="I193" s="111"/>
      <c r="J193" s="34"/>
      <c r="K193" s="34"/>
      <c r="L193" s="37"/>
      <c r="M193" s="196"/>
      <c r="N193" s="59"/>
      <c r="O193" s="59"/>
      <c r="P193" s="59"/>
      <c r="Q193" s="59"/>
      <c r="R193" s="59"/>
      <c r="S193" s="59"/>
      <c r="T193" s="60"/>
      <c r="AT193" s="16" t="s">
        <v>168</v>
      </c>
      <c r="AU193" s="16" t="s">
        <v>81</v>
      </c>
    </row>
    <row r="194" spans="2:65" s="12" customFormat="1" ht="11.25">
      <c r="B194" s="197"/>
      <c r="C194" s="198"/>
      <c r="D194" s="194" t="s">
        <v>170</v>
      </c>
      <c r="E194" s="199" t="s">
        <v>1</v>
      </c>
      <c r="F194" s="200" t="s">
        <v>341</v>
      </c>
      <c r="G194" s="198"/>
      <c r="H194" s="201">
        <v>98.04</v>
      </c>
      <c r="I194" s="202"/>
      <c r="J194" s="198"/>
      <c r="K194" s="198"/>
      <c r="L194" s="203"/>
      <c r="M194" s="204"/>
      <c r="N194" s="205"/>
      <c r="O194" s="205"/>
      <c r="P194" s="205"/>
      <c r="Q194" s="205"/>
      <c r="R194" s="205"/>
      <c r="S194" s="205"/>
      <c r="T194" s="206"/>
      <c r="AT194" s="207" t="s">
        <v>170</v>
      </c>
      <c r="AU194" s="207" t="s">
        <v>81</v>
      </c>
      <c r="AV194" s="12" t="s">
        <v>81</v>
      </c>
      <c r="AW194" s="12" t="s">
        <v>34</v>
      </c>
      <c r="AX194" s="12" t="s">
        <v>77</v>
      </c>
      <c r="AY194" s="207" t="s">
        <v>160</v>
      </c>
    </row>
    <row r="195" spans="2:65" s="1" customFormat="1" ht="16.5" customHeight="1">
      <c r="B195" s="33"/>
      <c r="C195" s="182" t="s">
        <v>342</v>
      </c>
      <c r="D195" s="182" t="s">
        <v>162</v>
      </c>
      <c r="E195" s="183" t="s">
        <v>343</v>
      </c>
      <c r="F195" s="184" t="s">
        <v>344</v>
      </c>
      <c r="G195" s="185" t="s">
        <v>165</v>
      </c>
      <c r="H195" s="186">
        <v>98.04</v>
      </c>
      <c r="I195" s="187"/>
      <c r="J195" s="188">
        <f>ROUND(I195*H195,2)</f>
        <v>0</v>
      </c>
      <c r="K195" s="184" t="s">
        <v>166</v>
      </c>
      <c r="L195" s="37"/>
      <c r="M195" s="189" t="s">
        <v>1</v>
      </c>
      <c r="N195" s="190" t="s">
        <v>44</v>
      </c>
      <c r="O195" s="59"/>
      <c r="P195" s="191">
        <f>O195*H195</f>
        <v>0</v>
      </c>
      <c r="Q195" s="191">
        <v>0.74326999999999999</v>
      </c>
      <c r="R195" s="191">
        <f>Q195*H195</f>
        <v>72.870190800000003</v>
      </c>
      <c r="S195" s="191">
        <v>0</v>
      </c>
      <c r="T195" s="192">
        <f>S195*H195</f>
        <v>0</v>
      </c>
      <c r="AR195" s="16" t="s">
        <v>122</v>
      </c>
      <c r="AT195" s="16" t="s">
        <v>162</v>
      </c>
      <c r="AU195" s="16" t="s">
        <v>81</v>
      </c>
      <c r="AY195" s="16" t="s">
        <v>160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6" t="s">
        <v>77</v>
      </c>
      <c r="BK195" s="193">
        <f>ROUND(I195*H195,2)</f>
        <v>0</v>
      </c>
      <c r="BL195" s="16" t="s">
        <v>122</v>
      </c>
      <c r="BM195" s="16" t="s">
        <v>345</v>
      </c>
    </row>
    <row r="196" spans="2:65" s="1" customFormat="1" ht="11.25">
      <c r="B196" s="33"/>
      <c r="C196" s="34"/>
      <c r="D196" s="194" t="s">
        <v>168</v>
      </c>
      <c r="E196" s="34"/>
      <c r="F196" s="195" t="s">
        <v>346</v>
      </c>
      <c r="G196" s="34"/>
      <c r="H196" s="34"/>
      <c r="I196" s="111"/>
      <c r="J196" s="34"/>
      <c r="K196" s="34"/>
      <c r="L196" s="37"/>
      <c r="M196" s="196"/>
      <c r="N196" s="59"/>
      <c r="O196" s="59"/>
      <c r="P196" s="59"/>
      <c r="Q196" s="59"/>
      <c r="R196" s="59"/>
      <c r="S196" s="59"/>
      <c r="T196" s="60"/>
      <c r="AT196" s="16" t="s">
        <v>168</v>
      </c>
      <c r="AU196" s="16" t="s">
        <v>81</v>
      </c>
    </row>
    <row r="197" spans="2:65" s="12" customFormat="1" ht="11.25">
      <c r="B197" s="197"/>
      <c r="C197" s="198"/>
      <c r="D197" s="194" t="s">
        <v>170</v>
      </c>
      <c r="E197" s="199" t="s">
        <v>1</v>
      </c>
      <c r="F197" s="200" t="s">
        <v>347</v>
      </c>
      <c r="G197" s="198"/>
      <c r="H197" s="201">
        <v>98.04</v>
      </c>
      <c r="I197" s="202"/>
      <c r="J197" s="198"/>
      <c r="K197" s="198"/>
      <c r="L197" s="203"/>
      <c r="M197" s="204"/>
      <c r="N197" s="205"/>
      <c r="O197" s="205"/>
      <c r="P197" s="205"/>
      <c r="Q197" s="205"/>
      <c r="R197" s="205"/>
      <c r="S197" s="205"/>
      <c r="T197" s="206"/>
      <c r="AT197" s="207" t="s">
        <v>170</v>
      </c>
      <c r="AU197" s="207" t="s">
        <v>81</v>
      </c>
      <c r="AV197" s="12" t="s">
        <v>81</v>
      </c>
      <c r="AW197" s="12" t="s">
        <v>34</v>
      </c>
      <c r="AX197" s="12" t="s">
        <v>77</v>
      </c>
      <c r="AY197" s="207" t="s">
        <v>160</v>
      </c>
    </row>
    <row r="198" spans="2:65" s="11" customFormat="1" ht="22.9" customHeight="1">
      <c r="B198" s="166"/>
      <c r="C198" s="167"/>
      <c r="D198" s="168" t="s">
        <v>72</v>
      </c>
      <c r="E198" s="180" t="s">
        <v>189</v>
      </c>
      <c r="F198" s="180" t="s">
        <v>348</v>
      </c>
      <c r="G198" s="167"/>
      <c r="H198" s="167"/>
      <c r="I198" s="170"/>
      <c r="J198" s="181">
        <f>BK198</f>
        <v>0</v>
      </c>
      <c r="K198" s="167"/>
      <c r="L198" s="172"/>
      <c r="M198" s="173"/>
      <c r="N198" s="174"/>
      <c r="O198" s="174"/>
      <c r="P198" s="175">
        <f>SUM(P199:P204)</f>
        <v>0</v>
      </c>
      <c r="Q198" s="174"/>
      <c r="R198" s="175">
        <f>SUM(R199:R204)</f>
        <v>17.163040000000002</v>
      </c>
      <c r="S198" s="174"/>
      <c r="T198" s="176">
        <f>SUM(T199:T204)</f>
        <v>0</v>
      </c>
      <c r="AR198" s="177" t="s">
        <v>77</v>
      </c>
      <c r="AT198" s="178" t="s">
        <v>72</v>
      </c>
      <c r="AU198" s="178" t="s">
        <v>77</v>
      </c>
      <c r="AY198" s="177" t="s">
        <v>160</v>
      </c>
      <c r="BK198" s="179">
        <f>SUM(BK199:BK204)</f>
        <v>0</v>
      </c>
    </row>
    <row r="199" spans="2:65" s="1" customFormat="1" ht="16.5" customHeight="1">
      <c r="B199" s="33"/>
      <c r="C199" s="182" t="s">
        <v>349</v>
      </c>
      <c r="D199" s="182" t="s">
        <v>162</v>
      </c>
      <c r="E199" s="183" t="s">
        <v>350</v>
      </c>
      <c r="F199" s="184" t="s">
        <v>351</v>
      </c>
      <c r="G199" s="185" t="s">
        <v>165</v>
      </c>
      <c r="H199" s="186">
        <v>96</v>
      </c>
      <c r="I199" s="187"/>
      <c r="J199" s="188">
        <f>ROUND(I199*H199,2)</f>
        <v>0</v>
      </c>
      <c r="K199" s="184" t="s">
        <v>166</v>
      </c>
      <c r="L199" s="37"/>
      <c r="M199" s="189" t="s">
        <v>1</v>
      </c>
      <c r="N199" s="190" t="s">
        <v>44</v>
      </c>
      <c r="O199" s="59"/>
      <c r="P199" s="191">
        <f>O199*H199</f>
        <v>0</v>
      </c>
      <c r="Q199" s="191">
        <v>8.3500000000000005E-2</v>
      </c>
      <c r="R199" s="191">
        <f>Q199*H199</f>
        <v>8.016</v>
      </c>
      <c r="S199" s="191">
        <v>0</v>
      </c>
      <c r="T199" s="192">
        <f>S199*H199</f>
        <v>0</v>
      </c>
      <c r="AR199" s="16" t="s">
        <v>122</v>
      </c>
      <c r="AT199" s="16" t="s">
        <v>162</v>
      </c>
      <c r="AU199" s="16" t="s">
        <v>81</v>
      </c>
      <c r="AY199" s="16" t="s">
        <v>160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6" t="s">
        <v>77</v>
      </c>
      <c r="BK199" s="193">
        <f>ROUND(I199*H199,2)</f>
        <v>0</v>
      </c>
      <c r="BL199" s="16" t="s">
        <v>122</v>
      </c>
      <c r="BM199" s="16" t="s">
        <v>352</v>
      </c>
    </row>
    <row r="200" spans="2:65" s="1" customFormat="1" ht="11.25">
      <c r="B200" s="33"/>
      <c r="C200" s="34"/>
      <c r="D200" s="194" t="s">
        <v>168</v>
      </c>
      <c r="E200" s="34"/>
      <c r="F200" s="195" t="s">
        <v>353</v>
      </c>
      <c r="G200" s="34"/>
      <c r="H200" s="34"/>
      <c r="I200" s="111"/>
      <c r="J200" s="34"/>
      <c r="K200" s="34"/>
      <c r="L200" s="37"/>
      <c r="M200" s="196"/>
      <c r="N200" s="59"/>
      <c r="O200" s="59"/>
      <c r="P200" s="59"/>
      <c r="Q200" s="59"/>
      <c r="R200" s="59"/>
      <c r="S200" s="59"/>
      <c r="T200" s="60"/>
      <c r="AT200" s="16" t="s">
        <v>168</v>
      </c>
      <c r="AU200" s="16" t="s">
        <v>81</v>
      </c>
    </row>
    <row r="201" spans="2:65" s="12" customFormat="1" ht="11.25">
      <c r="B201" s="197"/>
      <c r="C201" s="198"/>
      <c r="D201" s="194" t="s">
        <v>170</v>
      </c>
      <c r="E201" s="199" t="s">
        <v>1</v>
      </c>
      <c r="F201" s="200" t="s">
        <v>354</v>
      </c>
      <c r="G201" s="198"/>
      <c r="H201" s="201">
        <v>96</v>
      </c>
      <c r="I201" s="202"/>
      <c r="J201" s="198"/>
      <c r="K201" s="198"/>
      <c r="L201" s="203"/>
      <c r="M201" s="204"/>
      <c r="N201" s="205"/>
      <c r="O201" s="205"/>
      <c r="P201" s="205"/>
      <c r="Q201" s="205"/>
      <c r="R201" s="205"/>
      <c r="S201" s="205"/>
      <c r="T201" s="206"/>
      <c r="AT201" s="207" t="s">
        <v>170</v>
      </c>
      <c r="AU201" s="207" t="s">
        <v>81</v>
      </c>
      <c r="AV201" s="12" t="s">
        <v>81</v>
      </c>
      <c r="AW201" s="12" t="s">
        <v>34</v>
      </c>
      <c r="AX201" s="12" t="s">
        <v>77</v>
      </c>
      <c r="AY201" s="207" t="s">
        <v>160</v>
      </c>
    </row>
    <row r="202" spans="2:65" s="1" customFormat="1" ht="16.5" customHeight="1">
      <c r="B202" s="33"/>
      <c r="C202" s="219" t="s">
        <v>355</v>
      </c>
      <c r="D202" s="219" t="s">
        <v>244</v>
      </c>
      <c r="E202" s="220" t="s">
        <v>356</v>
      </c>
      <c r="F202" s="221" t="s">
        <v>357</v>
      </c>
      <c r="G202" s="222" t="s">
        <v>239</v>
      </c>
      <c r="H202" s="223">
        <v>8.1669999999999998</v>
      </c>
      <c r="I202" s="224"/>
      <c r="J202" s="225">
        <f>ROUND(I202*H202,2)</f>
        <v>0</v>
      </c>
      <c r="K202" s="221" t="s">
        <v>166</v>
      </c>
      <c r="L202" s="226"/>
      <c r="M202" s="227" t="s">
        <v>1</v>
      </c>
      <c r="N202" s="228" t="s">
        <v>44</v>
      </c>
      <c r="O202" s="59"/>
      <c r="P202" s="191">
        <f>O202*H202</f>
        <v>0</v>
      </c>
      <c r="Q202" s="191">
        <v>1.1200000000000001</v>
      </c>
      <c r="R202" s="191">
        <f>Q202*H202</f>
        <v>9.1470400000000005</v>
      </c>
      <c r="S202" s="191">
        <v>0</v>
      </c>
      <c r="T202" s="192">
        <f>S202*H202</f>
        <v>0</v>
      </c>
      <c r="AR202" s="16" t="s">
        <v>209</v>
      </c>
      <c r="AT202" s="16" t="s">
        <v>244</v>
      </c>
      <c r="AU202" s="16" t="s">
        <v>81</v>
      </c>
      <c r="AY202" s="16" t="s">
        <v>160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6" t="s">
        <v>77</v>
      </c>
      <c r="BK202" s="193">
        <f>ROUND(I202*H202,2)</f>
        <v>0</v>
      </c>
      <c r="BL202" s="16" t="s">
        <v>122</v>
      </c>
      <c r="BM202" s="16" t="s">
        <v>358</v>
      </c>
    </row>
    <row r="203" spans="2:65" s="1" customFormat="1" ht="11.25">
      <c r="B203" s="33"/>
      <c r="C203" s="34"/>
      <c r="D203" s="194" t="s">
        <v>168</v>
      </c>
      <c r="E203" s="34"/>
      <c r="F203" s="195" t="s">
        <v>359</v>
      </c>
      <c r="G203" s="34"/>
      <c r="H203" s="34"/>
      <c r="I203" s="111"/>
      <c r="J203" s="34"/>
      <c r="K203" s="34"/>
      <c r="L203" s="37"/>
      <c r="M203" s="196"/>
      <c r="N203" s="59"/>
      <c r="O203" s="59"/>
      <c r="P203" s="59"/>
      <c r="Q203" s="59"/>
      <c r="R203" s="59"/>
      <c r="S203" s="59"/>
      <c r="T203" s="60"/>
      <c r="AT203" s="16" t="s">
        <v>168</v>
      </c>
      <c r="AU203" s="16" t="s">
        <v>81</v>
      </c>
    </row>
    <row r="204" spans="2:65" s="12" customFormat="1" ht="11.25">
      <c r="B204" s="197"/>
      <c r="C204" s="198"/>
      <c r="D204" s="194" t="s">
        <v>170</v>
      </c>
      <c r="E204" s="199" t="s">
        <v>1</v>
      </c>
      <c r="F204" s="200" t="s">
        <v>360</v>
      </c>
      <c r="G204" s="198"/>
      <c r="H204" s="201">
        <v>8.1669999999999998</v>
      </c>
      <c r="I204" s="202"/>
      <c r="J204" s="198"/>
      <c r="K204" s="198"/>
      <c r="L204" s="203"/>
      <c r="M204" s="204"/>
      <c r="N204" s="205"/>
      <c r="O204" s="205"/>
      <c r="P204" s="205"/>
      <c r="Q204" s="205"/>
      <c r="R204" s="205"/>
      <c r="S204" s="205"/>
      <c r="T204" s="206"/>
      <c r="AT204" s="207" t="s">
        <v>170</v>
      </c>
      <c r="AU204" s="207" t="s">
        <v>81</v>
      </c>
      <c r="AV204" s="12" t="s">
        <v>81</v>
      </c>
      <c r="AW204" s="12" t="s">
        <v>34</v>
      </c>
      <c r="AX204" s="12" t="s">
        <v>77</v>
      </c>
      <c r="AY204" s="207" t="s">
        <v>160</v>
      </c>
    </row>
    <row r="205" spans="2:65" s="11" customFormat="1" ht="22.9" customHeight="1">
      <c r="B205" s="166"/>
      <c r="C205" s="167"/>
      <c r="D205" s="168" t="s">
        <v>72</v>
      </c>
      <c r="E205" s="180" t="s">
        <v>197</v>
      </c>
      <c r="F205" s="180" t="s">
        <v>361</v>
      </c>
      <c r="G205" s="167"/>
      <c r="H205" s="167"/>
      <c r="I205" s="170"/>
      <c r="J205" s="181">
        <f>BK205</f>
        <v>0</v>
      </c>
      <c r="K205" s="167"/>
      <c r="L205" s="172"/>
      <c r="M205" s="173"/>
      <c r="N205" s="174"/>
      <c r="O205" s="174"/>
      <c r="P205" s="175">
        <f>SUM(P206:P211)</f>
        <v>0</v>
      </c>
      <c r="Q205" s="174"/>
      <c r="R205" s="175">
        <f>SUM(R206:R211)</f>
        <v>7.9408979999999998</v>
      </c>
      <c r="S205" s="174"/>
      <c r="T205" s="176">
        <f>SUM(T206:T211)</f>
        <v>0</v>
      </c>
      <c r="AR205" s="177" t="s">
        <v>77</v>
      </c>
      <c r="AT205" s="178" t="s">
        <v>72</v>
      </c>
      <c r="AU205" s="178" t="s">
        <v>77</v>
      </c>
      <c r="AY205" s="177" t="s">
        <v>160</v>
      </c>
      <c r="BK205" s="179">
        <f>SUM(BK206:BK211)</f>
        <v>0</v>
      </c>
    </row>
    <row r="206" spans="2:65" s="1" customFormat="1" ht="16.5" customHeight="1">
      <c r="B206" s="33"/>
      <c r="C206" s="182" t="s">
        <v>362</v>
      </c>
      <c r="D206" s="182" t="s">
        <v>162</v>
      </c>
      <c r="E206" s="183" t="s">
        <v>363</v>
      </c>
      <c r="F206" s="184" t="s">
        <v>364</v>
      </c>
      <c r="G206" s="185" t="s">
        <v>165</v>
      </c>
      <c r="H206" s="186">
        <v>199.02</v>
      </c>
      <c r="I206" s="187"/>
      <c r="J206" s="188">
        <f>ROUND(I206*H206,2)</f>
        <v>0</v>
      </c>
      <c r="K206" s="184" t="s">
        <v>166</v>
      </c>
      <c r="L206" s="37"/>
      <c r="M206" s="189" t="s">
        <v>1</v>
      </c>
      <c r="N206" s="190" t="s">
        <v>44</v>
      </c>
      <c r="O206" s="59"/>
      <c r="P206" s="191">
        <f>O206*H206</f>
        <v>0</v>
      </c>
      <c r="Q206" s="191">
        <v>3.9899999999999998E-2</v>
      </c>
      <c r="R206" s="191">
        <f>Q206*H206</f>
        <v>7.9408979999999998</v>
      </c>
      <c r="S206" s="191">
        <v>0</v>
      </c>
      <c r="T206" s="192">
        <f>S206*H206</f>
        <v>0</v>
      </c>
      <c r="AR206" s="16" t="s">
        <v>122</v>
      </c>
      <c r="AT206" s="16" t="s">
        <v>162</v>
      </c>
      <c r="AU206" s="16" t="s">
        <v>81</v>
      </c>
      <c r="AY206" s="16" t="s">
        <v>160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16" t="s">
        <v>77</v>
      </c>
      <c r="BK206" s="193">
        <f>ROUND(I206*H206,2)</f>
        <v>0</v>
      </c>
      <c r="BL206" s="16" t="s">
        <v>122</v>
      </c>
      <c r="BM206" s="16" t="s">
        <v>365</v>
      </c>
    </row>
    <row r="207" spans="2:65" s="1" customFormat="1" ht="19.5">
      <c r="B207" s="33"/>
      <c r="C207" s="34"/>
      <c r="D207" s="194" t="s">
        <v>168</v>
      </c>
      <c r="E207" s="34"/>
      <c r="F207" s="195" t="s">
        <v>366</v>
      </c>
      <c r="G207" s="34"/>
      <c r="H207" s="34"/>
      <c r="I207" s="111"/>
      <c r="J207" s="34"/>
      <c r="K207" s="34"/>
      <c r="L207" s="37"/>
      <c r="M207" s="196"/>
      <c r="N207" s="59"/>
      <c r="O207" s="59"/>
      <c r="P207" s="59"/>
      <c r="Q207" s="59"/>
      <c r="R207" s="59"/>
      <c r="S207" s="59"/>
      <c r="T207" s="60"/>
      <c r="AT207" s="16" t="s">
        <v>168</v>
      </c>
      <c r="AU207" s="16" t="s">
        <v>81</v>
      </c>
    </row>
    <row r="208" spans="2:65" s="12" customFormat="1" ht="11.25">
      <c r="B208" s="197"/>
      <c r="C208" s="198"/>
      <c r="D208" s="194" t="s">
        <v>170</v>
      </c>
      <c r="E208" s="199" t="s">
        <v>1</v>
      </c>
      <c r="F208" s="200" t="s">
        <v>367</v>
      </c>
      <c r="G208" s="198"/>
      <c r="H208" s="201">
        <v>219.5</v>
      </c>
      <c r="I208" s="202"/>
      <c r="J208" s="198"/>
      <c r="K208" s="198"/>
      <c r="L208" s="203"/>
      <c r="M208" s="204"/>
      <c r="N208" s="205"/>
      <c r="O208" s="205"/>
      <c r="P208" s="205"/>
      <c r="Q208" s="205"/>
      <c r="R208" s="205"/>
      <c r="S208" s="205"/>
      <c r="T208" s="206"/>
      <c r="AT208" s="207" t="s">
        <v>170</v>
      </c>
      <c r="AU208" s="207" t="s">
        <v>81</v>
      </c>
      <c r="AV208" s="12" t="s">
        <v>81</v>
      </c>
      <c r="AW208" s="12" t="s">
        <v>34</v>
      </c>
      <c r="AX208" s="12" t="s">
        <v>73</v>
      </c>
      <c r="AY208" s="207" t="s">
        <v>160</v>
      </c>
    </row>
    <row r="209" spans="2:65" s="12" customFormat="1" ht="11.25">
      <c r="B209" s="197"/>
      <c r="C209" s="198"/>
      <c r="D209" s="194" t="s">
        <v>170</v>
      </c>
      <c r="E209" s="199" t="s">
        <v>1</v>
      </c>
      <c r="F209" s="200" t="s">
        <v>368</v>
      </c>
      <c r="G209" s="198"/>
      <c r="H209" s="201">
        <v>-21.95</v>
      </c>
      <c r="I209" s="202"/>
      <c r="J209" s="198"/>
      <c r="K209" s="198"/>
      <c r="L209" s="203"/>
      <c r="M209" s="204"/>
      <c r="N209" s="205"/>
      <c r="O209" s="205"/>
      <c r="P209" s="205"/>
      <c r="Q209" s="205"/>
      <c r="R209" s="205"/>
      <c r="S209" s="205"/>
      <c r="T209" s="206"/>
      <c r="AT209" s="207" t="s">
        <v>170</v>
      </c>
      <c r="AU209" s="207" t="s">
        <v>81</v>
      </c>
      <c r="AV209" s="12" t="s">
        <v>81</v>
      </c>
      <c r="AW209" s="12" t="s">
        <v>34</v>
      </c>
      <c r="AX209" s="12" t="s">
        <v>73</v>
      </c>
      <c r="AY209" s="207" t="s">
        <v>160</v>
      </c>
    </row>
    <row r="210" spans="2:65" s="12" customFormat="1" ht="11.25">
      <c r="B210" s="197"/>
      <c r="C210" s="198"/>
      <c r="D210" s="194" t="s">
        <v>170</v>
      </c>
      <c r="E210" s="199" t="s">
        <v>1</v>
      </c>
      <c r="F210" s="200" t="s">
        <v>369</v>
      </c>
      <c r="G210" s="198"/>
      <c r="H210" s="201">
        <v>1.47</v>
      </c>
      <c r="I210" s="202"/>
      <c r="J210" s="198"/>
      <c r="K210" s="198"/>
      <c r="L210" s="203"/>
      <c r="M210" s="204"/>
      <c r="N210" s="205"/>
      <c r="O210" s="205"/>
      <c r="P210" s="205"/>
      <c r="Q210" s="205"/>
      <c r="R210" s="205"/>
      <c r="S210" s="205"/>
      <c r="T210" s="206"/>
      <c r="AT210" s="207" t="s">
        <v>170</v>
      </c>
      <c r="AU210" s="207" t="s">
        <v>81</v>
      </c>
      <c r="AV210" s="12" t="s">
        <v>81</v>
      </c>
      <c r="AW210" s="12" t="s">
        <v>34</v>
      </c>
      <c r="AX210" s="12" t="s">
        <v>73</v>
      </c>
      <c r="AY210" s="207" t="s">
        <v>160</v>
      </c>
    </row>
    <row r="211" spans="2:65" s="13" customFormat="1" ht="11.25">
      <c r="B211" s="208"/>
      <c r="C211" s="209"/>
      <c r="D211" s="194" t="s">
        <v>170</v>
      </c>
      <c r="E211" s="210" t="s">
        <v>1</v>
      </c>
      <c r="F211" s="211" t="s">
        <v>196</v>
      </c>
      <c r="G211" s="209"/>
      <c r="H211" s="212">
        <v>199.02</v>
      </c>
      <c r="I211" s="213"/>
      <c r="J211" s="209"/>
      <c r="K211" s="209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170</v>
      </c>
      <c r="AU211" s="218" t="s">
        <v>81</v>
      </c>
      <c r="AV211" s="13" t="s">
        <v>122</v>
      </c>
      <c r="AW211" s="13" t="s">
        <v>34</v>
      </c>
      <c r="AX211" s="13" t="s">
        <v>77</v>
      </c>
      <c r="AY211" s="218" t="s">
        <v>160</v>
      </c>
    </row>
    <row r="212" spans="2:65" s="11" customFormat="1" ht="22.9" customHeight="1">
      <c r="B212" s="166"/>
      <c r="C212" s="167"/>
      <c r="D212" s="168" t="s">
        <v>72</v>
      </c>
      <c r="E212" s="180" t="s">
        <v>216</v>
      </c>
      <c r="F212" s="180" t="s">
        <v>370</v>
      </c>
      <c r="G212" s="167"/>
      <c r="H212" s="167"/>
      <c r="I212" s="170"/>
      <c r="J212" s="181">
        <f>BK212</f>
        <v>0</v>
      </c>
      <c r="K212" s="167"/>
      <c r="L212" s="172"/>
      <c r="M212" s="173"/>
      <c r="N212" s="174"/>
      <c r="O212" s="174"/>
      <c r="P212" s="175">
        <f>SUM(P213:P243)</f>
        <v>0</v>
      </c>
      <c r="Q212" s="174"/>
      <c r="R212" s="175">
        <f>SUM(R213:R243)</f>
        <v>1.8800000000000002E-3</v>
      </c>
      <c r="S212" s="174"/>
      <c r="T212" s="176">
        <f>SUM(T213:T243)</f>
        <v>61.864959999999996</v>
      </c>
      <c r="AR212" s="177" t="s">
        <v>77</v>
      </c>
      <c r="AT212" s="178" t="s">
        <v>72</v>
      </c>
      <c r="AU212" s="178" t="s">
        <v>77</v>
      </c>
      <c r="AY212" s="177" t="s">
        <v>160</v>
      </c>
      <c r="BK212" s="179">
        <f>SUM(BK213:BK243)</f>
        <v>0</v>
      </c>
    </row>
    <row r="213" spans="2:65" s="1" customFormat="1" ht="16.5" customHeight="1">
      <c r="B213" s="33"/>
      <c r="C213" s="182" t="s">
        <v>371</v>
      </c>
      <c r="D213" s="182" t="s">
        <v>162</v>
      </c>
      <c r="E213" s="183" t="s">
        <v>372</v>
      </c>
      <c r="F213" s="184" t="s">
        <v>373</v>
      </c>
      <c r="G213" s="185" t="s">
        <v>165</v>
      </c>
      <c r="H213" s="186">
        <v>220.97</v>
      </c>
      <c r="I213" s="187"/>
      <c r="J213" s="188">
        <f>ROUND(I213*H213,2)</f>
        <v>0</v>
      </c>
      <c r="K213" s="184" t="s">
        <v>166</v>
      </c>
      <c r="L213" s="37"/>
      <c r="M213" s="189" t="s">
        <v>1</v>
      </c>
      <c r="N213" s="190" t="s">
        <v>44</v>
      </c>
      <c r="O213" s="59"/>
      <c r="P213" s="191">
        <f>O213*H213</f>
        <v>0</v>
      </c>
      <c r="Q213" s="191">
        <v>0</v>
      </c>
      <c r="R213" s="191">
        <f>Q213*H213</f>
        <v>0</v>
      </c>
      <c r="S213" s="191">
        <v>0</v>
      </c>
      <c r="T213" s="192">
        <f>S213*H213</f>
        <v>0</v>
      </c>
      <c r="AR213" s="16" t="s">
        <v>122</v>
      </c>
      <c r="AT213" s="16" t="s">
        <v>162</v>
      </c>
      <c r="AU213" s="16" t="s">
        <v>81</v>
      </c>
      <c r="AY213" s="16" t="s">
        <v>160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6" t="s">
        <v>77</v>
      </c>
      <c r="BK213" s="193">
        <f>ROUND(I213*H213,2)</f>
        <v>0</v>
      </c>
      <c r="BL213" s="16" t="s">
        <v>122</v>
      </c>
      <c r="BM213" s="16" t="s">
        <v>374</v>
      </c>
    </row>
    <row r="214" spans="2:65" s="1" customFormat="1" ht="11.25">
      <c r="B214" s="33"/>
      <c r="C214" s="34"/>
      <c r="D214" s="194" t="s">
        <v>168</v>
      </c>
      <c r="E214" s="34"/>
      <c r="F214" s="195" t="s">
        <v>375</v>
      </c>
      <c r="G214" s="34"/>
      <c r="H214" s="34"/>
      <c r="I214" s="111"/>
      <c r="J214" s="34"/>
      <c r="K214" s="34"/>
      <c r="L214" s="37"/>
      <c r="M214" s="196"/>
      <c r="N214" s="59"/>
      <c r="O214" s="59"/>
      <c r="P214" s="59"/>
      <c r="Q214" s="59"/>
      <c r="R214" s="59"/>
      <c r="S214" s="59"/>
      <c r="T214" s="60"/>
      <c r="AT214" s="16" t="s">
        <v>168</v>
      </c>
      <c r="AU214" s="16" t="s">
        <v>81</v>
      </c>
    </row>
    <row r="215" spans="2:65" s="12" customFormat="1" ht="11.25">
      <c r="B215" s="197"/>
      <c r="C215" s="198"/>
      <c r="D215" s="194" t="s">
        <v>170</v>
      </c>
      <c r="E215" s="199" t="s">
        <v>1</v>
      </c>
      <c r="F215" s="200" t="s">
        <v>376</v>
      </c>
      <c r="G215" s="198"/>
      <c r="H215" s="201">
        <v>219.5</v>
      </c>
      <c r="I215" s="202"/>
      <c r="J215" s="198"/>
      <c r="K215" s="198"/>
      <c r="L215" s="203"/>
      <c r="M215" s="204"/>
      <c r="N215" s="205"/>
      <c r="O215" s="205"/>
      <c r="P215" s="205"/>
      <c r="Q215" s="205"/>
      <c r="R215" s="205"/>
      <c r="S215" s="205"/>
      <c r="T215" s="206"/>
      <c r="AT215" s="207" t="s">
        <v>170</v>
      </c>
      <c r="AU215" s="207" t="s">
        <v>81</v>
      </c>
      <c r="AV215" s="12" t="s">
        <v>81</v>
      </c>
      <c r="AW215" s="12" t="s">
        <v>34</v>
      </c>
      <c r="AX215" s="12" t="s">
        <v>73</v>
      </c>
      <c r="AY215" s="207" t="s">
        <v>160</v>
      </c>
    </row>
    <row r="216" spans="2:65" s="12" customFormat="1" ht="11.25">
      <c r="B216" s="197"/>
      <c r="C216" s="198"/>
      <c r="D216" s="194" t="s">
        <v>170</v>
      </c>
      <c r="E216" s="199" t="s">
        <v>1</v>
      </c>
      <c r="F216" s="200" t="s">
        <v>377</v>
      </c>
      <c r="G216" s="198"/>
      <c r="H216" s="201">
        <v>1.47</v>
      </c>
      <c r="I216" s="202"/>
      <c r="J216" s="198"/>
      <c r="K216" s="198"/>
      <c r="L216" s="203"/>
      <c r="M216" s="204"/>
      <c r="N216" s="205"/>
      <c r="O216" s="205"/>
      <c r="P216" s="205"/>
      <c r="Q216" s="205"/>
      <c r="R216" s="205"/>
      <c r="S216" s="205"/>
      <c r="T216" s="206"/>
      <c r="AT216" s="207" t="s">
        <v>170</v>
      </c>
      <c r="AU216" s="207" t="s">
        <v>81</v>
      </c>
      <c r="AV216" s="12" t="s">
        <v>81</v>
      </c>
      <c r="AW216" s="12" t="s">
        <v>34</v>
      </c>
      <c r="AX216" s="12" t="s">
        <v>73</v>
      </c>
      <c r="AY216" s="207" t="s">
        <v>160</v>
      </c>
    </row>
    <row r="217" spans="2:65" s="13" customFormat="1" ht="11.25">
      <c r="B217" s="208"/>
      <c r="C217" s="209"/>
      <c r="D217" s="194" t="s">
        <v>170</v>
      </c>
      <c r="E217" s="210" t="s">
        <v>1</v>
      </c>
      <c r="F217" s="211" t="s">
        <v>196</v>
      </c>
      <c r="G217" s="209"/>
      <c r="H217" s="212">
        <v>220.97</v>
      </c>
      <c r="I217" s="213"/>
      <c r="J217" s="209"/>
      <c r="K217" s="209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170</v>
      </c>
      <c r="AU217" s="218" t="s">
        <v>81</v>
      </c>
      <c r="AV217" s="13" t="s">
        <v>122</v>
      </c>
      <c r="AW217" s="13" t="s">
        <v>34</v>
      </c>
      <c r="AX217" s="13" t="s">
        <v>77</v>
      </c>
      <c r="AY217" s="218" t="s">
        <v>160</v>
      </c>
    </row>
    <row r="218" spans="2:65" s="1" customFormat="1" ht="16.5" customHeight="1">
      <c r="B218" s="33"/>
      <c r="C218" s="182" t="s">
        <v>378</v>
      </c>
      <c r="D218" s="182" t="s">
        <v>162</v>
      </c>
      <c r="E218" s="183" t="s">
        <v>379</v>
      </c>
      <c r="F218" s="184" t="s">
        <v>380</v>
      </c>
      <c r="G218" s="185" t="s">
        <v>165</v>
      </c>
      <c r="H218" s="186">
        <v>199.02</v>
      </c>
      <c r="I218" s="187"/>
      <c r="J218" s="188">
        <f>ROUND(I218*H218,2)</f>
        <v>0</v>
      </c>
      <c r="K218" s="184" t="s">
        <v>166</v>
      </c>
      <c r="L218" s="37"/>
      <c r="M218" s="189" t="s">
        <v>1</v>
      </c>
      <c r="N218" s="190" t="s">
        <v>44</v>
      </c>
      <c r="O218" s="59"/>
      <c r="P218" s="191">
        <f>O218*H218</f>
        <v>0</v>
      </c>
      <c r="Q218" s="191">
        <v>0</v>
      </c>
      <c r="R218" s="191">
        <f>Q218*H218</f>
        <v>0</v>
      </c>
      <c r="S218" s="191">
        <v>1.7999999999999999E-2</v>
      </c>
      <c r="T218" s="192">
        <f>S218*H218</f>
        <v>3.58236</v>
      </c>
      <c r="AR218" s="16" t="s">
        <v>122</v>
      </c>
      <c r="AT218" s="16" t="s">
        <v>162</v>
      </c>
      <c r="AU218" s="16" t="s">
        <v>81</v>
      </c>
      <c r="AY218" s="16" t="s">
        <v>160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6" t="s">
        <v>77</v>
      </c>
      <c r="BK218" s="193">
        <f>ROUND(I218*H218,2)</f>
        <v>0</v>
      </c>
      <c r="BL218" s="16" t="s">
        <v>122</v>
      </c>
      <c r="BM218" s="16" t="s">
        <v>381</v>
      </c>
    </row>
    <row r="219" spans="2:65" s="1" customFormat="1" ht="19.5">
      <c r="B219" s="33"/>
      <c r="C219" s="34"/>
      <c r="D219" s="194" t="s">
        <v>168</v>
      </c>
      <c r="E219" s="34"/>
      <c r="F219" s="195" t="s">
        <v>382</v>
      </c>
      <c r="G219" s="34"/>
      <c r="H219" s="34"/>
      <c r="I219" s="111"/>
      <c r="J219" s="34"/>
      <c r="K219" s="34"/>
      <c r="L219" s="37"/>
      <c r="M219" s="196"/>
      <c r="N219" s="59"/>
      <c r="O219" s="59"/>
      <c r="P219" s="59"/>
      <c r="Q219" s="59"/>
      <c r="R219" s="59"/>
      <c r="S219" s="59"/>
      <c r="T219" s="60"/>
      <c r="AT219" s="16" t="s">
        <v>168</v>
      </c>
      <c r="AU219" s="16" t="s">
        <v>81</v>
      </c>
    </row>
    <row r="220" spans="2:65" s="12" customFormat="1" ht="11.25">
      <c r="B220" s="197"/>
      <c r="C220" s="198"/>
      <c r="D220" s="194" t="s">
        <v>170</v>
      </c>
      <c r="E220" s="199" t="s">
        <v>1</v>
      </c>
      <c r="F220" s="200" t="s">
        <v>383</v>
      </c>
      <c r="G220" s="198"/>
      <c r="H220" s="201">
        <v>199.02</v>
      </c>
      <c r="I220" s="202"/>
      <c r="J220" s="198"/>
      <c r="K220" s="198"/>
      <c r="L220" s="203"/>
      <c r="M220" s="204"/>
      <c r="N220" s="205"/>
      <c r="O220" s="205"/>
      <c r="P220" s="205"/>
      <c r="Q220" s="205"/>
      <c r="R220" s="205"/>
      <c r="S220" s="205"/>
      <c r="T220" s="206"/>
      <c r="AT220" s="207" t="s">
        <v>170</v>
      </c>
      <c r="AU220" s="207" t="s">
        <v>81</v>
      </c>
      <c r="AV220" s="12" t="s">
        <v>81</v>
      </c>
      <c r="AW220" s="12" t="s">
        <v>34</v>
      </c>
      <c r="AX220" s="12" t="s">
        <v>77</v>
      </c>
      <c r="AY220" s="207" t="s">
        <v>160</v>
      </c>
    </row>
    <row r="221" spans="2:65" s="1" customFormat="1" ht="16.5" customHeight="1">
      <c r="B221" s="33"/>
      <c r="C221" s="182" t="s">
        <v>384</v>
      </c>
      <c r="D221" s="182" t="s">
        <v>162</v>
      </c>
      <c r="E221" s="183" t="s">
        <v>385</v>
      </c>
      <c r="F221" s="184" t="s">
        <v>386</v>
      </c>
      <c r="G221" s="185" t="s">
        <v>165</v>
      </c>
      <c r="H221" s="186">
        <v>220.97</v>
      </c>
      <c r="I221" s="187"/>
      <c r="J221" s="188">
        <f>ROUND(I221*H221,2)</f>
        <v>0</v>
      </c>
      <c r="K221" s="184" t="s">
        <v>1</v>
      </c>
      <c r="L221" s="37"/>
      <c r="M221" s="189" t="s">
        <v>1</v>
      </c>
      <c r="N221" s="190" t="s">
        <v>44</v>
      </c>
      <c r="O221" s="59"/>
      <c r="P221" s="191">
        <f>O221*H221</f>
        <v>0</v>
      </c>
      <c r="Q221" s="191">
        <v>0</v>
      </c>
      <c r="R221" s="191">
        <f>Q221*H221</f>
        <v>0</v>
      </c>
      <c r="S221" s="191">
        <v>0</v>
      </c>
      <c r="T221" s="192">
        <f>S221*H221</f>
        <v>0</v>
      </c>
      <c r="AR221" s="16" t="s">
        <v>122</v>
      </c>
      <c r="AT221" s="16" t="s">
        <v>162</v>
      </c>
      <c r="AU221" s="16" t="s">
        <v>81</v>
      </c>
      <c r="AY221" s="16" t="s">
        <v>160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6" t="s">
        <v>77</v>
      </c>
      <c r="BK221" s="193">
        <f>ROUND(I221*H221,2)</f>
        <v>0</v>
      </c>
      <c r="BL221" s="16" t="s">
        <v>122</v>
      </c>
      <c r="BM221" s="16" t="s">
        <v>387</v>
      </c>
    </row>
    <row r="222" spans="2:65" s="1" customFormat="1" ht="11.25">
      <c r="B222" s="33"/>
      <c r="C222" s="34"/>
      <c r="D222" s="194" t="s">
        <v>168</v>
      </c>
      <c r="E222" s="34"/>
      <c r="F222" s="195" t="s">
        <v>388</v>
      </c>
      <c r="G222" s="34"/>
      <c r="H222" s="34"/>
      <c r="I222" s="111"/>
      <c r="J222" s="34"/>
      <c r="K222" s="34"/>
      <c r="L222" s="37"/>
      <c r="M222" s="196"/>
      <c r="N222" s="59"/>
      <c r="O222" s="59"/>
      <c r="P222" s="59"/>
      <c r="Q222" s="59"/>
      <c r="R222" s="59"/>
      <c r="S222" s="59"/>
      <c r="T222" s="60"/>
      <c r="AT222" s="16" t="s">
        <v>168</v>
      </c>
      <c r="AU222" s="16" t="s">
        <v>81</v>
      </c>
    </row>
    <row r="223" spans="2:65" s="12" customFormat="1" ht="11.25">
      <c r="B223" s="197"/>
      <c r="C223" s="198"/>
      <c r="D223" s="194" t="s">
        <v>170</v>
      </c>
      <c r="E223" s="199" t="s">
        <v>1</v>
      </c>
      <c r="F223" s="200" t="s">
        <v>376</v>
      </c>
      <c r="G223" s="198"/>
      <c r="H223" s="201">
        <v>219.5</v>
      </c>
      <c r="I223" s="202"/>
      <c r="J223" s="198"/>
      <c r="K223" s="198"/>
      <c r="L223" s="203"/>
      <c r="M223" s="204"/>
      <c r="N223" s="205"/>
      <c r="O223" s="205"/>
      <c r="P223" s="205"/>
      <c r="Q223" s="205"/>
      <c r="R223" s="205"/>
      <c r="S223" s="205"/>
      <c r="T223" s="206"/>
      <c r="AT223" s="207" t="s">
        <v>170</v>
      </c>
      <c r="AU223" s="207" t="s">
        <v>81</v>
      </c>
      <c r="AV223" s="12" t="s">
        <v>81</v>
      </c>
      <c r="AW223" s="12" t="s">
        <v>34</v>
      </c>
      <c r="AX223" s="12" t="s">
        <v>73</v>
      </c>
      <c r="AY223" s="207" t="s">
        <v>160</v>
      </c>
    </row>
    <row r="224" spans="2:65" s="12" customFormat="1" ht="11.25">
      <c r="B224" s="197"/>
      <c r="C224" s="198"/>
      <c r="D224" s="194" t="s">
        <v>170</v>
      </c>
      <c r="E224" s="199" t="s">
        <v>1</v>
      </c>
      <c r="F224" s="200" t="s">
        <v>377</v>
      </c>
      <c r="G224" s="198"/>
      <c r="H224" s="201">
        <v>1.47</v>
      </c>
      <c r="I224" s="202"/>
      <c r="J224" s="198"/>
      <c r="K224" s="198"/>
      <c r="L224" s="203"/>
      <c r="M224" s="204"/>
      <c r="N224" s="205"/>
      <c r="O224" s="205"/>
      <c r="P224" s="205"/>
      <c r="Q224" s="205"/>
      <c r="R224" s="205"/>
      <c r="S224" s="205"/>
      <c r="T224" s="206"/>
      <c r="AT224" s="207" t="s">
        <v>170</v>
      </c>
      <c r="AU224" s="207" t="s">
        <v>81</v>
      </c>
      <c r="AV224" s="12" t="s">
        <v>81</v>
      </c>
      <c r="AW224" s="12" t="s">
        <v>34</v>
      </c>
      <c r="AX224" s="12" t="s">
        <v>73</v>
      </c>
      <c r="AY224" s="207" t="s">
        <v>160</v>
      </c>
    </row>
    <row r="225" spans="2:65" s="13" customFormat="1" ht="11.25">
      <c r="B225" s="208"/>
      <c r="C225" s="209"/>
      <c r="D225" s="194" t="s">
        <v>170</v>
      </c>
      <c r="E225" s="210" t="s">
        <v>1</v>
      </c>
      <c r="F225" s="211" t="s">
        <v>196</v>
      </c>
      <c r="G225" s="209"/>
      <c r="H225" s="212">
        <v>220.97</v>
      </c>
      <c r="I225" s="213"/>
      <c r="J225" s="209"/>
      <c r="K225" s="209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170</v>
      </c>
      <c r="AU225" s="218" t="s">
        <v>81</v>
      </c>
      <c r="AV225" s="13" t="s">
        <v>122</v>
      </c>
      <c r="AW225" s="13" t="s">
        <v>34</v>
      </c>
      <c r="AX225" s="13" t="s">
        <v>77</v>
      </c>
      <c r="AY225" s="218" t="s">
        <v>160</v>
      </c>
    </row>
    <row r="226" spans="2:65" s="1" customFormat="1" ht="16.5" customHeight="1">
      <c r="B226" s="33"/>
      <c r="C226" s="182" t="s">
        <v>389</v>
      </c>
      <c r="D226" s="182" t="s">
        <v>162</v>
      </c>
      <c r="E226" s="183" t="s">
        <v>390</v>
      </c>
      <c r="F226" s="184" t="s">
        <v>391</v>
      </c>
      <c r="G226" s="185" t="s">
        <v>239</v>
      </c>
      <c r="H226" s="186">
        <v>72</v>
      </c>
      <c r="I226" s="187"/>
      <c r="J226" s="188">
        <f>ROUND(I226*H226,2)</f>
        <v>0</v>
      </c>
      <c r="K226" s="184" t="s">
        <v>1</v>
      </c>
      <c r="L226" s="37"/>
      <c r="M226" s="189" t="s">
        <v>1</v>
      </c>
      <c r="N226" s="190" t="s">
        <v>44</v>
      </c>
      <c r="O226" s="59"/>
      <c r="P226" s="191">
        <f>O226*H226</f>
        <v>0</v>
      </c>
      <c r="Q226" s="191">
        <v>1.0000000000000001E-5</v>
      </c>
      <c r="R226" s="191">
        <f>Q226*H226</f>
        <v>7.2000000000000005E-4</v>
      </c>
      <c r="S226" s="191">
        <v>0</v>
      </c>
      <c r="T226" s="192">
        <f>S226*H226</f>
        <v>0</v>
      </c>
      <c r="AR226" s="16" t="s">
        <v>122</v>
      </c>
      <c r="AT226" s="16" t="s">
        <v>162</v>
      </c>
      <c r="AU226" s="16" t="s">
        <v>81</v>
      </c>
      <c r="AY226" s="16" t="s">
        <v>160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6" t="s">
        <v>77</v>
      </c>
      <c r="BK226" s="193">
        <f>ROUND(I226*H226,2)</f>
        <v>0</v>
      </c>
      <c r="BL226" s="16" t="s">
        <v>122</v>
      </c>
      <c r="BM226" s="16" t="s">
        <v>392</v>
      </c>
    </row>
    <row r="227" spans="2:65" s="1" customFormat="1" ht="11.25">
      <c r="B227" s="33"/>
      <c r="C227" s="34"/>
      <c r="D227" s="194" t="s">
        <v>168</v>
      </c>
      <c r="E227" s="34"/>
      <c r="F227" s="195" t="s">
        <v>393</v>
      </c>
      <c r="G227" s="34"/>
      <c r="H227" s="34"/>
      <c r="I227" s="111"/>
      <c r="J227" s="34"/>
      <c r="K227" s="34"/>
      <c r="L227" s="37"/>
      <c r="M227" s="196"/>
      <c r="N227" s="59"/>
      <c r="O227" s="59"/>
      <c r="P227" s="59"/>
      <c r="Q227" s="59"/>
      <c r="R227" s="59"/>
      <c r="S227" s="59"/>
      <c r="T227" s="60"/>
      <c r="AT227" s="16" t="s">
        <v>168</v>
      </c>
      <c r="AU227" s="16" t="s">
        <v>81</v>
      </c>
    </row>
    <row r="228" spans="2:65" s="12" customFormat="1" ht="11.25">
      <c r="B228" s="197"/>
      <c r="C228" s="198"/>
      <c r="D228" s="194" t="s">
        <v>170</v>
      </c>
      <c r="E228" s="199" t="s">
        <v>1</v>
      </c>
      <c r="F228" s="200" t="s">
        <v>394</v>
      </c>
      <c r="G228" s="198"/>
      <c r="H228" s="201">
        <v>72</v>
      </c>
      <c r="I228" s="202"/>
      <c r="J228" s="198"/>
      <c r="K228" s="198"/>
      <c r="L228" s="203"/>
      <c r="M228" s="204"/>
      <c r="N228" s="205"/>
      <c r="O228" s="205"/>
      <c r="P228" s="205"/>
      <c r="Q228" s="205"/>
      <c r="R228" s="205"/>
      <c r="S228" s="205"/>
      <c r="T228" s="206"/>
      <c r="AT228" s="207" t="s">
        <v>170</v>
      </c>
      <c r="AU228" s="207" t="s">
        <v>81</v>
      </c>
      <c r="AV228" s="12" t="s">
        <v>81</v>
      </c>
      <c r="AW228" s="12" t="s">
        <v>34</v>
      </c>
      <c r="AX228" s="12" t="s">
        <v>77</v>
      </c>
      <c r="AY228" s="207" t="s">
        <v>160</v>
      </c>
    </row>
    <row r="229" spans="2:65" s="1" customFormat="1" ht="16.5" customHeight="1">
      <c r="B229" s="33"/>
      <c r="C229" s="182" t="s">
        <v>395</v>
      </c>
      <c r="D229" s="182" t="s">
        <v>162</v>
      </c>
      <c r="E229" s="183" t="s">
        <v>396</v>
      </c>
      <c r="F229" s="184" t="s">
        <v>397</v>
      </c>
      <c r="G229" s="185" t="s">
        <v>174</v>
      </c>
      <c r="H229" s="186">
        <v>14.916</v>
      </c>
      <c r="I229" s="187"/>
      <c r="J229" s="188">
        <f>ROUND(I229*H229,2)</f>
        <v>0</v>
      </c>
      <c r="K229" s="184" t="s">
        <v>166</v>
      </c>
      <c r="L229" s="37"/>
      <c r="M229" s="189" t="s">
        <v>1</v>
      </c>
      <c r="N229" s="190" t="s">
        <v>44</v>
      </c>
      <c r="O229" s="59"/>
      <c r="P229" s="191">
        <f>O229*H229</f>
        <v>0</v>
      </c>
      <c r="Q229" s="191">
        <v>0</v>
      </c>
      <c r="R229" s="191">
        <f>Q229*H229</f>
        <v>0</v>
      </c>
      <c r="S229" s="191">
        <v>2.4</v>
      </c>
      <c r="T229" s="192">
        <f>S229*H229</f>
        <v>35.798400000000001</v>
      </c>
      <c r="AR229" s="16" t="s">
        <v>122</v>
      </c>
      <c r="AT229" s="16" t="s">
        <v>162</v>
      </c>
      <c r="AU229" s="16" t="s">
        <v>81</v>
      </c>
      <c r="AY229" s="16" t="s">
        <v>160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16" t="s">
        <v>77</v>
      </c>
      <c r="BK229" s="193">
        <f>ROUND(I229*H229,2)</f>
        <v>0</v>
      </c>
      <c r="BL229" s="16" t="s">
        <v>122</v>
      </c>
      <c r="BM229" s="16" t="s">
        <v>398</v>
      </c>
    </row>
    <row r="230" spans="2:65" s="1" customFormat="1" ht="11.25">
      <c r="B230" s="33"/>
      <c r="C230" s="34"/>
      <c r="D230" s="194" t="s">
        <v>168</v>
      </c>
      <c r="E230" s="34"/>
      <c r="F230" s="195" t="s">
        <v>399</v>
      </c>
      <c r="G230" s="34"/>
      <c r="H230" s="34"/>
      <c r="I230" s="111"/>
      <c r="J230" s="34"/>
      <c r="K230" s="34"/>
      <c r="L230" s="37"/>
      <c r="M230" s="196"/>
      <c r="N230" s="59"/>
      <c r="O230" s="59"/>
      <c r="P230" s="59"/>
      <c r="Q230" s="59"/>
      <c r="R230" s="59"/>
      <c r="S230" s="59"/>
      <c r="T230" s="60"/>
      <c r="AT230" s="16" t="s">
        <v>168</v>
      </c>
      <c r="AU230" s="16" t="s">
        <v>81</v>
      </c>
    </row>
    <row r="231" spans="2:65" s="12" customFormat="1" ht="11.25">
      <c r="B231" s="197"/>
      <c r="C231" s="198"/>
      <c r="D231" s="194" t="s">
        <v>170</v>
      </c>
      <c r="E231" s="199" t="s">
        <v>1</v>
      </c>
      <c r="F231" s="200" t="s">
        <v>400</v>
      </c>
      <c r="G231" s="198"/>
      <c r="H231" s="201">
        <v>14.916</v>
      </c>
      <c r="I231" s="202"/>
      <c r="J231" s="198"/>
      <c r="K231" s="198"/>
      <c r="L231" s="203"/>
      <c r="M231" s="204"/>
      <c r="N231" s="205"/>
      <c r="O231" s="205"/>
      <c r="P231" s="205"/>
      <c r="Q231" s="205"/>
      <c r="R231" s="205"/>
      <c r="S231" s="205"/>
      <c r="T231" s="206"/>
      <c r="AT231" s="207" t="s">
        <v>170</v>
      </c>
      <c r="AU231" s="207" t="s">
        <v>81</v>
      </c>
      <c r="AV231" s="12" t="s">
        <v>81</v>
      </c>
      <c r="AW231" s="12" t="s">
        <v>34</v>
      </c>
      <c r="AX231" s="12" t="s">
        <v>77</v>
      </c>
      <c r="AY231" s="207" t="s">
        <v>160</v>
      </c>
    </row>
    <row r="232" spans="2:65" s="1" customFormat="1" ht="16.5" customHeight="1">
      <c r="B232" s="33"/>
      <c r="C232" s="182" t="s">
        <v>401</v>
      </c>
      <c r="D232" s="182" t="s">
        <v>162</v>
      </c>
      <c r="E232" s="183" t="s">
        <v>402</v>
      </c>
      <c r="F232" s="184" t="s">
        <v>403</v>
      </c>
      <c r="G232" s="185" t="s">
        <v>174</v>
      </c>
      <c r="H232" s="186">
        <v>2.016</v>
      </c>
      <c r="I232" s="187"/>
      <c r="J232" s="188">
        <f>ROUND(I232*H232,2)</f>
        <v>0</v>
      </c>
      <c r="K232" s="184" t="s">
        <v>166</v>
      </c>
      <c r="L232" s="37"/>
      <c r="M232" s="189" t="s">
        <v>1</v>
      </c>
      <c r="N232" s="190" t="s">
        <v>44</v>
      </c>
      <c r="O232" s="59"/>
      <c r="P232" s="191">
        <f>O232*H232</f>
        <v>0</v>
      </c>
      <c r="Q232" s="191">
        <v>0</v>
      </c>
      <c r="R232" s="191">
        <f>Q232*H232</f>
        <v>0</v>
      </c>
      <c r="S232" s="191">
        <v>2.4</v>
      </c>
      <c r="T232" s="192">
        <f>S232*H232</f>
        <v>4.8384</v>
      </c>
      <c r="AR232" s="16" t="s">
        <v>122</v>
      </c>
      <c r="AT232" s="16" t="s">
        <v>162</v>
      </c>
      <c r="AU232" s="16" t="s">
        <v>81</v>
      </c>
      <c r="AY232" s="16" t="s">
        <v>160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6" t="s">
        <v>77</v>
      </c>
      <c r="BK232" s="193">
        <f>ROUND(I232*H232,2)</f>
        <v>0</v>
      </c>
      <c r="BL232" s="16" t="s">
        <v>122</v>
      </c>
      <c r="BM232" s="16" t="s">
        <v>404</v>
      </c>
    </row>
    <row r="233" spans="2:65" s="1" customFormat="1" ht="11.25">
      <c r="B233" s="33"/>
      <c r="C233" s="34"/>
      <c r="D233" s="194" t="s">
        <v>168</v>
      </c>
      <c r="E233" s="34"/>
      <c r="F233" s="195" t="s">
        <v>405</v>
      </c>
      <c r="G233" s="34"/>
      <c r="H233" s="34"/>
      <c r="I233" s="111"/>
      <c r="J233" s="34"/>
      <c r="K233" s="34"/>
      <c r="L233" s="37"/>
      <c r="M233" s="196"/>
      <c r="N233" s="59"/>
      <c r="O233" s="59"/>
      <c r="P233" s="59"/>
      <c r="Q233" s="59"/>
      <c r="R233" s="59"/>
      <c r="S233" s="59"/>
      <c r="T233" s="60"/>
      <c r="AT233" s="16" t="s">
        <v>168</v>
      </c>
      <c r="AU233" s="16" t="s">
        <v>81</v>
      </c>
    </row>
    <row r="234" spans="2:65" s="12" customFormat="1" ht="11.25">
      <c r="B234" s="197"/>
      <c r="C234" s="198"/>
      <c r="D234" s="194" t="s">
        <v>170</v>
      </c>
      <c r="E234" s="199" t="s">
        <v>1</v>
      </c>
      <c r="F234" s="200" t="s">
        <v>406</v>
      </c>
      <c r="G234" s="198"/>
      <c r="H234" s="201">
        <v>2.016</v>
      </c>
      <c r="I234" s="202"/>
      <c r="J234" s="198"/>
      <c r="K234" s="198"/>
      <c r="L234" s="203"/>
      <c r="M234" s="204"/>
      <c r="N234" s="205"/>
      <c r="O234" s="205"/>
      <c r="P234" s="205"/>
      <c r="Q234" s="205"/>
      <c r="R234" s="205"/>
      <c r="S234" s="205"/>
      <c r="T234" s="206"/>
      <c r="AT234" s="207" t="s">
        <v>170</v>
      </c>
      <c r="AU234" s="207" t="s">
        <v>81</v>
      </c>
      <c r="AV234" s="12" t="s">
        <v>81</v>
      </c>
      <c r="AW234" s="12" t="s">
        <v>34</v>
      </c>
      <c r="AX234" s="12" t="s">
        <v>77</v>
      </c>
      <c r="AY234" s="207" t="s">
        <v>160</v>
      </c>
    </row>
    <row r="235" spans="2:65" s="1" customFormat="1" ht="16.5" customHeight="1">
      <c r="B235" s="33"/>
      <c r="C235" s="182" t="s">
        <v>407</v>
      </c>
      <c r="D235" s="182" t="s">
        <v>162</v>
      </c>
      <c r="E235" s="183" t="s">
        <v>408</v>
      </c>
      <c r="F235" s="184" t="s">
        <v>409</v>
      </c>
      <c r="G235" s="185" t="s">
        <v>174</v>
      </c>
      <c r="H235" s="186">
        <v>6.3280000000000003</v>
      </c>
      <c r="I235" s="187"/>
      <c r="J235" s="188">
        <f>ROUND(I235*H235,2)</f>
        <v>0</v>
      </c>
      <c r="K235" s="184" t="s">
        <v>166</v>
      </c>
      <c r="L235" s="37"/>
      <c r="M235" s="189" t="s">
        <v>1</v>
      </c>
      <c r="N235" s="190" t="s">
        <v>44</v>
      </c>
      <c r="O235" s="59"/>
      <c r="P235" s="191">
        <f>O235*H235</f>
        <v>0</v>
      </c>
      <c r="Q235" s="191">
        <v>0</v>
      </c>
      <c r="R235" s="191">
        <f>Q235*H235</f>
        <v>0</v>
      </c>
      <c r="S235" s="191">
        <v>2.6</v>
      </c>
      <c r="T235" s="192">
        <f>S235*H235</f>
        <v>16.4528</v>
      </c>
      <c r="AR235" s="16" t="s">
        <v>122</v>
      </c>
      <c r="AT235" s="16" t="s">
        <v>162</v>
      </c>
      <c r="AU235" s="16" t="s">
        <v>81</v>
      </c>
      <c r="AY235" s="16" t="s">
        <v>160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16" t="s">
        <v>77</v>
      </c>
      <c r="BK235" s="193">
        <f>ROUND(I235*H235,2)</f>
        <v>0</v>
      </c>
      <c r="BL235" s="16" t="s">
        <v>122</v>
      </c>
      <c r="BM235" s="16" t="s">
        <v>410</v>
      </c>
    </row>
    <row r="236" spans="2:65" s="1" customFormat="1" ht="11.25">
      <c r="B236" s="33"/>
      <c r="C236" s="34"/>
      <c r="D236" s="194" t="s">
        <v>168</v>
      </c>
      <c r="E236" s="34"/>
      <c r="F236" s="195" t="s">
        <v>411</v>
      </c>
      <c r="G236" s="34"/>
      <c r="H236" s="34"/>
      <c r="I236" s="111"/>
      <c r="J236" s="34"/>
      <c r="K236" s="34"/>
      <c r="L236" s="37"/>
      <c r="M236" s="196"/>
      <c r="N236" s="59"/>
      <c r="O236" s="59"/>
      <c r="P236" s="59"/>
      <c r="Q236" s="59"/>
      <c r="R236" s="59"/>
      <c r="S236" s="59"/>
      <c r="T236" s="60"/>
      <c r="AT236" s="16" t="s">
        <v>168</v>
      </c>
      <c r="AU236" s="16" t="s">
        <v>81</v>
      </c>
    </row>
    <row r="237" spans="2:65" s="12" customFormat="1" ht="11.25">
      <c r="B237" s="197"/>
      <c r="C237" s="198"/>
      <c r="D237" s="194" t="s">
        <v>170</v>
      </c>
      <c r="E237" s="199" t="s">
        <v>1</v>
      </c>
      <c r="F237" s="200" t="s">
        <v>412</v>
      </c>
      <c r="G237" s="198"/>
      <c r="H237" s="201">
        <v>6.3280000000000003</v>
      </c>
      <c r="I237" s="202"/>
      <c r="J237" s="198"/>
      <c r="K237" s="198"/>
      <c r="L237" s="203"/>
      <c r="M237" s="204"/>
      <c r="N237" s="205"/>
      <c r="O237" s="205"/>
      <c r="P237" s="205"/>
      <c r="Q237" s="205"/>
      <c r="R237" s="205"/>
      <c r="S237" s="205"/>
      <c r="T237" s="206"/>
      <c r="AT237" s="207" t="s">
        <v>170</v>
      </c>
      <c r="AU237" s="207" t="s">
        <v>81</v>
      </c>
      <c r="AV237" s="12" t="s">
        <v>81</v>
      </c>
      <c r="AW237" s="12" t="s">
        <v>34</v>
      </c>
      <c r="AX237" s="12" t="s">
        <v>77</v>
      </c>
      <c r="AY237" s="207" t="s">
        <v>160</v>
      </c>
    </row>
    <row r="238" spans="2:65" s="1" customFormat="1" ht="16.5" customHeight="1">
      <c r="B238" s="33"/>
      <c r="C238" s="182" t="s">
        <v>413</v>
      </c>
      <c r="D238" s="182" t="s">
        <v>162</v>
      </c>
      <c r="E238" s="183" t="s">
        <v>414</v>
      </c>
      <c r="F238" s="184" t="s">
        <v>415</v>
      </c>
      <c r="G238" s="185" t="s">
        <v>239</v>
      </c>
      <c r="H238" s="186">
        <v>1</v>
      </c>
      <c r="I238" s="187"/>
      <c r="J238" s="188">
        <f>ROUND(I238*H238,2)</f>
        <v>0</v>
      </c>
      <c r="K238" s="184" t="s">
        <v>166</v>
      </c>
      <c r="L238" s="37"/>
      <c r="M238" s="189" t="s">
        <v>1</v>
      </c>
      <c r="N238" s="190" t="s">
        <v>44</v>
      </c>
      <c r="O238" s="59"/>
      <c r="P238" s="191">
        <f>O238*H238</f>
        <v>0</v>
      </c>
      <c r="Q238" s="191">
        <v>2.9E-4</v>
      </c>
      <c r="R238" s="191">
        <f>Q238*H238</f>
        <v>2.9E-4</v>
      </c>
      <c r="S238" s="191">
        <v>0.375</v>
      </c>
      <c r="T238" s="192">
        <f>S238*H238</f>
        <v>0.375</v>
      </c>
      <c r="AR238" s="16" t="s">
        <v>122</v>
      </c>
      <c r="AT238" s="16" t="s">
        <v>162</v>
      </c>
      <c r="AU238" s="16" t="s">
        <v>81</v>
      </c>
      <c r="AY238" s="16" t="s">
        <v>160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6" t="s">
        <v>77</v>
      </c>
      <c r="BK238" s="193">
        <f>ROUND(I238*H238,2)</f>
        <v>0</v>
      </c>
      <c r="BL238" s="16" t="s">
        <v>122</v>
      </c>
      <c r="BM238" s="16" t="s">
        <v>416</v>
      </c>
    </row>
    <row r="239" spans="2:65" s="1" customFormat="1" ht="11.25">
      <c r="B239" s="33"/>
      <c r="C239" s="34"/>
      <c r="D239" s="194" t="s">
        <v>168</v>
      </c>
      <c r="E239" s="34"/>
      <c r="F239" s="195" t="s">
        <v>417</v>
      </c>
      <c r="G239" s="34"/>
      <c r="H239" s="34"/>
      <c r="I239" s="111"/>
      <c r="J239" s="34"/>
      <c r="K239" s="34"/>
      <c r="L239" s="37"/>
      <c r="M239" s="196"/>
      <c r="N239" s="59"/>
      <c r="O239" s="59"/>
      <c r="P239" s="59"/>
      <c r="Q239" s="59"/>
      <c r="R239" s="59"/>
      <c r="S239" s="59"/>
      <c r="T239" s="60"/>
      <c r="AT239" s="16" t="s">
        <v>168</v>
      </c>
      <c r="AU239" s="16" t="s">
        <v>81</v>
      </c>
    </row>
    <row r="240" spans="2:65" s="12" customFormat="1" ht="11.25">
      <c r="B240" s="197"/>
      <c r="C240" s="198"/>
      <c r="D240" s="194" t="s">
        <v>170</v>
      </c>
      <c r="E240" s="199" t="s">
        <v>1</v>
      </c>
      <c r="F240" s="200" t="s">
        <v>418</v>
      </c>
      <c r="G240" s="198"/>
      <c r="H240" s="201">
        <v>1</v>
      </c>
      <c r="I240" s="202"/>
      <c r="J240" s="198"/>
      <c r="K240" s="198"/>
      <c r="L240" s="203"/>
      <c r="M240" s="204"/>
      <c r="N240" s="205"/>
      <c r="O240" s="205"/>
      <c r="P240" s="205"/>
      <c r="Q240" s="205"/>
      <c r="R240" s="205"/>
      <c r="S240" s="205"/>
      <c r="T240" s="206"/>
      <c r="AT240" s="207" t="s">
        <v>170</v>
      </c>
      <c r="AU240" s="207" t="s">
        <v>81</v>
      </c>
      <c r="AV240" s="12" t="s">
        <v>81</v>
      </c>
      <c r="AW240" s="12" t="s">
        <v>34</v>
      </c>
      <c r="AX240" s="12" t="s">
        <v>77</v>
      </c>
      <c r="AY240" s="207" t="s">
        <v>160</v>
      </c>
    </row>
    <row r="241" spans="2:65" s="1" customFormat="1" ht="16.5" customHeight="1">
      <c r="B241" s="33"/>
      <c r="C241" s="182" t="s">
        <v>419</v>
      </c>
      <c r="D241" s="182" t="s">
        <v>162</v>
      </c>
      <c r="E241" s="183" t="s">
        <v>420</v>
      </c>
      <c r="F241" s="184" t="s">
        <v>421</v>
      </c>
      <c r="G241" s="185" t="s">
        <v>239</v>
      </c>
      <c r="H241" s="186">
        <v>1</v>
      </c>
      <c r="I241" s="187"/>
      <c r="J241" s="188">
        <f>ROUND(I241*H241,2)</f>
        <v>0</v>
      </c>
      <c r="K241" s="184" t="s">
        <v>166</v>
      </c>
      <c r="L241" s="37"/>
      <c r="M241" s="189" t="s">
        <v>1</v>
      </c>
      <c r="N241" s="190" t="s">
        <v>44</v>
      </c>
      <c r="O241" s="59"/>
      <c r="P241" s="191">
        <f>O241*H241</f>
        <v>0</v>
      </c>
      <c r="Q241" s="191">
        <v>8.7000000000000001E-4</v>
      </c>
      <c r="R241" s="191">
        <f>Q241*H241</f>
        <v>8.7000000000000001E-4</v>
      </c>
      <c r="S241" s="191">
        <v>0.81799999999999995</v>
      </c>
      <c r="T241" s="192">
        <f>S241*H241</f>
        <v>0.81799999999999995</v>
      </c>
      <c r="AR241" s="16" t="s">
        <v>122</v>
      </c>
      <c r="AT241" s="16" t="s">
        <v>162</v>
      </c>
      <c r="AU241" s="16" t="s">
        <v>81</v>
      </c>
      <c r="AY241" s="16" t="s">
        <v>160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16" t="s">
        <v>77</v>
      </c>
      <c r="BK241" s="193">
        <f>ROUND(I241*H241,2)</f>
        <v>0</v>
      </c>
      <c r="BL241" s="16" t="s">
        <v>122</v>
      </c>
      <c r="BM241" s="16" t="s">
        <v>422</v>
      </c>
    </row>
    <row r="242" spans="2:65" s="1" customFormat="1" ht="11.25">
      <c r="B242" s="33"/>
      <c r="C242" s="34"/>
      <c r="D242" s="194" t="s">
        <v>168</v>
      </c>
      <c r="E242" s="34"/>
      <c r="F242" s="195" t="s">
        <v>423</v>
      </c>
      <c r="G242" s="34"/>
      <c r="H242" s="34"/>
      <c r="I242" s="111"/>
      <c r="J242" s="34"/>
      <c r="K242" s="34"/>
      <c r="L242" s="37"/>
      <c r="M242" s="196"/>
      <c r="N242" s="59"/>
      <c r="O242" s="59"/>
      <c r="P242" s="59"/>
      <c r="Q242" s="59"/>
      <c r="R242" s="59"/>
      <c r="S242" s="59"/>
      <c r="T242" s="60"/>
      <c r="AT242" s="16" t="s">
        <v>168</v>
      </c>
      <c r="AU242" s="16" t="s">
        <v>81</v>
      </c>
    </row>
    <row r="243" spans="2:65" s="12" customFormat="1" ht="11.25">
      <c r="B243" s="197"/>
      <c r="C243" s="198"/>
      <c r="D243" s="194" t="s">
        <v>170</v>
      </c>
      <c r="E243" s="199" t="s">
        <v>1</v>
      </c>
      <c r="F243" s="200" t="s">
        <v>424</v>
      </c>
      <c r="G243" s="198"/>
      <c r="H243" s="201">
        <v>1</v>
      </c>
      <c r="I243" s="202"/>
      <c r="J243" s="198"/>
      <c r="K243" s="198"/>
      <c r="L243" s="203"/>
      <c r="M243" s="204"/>
      <c r="N243" s="205"/>
      <c r="O243" s="205"/>
      <c r="P243" s="205"/>
      <c r="Q243" s="205"/>
      <c r="R243" s="205"/>
      <c r="S243" s="205"/>
      <c r="T243" s="206"/>
      <c r="AT243" s="207" t="s">
        <v>170</v>
      </c>
      <c r="AU243" s="207" t="s">
        <v>81</v>
      </c>
      <c r="AV243" s="12" t="s">
        <v>81</v>
      </c>
      <c r="AW243" s="12" t="s">
        <v>34</v>
      </c>
      <c r="AX243" s="12" t="s">
        <v>77</v>
      </c>
      <c r="AY243" s="207" t="s">
        <v>160</v>
      </c>
    </row>
    <row r="244" spans="2:65" s="11" customFormat="1" ht="22.9" customHeight="1">
      <c r="B244" s="166"/>
      <c r="C244" s="167"/>
      <c r="D244" s="168" t="s">
        <v>72</v>
      </c>
      <c r="E244" s="180" t="s">
        <v>425</v>
      </c>
      <c r="F244" s="180" t="s">
        <v>426</v>
      </c>
      <c r="G244" s="167"/>
      <c r="H244" s="167"/>
      <c r="I244" s="170"/>
      <c r="J244" s="181">
        <f>BK244</f>
        <v>0</v>
      </c>
      <c r="K244" s="167"/>
      <c r="L244" s="172"/>
      <c r="M244" s="173"/>
      <c r="N244" s="174"/>
      <c r="O244" s="174"/>
      <c r="P244" s="175">
        <f>SUM(P245:P253)</f>
        <v>0</v>
      </c>
      <c r="Q244" s="174"/>
      <c r="R244" s="175">
        <f>SUM(R245:R253)</f>
        <v>0</v>
      </c>
      <c r="S244" s="174"/>
      <c r="T244" s="176">
        <f>SUM(T245:T253)</f>
        <v>0</v>
      </c>
      <c r="AR244" s="177" t="s">
        <v>77</v>
      </c>
      <c r="AT244" s="178" t="s">
        <v>72</v>
      </c>
      <c r="AU244" s="178" t="s">
        <v>77</v>
      </c>
      <c r="AY244" s="177" t="s">
        <v>160</v>
      </c>
      <c r="BK244" s="179">
        <f>SUM(BK245:BK253)</f>
        <v>0</v>
      </c>
    </row>
    <row r="245" spans="2:65" s="1" customFormat="1" ht="16.5" customHeight="1">
      <c r="B245" s="33"/>
      <c r="C245" s="182" t="s">
        <v>427</v>
      </c>
      <c r="D245" s="182" t="s">
        <v>162</v>
      </c>
      <c r="E245" s="183" t="s">
        <v>428</v>
      </c>
      <c r="F245" s="184" t="s">
        <v>429</v>
      </c>
      <c r="G245" s="185" t="s">
        <v>231</v>
      </c>
      <c r="H245" s="186">
        <v>101.033</v>
      </c>
      <c r="I245" s="187"/>
      <c r="J245" s="188">
        <f>ROUND(I245*H245,2)</f>
        <v>0</v>
      </c>
      <c r="K245" s="184" t="s">
        <v>166</v>
      </c>
      <c r="L245" s="37"/>
      <c r="M245" s="189" t="s">
        <v>1</v>
      </c>
      <c r="N245" s="190" t="s">
        <v>44</v>
      </c>
      <c r="O245" s="59"/>
      <c r="P245" s="191">
        <f>O245*H245</f>
        <v>0</v>
      </c>
      <c r="Q245" s="191">
        <v>0</v>
      </c>
      <c r="R245" s="191">
        <f>Q245*H245</f>
        <v>0</v>
      </c>
      <c r="S245" s="191">
        <v>0</v>
      </c>
      <c r="T245" s="192">
        <f>S245*H245</f>
        <v>0</v>
      </c>
      <c r="AR245" s="16" t="s">
        <v>122</v>
      </c>
      <c r="AT245" s="16" t="s">
        <v>162</v>
      </c>
      <c r="AU245" s="16" t="s">
        <v>81</v>
      </c>
      <c r="AY245" s="16" t="s">
        <v>160</v>
      </c>
      <c r="BE245" s="193">
        <f>IF(N245="základní",J245,0)</f>
        <v>0</v>
      </c>
      <c r="BF245" s="193">
        <f>IF(N245="snížená",J245,0)</f>
        <v>0</v>
      </c>
      <c r="BG245" s="193">
        <f>IF(N245="zákl. přenesená",J245,0)</f>
        <v>0</v>
      </c>
      <c r="BH245" s="193">
        <f>IF(N245="sníž. přenesená",J245,0)</f>
        <v>0</v>
      </c>
      <c r="BI245" s="193">
        <f>IF(N245="nulová",J245,0)</f>
        <v>0</v>
      </c>
      <c r="BJ245" s="16" t="s">
        <v>77</v>
      </c>
      <c r="BK245" s="193">
        <f>ROUND(I245*H245,2)</f>
        <v>0</v>
      </c>
      <c r="BL245" s="16" t="s">
        <v>122</v>
      </c>
      <c r="BM245" s="16" t="s">
        <v>430</v>
      </c>
    </row>
    <row r="246" spans="2:65" s="1" customFormat="1" ht="11.25">
      <c r="B246" s="33"/>
      <c r="C246" s="34"/>
      <c r="D246" s="194" t="s">
        <v>168</v>
      </c>
      <c r="E246" s="34"/>
      <c r="F246" s="195" t="s">
        <v>431</v>
      </c>
      <c r="G246" s="34"/>
      <c r="H246" s="34"/>
      <c r="I246" s="111"/>
      <c r="J246" s="34"/>
      <c r="K246" s="34"/>
      <c r="L246" s="37"/>
      <c r="M246" s="196"/>
      <c r="N246" s="59"/>
      <c r="O246" s="59"/>
      <c r="P246" s="59"/>
      <c r="Q246" s="59"/>
      <c r="R246" s="59"/>
      <c r="S246" s="59"/>
      <c r="T246" s="60"/>
      <c r="AT246" s="16" t="s">
        <v>168</v>
      </c>
      <c r="AU246" s="16" t="s">
        <v>81</v>
      </c>
    </row>
    <row r="247" spans="2:65" s="1" customFormat="1" ht="16.5" customHeight="1">
      <c r="B247" s="33"/>
      <c r="C247" s="182" t="s">
        <v>432</v>
      </c>
      <c r="D247" s="182" t="s">
        <v>162</v>
      </c>
      <c r="E247" s="183" t="s">
        <v>433</v>
      </c>
      <c r="F247" s="184" t="s">
        <v>434</v>
      </c>
      <c r="G247" s="185" t="s">
        <v>231</v>
      </c>
      <c r="H247" s="186">
        <v>101.033</v>
      </c>
      <c r="I247" s="187"/>
      <c r="J247" s="188">
        <f>ROUND(I247*H247,2)</f>
        <v>0</v>
      </c>
      <c r="K247" s="184" t="s">
        <v>166</v>
      </c>
      <c r="L247" s="37"/>
      <c r="M247" s="189" t="s">
        <v>1</v>
      </c>
      <c r="N247" s="190" t="s">
        <v>44</v>
      </c>
      <c r="O247" s="59"/>
      <c r="P247" s="191">
        <f>O247*H247</f>
        <v>0</v>
      </c>
      <c r="Q247" s="191">
        <v>0</v>
      </c>
      <c r="R247" s="191">
        <f>Q247*H247</f>
        <v>0</v>
      </c>
      <c r="S247" s="191">
        <v>0</v>
      </c>
      <c r="T247" s="192">
        <f>S247*H247</f>
        <v>0</v>
      </c>
      <c r="AR247" s="16" t="s">
        <v>122</v>
      </c>
      <c r="AT247" s="16" t="s">
        <v>162</v>
      </c>
      <c r="AU247" s="16" t="s">
        <v>81</v>
      </c>
      <c r="AY247" s="16" t="s">
        <v>160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16" t="s">
        <v>77</v>
      </c>
      <c r="BK247" s="193">
        <f>ROUND(I247*H247,2)</f>
        <v>0</v>
      </c>
      <c r="BL247" s="16" t="s">
        <v>122</v>
      </c>
      <c r="BM247" s="16" t="s">
        <v>435</v>
      </c>
    </row>
    <row r="248" spans="2:65" s="1" customFormat="1" ht="19.5">
      <c r="B248" s="33"/>
      <c r="C248" s="34"/>
      <c r="D248" s="194" t="s">
        <v>168</v>
      </c>
      <c r="E248" s="34"/>
      <c r="F248" s="195" t="s">
        <v>436</v>
      </c>
      <c r="G248" s="34"/>
      <c r="H248" s="34"/>
      <c r="I248" s="111"/>
      <c r="J248" s="34"/>
      <c r="K248" s="34"/>
      <c r="L248" s="37"/>
      <c r="M248" s="196"/>
      <c r="N248" s="59"/>
      <c r="O248" s="59"/>
      <c r="P248" s="59"/>
      <c r="Q248" s="59"/>
      <c r="R248" s="59"/>
      <c r="S248" s="59"/>
      <c r="T248" s="60"/>
      <c r="AT248" s="16" t="s">
        <v>168</v>
      </c>
      <c r="AU248" s="16" t="s">
        <v>81</v>
      </c>
    </row>
    <row r="249" spans="2:65" s="1" customFormat="1" ht="16.5" customHeight="1">
      <c r="B249" s="33"/>
      <c r="C249" s="182" t="s">
        <v>437</v>
      </c>
      <c r="D249" s="182" t="s">
        <v>162</v>
      </c>
      <c r="E249" s="183" t="s">
        <v>438</v>
      </c>
      <c r="F249" s="184" t="s">
        <v>439</v>
      </c>
      <c r="G249" s="185" t="s">
        <v>231</v>
      </c>
      <c r="H249" s="186">
        <v>101.033</v>
      </c>
      <c r="I249" s="187"/>
      <c r="J249" s="188">
        <f>ROUND(I249*H249,2)</f>
        <v>0</v>
      </c>
      <c r="K249" s="184" t="s">
        <v>166</v>
      </c>
      <c r="L249" s="37"/>
      <c r="M249" s="189" t="s">
        <v>1</v>
      </c>
      <c r="N249" s="190" t="s">
        <v>44</v>
      </c>
      <c r="O249" s="59"/>
      <c r="P249" s="191">
        <f>O249*H249</f>
        <v>0</v>
      </c>
      <c r="Q249" s="191">
        <v>0</v>
      </c>
      <c r="R249" s="191">
        <f>Q249*H249</f>
        <v>0</v>
      </c>
      <c r="S249" s="191">
        <v>0</v>
      </c>
      <c r="T249" s="192">
        <f>S249*H249</f>
        <v>0</v>
      </c>
      <c r="AR249" s="16" t="s">
        <v>122</v>
      </c>
      <c r="AT249" s="16" t="s">
        <v>162</v>
      </c>
      <c r="AU249" s="16" t="s">
        <v>81</v>
      </c>
      <c r="AY249" s="16" t="s">
        <v>160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16" t="s">
        <v>77</v>
      </c>
      <c r="BK249" s="193">
        <f>ROUND(I249*H249,2)</f>
        <v>0</v>
      </c>
      <c r="BL249" s="16" t="s">
        <v>122</v>
      </c>
      <c r="BM249" s="16" t="s">
        <v>440</v>
      </c>
    </row>
    <row r="250" spans="2:65" s="1" customFormat="1" ht="11.25">
      <c r="B250" s="33"/>
      <c r="C250" s="34"/>
      <c r="D250" s="194" t="s">
        <v>168</v>
      </c>
      <c r="E250" s="34"/>
      <c r="F250" s="195" t="s">
        <v>441</v>
      </c>
      <c r="G250" s="34"/>
      <c r="H250" s="34"/>
      <c r="I250" s="111"/>
      <c r="J250" s="34"/>
      <c r="K250" s="34"/>
      <c r="L250" s="37"/>
      <c r="M250" s="196"/>
      <c r="N250" s="59"/>
      <c r="O250" s="59"/>
      <c r="P250" s="59"/>
      <c r="Q250" s="59"/>
      <c r="R250" s="59"/>
      <c r="S250" s="59"/>
      <c r="T250" s="60"/>
      <c r="AT250" s="16" t="s">
        <v>168</v>
      </c>
      <c r="AU250" s="16" t="s">
        <v>81</v>
      </c>
    </row>
    <row r="251" spans="2:65" s="1" customFormat="1" ht="16.5" customHeight="1">
      <c r="B251" s="33"/>
      <c r="C251" s="182" t="s">
        <v>442</v>
      </c>
      <c r="D251" s="182" t="s">
        <v>162</v>
      </c>
      <c r="E251" s="183" t="s">
        <v>443</v>
      </c>
      <c r="F251" s="184" t="s">
        <v>444</v>
      </c>
      <c r="G251" s="185" t="s">
        <v>231</v>
      </c>
      <c r="H251" s="186">
        <v>1212.396</v>
      </c>
      <c r="I251" s="187"/>
      <c r="J251" s="188">
        <f>ROUND(I251*H251,2)</f>
        <v>0</v>
      </c>
      <c r="K251" s="184" t="s">
        <v>166</v>
      </c>
      <c r="L251" s="37"/>
      <c r="M251" s="189" t="s">
        <v>1</v>
      </c>
      <c r="N251" s="190" t="s">
        <v>44</v>
      </c>
      <c r="O251" s="59"/>
      <c r="P251" s="191">
        <f>O251*H251</f>
        <v>0</v>
      </c>
      <c r="Q251" s="191">
        <v>0</v>
      </c>
      <c r="R251" s="191">
        <f>Q251*H251</f>
        <v>0</v>
      </c>
      <c r="S251" s="191">
        <v>0</v>
      </c>
      <c r="T251" s="192">
        <f>S251*H251</f>
        <v>0</v>
      </c>
      <c r="AR251" s="16" t="s">
        <v>122</v>
      </c>
      <c r="AT251" s="16" t="s">
        <v>162</v>
      </c>
      <c r="AU251" s="16" t="s">
        <v>81</v>
      </c>
      <c r="AY251" s="16" t="s">
        <v>160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6" t="s">
        <v>77</v>
      </c>
      <c r="BK251" s="193">
        <f>ROUND(I251*H251,2)</f>
        <v>0</v>
      </c>
      <c r="BL251" s="16" t="s">
        <v>122</v>
      </c>
      <c r="BM251" s="16" t="s">
        <v>445</v>
      </c>
    </row>
    <row r="252" spans="2:65" s="1" customFormat="1" ht="19.5">
      <c r="B252" s="33"/>
      <c r="C252" s="34"/>
      <c r="D252" s="194" t="s">
        <v>168</v>
      </c>
      <c r="E252" s="34"/>
      <c r="F252" s="195" t="s">
        <v>446</v>
      </c>
      <c r="G252" s="34"/>
      <c r="H252" s="34"/>
      <c r="I252" s="111"/>
      <c r="J252" s="34"/>
      <c r="K252" s="34"/>
      <c r="L252" s="37"/>
      <c r="M252" s="196"/>
      <c r="N252" s="59"/>
      <c r="O252" s="59"/>
      <c r="P252" s="59"/>
      <c r="Q252" s="59"/>
      <c r="R252" s="59"/>
      <c r="S252" s="59"/>
      <c r="T252" s="60"/>
      <c r="AT252" s="16" t="s">
        <v>168</v>
      </c>
      <c r="AU252" s="16" t="s">
        <v>81</v>
      </c>
    </row>
    <row r="253" spans="2:65" s="12" customFormat="1" ht="11.25">
      <c r="B253" s="197"/>
      <c r="C253" s="198"/>
      <c r="D253" s="194" t="s">
        <v>170</v>
      </c>
      <c r="E253" s="199" t="s">
        <v>1</v>
      </c>
      <c r="F253" s="200" t="s">
        <v>447</v>
      </c>
      <c r="G253" s="198"/>
      <c r="H253" s="201">
        <v>1212.396</v>
      </c>
      <c r="I253" s="202"/>
      <c r="J253" s="198"/>
      <c r="K253" s="198"/>
      <c r="L253" s="203"/>
      <c r="M253" s="204"/>
      <c r="N253" s="205"/>
      <c r="O253" s="205"/>
      <c r="P253" s="205"/>
      <c r="Q253" s="205"/>
      <c r="R253" s="205"/>
      <c r="S253" s="205"/>
      <c r="T253" s="206"/>
      <c r="AT253" s="207" t="s">
        <v>170</v>
      </c>
      <c r="AU253" s="207" t="s">
        <v>81</v>
      </c>
      <c r="AV253" s="12" t="s">
        <v>81</v>
      </c>
      <c r="AW253" s="12" t="s">
        <v>34</v>
      </c>
      <c r="AX253" s="12" t="s">
        <v>77</v>
      </c>
      <c r="AY253" s="207" t="s">
        <v>160</v>
      </c>
    </row>
    <row r="254" spans="2:65" s="11" customFormat="1" ht="22.9" customHeight="1">
      <c r="B254" s="166"/>
      <c r="C254" s="167"/>
      <c r="D254" s="168" t="s">
        <v>72</v>
      </c>
      <c r="E254" s="180" t="s">
        <v>448</v>
      </c>
      <c r="F254" s="180" t="s">
        <v>449</v>
      </c>
      <c r="G254" s="167"/>
      <c r="H254" s="167"/>
      <c r="I254" s="170"/>
      <c r="J254" s="181">
        <f>BK254</f>
        <v>0</v>
      </c>
      <c r="K254" s="167"/>
      <c r="L254" s="172"/>
      <c r="M254" s="173"/>
      <c r="N254" s="174"/>
      <c r="O254" s="174"/>
      <c r="P254" s="175">
        <f>SUM(P255:P256)</f>
        <v>0</v>
      </c>
      <c r="Q254" s="174"/>
      <c r="R254" s="175">
        <f>SUM(R255:R256)</f>
        <v>0</v>
      </c>
      <c r="S254" s="174"/>
      <c r="T254" s="176">
        <f>SUM(T255:T256)</f>
        <v>0</v>
      </c>
      <c r="AR254" s="177" t="s">
        <v>77</v>
      </c>
      <c r="AT254" s="178" t="s">
        <v>72</v>
      </c>
      <c r="AU254" s="178" t="s">
        <v>77</v>
      </c>
      <c r="AY254" s="177" t="s">
        <v>160</v>
      </c>
      <c r="BK254" s="179">
        <f>SUM(BK255:BK256)</f>
        <v>0</v>
      </c>
    </row>
    <row r="255" spans="2:65" s="1" customFormat="1" ht="16.5" customHeight="1">
      <c r="B255" s="33"/>
      <c r="C255" s="182" t="s">
        <v>450</v>
      </c>
      <c r="D255" s="182" t="s">
        <v>162</v>
      </c>
      <c r="E255" s="183" t="s">
        <v>451</v>
      </c>
      <c r="F255" s="184" t="s">
        <v>452</v>
      </c>
      <c r="G255" s="185" t="s">
        <v>231</v>
      </c>
      <c r="H255" s="186">
        <v>138.04499999999999</v>
      </c>
      <c r="I255" s="187"/>
      <c r="J255" s="188">
        <f>ROUND(I255*H255,2)</f>
        <v>0</v>
      </c>
      <c r="K255" s="184" t="s">
        <v>166</v>
      </c>
      <c r="L255" s="37"/>
      <c r="M255" s="189" t="s">
        <v>1</v>
      </c>
      <c r="N255" s="190" t="s">
        <v>44</v>
      </c>
      <c r="O255" s="59"/>
      <c r="P255" s="191">
        <f>O255*H255</f>
        <v>0</v>
      </c>
      <c r="Q255" s="191">
        <v>0</v>
      </c>
      <c r="R255" s="191">
        <f>Q255*H255</f>
        <v>0</v>
      </c>
      <c r="S255" s="191">
        <v>0</v>
      </c>
      <c r="T255" s="192">
        <f>S255*H255</f>
        <v>0</v>
      </c>
      <c r="AR255" s="16" t="s">
        <v>122</v>
      </c>
      <c r="AT255" s="16" t="s">
        <v>162</v>
      </c>
      <c r="AU255" s="16" t="s">
        <v>81</v>
      </c>
      <c r="AY255" s="16" t="s">
        <v>160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6" t="s">
        <v>77</v>
      </c>
      <c r="BK255" s="193">
        <f>ROUND(I255*H255,2)</f>
        <v>0</v>
      </c>
      <c r="BL255" s="16" t="s">
        <v>122</v>
      </c>
      <c r="BM255" s="16" t="s">
        <v>453</v>
      </c>
    </row>
    <row r="256" spans="2:65" s="1" customFormat="1" ht="11.25">
      <c r="B256" s="33"/>
      <c r="C256" s="34"/>
      <c r="D256" s="194" t="s">
        <v>168</v>
      </c>
      <c r="E256" s="34"/>
      <c r="F256" s="195" t="s">
        <v>454</v>
      </c>
      <c r="G256" s="34"/>
      <c r="H256" s="34"/>
      <c r="I256" s="111"/>
      <c r="J256" s="34"/>
      <c r="K256" s="34"/>
      <c r="L256" s="37"/>
      <c r="M256" s="229"/>
      <c r="N256" s="230"/>
      <c r="O256" s="230"/>
      <c r="P256" s="230"/>
      <c r="Q256" s="230"/>
      <c r="R256" s="230"/>
      <c r="S256" s="230"/>
      <c r="T256" s="231"/>
      <c r="AT256" s="16" t="s">
        <v>168</v>
      </c>
      <c r="AU256" s="16" t="s">
        <v>81</v>
      </c>
    </row>
    <row r="257" spans="2:12" s="1" customFormat="1" ht="6.95" customHeight="1">
      <c r="B257" s="45"/>
      <c r="C257" s="46"/>
      <c r="D257" s="46"/>
      <c r="E257" s="46"/>
      <c r="F257" s="46"/>
      <c r="G257" s="46"/>
      <c r="H257" s="46"/>
      <c r="I257" s="133"/>
      <c r="J257" s="46"/>
      <c r="K257" s="46"/>
      <c r="L257" s="37"/>
    </row>
  </sheetData>
  <sheetProtection algorithmName="SHA-512" hashValue="dwleI6y4CAzSalLj5NdDiyzYN1xLbIK4BXmSRUNOmN5GvXLyag3+pw4x+qR9Th1kgX6AxDVeGs+9QJETsJl6Fw==" saltValue="T32YH11FeJgN8F/UQQvBfTk0sAi1YBIQd2XWuVQLpbaF/mKk0pKF/NH0IIhwfI1XS1p0boBpZZoO4icG9RVO1w==" spinCount="100000" sheet="1" objects="1" scenarios="1" formatColumns="0" formatRows="0" autoFilter="0"/>
  <autoFilter ref="C93:K256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43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16" t="s">
        <v>89</v>
      </c>
    </row>
    <row r="3" spans="2:46" ht="6.95" hidden="1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81</v>
      </c>
    </row>
    <row r="4" spans="2:46" ht="24.95" hidden="1" customHeight="1">
      <c r="B4" s="19"/>
      <c r="D4" s="109" t="s">
        <v>125</v>
      </c>
      <c r="L4" s="19"/>
      <c r="M4" s="23" t="s">
        <v>10</v>
      </c>
      <c r="AT4" s="16" t="s">
        <v>4</v>
      </c>
    </row>
    <row r="5" spans="2:46" ht="6.95" hidden="1" customHeight="1">
      <c r="B5" s="19"/>
      <c r="L5" s="19"/>
    </row>
    <row r="6" spans="2:46" ht="12" hidden="1" customHeight="1">
      <c r="B6" s="19"/>
      <c r="D6" s="110" t="s">
        <v>16</v>
      </c>
      <c r="L6" s="19"/>
    </row>
    <row r="7" spans="2:46" ht="16.5" hidden="1" customHeight="1">
      <c r="B7" s="19"/>
      <c r="E7" s="290" t="str">
        <f>'Rekapitulace stavby'!K6</f>
        <v>Merklovický potok Vamberk, oprava koryta, ř.km 0,078 - 0,850 a 1,050 - 1,350</v>
      </c>
      <c r="F7" s="291"/>
      <c r="G7" s="291"/>
      <c r="H7" s="291"/>
      <c r="L7" s="19"/>
    </row>
    <row r="8" spans="2:46" ht="12" hidden="1" customHeight="1">
      <c r="B8" s="19"/>
      <c r="D8" s="110" t="s">
        <v>126</v>
      </c>
      <c r="L8" s="19"/>
    </row>
    <row r="9" spans="2:46" s="1" customFormat="1" ht="16.5" hidden="1" customHeight="1">
      <c r="B9" s="37"/>
      <c r="E9" s="290" t="s">
        <v>127</v>
      </c>
      <c r="F9" s="292"/>
      <c r="G9" s="292"/>
      <c r="H9" s="292"/>
      <c r="I9" s="111"/>
      <c r="L9" s="37"/>
    </row>
    <row r="10" spans="2:46" s="1" customFormat="1" ht="12" hidden="1" customHeight="1">
      <c r="B10" s="37"/>
      <c r="D10" s="110" t="s">
        <v>128</v>
      </c>
      <c r="I10" s="111"/>
      <c r="L10" s="37"/>
    </row>
    <row r="11" spans="2:46" s="1" customFormat="1" ht="36.950000000000003" hidden="1" customHeight="1">
      <c r="B11" s="37"/>
      <c r="E11" s="293" t="s">
        <v>455</v>
      </c>
      <c r="F11" s="292"/>
      <c r="G11" s="292"/>
      <c r="H11" s="292"/>
      <c r="I11" s="111"/>
      <c r="L11" s="37"/>
    </row>
    <row r="12" spans="2:46" s="1" customFormat="1" ht="11.25" hidden="1">
      <c r="B12" s="37"/>
      <c r="I12" s="111"/>
      <c r="L12" s="37"/>
    </row>
    <row r="13" spans="2:46" s="1" customFormat="1" ht="12" hidden="1" customHeight="1">
      <c r="B13" s="37"/>
      <c r="D13" s="110" t="s">
        <v>18</v>
      </c>
      <c r="F13" s="16" t="s">
        <v>19</v>
      </c>
      <c r="I13" s="112" t="s">
        <v>20</v>
      </c>
      <c r="J13" s="16" t="s">
        <v>1</v>
      </c>
      <c r="L13" s="37"/>
    </row>
    <row r="14" spans="2:46" s="1" customFormat="1" ht="12" hidden="1" customHeight="1">
      <c r="B14" s="37"/>
      <c r="D14" s="110" t="s">
        <v>22</v>
      </c>
      <c r="F14" s="16" t="s">
        <v>23</v>
      </c>
      <c r="I14" s="112" t="s">
        <v>24</v>
      </c>
      <c r="J14" s="113" t="str">
        <f>'Rekapitulace stavby'!AN8</f>
        <v>31.3.2017</v>
      </c>
      <c r="L14" s="37"/>
    </row>
    <row r="15" spans="2:46" s="1" customFormat="1" ht="10.9" hidden="1" customHeight="1">
      <c r="B15" s="37"/>
      <c r="I15" s="111"/>
      <c r="L15" s="37"/>
    </row>
    <row r="16" spans="2:46" s="1" customFormat="1" ht="12" hidden="1" customHeight="1">
      <c r="B16" s="37"/>
      <c r="D16" s="110" t="s">
        <v>26</v>
      </c>
      <c r="I16" s="112" t="s">
        <v>27</v>
      </c>
      <c r="J16" s="16" t="s">
        <v>1</v>
      </c>
      <c r="L16" s="37"/>
    </row>
    <row r="17" spans="2:12" s="1" customFormat="1" ht="18" hidden="1" customHeight="1">
      <c r="B17" s="37"/>
      <c r="E17" s="16" t="s">
        <v>28</v>
      </c>
      <c r="I17" s="112" t="s">
        <v>29</v>
      </c>
      <c r="J17" s="16" t="s">
        <v>1</v>
      </c>
      <c r="L17" s="37"/>
    </row>
    <row r="18" spans="2:12" s="1" customFormat="1" ht="6.95" hidden="1" customHeight="1">
      <c r="B18" s="37"/>
      <c r="I18" s="111"/>
      <c r="L18" s="37"/>
    </row>
    <row r="19" spans="2:12" s="1" customFormat="1" ht="12" hidden="1" customHeight="1">
      <c r="B19" s="37"/>
      <c r="D19" s="110" t="s">
        <v>30</v>
      </c>
      <c r="I19" s="112" t="s">
        <v>27</v>
      </c>
      <c r="J19" s="29" t="str">
        <f>'Rekapitulace stavby'!AN13</f>
        <v>Vyplň údaj</v>
      </c>
      <c r="L19" s="37"/>
    </row>
    <row r="20" spans="2:12" s="1" customFormat="1" ht="18" hidden="1" customHeight="1">
      <c r="B20" s="37"/>
      <c r="E20" s="294" t="str">
        <f>'Rekapitulace stavby'!E14</f>
        <v>Vyplň údaj</v>
      </c>
      <c r="F20" s="295"/>
      <c r="G20" s="295"/>
      <c r="H20" s="295"/>
      <c r="I20" s="112" t="s">
        <v>29</v>
      </c>
      <c r="J20" s="29" t="str">
        <f>'Rekapitulace stavby'!AN14</f>
        <v>Vyplň údaj</v>
      </c>
      <c r="L20" s="37"/>
    </row>
    <row r="21" spans="2:12" s="1" customFormat="1" ht="6.95" hidden="1" customHeight="1">
      <c r="B21" s="37"/>
      <c r="I21" s="111"/>
      <c r="L21" s="37"/>
    </row>
    <row r="22" spans="2:12" s="1" customFormat="1" ht="12" hidden="1" customHeight="1">
      <c r="B22" s="37"/>
      <c r="D22" s="110" t="s">
        <v>32</v>
      </c>
      <c r="I22" s="112" t="s">
        <v>27</v>
      </c>
      <c r="J22" s="16" t="s">
        <v>1</v>
      </c>
      <c r="L22" s="37"/>
    </row>
    <row r="23" spans="2:12" s="1" customFormat="1" ht="18" hidden="1" customHeight="1">
      <c r="B23" s="37"/>
      <c r="E23" s="16" t="s">
        <v>33</v>
      </c>
      <c r="I23" s="112" t="s">
        <v>29</v>
      </c>
      <c r="J23" s="16" t="s">
        <v>1</v>
      </c>
      <c r="L23" s="37"/>
    </row>
    <row r="24" spans="2:12" s="1" customFormat="1" ht="6.95" hidden="1" customHeight="1">
      <c r="B24" s="37"/>
      <c r="I24" s="111"/>
      <c r="L24" s="37"/>
    </row>
    <row r="25" spans="2:12" s="1" customFormat="1" ht="12" hidden="1" customHeight="1">
      <c r="B25" s="37"/>
      <c r="D25" s="110" t="s">
        <v>35</v>
      </c>
      <c r="I25" s="112" t="s">
        <v>27</v>
      </c>
      <c r="J25" s="16" t="s">
        <v>1</v>
      </c>
      <c r="L25" s="37"/>
    </row>
    <row r="26" spans="2:12" s="1" customFormat="1" ht="18" hidden="1" customHeight="1">
      <c r="B26" s="37"/>
      <c r="E26" s="16" t="s">
        <v>36</v>
      </c>
      <c r="I26" s="112" t="s">
        <v>29</v>
      </c>
      <c r="J26" s="16" t="s">
        <v>1</v>
      </c>
      <c r="L26" s="37"/>
    </row>
    <row r="27" spans="2:12" s="1" customFormat="1" ht="6.95" hidden="1" customHeight="1">
      <c r="B27" s="37"/>
      <c r="I27" s="111"/>
      <c r="L27" s="37"/>
    </row>
    <row r="28" spans="2:12" s="1" customFormat="1" ht="12" hidden="1" customHeight="1">
      <c r="B28" s="37"/>
      <c r="D28" s="110" t="s">
        <v>37</v>
      </c>
      <c r="I28" s="111"/>
      <c r="L28" s="37"/>
    </row>
    <row r="29" spans="2:12" s="7" customFormat="1" ht="33.75" hidden="1" customHeight="1">
      <c r="B29" s="114"/>
      <c r="E29" s="296" t="s">
        <v>130</v>
      </c>
      <c r="F29" s="296"/>
      <c r="G29" s="296"/>
      <c r="H29" s="296"/>
      <c r="I29" s="115"/>
      <c r="L29" s="114"/>
    </row>
    <row r="30" spans="2:12" s="1" customFormat="1" ht="6.95" hidden="1" customHeight="1">
      <c r="B30" s="37"/>
      <c r="I30" s="111"/>
      <c r="L30" s="37"/>
    </row>
    <row r="31" spans="2:12" s="1" customFormat="1" ht="6.95" hidden="1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hidden="1" customHeight="1">
      <c r="B32" s="37"/>
      <c r="D32" s="117" t="s">
        <v>39</v>
      </c>
      <c r="I32" s="111"/>
      <c r="J32" s="118">
        <f>ROUND(J94, 2)</f>
        <v>0</v>
      </c>
      <c r="L32" s="37"/>
    </row>
    <row r="33" spans="2:12" s="1" customFormat="1" ht="6.95" hidden="1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hidden="1" customHeight="1">
      <c r="B34" s="37"/>
      <c r="F34" s="119" t="s">
        <v>41</v>
      </c>
      <c r="I34" s="120" t="s">
        <v>40</v>
      </c>
      <c r="J34" s="119" t="s">
        <v>42</v>
      </c>
      <c r="L34" s="37"/>
    </row>
    <row r="35" spans="2:12" s="1" customFormat="1" ht="14.45" hidden="1" customHeight="1">
      <c r="B35" s="37"/>
      <c r="D35" s="110" t="s">
        <v>43</v>
      </c>
      <c r="E35" s="110" t="s">
        <v>44</v>
      </c>
      <c r="F35" s="121">
        <f>ROUND((SUM(BE94:BE242)),  2)</f>
        <v>0</v>
      </c>
      <c r="I35" s="122">
        <v>0.21</v>
      </c>
      <c r="J35" s="121">
        <f>ROUND(((SUM(BE94:BE242))*I35),  2)</f>
        <v>0</v>
      </c>
      <c r="L35" s="37"/>
    </row>
    <row r="36" spans="2:12" s="1" customFormat="1" ht="14.45" hidden="1" customHeight="1">
      <c r="B36" s="37"/>
      <c r="E36" s="110" t="s">
        <v>45</v>
      </c>
      <c r="F36" s="121">
        <f>ROUND((SUM(BF94:BF242)),  2)</f>
        <v>0</v>
      </c>
      <c r="I36" s="122">
        <v>0.15</v>
      </c>
      <c r="J36" s="121">
        <f>ROUND(((SUM(BF94:BF242))*I36),  2)</f>
        <v>0</v>
      </c>
      <c r="L36" s="37"/>
    </row>
    <row r="37" spans="2:12" s="1" customFormat="1" ht="14.45" hidden="1" customHeight="1">
      <c r="B37" s="37"/>
      <c r="E37" s="110" t="s">
        <v>46</v>
      </c>
      <c r="F37" s="121">
        <f>ROUND((SUM(BG94:BG242)),  2)</f>
        <v>0</v>
      </c>
      <c r="I37" s="122">
        <v>0.21</v>
      </c>
      <c r="J37" s="121">
        <f>0</f>
        <v>0</v>
      </c>
      <c r="L37" s="37"/>
    </row>
    <row r="38" spans="2:12" s="1" customFormat="1" ht="14.45" hidden="1" customHeight="1">
      <c r="B38" s="37"/>
      <c r="E38" s="110" t="s">
        <v>47</v>
      </c>
      <c r="F38" s="121">
        <f>ROUND((SUM(BH94:BH242)),  2)</f>
        <v>0</v>
      </c>
      <c r="I38" s="122">
        <v>0.15</v>
      </c>
      <c r="J38" s="121">
        <f>0</f>
        <v>0</v>
      </c>
      <c r="L38" s="37"/>
    </row>
    <row r="39" spans="2:12" s="1" customFormat="1" ht="14.45" hidden="1" customHeight="1">
      <c r="B39" s="37"/>
      <c r="E39" s="110" t="s">
        <v>48</v>
      </c>
      <c r="F39" s="121">
        <f>ROUND((SUM(BI94:BI242)),  2)</f>
        <v>0</v>
      </c>
      <c r="I39" s="122">
        <v>0</v>
      </c>
      <c r="J39" s="121">
        <f>0</f>
        <v>0</v>
      </c>
      <c r="L39" s="37"/>
    </row>
    <row r="40" spans="2:12" s="1" customFormat="1" ht="6.95" hidden="1" customHeight="1">
      <c r="B40" s="37"/>
      <c r="I40" s="111"/>
      <c r="L40" s="37"/>
    </row>
    <row r="41" spans="2:12" s="1" customFormat="1" ht="25.35" hidden="1" customHeight="1">
      <c r="B41" s="37"/>
      <c r="C41" s="123"/>
      <c r="D41" s="124" t="s">
        <v>49</v>
      </c>
      <c r="E41" s="125"/>
      <c r="F41" s="125"/>
      <c r="G41" s="126" t="s">
        <v>50</v>
      </c>
      <c r="H41" s="127" t="s">
        <v>51</v>
      </c>
      <c r="I41" s="128"/>
      <c r="J41" s="129">
        <f>SUM(J32:J39)</f>
        <v>0</v>
      </c>
      <c r="K41" s="130"/>
      <c r="L41" s="37"/>
    </row>
    <row r="42" spans="2:12" s="1" customFormat="1" ht="14.45" hidden="1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3" spans="2:12" ht="11.25" hidden="1"/>
    <row r="44" spans="2:12" ht="11.25" hidden="1"/>
    <row r="45" spans="2:12" ht="11.25" hidden="1"/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131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47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47" s="1" customFormat="1" ht="16.5" customHeight="1">
      <c r="B50" s="33"/>
      <c r="C50" s="34"/>
      <c r="D50" s="34"/>
      <c r="E50" s="297" t="str">
        <f>E7</f>
        <v>Merklovický potok Vamberk, oprava koryta, ř.km 0,078 - 0,850 a 1,050 - 1,350</v>
      </c>
      <c r="F50" s="298"/>
      <c r="G50" s="298"/>
      <c r="H50" s="298"/>
      <c r="I50" s="111"/>
      <c r="J50" s="34"/>
      <c r="K50" s="34"/>
      <c r="L50" s="37"/>
    </row>
    <row r="51" spans="2:47" ht="12" customHeight="1">
      <c r="B51" s="20"/>
      <c r="C51" s="28" t="s">
        <v>126</v>
      </c>
      <c r="D51" s="21"/>
      <c r="E51" s="21"/>
      <c r="F51" s="21"/>
      <c r="G51" s="21"/>
      <c r="H51" s="21"/>
      <c r="J51" s="21"/>
      <c r="K51" s="21"/>
      <c r="L51" s="19"/>
    </row>
    <row r="52" spans="2:47" s="1" customFormat="1" ht="16.5" customHeight="1">
      <c r="B52" s="33"/>
      <c r="C52" s="34"/>
      <c r="D52" s="34"/>
      <c r="E52" s="297" t="s">
        <v>127</v>
      </c>
      <c r="F52" s="263"/>
      <c r="G52" s="263"/>
      <c r="H52" s="263"/>
      <c r="I52" s="111"/>
      <c r="J52" s="34"/>
      <c r="K52" s="34"/>
      <c r="L52" s="37"/>
    </row>
    <row r="53" spans="2:47" s="1" customFormat="1" ht="12" customHeight="1">
      <c r="B53" s="33"/>
      <c r="C53" s="28" t="s">
        <v>128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47" s="1" customFormat="1" ht="16.5" customHeight="1">
      <c r="B54" s="33"/>
      <c r="C54" s="34"/>
      <c r="D54" s="34"/>
      <c r="E54" s="264" t="str">
        <f>E11</f>
        <v>1.2 - SO 1.2. Oprava opěrných zdí a sanace stropu  (  km staveb. obj. 0,04518-0,13628)</v>
      </c>
      <c r="F54" s="263"/>
      <c r="G54" s="263"/>
      <c r="H54" s="263"/>
      <c r="I54" s="111"/>
      <c r="J54" s="34"/>
      <c r="K54" s="34"/>
      <c r="L54" s="37"/>
    </row>
    <row r="55" spans="2:47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47" s="1" customFormat="1" ht="12" customHeight="1">
      <c r="B56" s="33"/>
      <c r="C56" s="28" t="s">
        <v>22</v>
      </c>
      <c r="D56" s="34"/>
      <c r="E56" s="34"/>
      <c r="F56" s="26" t="str">
        <f>F14</f>
        <v>Vamberk</v>
      </c>
      <c r="G56" s="34"/>
      <c r="H56" s="34"/>
      <c r="I56" s="112" t="s">
        <v>24</v>
      </c>
      <c r="J56" s="54" t="str">
        <f>IF(J14="","",J14)</f>
        <v>31.3.2017</v>
      </c>
      <c r="K56" s="34"/>
      <c r="L56" s="37"/>
    </row>
    <row r="57" spans="2:47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47" s="1" customFormat="1" ht="24.95" customHeight="1">
      <c r="B58" s="33"/>
      <c r="C58" s="28" t="s">
        <v>26</v>
      </c>
      <c r="D58" s="34"/>
      <c r="E58" s="34"/>
      <c r="F58" s="26" t="str">
        <f>E17</f>
        <v>Povodí Labe,státní podnik,Víta Nejedlého 951,HK3</v>
      </c>
      <c r="G58" s="34"/>
      <c r="H58" s="34"/>
      <c r="I58" s="112" t="s">
        <v>32</v>
      </c>
      <c r="J58" s="31" t="str">
        <f>E23</f>
        <v>Multiaqua s.r.o.,Veverkova 1343,Hradec Král. 2</v>
      </c>
      <c r="K58" s="34"/>
      <c r="L58" s="37"/>
    </row>
    <row r="59" spans="2:47" s="1" customFormat="1" ht="13.7" customHeight="1">
      <c r="B59" s="33"/>
      <c r="C59" s="28" t="s">
        <v>30</v>
      </c>
      <c r="D59" s="34"/>
      <c r="E59" s="34"/>
      <c r="F59" s="26" t="str">
        <f>IF(E20="","",E20)</f>
        <v>Vyplň údaj</v>
      </c>
      <c r="G59" s="34"/>
      <c r="H59" s="34"/>
      <c r="I59" s="112" t="s">
        <v>35</v>
      </c>
      <c r="J59" s="31" t="str">
        <f>E26</f>
        <v>Ing. Šárka Volfová</v>
      </c>
      <c r="K59" s="34"/>
      <c r="L59" s="37"/>
    </row>
    <row r="60" spans="2:47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47" s="1" customFormat="1" ht="29.25" customHeight="1">
      <c r="B61" s="33"/>
      <c r="C61" s="137" t="s">
        <v>132</v>
      </c>
      <c r="D61" s="138"/>
      <c r="E61" s="138"/>
      <c r="F61" s="138"/>
      <c r="G61" s="138"/>
      <c r="H61" s="138"/>
      <c r="I61" s="139"/>
      <c r="J61" s="140" t="s">
        <v>133</v>
      </c>
      <c r="K61" s="138"/>
      <c r="L61" s="37"/>
    </row>
    <row r="62" spans="2:47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134</v>
      </c>
      <c r="D63" s="34"/>
      <c r="E63" s="34"/>
      <c r="F63" s="34"/>
      <c r="G63" s="34"/>
      <c r="H63" s="34"/>
      <c r="I63" s="111"/>
      <c r="J63" s="72">
        <f>J94</f>
        <v>0</v>
      </c>
      <c r="K63" s="34"/>
      <c r="L63" s="37"/>
      <c r="AU63" s="16" t="s">
        <v>135</v>
      </c>
    </row>
    <row r="64" spans="2:47" s="8" customFormat="1" ht="24.95" customHeight="1">
      <c r="B64" s="142"/>
      <c r="C64" s="143"/>
      <c r="D64" s="144" t="s">
        <v>136</v>
      </c>
      <c r="E64" s="145"/>
      <c r="F64" s="145"/>
      <c r="G64" s="145"/>
      <c r="H64" s="145"/>
      <c r="I64" s="146"/>
      <c r="J64" s="147">
        <f>J95</f>
        <v>0</v>
      </c>
      <c r="K64" s="143"/>
      <c r="L64" s="148"/>
    </row>
    <row r="65" spans="2:12" s="9" customFormat="1" ht="19.899999999999999" customHeight="1">
      <c r="B65" s="149"/>
      <c r="C65" s="93"/>
      <c r="D65" s="150" t="s">
        <v>137</v>
      </c>
      <c r="E65" s="151"/>
      <c r="F65" s="151"/>
      <c r="G65" s="151"/>
      <c r="H65" s="151"/>
      <c r="I65" s="152"/>
      <c r="J65" s="153">
        <f>J96</f>
        <v>0</v>
      </c>
      <c r="K65" s="93"/>
      <c r="L65" s="154"/>
    </row>
    <row r="66" spans="2:12" s="9" customFormat="1" ht="19.899999999999999" customHeight="1">
      <c r="B66" s="149"/>
      <c r="C66" s="93"/>
      <c r="D66" s="150" t="s">
        <v>140</v>
      </c>
      <c r="E66" s="151"/>
      <c r="F66" s="151"/>
      <c r="G66" s="151"/>
      <c r="H66" s="151"/>
      <c r="I66" s="152"/>
      <c r="J66" s="153">
        <f>J133</f>
        <v>0</v>
      </c>
      <c r="K66" s="93"/>
      <c r="L66" s="154"/>
    </row>
    <row r="67" spans="2:12" s="9" customFormat="1" ht="19.899999999999999" customHeight="1">
      <c r="B67" s="149"/>
      <c r="C67" s="93"/>
      <c r="D67" s="150" t="s">
        <v>141</v>
      </c>
      <c r="E67" s="151"/>
      <c r="F67" s="151"/>
      <c r="G67" s="151"/>
      <c r="H67" s="151"/>
      <c r="I67" s="152"/>
      <c r="J67" s="153">
        <f>J149</f>
        <v>0</v>
      </c>
      <c r="K67" s="93"/>
      <c r="L67" s="154"/>
    </row>
    <row r="68" spans="2:12" s="9" customFormat="1" ht="19.899999999999999" customHeight="1">
      <c r="B68" s="149"/>
      <c r="C68" s="93"/>
      <c r="D68" s="150" t="s">
        <v>142</v>
      </c>
      <c r="E68" s="151"/>
      <c r="F68" s="151"/>
      <c r="G68" s="151"/>
      <c r="H68" s="151"/>
      <c r="I68" s="152"/>
      <c r="J68" s="153">
        <f>J153</f>
        <v>0</v>
      </c>
      <c r="K68" s="93"/>
      <c r="L68" s="154"/>
    </row>
    <row r="69" spans="2:12" s="9" customFormat="1" ht="19.899999999999999" customHeight="1">
      <c r="B69" s="149"/>
      <c r="C69" s="93"/>
      <c r="D69" s="150" t="s">
        <v>143</v>
      </c>
      <c r="E69" s="151"/>
      <c r="F69" s="151"/>
      <c r="G69" s="151"/>
      <c r="H69" s="151"/>
      <c r="I69" s="152"/>
      <c r="J69" s="153">
        <f>J209</f>
        <v>0</v>
      </c>
      <c r="K69" s="93"/>
      <c r="L69" s="154"/>
    </row>
    <row r="70" spans="2:12" s="9" customFormat="1" ht="19.899999999999999" customHeight="1">
      <c r="B70" s="149"/>
      <c r="C70" s="93"/>
      <c r="D70" s="150" t="s">
        <v>144</v>
      </c>
      <c r="E70" s="151"/>
      <c r="F70" s="151"/>
      <c r="G70" s="151"/>
      <c r="H70" s="151"/>
      <c r="I70" s="152"/>
      <c r="J70" s="153">
        <f>J222</f>
        <v>0</v>
      </c>
      <c r="K70" s="93"/>
      <c r="L70" s="154"/>
    </row>
    <row r="71" spans="2:12" s="8" customFormat="1" ht="24.95" customHeight="1">
      <c r="B71" s="142"/>
      <c r="C71" s="143"/>
      <c r="D71" s="144" t="s">
        <v>456</v>
      </c>
      <c r="E71" s="145"/>
      <c r="F71" s="145"/>
      <c r="G71" s="145"/>
      <c r="H71" s="145"/>
      <c r="I71" s="146"/>
      <c r="J71" s="147">
        <f>J225</f>
        <v>0</v>
      </c>
      <c r="K71" s="143"/>
      <c r="L71" s="148"/>
    </row>
    <row r="72" spans="2:12" s="9" customFormat="1" ht="19.899999999999999" customHeight="1">
      <c r="B72" s="149"/>
      <c r="C72" s="93"/>
      <c r="D72" s="150" t="s">
        <v>457</v>
      </c>
      <c r="E72" s="151"/>
      <c r="F72" s="151"/>
      <c r="G72" s="151"/>
      <c r="H72" s="151"/>
      <c r="I72" s="152"/>
      <c r="J72" s="153">
        <f>J226</f>
        <v>0</v>
      </c>
      <c r="K72" s="93"/>
      <c r="L72" s="154"/>
    </row>
    <row r="73" spans="2:12" s="1" customFormat="1" ht="21.75" customHeight="1">
      <c r="B73" s="33"/>
      <c r="C73" s="34"/>
      <c r="D73" s="34"/>
      <c r="E73" s="34"/>
      <c r="F73" s="34"/>
      <c r="G73" s="34"/>
      <c r="H73" s="34"/>
      <c r="I73" s="111"/>
      <c r="J73" s="34"/>
      <c r="K73" s="34"/>
      <c r="L73" s="37"/>
    </row>
    <row r="74" spans="2:12" s="1" customFormat="1" ht="6.95" customHeight="1">
      <c r="B74" s="45"/>
      <c r="C74" s="46"/>
      <c r="D74" s="46"/>
      <c r="E74" s="46"/>
      <c r="F74" s="46"/>
      <c r="G74" s="46"/>
      <c r="H74" s="46"/>
      <c r="I74" s="133"/>
      <c r="J74" s="46"/>
      <c r="K74" s="46"/>
      <c r="L74" s="37"/>
    </row>
    <row r="78" spans="2:12" s="1" customFormat="1" ht="6.95" customHeight="1">
      <c r="B78" s="47"/>
      <c r="C78" s="48"/>
      <c r="D78" s="48"/>
      <c r="E78" s="48"/>
      <c r="F78" s="48"/>
      <c r="G78" s="48"/>
      <c r="H78" s="48"/>
      <c r="I78" s="136"/>
      <c r="J78" s="48"/>
      <c r="K78" s="48"/>
      <c r="L78" s="37"/>
    </row>
    <row r="79" spans="2:12" s="1" customFormat="1" ht="24.95" customHeight="1">
      <c r="B79" s="33"/>
      <c r="C79" s="22" t="s">
        <v>145</v>
      </c>
      <c r="D79" s="34"/>
      <c r="E79" s="34"/>
      <c r="F79" s="34"/>
      <c r="G79" s="34"/>
      <c r="H79" s="34"/>
      <c r="I79" s="111"/>
      <c r="J79" s="34"/>
      <c r="K79" s="34"/>
      <c r="L79" s="37"/>
    </row>
    <row r="80" spans="2:12" s="1" customFormat="1" ht="6.95" customHeight="1">
      <c r="B80" s="33"/>
      <c r="C80" s="34"/>
      <c r="D80" s="34"/>
      <c r="E80" s="34"/>
      <c r="F80" s="34"/>
      <c r="G80" s="34"/>
      <c r="H80" s="34"/>
      <c r="I80" s="111"/>
      <c r="J80" s="34"/>
      <c r="K80" s="34"/>
      <c r="L80" s="37"/>
    </row>
    <row r="81" spans="2:63" s="1" customFormat="1" ht="12" customHeight="1">
      <c r="B81" s="33"/>
      <c r="C81" s="28" t="s">
        <v>16</v>
      </c>
      <c r="D81" s="34"/>
      <c r="E81" s="34"/>
      <c r="F81" s="34"/>
      <c r="G81" s="34"/>
      <c r="H81" s="34"/>
      <c r="I81" s="111"/>
      <c r="J81" s="34"/>
      <c r="K81" s="34"/>
      <c r="L81" s="37"/>
    </row>
    <row r="82" spans="2:63" s="1" customFormat="1" ht="16.5" customHeight="1">
      <c r="B82" s="33"/>
      <c r="C82" s="34"/>
      <c r="D82" s="34"/>
      <c r="E82" s="297" t="str">
        <f>E7</f>
        <v>Merklovický potok Vamberk, oprava koryta, ř.km 0,078 - 0,850 a 1,050 - 1,350</v>
      </c>
      <c r="F82" s="298"/>
      <c r="G82" s="298"/>
      <c r="H82" s="298"/>
      <c r="I82" s="111"/>
      <c r="J82" s="34"/>
      <c r="K82" s="34"/>
      <c r="L82" s="37"/>
    </row>
    <row r="83" spans="2:63" ht="12" customHeight="1">
      <c r="B83" s="20"/>
      <c r="C83" s="28" t="s">
        <v>126</v>
      </c>
      <c r="D83" s="21"/>
      <c r="E83" s="21"/>
      <c r="F83" s="21"/>
      <c r="G83" s="21"/>
      <c r="H83" s="21"/>
      <c r="J83" s="21"/>
      <c r="K83" s="21"/>
      <c r="L83" s="19"/>
    </row>
    <row r="84" spans="2:63" s="1" customFormat="1" ht="16.5" customHeight="1">
      <c r="B84" s="33"/>
      <c r="C84" s="34"/>
      <c r="D84" s="34"/>
      <c r="E84" s="297" t="s">
        <v>127</v>
      </c>
      <c r="F84" s="263"/>
      <c r="G84" s="263"/>
      <c r="H84" s="263"/>
      <c r="I84" s="111"/>
      <c r="J84" s="34"/>
      <c r="K84" s="34"/>
      <c r="L84" s="37"/>
    </row>
    <row r="85" spans="2:63" s="1" customFormat="1" ht="12" customHeight="1">
      <c r="B85" s="33"/>
      <c r="C85" s="28" t="s">
        <v>128</v>
      </c>
      <c r="D85" s="34"/>
      <c r="E85" s="34"/>
      <c r="F85" s="34"/>
      <c r="G85" s="34"/>
      <c r="H85" s="34"/>
      <c r="I85" s="111"/>
      <c r="J85" s="34"/>
      <c r="K85" s="34"/>
      <c r="L85" s="37"/>
    </row>
    <row r="86" spans="2:63" s="1" customFormat="1" ht="16.5" customHeight="1">
      <c r="B86" s="33"/>
      <c r="C86" s="34"/>
      <c r="D86" s="34"/>
      <c r="E86" s="264" t="str">
        <f>E11</f>
        <v>1.2 - SO 1.2. Oprava opěrných zdí a sanace stropu  (  km staveb. obj. 0,04518-0,13628)</v>
      </c>
      <c r="F86" s="263"/>
      <c r="G86" s="263"/>
      <c r="H86" s="263"/>
      <c r="I86" s="111"/>
      <c r="J86" s="34"/>
      <c r="K86" s="34"/>
      <c r="L86" s="37"/>
    </row>
    <row r="87" spans="2:63" s="1" customFormat="1" ht="6.95" customHeight="1">
      <c r="B87" s="33"/>
      <c r="C87" s="34"/>
      <c r="D87" s="34"/>
      <c r="E87" s="34"/>
      <c r="F87" s="34"/>
      <c r="G87" s="34"/>
      <c r="H87" s="34"/>
      <c r="I87" s="111"/>
      <c r="J87" s="34"/>
      <c r="K87" s="34"/>
      <c r="L87" s="37"/>
    </row>
    <row r="88" spans="2:63" s="1" customFormat="1" ht="12" customHeight="1">
      <c r="B88" s="33"/>
      <c r="C88" s="28" t="s">
        <v>22</v>
      </c>
      <c r="D88" s="34"/>
      <c r="E88" s="34"/>
      <c r="F88" s="26" t="str">
        <f>F14</f>
        <v>Vamberk</v>
      </c>
      <c r="G88" s="34"/>
      <c r="H88" s="34"/>
      <c r="I88" s="112" t="s">
        <v>24</v>
      </c>
      <c r="J88" s="54" t="str">
        <f>IF(J14="","",J14)</f>
        <v>31.3.2017</v>
      </c>
      <c r="K88" s="34"/>
      <c r="L88" s="37"/>
    </row>
    <row r="89" spans="2:63" s="1" customFormat="1" ht="6.95" customHeight="1">
      <c r="B89" s="33"/>
      <c r="C89" s="34"/>
      <c r="D89" s="34"/>
      <c r="E89" s="34"/>
      <c r="F89" s="34"/>
      <c r="G89" s="34"/>
      <c r="H89" s="34"/>
      <c r="I89" s="111"/>
      <c r="J89" s="34"/>
      <c r="K89" s="34"/>
      <c r="L89" s="37"/>
    </row>
    <row r="90" spans="2:63" s="1" customFormat="1" ht="24.95" customHeight="1">
      <c r="B90" s="33"/>
      <c r="C90" s="28" t="s">
        <v>26</v>
      </c>
      <c r="D90" s="34"/>
      <c r="E90" s="34"/>
      <c r="F90" s="26" t="str">
        <f>E17</f>
        <v>Povodí Labe,státní podnik,Víta Nejedlého 951,HK3</v>
      </c>
      <c r="G90" s="34"/>
      <c r="H90" s="34"/>
      <c r="I90" s="112" t="s">
        <v>32</v>
      </c>
      <c r="J90" s="31" t="str">
        <f>E23</f>
        <v>Multiaqua s.r.o.,Veverkova 1343,Hradec Král. 2</v>
      </c>
      <c r="K90" s="34"/>
      <c r="L90" s="37"/>
    </row>
    <row r="91" spans="2:63" s="1" customFormat="1" ht="13.7" customHeight="1">
      <c r="B91" s="33"/>
      <c r="C91" s="28" t="s">
        <v>30</v>
      </c>
      <c r="D91" s="34"/>
      <c r="E91" s="34"/>
      <c r="F91" s="26" t="str">
        <f>IF(E20="","",E20)</f>
        <v>Vyplň údaj</v>
      </c>
      <c r="G91" s="34"/>
      <c r="H91" s="34"/>
      <c r="I91" s="112" t="s">
        <v>35</v>
      </c>
      <c r="J91" s="31" t="str">
        <f>E26</f>
        <v>Ing. Šárka Volfová</v>
      </c>
      <c r="K91" s="34"/>
      <c r="L91" s="37"/>
    </row>
    <row r="92" spans="2:63" s="1" customFormat="1" ht="10.35" customHeight="1">
      <c r="B92" s="33"/>
      <c r="C92" s="34"/>
      <c r="D92" s="34"/>
      <c r="E92" s="34"/>
      <c r="F92" s="34"/>
      <c r="G92" s="34"/>
      <c r="H92" s="34"/>
      <c r="I92" s="111"/>
      <c r="J92" s="34"/>
      <c r="K92" s="34"/>
      <c r="L92" s="37"/>
    </row>
    <row r="93" spans="2:63" s="10" customFormat="1" ht="29.25" customHeight="1">
      <c r="B93" s="155"/>
      <c r="C93" s="156" t="s">
        <v>146</v>
      </c>
      <c r="D93" s="157" t="s">
        <v>58</v>
      </c>
      <c r="E93" s="157" t="s">
        <v>54</v>
      </c>
      <c r="F93" s="157" t="s">
        <v>55</v>
      </c>
      <c r="G93" s="157" t="s">
        <v>147</v>
      </c>
      <c r="H93" s="157" t="s">
        <v>148</v>
      </c>
      <c r="I93" s="158" t="s">
        <v>149</v>
      </c>
      <c r="J93" s="159" t="s">
        <v>133</v>
      </c>
      <c r="K93" s="160" t="s">
        <v>150</v>
      </c>
      <c r="L93" s="161"/>
      <c r="M93" s="63" t="s">
        <v>1</v>
      </c>
      <c r="N93" s="64" t="s">
        <v>43</v>
      </c>
      <c r="O93" s="64" t="s">
        <v>151</v>
      </c>
      <c r="P93" s="64" t="s">
        <v>152</v>
      </c>
      <c r="Q93" s="64" t="s">
        <v>153</v>
      </c>
      <c r="R93" s="64" t="s">
        <v>154</v>
      </c>
      <c r="S93" s="64" t="s">
        <v>155</v>
      </c>
      <c r="T93" s="65" t="s">
        <v>156</v>
      </c>
    </row>
    <row r="94" spans="2:63" s="1" customFormat="1" ht="22.9" customHeight="1">
      <c r="B94" s="33"/>
      <c r="C94" s="70" t="s">
        <v>157</v>
      </c>
      <c r="D94" s="34"/>
      <c r="E94" s="34"/>
      <c r="F94" s="34"/>
      <c r="G94" s="34"/>
      <c r="H94" s="34"/>
      <c r="I94" s="111"/>
      <c r="J94" s="162">
        <f>BK94</f>
        <v>0</v>
      </c>
      <c r="K94" s="34"/>
      <c r="L94" s="37"/>
      <c r="M94" s="66"/>
      <c r="N94" s="67"/>
      <c r="O94" s="67"/>
      <c r="P94" s="163">
        <f>P95+P225</f>
        <v>0</v>
      </c>
      <c r="Q94" s="67"/>
      <c r="R94" s="163">
        <f>R95+R225</f>
        <v>13.154577249999999</v>
      </c>
      <c r="S94" s="67"/>
      <c r="T94" s="164">
        <f>T95+T225</f>
        <v>42.464750000000002</v>
      </c>
      <c r="AT94" s="16" t="s">
        <v>72</v>
      </c>
      <c r="AU94" s="16" t="s">
        <v>135</v>
      </c>
      <c r="BK94" s="165">
        <f>BK95+BK225</f>
        <v>0</v>
      </c>
    </row>
    <row r="95" spans="2:63" s="11" customFormat="1" ht="25.9" customHeight="1">
      <c r="B95" s="166"/>
      <c r="C95" s="167"/>
      <c r="D95" s="168" t="s">
        <v>72</v>
      </c>
      <c r="E95" s="169" t="s">
        <v>158</v>
      </c>
      <c r="F95" s="169" t="s">
        <v>159</v>
      </c>
      <c r="G95" s="167"/>
      <c r="H95" s="167"/>
      <c r="I95" s="170"/>
      <c r="J95" s="171">
        <f>BK95</f>
        <v>0</v>
      </c>
      <c r="K95" s="167"/>
      <c r="L95" s="172"/>
      <c r="M95" s="173"/>
      <c r="N95" s="174"/>
      <c r="O95" s="174"/>
      <c r="P95" s="175">
        <f>P96+P133+P149+P153+P209+P222</f>
        <v>0</v>
      </c>
      <c r="Q95" s="174"/>
      <c r="R95" s="175">
        <f>R96+R133+R149+R153+R209+R222</f>
        <v>13.004501249999999</v>
      </c>
      <c r="S95" s="174"/>
      <c r="T95" s="176">
        <f>T96+T133+T149+T153+T209+T222</f>
        <v>42.464750000000002</v>
      </c>
      <c r="AR95" s="177" t="s">
        <v>77</v>
      </c>
      <c r="AT95" s="178" t="s">
        <v>72</v>
      </c>
      <c r="AU95" s="178" t="s">
        <v>73</v>
      </c>
      <c r="AY95" s="177" t="s">
        <v>160</v>
      </c>
      <c r="BK95" s="179">
        <f>BK96+BK133+BK149+BK153+BK209+BK222</f>
        <v>0</v>
      </c>
    </row>
    <row r="96" spans="2:63" s="11" customFormat="1" ht="22.9" customHeight="1">
      <c r="B96" s="166"/>
      <c r="C96" s="167"/>
      <c r="D96" s="168" t="s">
        <v>72</v>
      </c>
      <c r="E96" s="180" t="s">
        <v>77</v>
      </c>
      <c r="F96" s="180" t="s">
        <v>161</v>
      </c>
      <c r="G96" s="167"/>
      <c r="H96" s="167"/>
      <c r="I96" s="170"/>
      <c r="J96" s="181">
        <f>BK96</f>
        <v>0</v>
      </c>
      <c r="K96" s="167"/>
      <c r="L96" s="172"/>
      <c r="M96" s="173"/>
      <c r="N96" s="174"/>
      <c r="O96" s="174"/>
      <c r="P96" s="175">
        <f>SUM(P97:P132)</f>
        <v>0</v>
      </c>
      <c r="Q96" s="174"/>
      <c r="R96" s="175">
        <f>SUM(R97:R132)</f>
        <v>1.92E-3</v>
      </c>
      <c r="S96" s="174"/>
      <c r="T96" s="176">
        <f>SUM(T97:T132)</f>
        <v>36.39</v>
      </c>
      <c r="AR96" s="177" t="s">
        <v>77</v>
      </c>
      <c r="AT96" s="178" t="s">
        <v>72</v>
      </c>
      <c r="AU96" s="178" t="s">
        <v>77</v>
      </c>
      <c r="AY96" s="177" t="s">
        <v>160</v>
      </c>
      <c r="BK96" s="179">
        <f>SUM(BK97:BK132)</f>
        <v>0</v>
      </c>
    </row>
    <row r="97" spans="2:65" s="1" customFormat="1" ht="16.5" customHeight="1">
      <c r="B97" s="33"/>
      <c r="C97" s="182" t="s">
        <v>77</v>
      </c>
      <c r="D97" s="182" t="s">
        <v>162</v>
      </c>
      <c r="E97" s="183" t="s">
        <v>458</v>
      </c>
      <c r="F97" s="184" t="s">
        <v>459</v>
      </c>
      <c r="G97" s="185" t="s">
        <v>165</v>
      </c>
      <c r="H97" s="186">
        <v>16</v>
      </c>
      <c r="I97" s="187"/>
      <c r="J97" s="188">
        <f>ROUND(I97*H97,2)</f>
        <v>0</v>
      </c>
      <c r="K97" s="184" t="s">
        <v>166</v>
      </c>
      <c r="L97" s="37"/>
      <c r="M97" s="189" t="s">
        <v>1</v>
      </c>
      <c r="N97" s="190" t="s">
        <v>44</v>
      </c>
      <c r="O97" s="59"/>
      <c r="P97" s="191">
        <f>O97*H97</f>
        <v>0</v>
      </c>
      <c r="Q97" s="191">
        <v>0</v>
      </c>
      <c r="R97" s="191">
        <f>Q97*H97</f>
        <v>0</v>
      </c>
      <c r="S97" s="191">
        <v>0.3</v>
      </c>
      <c r="T97" s="192">
        <f>S97*H97</f>
        <v>4.8</v>
      </c>
      <c r="AR97" s="16" t="s">
        <v>122</v>
      </c>
      <c r="AT97" s="16" t="s">
        <v>162</v>
      </c>
      <c r="AU97" s="16" t="s">
        <v>81</v>
      </c>
      <c r="AY97" s="16" t="s">
        <v>160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6" t="s">
        <v>77</v>
      </c>
      <c r="BK97" s="193">
        <f>ROUND(I97*H97,2)</f>
        <v>0</v>
      </c>
      <c r="BL97" s="16" t="s">
        <v>122</v>
      </c>
      <c r="BM97" s="16" t="s">
        <v>460</v>
      </c>
    </row>
    <row r="98" spans="2:65" s="1" customFormat="1" ht="19.5">
      <c r="B98" s="33"/>
      <c r="C98" s="34"/>
      <c r="D98" s="194" t="s">
        <v>168</v>
      </c>
      <c r="E98" s="34"/>
      <c r="F98" s="195" t="s">
        <v>461</v>
      </c>
      <c r="G98" s="34"/>
      <c r="H98" s="34"/>
      <c r="I98" s="111"/>
      <c r="J98" s="34"/>
      <c r="K98" s="34"/>
      <c r="L98" s="37"/>
      <c r="M98" s="196"/>
      <c r="N98" s="59"/>
      <c r="O98" s="59"/>
      <c r="P98" s="59"/>
      <c r="Q98" s="59"/>
      <c r="R98" s="59"/>
      <c r="S98" s="59"/>
      <c r="T98" s="60"/>
      <c r="AT98" s="16" t="s">
        <v>168</v>
      </c>
      <c r="AU98" s="16" t="s">
        <v>81</v>
      </c>
    </row>
    <row r="99" spans="2:65" s="12" customFormat="1" ht="11.25">
      <c r="B99" s="197"/>
      <c r="C99" s="198"/>
      <c r="D99" s="194" t="s">
        <v>170</v>
      </c>
      <c r="E99" s="199" t="s">
        <v>1</v>
      </c>
      <c r="F99" s="200" t="s">
        <v>462</v>
      </c>
      <c r="G99" s="198"/>
      <c r="H99" s="201">
        <v>16</v>
      </c>
      <c r="I99" s="202"/>
      <c r="J99" s="198"/>
      <c r="K99" s="198"/>
      <c r="L99" s="203"/>
      <c r="M99" s="204"/>
      <c r="N99" s="205"/>
      <c r="O99" s="205"/>
      <c r="P99" s="205"/>
      <c r="Q99" s="205"/>
      <c r="R99" s="205"/>
      <c r="S99" s="205"/>
      <c r="T99" s="206"/>
      <c r="AT99" s="207" t="s">
        <v>170</v>
      </c>
      <c r="AU99" s="207" t="s">
        <v>81</v>
      </c>
      <c r="AV99" s="12" t="s">
        <v>81</v>
      </c>
      <c r="AW99" s="12" t="s">
        <v>34</v>
      </c>
      <c r="AX99" s="12" t="s">
        <v>77</v>
      </c>
      <c r="AY99" s="207" t="s">
        <v>160</v>
      </c>
    </row>
    <row r="100" spans="2:65" s="1" customFormat="1" ht="16.5" customHeight="1">
      <c r="B100" s="33"/>
      <c r="C100" s="182" t="s">
        <v>81</v>
      </c>
      <c r="D100" s="182" t="s">
        <v>162</v>
      </c>
      <c r="E100" s="183" t="s">
        <v>463</v>
      </c>
      <c r="F100" s="184" t="s">
        <v>464</v>
      </c>
      <c r="G100" s="185" t="s">
        <v>165</v>
      </c>
      <c r="H100" s="186">
        <v>65</v>
      </c>
      <c r="I100" s="187"/>
      <c r="J100" s="188">
        <f>ROUND(I100*H100,2)</f>
        <v>0</v>
      </c>
      <c r="K100" s="184" t="s">
        <v>166</v>
      </c>
      <c r="L100" s="37"/>
      <c r="M100" s="189" t="s">
        <v>1</v>
      </c>
      <c r="N100" s="190" t="s">
        <v>44</v>
      </c>
      <c r="O100" s="59"/>
      <c r="P100" s="191">
        <f>O100*H100</f>
        <v>0</v>
      </c>
      <c r="Q100" s="191">
        <v>0</v>
      </c>
      <c r="R100" s="191">
        <f>Q100*H100</f>
        <v>0</v>
      </c>
      <c r="S100" s="191">
        <v>0.17</v>
      </c>
      <c r="T100" s="192">
        <f>S100*H100</f>
        <v>11.05</v>
      </c>
      <c r="AR100" s="16" t="s">
        <v>122</v>
      </c>
      <c r="AT100" s="16" t="s">
        <v>162</v>
      </c>
      <c r="AU100" s="16" t="s">
        <v>81</v>
      </c>
      <c r="AY100" s="16" t="s">
        <v>160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6" t="s">
        <v>77</v>
      </c>
      <c r="BK100" s="193">
        <f>ROUND(I100*H100,2)</f>
        <v>0</v>
      </c>
      <c r="BL100" s="16" t="s">
        <v>122</v>
      </c>
      <c r="BM100" s="16" t="s">
        <v>465</v>
      </c>
    </row>
    <row r="101" spans="2:65" s="1" customFormat="1" ht="19.5">
      <c r="B101" s="33"/>
      <c r="C101" s="34"/>
      <c r="D101" s="194" t="s">
        <v>168</v>
      </c>
      <c r="E101" s="34"/>
      <c r="F101" s="195" t="s">
        <v>466</v>
      </c>
      <c r="G101" s="34"/>
      <c r="H101" s="34"/>
      <c r="I101" s="111"/>
      <c r="J101" s="34"/>
      <c r="K101" s="34"/>
      <c r="L101" s="37"/>
      <c r="M101" s="196"/>
      <c r="N101" s="59"/>
      <c r="O101" s="59"/>
      <c r="P101" s="59"/>
      <c r="Q101" s="59"/>
      <c r="R101" s="59"/>
      <c r="S101" s="59"/>
      <c r="T101" s="60"/>
      <c r="AT101" s="16" t="s">
        <v>168</v>
      </c>
      <c r="AU101" s="16" t="s">
        <v>81</v>
      </c>
    </row>
    <row r="102" spans="2:65" s="12" customFormat="1" ht="11.25">
      <c r="B102" s="197"/>
      <c r="C102" s="198"/>
      <c r="D102" s="194" t="s">
        <v>170</v>
      </c>
      <c r="E102" s="199" t="s">
        <v>1</v>
      </c>
      <c r="F102" s="200" t="s">
        <v>467</v>
      </c>
      <c r="G102" s="198"/>
      <c r="H102" s="201">
        <v>65</v>
      </c>
      <c r="I102" s="202"/>
      <c r="J102" s="198"/>
      <c r="K102" s="198"/>
      <c r="L102" s="203"/>
      <c r="M102" s="204"/>
      <c r="N102" s="205"/>
      <c r="O102" s="205"/>
      <c r="P102" s="205"/>
      <c r="Q102" s="205"/>
      <c r="R102" s="205"/>
      <c r="S102" s="205"/>
      <c r="T102" s="206"/>
      <c r="AT102" s="207" t="s">
        <v>170</v>
      </c>
      <c r="AU102" s="207" t="s">
        <v>81</v>
      </c>
      <c r="AV102" s="12" t="s">
        <v>81</v>
      </c>
      <c r="AW102" s="12" t="s">
        <v>34</v>
      </c>
      <c r="AX102" s="12" t="s">
        <v>77</v>
      </c>
      <c r="AY102" s="207" t="s">
        <v>160</v>
      </c>
    </row>
    <row r="103" spans="2:65" s="1" customFormat="1" ht="16.5" customHeight="1">
      <c r="B103" s="33"/>
      <c r="C103" s="182" t="s">
        <v>100</v>
      </c>
      <c r="D103" s="182" t="s">
        <v>162</v>
      </c>
      <c r="E103" s="183" t="s">
        <v>468</v>
      </c>
      <c r="F103" s="184" t="s">
        <v>469</v>
      </c>
      <c r="G103" s="185" t="s">
        <v>165</v>
      </c>
      <c r="H103" s="186">
        <v>65</v>
      </c>
      <c r="I103" s="187"/>
      <c r="J103" s="188">
        <f>ROUND(I103*H103,2)</f>
        <v>0</v>
      </c>
      <c r="K103" s="184" t="s">
        <v>166</v>
      </c>
      <c r="L103" s="37"/>
      <c r="M103" s="189" t="s">
        <v>1</v>
      </c>
      <c r="N103" s="190" t="s">
        <v>44</v>
      </c>
      <c r="O103" s="59"/>
      <c r="P103" s="191">
        <f>O103*H103</f>
        <v>0</v>
      </c>
      <c r="Q103" s="191">
        <v>0</v>
      </c>
      <c r="R103" s="191">
        <f>Q103*H103</f>
        <v>0</v>
      </c>
      <c r="S103" s="191">
        <v>0.316</v>
      </c>
      <c r="T103" s="192">
        <f>S103*H103</f>
        <v>20.54</v>
      </c>
      <c r="AR103" s="16" t="s">
        <v>122</v>
      </c>
      <c r="AT103" s="16" t="s">
        <v>162</v>
      </c>
      <c r="AU103" s="16" t="s">
        <v>81</v>
      </c>
      <c r="AY103" s="16" t="s">
        <v>160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6" t="s">
        <v>77</v>
      </c>
      <c r="BK103" s="193">
        <f>ROUND(I103*H103,2)</f>
        <v>0</v>
      </c>
      <c r="BL103" s="16" t="s">
        <v>122</v>
      </c>
      <c r="BM103" s="16" t="s">
        <v>470</v>
      </c>
    </row>
    <row r="104" spans="2:65" s="1" customFormat="1" ht="19.5">
      <c r="B104" s="33"/>
      <c r="C104" s="34"/>
      <c r="D104" s="194" t="s">
        <v>168</v>
      </c>
      <c r="E104" s="34"/>
      <c r="F104" s="195" t="s">
        <v>471</v>
      </c>
      <c r="G104" s="34"/>
      <c r="H104" s="34"/>
      <c r="I104" s="111"/>
      <c r="J104" s="34"/>
      <c r="K104" s="34"/>
      <c r="L104" s="37"/>
      <c r="M104" s="196"/>
      <c r="N104" s="59"/>
      <c r="O104" s="59"/>
      <c r="P104" s="59"/>
      <c r="Q104" s="59"/>
      <c r="R104" s="59"/>
      <c r="S104" s="59"/>
      <c r="T104" s="60"/>
      <c r="AT104" s="16" t="s">
        <v>168</v>
      </c>
      <c r="AU104" s="16" t="s">
        <v>81</v>
      </c>
    </row>
    <row r="105" spans="2:65" s="12" customFormat="1" ht="11.25">
      <c r="B105" s="197"/>
      <c r="C105" s="198"/>
      <c r="D105" s="194" t="s">
        <v>170</v>
      </c>
      <c r="E105" s="199" t="s">
        <v>1</v>
      </c>
      <c r="F105" s="200" t="s">
        <v>467</v>
      </c>
      <c r="G105" s="198"/>
      <c r="H105" s="201">
        <v>65</v>
      </c>
      <c r="I105" s="202"/>
      <c r="J105" s="198"/>
      <c r="K105" s="198"/>
      <c r="L105" s="203"/>
      <c r="M105" s="204"/>
      <c r="N105" s="205"/>
      <c r="O105" s="205"/>
      <c r="P105" s="205"/>
      <c r="Q105" s="205"/>
      <c r="R105" s="205"/>
      <c r="S105" s="205"/>
      <c r="T105" s="206"/>
      <c r="AT105" s="207" t="s">
        <v>170</v>
      </c>
      <c r="AU105" s="207" t="s">
        <v>81</v>
      </c>
      <c r="AV105" s="12" t="s">
        <v>81</v>
      </c>
      <c r="AW105" s="12" t="s">
        <v>34</v>
      </c>
      <c r="AX105" s="12" t="s">
        <v>77</v>
      </c>
      <c r="AY105" s="207" t="s">
        <v>160</v>
      </c>
    </row>
    <row r="106" spans="2:65" s="1" customFormat="1" ht="16.5" customHeight="1">
      <c r="B106" s="33"/>
      <c r="C106" s="182" t="s">
        <v>122</v>
      </c>
      <c r="D106" s="182" t="s">
        <v>162</v>
      </c>
      <c r="E106" s="183" t="s">
        <v>472</v>
      </c>
      <c r="F106" s="184" t="s">
        <v>473</v>
      </c>
      <c r="G106" s="185" t="s">
        <v>174</v>
      </c>
      <c r="H106" s="186">
        <v>12.8</v>
      </c>
      <c r="I106" s="187"/>
      <c r="J106" s="188">
        <f>ROUND(I106*H106,2)</f>
        <v>0</v>
      </c>
      <c r="K106" s="184" t="s">
        <v>166</v>
      </c>
      <c r="L106" s="37"/>
      <c r="M106" s="189" t="s">
        <v>1</v>
      </c>
      <c r="N106" s="190" t="s">
        <v>44</v>
      </c>
      <c r="O106" s="59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AR106" s="16" t="s">
        <v>122</v>
      </c>
      <c r="AT106" s="16" t="s">
        <v>162</v>
      </c>
      <c r="AU106" s="16" t="s">
        <v>81</v>
      </c>
      <c r="AY106" s="16" t="s">
        <v>160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6" t="s">
        <v>77</v>
      </c>
      <c r="BK106" s="193">
        <f>ROUND(I106*H106,2)</f>
        <v>0</v>
      </c>
      <c r="BL106" s="16" t="s">
        <v>122</v>
      </c>
      <c r="BM106" s="16" t="s">
        <v>474</v>
      </c>
    </row>
    <row r="107" spans="2:65" s="1" customFormat="1" ht="19.5">
      <c r="B107" s="33"/>
      <c r="C107" s="34"/>
      <c r="D107" s="194" t="s">
        <v>168</v>
      </c>
      <c r="E107" s="34"/>
      <c r="F107" s="195" t="s">
        <v>475</v>
      </c>
      <c r="G107" s="34"/>
      <c r="H107" s="34"/>
      <c r="I107" s="111"/>
      <c r="J107" s="34"/>
      <c r="K107" s="34"/>
      <c r="L107" s="37"/>
      <c r="M107" s="196"/>
      <c r="N107" s="59"/>
      <c r="O107" s="59"/>
      <c r="P107" s="59"/>
      <c r="Q107" s="59"/>
      <c r="R107" s="59"/>
      <c r="S107" s="59"/>
      <c r="T107" s="60"/>
      <c r="AT107" s="16" t="s">
        <v>168</v>
      </c>
      <c r="AU107" s="16" t="s">
        <v>81</v>
      </c>
    </row>
    <row r="108" spans="2:65" s="12" customFormat="1" ht="11.25">
      <c r="B108" s="197"/>
      <c r="C108" s="198"/>
      <c r="D108" s="194" t="s">
        <v>170</v>
      </c>
      <c r="E108" s="199" t="s">
        <v>1</v>
      </c>
      <c r="F108" s="200" t="s">
        <v>476</v>
      </c>
      <c r="G108" s="198"/>
      <c r="H108" s="201">
        <v>8</v>
      </c>
      <c r="I108" s="202"/>
      <c r="J108" s="198"/>
      <c r="K108" s="198"/>
      <c r="L108" s="203"/>
      <c r="M108" s="204"/>
      <c r="N108" s="205"/>
      <c r="O108" s="205"/>
      <c r="P108" s="205"/>
      <c r="Q108" s="205"/>
      <c r="R108" s="205"/>
      <c r="S108" s="205"/>
      <c r="T108" s="206"/>
      <c r="AT108" s="207" t="s">
        <v>170</v>
      </c>
      <c r="AU108" s="207" t="s">
        <v>81</v>
      </c>
      <c r="AV108" s="12" t="s">
        <v>81</v>
      </c>
      <c r="AW108" s="12" t="s">
        <v>34</v>
      </c>
      <c r="AX108" s="12" t="s">
        <v>73</v>
      </c>
      <c r="AY108" s="207" t="s">
        <v>160</v>
      </c>
    </row>
    <row r="109" spans="2:65" s="12" customFormat="1" ht="11.25">
      <c r="B109" s="197"/>
      <c r="C109" s="198"/>
      <c r="D109" s="194" t="s">
        <v>170</v>
      </c>
      <c r="E109" s="199" t="s">
        <v>1</v>
      </c>
      <c r="F109" s="200" t="s">
        <v>477</v>
      </c>
      <c r="G109" s="198"/>
      <c r="H109" s="201">
        <v>4.8</v>
      </c>
      <c r="I109" s="202"/>
      <c r="J109" s="198"/>
      <c r="K109" s="198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170</v>
      </c>
      <c r="AU109" s="207" t="s">
        <v>81</v>
      </c>
      <c r="AV109" s="12" t="s">
        <v>81</v>
      </c>
      <c r="AW109" s="12" t="s">
        <v>34</v>
      </c>
      <c r="AX109" s="12" t="s">
        <v>73</v>
      </c>
      <c r="AY109" s="207" t="s">
        <v>160</v>
      </c>
    </row>
    <row r="110" spans="2:65" s="13" customFormat="1" ht="11.25">
      <c r="B110" s="208"/>
      <c r="C110" s="209"/>
      <c r="D110" s="194" t="s">
        <v>170</v>
      </c>
      <c r="E110" s="210" t="s">
        <v>1</v>
      </c>
      <c r="F110" s="211" t="s">
        <v>196</v>
      </c>
      <c r="G110" s="209"/>
      <c r="H110" s="212">
        <v>12.8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170</v>
      </c>
      <c r="AU110" s="218" t="s">
        <v>81</v>
      </c>
      <c r="AV110" s="13" t="s">
        <v>122</v>
      </c>
      <c r="AW110" s="13" t="s">
        <v>34</v>
      </c>
      <c r="AX110" s="13" t="s">
        <v>77</v>
      </c>
      <c r="AY110" s="218" t="s">
        <v>160</v>
      </c>
    </row>
    <row r="111" spans="2:65" s="1" customFormat="1" ht="16.5" customHeight="1">
      <c r="B111" s="33"/>
      <c r="C111" s="182" t="s">
        <v>189</v>
      </c>
      <c r="D111" s="182" t="s">
        <v>162</v>
      </c>
      <c r="E111" s="183" t="s">
        <v>478</v>
      </c>
      <c r="F111" s="184" t="s">
        <v>479</v>
      </c>
      <c r="G111" s="185" t="s">
        <v>174</v>
      </c>
      <c r="H111" s="186">
        <v>3.84</v>
      </c>
      <c r="I111" s="187"/>
      <c r="J111" s="188">
        <f>ROUND(I111*H111,2)</f>
        <v>0</v>
      </c>
      <c r="K111" s="184" t="s">
        <v>166</v>
      </c>
      <c r="L111" s="37"/>
      <c r="M111" s="189" t="s">
        <v>1</v>
      </c>
      <c r="N111" s="190" t="s">
        <v>44</v>
      </c>
      <c r="O111" s="59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AR111" s="16" t="s">
        <v>122</v>
      </c>
      <c r="AT111" s="16" t="s">
        <v>162</v>
      </c>
      <c r="AU111" s="16" t="s">
        <v>81</v>
      </c>
      <c r="AY111" s="16" t="s">
        <v>160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6" t="s">
        <v>77</v>
      </c>
      <c r="BK111" s="193">
        <f>ROUND(I111*H111,2)</f>
        <v>0</v>
      </c>
      <c r="BL111" s="16" t="s">
        <v>122</v>
      </c>
      <c r="BM111" s="16" t="s">
        <v>480</v>
      </c>
    </row>
    <row r="112" spans="2:65" s="1" customFormat="1" ht="19.5">
      <c r="B112" s="33"/>
      <c r="C112" s="34"/>
      <c r="D112" s="194" t="s">
        <v>168</v>
      </c>
      <c r="E112" s="34"/>
      <c r="F112" s="195" t="s">
        <v>481</v>
      </c>
      <c r="G112" s="34"/>
      <c r="H112" s="34"/>
      <c r="I112" s="111"/>
      <c r="J112" s="34"/>
      <c r="K112" s="34"/>
      <c r="L112" s="37"/>
      <c r="M112" s="196"/>
      <c r="N112" s="59"/>
      <c r="O112" s="59"/>
      <c r="P112" s="59"/>
      <c r="Q112" s="59"/>
      <c r="R112" s="59"/>
      <c r="S112" s="59"/>
      <c r="T112" s="60"/>
      <c r="AT112" s="16" t="s">
        <v>168</v>
      </c>
      <c r="AU112" s="16" t="s">
        <v>81</v>
      </c>
    </row>
    <row r="113" spans="2:65" s="12" customFormat="1" ht="11.25">
      <c r="B113" s="197"/>
      <c r="C113" s="198"/>
      <c r="D113" s="194" t="s">
        <v>170</v>
      </c>
      <c r="E113" s="199" t="s">
        <v>1</v>
      </c>
      <c r="F113" s="200" t="s">
        <v>482</v>
      </c>
      <c r="G113" s="198"/>
      <c r="H113" s="201">
        <v>3.84</v>
      </c>
      <c r="I113" s="202"/>
      <c r="J113" s="198"/>
      <c r="K113" s="198"/>
      <c r="L113" s="203"/>
      <c r="M113" s="204"/>
      <c r="N113" s="205"/>
      <c r="O113" s="205"/>
      <c r="P113" s="205"/>
      <c r="Q113" s="205"/>
      <c r="R113" s="205"/>
      <c r="S113" s="205"/>
      <c r="T113" s="206"/>
      <c r="AT113" s="207" t="s">
        <v>170</v>
      </c>
      <c r="AU113" s="207" t="s">
        <v>81</v>
      </c>
      <c r="AV113" s="12" t="s">
        <v>81</v>
      </c>
      <c r="AW113" s="12" t="s">
        <v>34</v>
      </c>
      <c r="AX113" s="12" t="s">
        <v>77</v>
      </c>
      <c r="AY113" s="207" t="s">
        <v>160</v>
      </c>
    </row>
    <row r="114" spans="2:65" s="1" customFormat="1" ht="16.5" customHeight="1">
      <c r="B114" s="33"/>
      <c r="C114" s="182" t="s">
        <v>197</v>
      </c>
      <c r="D114" s="182" t="s">
        <v>162</v>
      </c>
      <c r="E114" s="183" t="s">
        <v>483</v>
      </c>
      <c r="F114" s="184" t="s">
        <v>484</v>
      </c>
      <c r="G114" s="185" t="s">
        <v>174</v>
      </c>
      <c r="H114" s="186">
        <v>12.8</v>
      </c>
      <c r="I114" s="187"/>
      <c r="J114" s="188">
        <f>ROUND(I114*H114,2)</f>
        <v>0</v>
      </c>
      <c r="K114" s="184" t="s">
        <v>166</v>
      </c>
      <c r="L114" s="37"/>
      <c r="M114" s="189" t="s">
        <v>1</v>
      </c>
      <c r="N114" s="190" t="s">
        <v>44</v>
      </c>
      <c r="O114" s="59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16" t="s">
        <v>122</v>
      </c>
      <c r="AT114" s="16" t="s">
        <v>162</v>
      </c>
      <c r="AU114" s="16" t="s">
        <v>81</v>
      </c>
      <c r="AY114" s="16" t="s">
        <v>160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6" t="s">
        <v>77</v>
      </c>
      <c r="BK114" s="193">
        <f>ROUND(I114*H114,2)</f>
        <v>0</v>
      </c>
      <c r="BL114" s="16" t="s">
        <v>122</v>
      </c>
      <c r="BM114" s="16" t="s">
        <v>485</v>
      </c>
    </row>
    <row r="115" spans="2:65" s="1" customFormat="1" ht="19.5">
      <c r="B115" s="33"/>
      <c r="C115" s="34"/>
      <c r="D115" s="194" t="s">
        <v>168</v>
      </c>
      <c r="E115" s="34"/>
      <c r="F115" s="195" t="s">
        <v>486</v>
      </c>
      <c r="G115" s="34"/>
      <c r="H115" s="34"/>
      <c r="I115" s="111"/>
      <c r="J115" s="34"/>
      <c r="K115" s="34"/>
      <c r="L115" s="37"/>
      <c r="M115" s="196"/>
      <c r="N115" s="59"/>
      <c r="O115" s="59"/>
      <c r="P115" s="59"/>
      <c r="Q115" s="59"/>
      <c r="R115" s="59"/>
      <c r="S115" s="59"/>
      <c r="T115" s="60"/>
      <c r="AT115" s="16" t="s">
        <v>168</v>
      </c>
      <c r="AU115" s="16" t="s">
        <v>81</v>
      </c>
    </row>
    <row r="116" spans="2:65" s="12" customFormat="1" ht="11.25">
      <c r="B116" s="197"/>
      <c r="C116" s="198"/>
      <c r="D116" s="194" t="s">
        <v>170</v>
      </c>
      <c r="E116" s="199" t="s">
        <v>1</v>
      </c>
      <c r="F116" s="200" t="s">
        <v>487</v>
      </c>
      <c r="G116" s="198"/>
      <c r="H116" s="201">
        <v>8</v>
      </c>
      <c r="I116" s="202"/>
      <c r="J116" s="198"/>
      <c r="K116" s="198"/>
      <c r="L116" s="203"/>
      <c r="M116" s="204"/>
      <c r="N116" s="205"/>
      <c r="O116" s="205"/>
      <c r="P116" s="205"/>
      <c r="Q116" s="205"/>
      <c r="R116" s="205"/>
      <c r="S116" s="205"/>
      <c r="T116" s="206"/>
      <c r="AT116" s="207" t="s">
        <v>170</v>
      </c>
      <c r="AU116" s="207" t="s">
        <v>81</v>
      </c>
      <c r="AV116" s="12" t="s">
        <v>81</v>
      </c>
      <c r="AW116" s="12" t="s">
        <v>34</v>
      </c>
      <c r="AX116" s="12" t="s">
        <v>73</v>
      </c>
      <c r="AY116" s="207" t="s">
        <v>160</v>
      </c>
    </row>
    <row r="117" spans="2:65" s="12" customFormat="1" ht="11.25">
      <c r="B117" s="197"/>
      <c r="C117" s="198"/>
      <c r="D117" s="194" t="s">
        <v>170</v>
      </c>
      <c r="E117" s="199" t="s">
        <v>1</v>
      </c>
      <c r="F117" s="200" t="s">
        <v>488</v>
      </c>
      <c r="G117" s="198"/>
      <c r="H117" s="201">
        <v>4.8</v>
      </c>
      <c r="I117" s="202"/>
      <c r="J117" s="198"/>
      <c r="K117" s="198"/>
      <c r="L117" s="203"/>
      <c r="M117" s="204"/>
      <c r="N117" s="205"/>
      <c r="O117" s="205"/>
      <c r="P117" s="205"/>
      <c r="Q117" s="205"/>
      <c r="R117" s="205"/>
      <c r="S117" s="205"/>
      <c r="T117" s="206"/>
      <c r="AT117" s="207" t="s">
        <v>170</v>
      </c>
      <c r="AU117" s="207" t="s">
        <v>81</v>
      </c>
      <c r="AV117" s="12" t="s">
        <v>81</v>
      </c>
      <c r="AW117" s="12" t="s">
        <v>34</v>
      </c>
      <c r="AX117" s="12" t="s">
        <v>73</v>
      </c>
      <c r="AY117" s="207" t="s">
        <v>160</v>
      </c>
    </row>
    <row r="118" spans="2:65" s="13" customFormat="1" ht="11.25">
      <c r="B118" s="208"/>
      <c r="C118" s="209"/>
      <c r="D118" s="194" t="s">
        <v>170</v>
      </c>
      <c r="E118" s="210" t="s">
        <v>1</v>
      </c>
      <c r="F118" s="211" t="s">
        <v>196</v>
      </c>
      <c r="G118" s="209"/>
      <c r="H118" s="212">
        <v>12.8</v>
      </c>
      <c r="I118" s="213"/>
      <c r="J118" s="209"/>
      <c r="K118" s="209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170</v>
      </c>
      <c r="AU118" s="218" t="s">
        <v>81</v>
      </c>
      <c r="AV118" s="13" t="s">
        <v>122</v>
      </c>
      <c r="AW118" s="13" t="s">
        <v>34</v>
      </c>
      <c r="AX118" s="13" t="s">
        <v>77</v>
      </c>
      <c r="AY118" s="218" t="s">
        <v>160</v>
      </c>
    </row>
    <row r="119" spans="2:65" s="1" customFormat="1" ht="16.5" customHeight="1">
      <c r="B119" s="33"/>
      <c r="C119" s="182" t="s">
        <v>203</v>
      </c>
      <c r="D119" s="182" t="s">
        <v>162</v>
      </c>
      <c r="E119" s="183" t="s">
        <v>489</v>
      </c>
      <c r="F119" s="184" t="s">
        <v>490</v>
      </c>
      <c r="G119" s="185" t="s">
        <v>165</v>
      </c>
      <c r="H119" s="186">
        <v>120</v>
      </c>
      <c r="I119" s="187"/>
      <c r="J119" s="188">
        <f>ROUND(I119*H119,2)</f>
        <v>0</v>
      </c>
      <c r="K119" s="184" t="s">
        <v>166</v>
      </c>
      <c r="L119" s="37"/>
      <c r="M119" s="189" t="s">
        <v>1</v>
      </c>
      <c r="N119" s="190" t="s">
        <v>44</v>
      </c>
      <c r="O119" s="59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6" t="s">
        <v>122</v>
      </c>
      <c r="AT119" s="16" t="s">
        <v>162</v>
      </c>
      <c r="AU119" s="16" t="s">
        <v>81</v>
      </c>
      <c r="AY119" s="16" t="s">
        <v>160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6" t="s">
        <v>77</v>
      </c>
      <c r="BK119" s="193">
        <f>ROUND(I119*H119,2)</f>
        <v>0</v>
      </c>
      <c r="BL119" s="16" t="s">
        <v>122</v>
      </c>
      <c r="BM119" s="16" t="s">
        <v>491</v>
      </c>
    </row>
    <row r="120" spans="2:65" s="1" customFormat="1" ht="19.5">
      <c r="B120" s="33"/>
      <c r="C120" s="34"/>
      <c r="D120" s="194" t="s">
        <v>168</v>
      </c>
      <c r="E120" s="34"/>
      <c r="F120" s="195" t="s">
        <v>492</v>
      </c>
      <c r="G120" s="34"/>
      <c r="H120" s="34"/>
      <c r="I120" s="111"/>
      <c r="J120" s="34"/>
      <c r="K120" s="34"/>
      <c r="L120" s="37"/>
      <c r="M120" s="196"/>
      <c r="N120" s="59"/>
      <c r="O120" s="59"/>
      <c r="P120" s="59"/>
      <c r="Q120" s="59"/>
      <c r="R120" s="59"/>
      <c r="S120" s="59"/>
      <c r="T120" s="60"/>
      <c r="AT120" s="16" t="s">
        <v>168</v>
      </c>
      <c r="AU120" s="16" t="s">
        <v>81</v>
      </c>
    </row>
    <row r="121" spans="2:65" s="12" customFormat="1" ht="11.25">
      <c r="B121" s="197"/>
      <c r="C121" s="198"/>
      <c r="D121" s="194" t="s">
        <v>170</v>
      </c>
      <c r="E121" s="199" t="s">
        <v>1</v>
      </c>
      <c r="F121" s="200" t="s">
        <v>493</v>
      </c>
      <c r="G121" s="198"/>
      <c r="H121" s="201">
        <v>120</v>
      </c>
      <c r="I121" s="202"/>
      <c r="J121" s="198"/>
      <c r="K121" s="198"/>
      <c r="L121" s="203"/>
      <c r="M121" s="204"/>
      <c r="N121" s="205"/>
      <c r="O121" s="205"/>
      <c r="P121" s="205"/>
      <c r="Q121" s="205"/>
      <c r="R121" s="205"/>
      <c r="S121" s="205"/>
      <c r="T121" s="206"/>
      <c r="AT121" s="207" t="s">
        <v>170</v>
      </c>
      <c r="AU121" s="207" t="s">
        <v>81</v>
      </c>
      <c r="AV121" s="12" t="s">
        <v>81</v>
      </c>
      <c r="AW121" s="12" t="s">
        <v>34</v>
      </c>
      <c r="AX121" s="12" t="s">
        <v>77</v>
      </c>
      <c r="AY121" s="207" t="s">
        <v>160</v>
      </c>
    </row>
    <row r="122" spans="2:65" s="1" customFormat="1" ht="16.5" customHeight="1">
      <c r="B122" s="33"/>
      <c r="C122" s="182" t="s">
        <v>209</v>
      </c>
      <c r="D122" s="182" t="s">
        <v>162</v>
      </c>
      <c r="E122" s="183" t="s">
        <v>494</v>
      </c>
      <c r="F122" s="184" t="s">
        <v>495</v>
      </c>
      <c r="G122" s="185" t="s">
        <v>165</v>
      </c>
      <c r="H122" s="186">
        <v>128</v>
      </c>
      <c r="I122" s="187"/>
      <c r="J122" s="188">
        <f>ROUND(I122*H122,2)</f>
        <v>0</v>
      </c>
      <c r="K122" s="184" t="s">
        <v>166</v>
      </c>
      <c r="L122" s="37"/>
      <c r="M122" s="189" t="s">
        <v>1</v>
      </c>
      <c r="N122" s="190" t="s">
        <v>44</v>
      </c>
      <c r="O122" s="59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AR122" s="16" t="s">
        <v>122</v>
      </c>
      <c r="AT122" s="16" t="s">
        <v>162</v>
      </c>
      <c r="AU122" s="16" t="s">
        <v>81</v>
      </c>
      <c r="AY122" s="16" t="s">
        <v>160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6" t="s">
        <v>77</v>
      </c>
      <c r="BK122" s="193">
        <f>ROUND(I122*H122,2)</f>
        <v>0</v>
      </c>
      <c r="BL122" s="16" t="s">
        <v>122</v>
      </c>
      <c r="BM122" s="16" t="s">
        <v>496</v>
      </c>
    </row>
    <row r="123" spans="2:65" s="1" customFormat="1" ht="11.25">
      <c r="B123" s="33"/>
      <c r="C123" s="34"/>
      <c r="D123" s="194" t="s">
        <v>168</v>
      </c>
      <c r="E123" s="34"/>
      <c r="F123" s="195" t="s">
        <v>497</v>
      </c>
      <c r="G123" s="34"/>
      <c r="H123" s="34"/>
      <c r="I123" s="111"/>
      <c r="J123" s="34"/>
      <c r="K123" s="34"/>
      <c r="L123" s="37"/>
      <c r="M123" s="196"/>
      <c r="N123" s="59"/>
      <c r="O123" s="59"/>
      <c r="P123" s="59"/>
      <c r="Q123" s="59"/>
      <c r="R123" s="59"/>
      <c r="S123" s="59"/>
      <c r="T123" s="60"/>
      <c r="AT123" s="16" t="s">
        <v>168</v>
      </c>
      <c r="AU123" s="16" t="s">
        <v>81</v>
      </c>
    </row>
    <row r="124" spans="2:65" s="12" customFormat="1" ht="11.25">
      <c r="B124" s="197"/>
      <c r="C124" s="198"/>
      <c r="D124" s="194" t="s">
        <v>170</v>
      </c>
      <c r="E124" s="199" t="s">
        <v>1</v>
      </c>
      <c r="F124" s="200" t="s">
        <v>498</v>
      </c>
      <c r="G124" s="198"/>
      <c r="H124" s="201">
        <v>8</v>
      </c>
      <c r="I124" s="202"/>
      <c r="J124" s="198"/>
      <c r="K124" s="198"/>
      <c r="L124" s="203"/>
      <c r="M124" s="204"/>
      <c r="N124" s="205"/>
      <c r="O124" s="205"/>
      <c r="P124" s="205"/>
      <c r="Q124" s="205"/>
      <c r="R124" s="205"/>
      <c r="S124" s="205"/>
      <c r="T124" s="206"/>
      <c r="AT124" s="207" t="s">
        <v>170</v>
      </c>
      <c r="AU124" s="207" t="s">
        <v>81</v>
      </c>
      <c r="AV124" s="12" t="s">
        <v>81</v>
      </c>
      <c r="AW124" s="12" t="s">
        <v>34</v>
      </c>
      <c r="AX124" s="12" t="s">
        <v>73</v>
      </c>
      <c r="AY124" s="207" t="s">
        <v>160</v>
      </c>
    </row>
    <row r="125" spans="2:65" s="12" customFormat="1" ht="11.25">
      <c r="B125" s="197"/>
      <c r="C125" s="198"/>
      <c r="D125" s="194" t="s">
        <v>170</v>
      </c>
      <c r="E125" s="199" t="s">
        <v>1</v>
      </c>
      <c r="F125" s="200" t="s">
        <v>499</v>
      </c>
      <c r="G125" s="198"/>
      <c r="H125" s="201">
        <v>120</v>
      </c>
      <c r="I125" s="202"/>
      <c r="J125" s="198"/>
      <c r="K125" s="198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170</v>
      </c>
      <c r="AU125" s="207" t="s">
        <v>81</v>
      </c>
      <c r="AV125" s="12" t="s">
        <v>81</v>
      </c>
      <c r="AW125" s="12" t="s">
        <v>34</v>
      </c>
      <c r="AX125" s="12" t="s">
        <v>73</v>
      </c>
      <c r="AY125" s="207" t="s">
        <v>160</v>
      </c>
    </row>
    <row r="126" spans="2:65" s="13" customFormat="1" ht="11.25">
      <c r="B126" s="208"/>
      <c r="C126" s="209"/>
      <c r="D126" s="194" t="s">
        <v>170</v>
      </c>
      <c r="E126" s="210" t="s">
        <v>1</v>
      </c>
      <c r="F126" s="211" t="s">
        <v>196</v>
      </c>
      <c r="G126" s="209"/>
      <c r="H126" s="212">
        <v>128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170</v>
      </c>
      <c r="AU126" s="218" t="s">
        <v>81</v>
      </c>
      <c r="AV126" s="13" t="s">
        <v>122</v>
      </c>
      <c r="AW126" s="13" t="s">
        <v>34</v>
      </c>
      <c r="AX126" s="13" t="s">
        <v>77</v>
      </c>
      <c r="AY126" s="218" t="s">
        <v>160</v>
      </c>
    </row>
    <row r="127" spans="2:65" s="1" customFormat="1" ht="16.5" customHeight="1">
      <c r="B127" s="33"/>
      <c r="C127" s="219" t="s">
        <v>216</v>
      </c>
      <c r="D127" s="219" t="s">
        <v>244</v>
      </c>
      <c r="E127" s="220" t="s">
        <v>500</v>
      </c>
      <c r="F127" s="221" t="s">
        <v>501</v>
      </c>
      <c r="G127" s="222" t="s">
        <v>502</v>
      </c>
      <c r="H127" s="223">
        <v>1.92</v>
      </c>
      <c r="I127" s="224"/>
      <c r="J127" s="225">
        <f>ROUND(I127*H127,2)</f>
        <v>0</v>
      </c>
      <c r="K127" s="221" t="s">
        <v>166</v>
      </c>
      <c r="L127" s="226"/>
      <c r="M127" s="227" t="s">
        <v>1</v>
      </c>
      <c r="N127" s="228" t="s">
        <v>44</v>
      </c>
      <c r="O127" s="59"/>
      <c r="P127" s="191">
        <f>O127*H127</f>
        <v>0</v>
      </c>
      <c r="Q127" s="191">
        <v>1E-3</v>
      </c>
      <c r="R127" s="191">
        <f>Q127*H127</f>
        <v>1.92E-3</v>
      </c>
      <c r="S127" s="191">
        <v>0</v>
      </c>
      <c r="T127" s="192">
        <f>S127*H127</f>
        <v>0</v>
      </c>
      <c r="AR127" s="16" t="s">
        <v>209</v>
      </c>
      <c r="AT127" s="16" t="s">
        <v>244</v>
      </c>
      <c r="AU127" s="16" t="s">
        <v>81</v>
      </c>
      <c r="AY127" s="16" t="s">
        <v>160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6" t="s">
        <v>77</v>
      </c>
      <c r="BK127" s="193">
        <f>ROUND(I127*H127,2)</f>
        <v>0</v>
      </c>
      <c r="BL127" s="16" t="s">
        <v>122</v>
      </c>
      <c r="BM127" s="16" t="s">
        <v>503</v>
      </c>
    </row>
    <row r="128" spans="2:65" s="1" customFormat="1" ht="11.25">
      <c r="B128" s="33"/>
      <c r="C128" s="34"/>
      <c r="D128" s="194" t="s">
        <v>168</v>
      </c>
      <c r="E128" s="34"/>
      <c r="F128" s="195" t="s">
        <v>501</v>
      </c>
      <c r="G128" s="34"/>
      <c r="H128" s="34"/>
      <c r="I128" s="111"/>
      <c r="J128" s="34"/>
      <c r="K128" s="34"/>
      <c r="L128" s="37"/>
      <c r="M128" s="196"/>
      <c r="N128" s="59"/>
      <c r="O128" s="59"/>
      <c r="P128" s="59"/>
      <c r="Q128" s="59"/>
      <c r="R128" s="59"/>
      <c r="S128" s="59"/>
      <c r="T128" s="60"/>
      <c r="AT128" s="16" t="s">
        <v>168</v>
      </c>
      <c r="AU128" s="16" t="s">
        <v>81</v>
      </c>
    </row>
    <row r="129" spans="2:65" s="12" customFormat="1" ht="11.25">
      <c r="B129" s="197"/>
      <c r="C129" s="198"/>
      <c r="D129" s="194" t="s">
        <v>170</v>
      </c>
      <c r="E129" s="198"/>
      <c r="F129" s="200" t="s">
        <v>504</v>
      </c>
      <c r="G129" s="198"/>
      <c r="H129" s="201">
        <v>1.92</v>
      </c>
      <c r="I129" s="202"/>
      <c r="J129" s="198"/>
      <c r="K129" s="198"/>
      <c r="L129" s="203"/>
      <c r="M129" s="204"/>
      <c r="N129" s="205"/>
      <c r="O129" s="205"/>
      <c r="P129" s="205"/>
      <c r="Q129" s="205"/>
      <c r="R129" s="205"/>
      <c r="S129" s="205"/>
      <c r="T129" s="206"/>
      <c r="AT129" s="207" t="s">
        <v>170</v>
      </c>
      <c r="AU129" s="207" t="s">
        <v>81</v>
      </c>
      <c r="AV129" s="12" t="s">
        <v>81</v>
      </c>
      <c r="AW129" s="12" t="s">
        <v>4</v>
      </c>
      <c r="AX129" s="12" t="s">
        <v>77</v>
      </c>
      <c r="AY129" s="207" t="s">
        <v>160</v>
      </c>
    </row>
    <row r="130" spans="2:65" s="1" customFormat="1" ht="16.5" customHeight="1">
      <c r="B130" s="33"/>
      <c r="C130" s="182" t="s">
        <v>222</v>
      </c>
      <c r="D130" s="182" t="s">
        <v>162</v>
      </c>
      <c r="E130" s="183" t="s">
        <v>505</v>
      </c>
      <c r="F130" s="184" t="s">
        <v>506</v>
      </c>
      <c r="G130" s="185" t="s">
        <v>165</v>
      </c>
      <c r="H130" s="186">
        <v>8</v>
      </c>
      <c r="I130" s="187"/>
      <c r="J130" s="188">
        <f>ROUND(I130*H130,2)</f>
        <v>0</v>
      </c>
      <c r="K130" s="184" t="s">
        <v>166</v>
      </c>
      <c r="L130" s="37"/>
      <c r="M130" s="189" t="s">
        <v>1</v>
      </c>
      <c r="N130" s="190" t="s">
        <v>44</v>
      </c>
      <c r="O130" s="59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AR130" s="16" t="s">
        <v>122</v>
      </c>
      <c r="AT130" s="16" t="s">
        <v>162</v>
      </c>
      <c r="AU130" s="16" t="s">
        <v>81</v>
      </c>
      <c r="AY130" s="16" t="s">
        <v>160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6" t="s">
        <v>77</v>
      </c>
      <c r="BK130" s="193">
        <f>ROUND(I130*H130,2)</f>
        <v>0</v>
      </c>
      <c r="BL130" s="16" t="s">
        <v>122</v>
      </c>
      <c r="BM130" s="16" t="s">
        <v>507</v>
      </c>
    </row>
    <row r="131" spans="2:65" s="1" customFormat="1" ht="11.25">
      <c r="B131" s="33"/>
      <c r="C131" s="34"/>
      <c r="D131" s="194" t="s">
        <v>168</v>
      </c>
      <c r="E131" s="34"/>
      <c r="F131" s="195" t="s">
        <v>508</v>
      </c>
      <c r="G131" s="34"/>
      <c r="H131" s="34"/>
      <c r="I131" s="111"/>
      <c r="J131" s="34"/>
      <c r="K131" s="34"/>
      <c r="L131" s="37"/>
      <c r="M131" s="196"/>
      <c r="N131" s="59"/>
      <c r="O131" s="59"/>
      <c r="P131" s="59"/>
      <c r="Q131" s="59"/>
      <c r="R131" s="59"/>
      <c r="S131" s="59"/>
      <c r="T131" s="60"/>
      <c r="AT131" s="16" t="s">
        <v>168</v>
      </c>
      <c r="AU131" s="16" t="s">
        <v>81</v>
      </c>
    </row>
    <row r="132" spans="2:65" s="12" customFormat="1" ht="11.25">
      <c r="B132" s="197"/>
      <c r="C132" s="198"/>
      <c r="D132" s="194" t="s">
        <v>170</v>
      </c>
      <c r="E132" s="199" t="s">
        <v>1</v>
      </c>
      <c r="F132" s="200" t="s">
        <v>509</v>
      </c>
      <c r="G132" s="198"/>
      <c r="H132" s="201">
        <v>8</v>
      </c>
      <c r="I132" s="202"/>
      <c r="J132" s="198"/>
      <c r="K132" s="198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170</v>
      </c>
      <c r="AU132" s="207" t="s">
        <v>81</v>
      </c>
      <c r="AV132" s="12" t="s">
        <v>81</v>
      </c>
      <c r="AW132" s="12" t="s">
        <v>34</v>
      </c>
      <c r="AX132" s="12" t="s">
        <v>77</v>
      </c>
      <c r="AY132" s="207" t="s">
        <v>160</v>
      </c>
    </row>
    <row r="133" spans="2:65" s="11" customFormat="1" ht="22.9" customHeight="1">
      <c r="B133" s="166"/>
      <c r="C133" s="167"/>
      <c r="D133" s="168" t="s">
        <v>72</v>
      </c>
      <c r="E133" s="180" t="s">
        <v>189</v>
      </c>
      <c r="F133" s="180" t="s">
        <v>348</v>
      </c>
      <c r="G133" s="167"/>
      <c r="H133" s="167"/>
      <c r="I133" s="170"/>
      <c r="J133" s="181">
        <f>BK133</f>
        <v>0</v>
      </c>
      <c r="K133" s="167"/>
      <c r="L133" s="172"/>
      <c r="M133" s="173"/>
      <c r="N133" s="174"/>
      <c r="O133" s="174"/>
      <c r="P133" s="175">
        <f>SUM(P134:P148)</f>
        <v>0</v>
      </c>
      <c r="Q133" s="174"/>
      <c r="R133" s="175">
        <f>SUM(R134:R148)</f>
        <v>0.43030000000000002</v>
      </c>
      <c r="S133" s="174"/>
      <c r="T133" s="176">
        <f>SUM(T134:T148)</f>
        <v>0</v>
      </c>
      <c r="AR133" s="177" t="s">
        <v>77</v>
      </c>
      <c r="AT133" s="178" t="s">
        <v>72</v>
      </c>
      <c r="AU133" s="178" t="s">
        <v>77</v>
      </c>
      <c r="AY133" s="177" t="s">
        <v>160</v>
      </c>
      <c r="BK133" s="179">
        <f>SUM(BK134:BK148)</f>
        <v>0</v>
      </c>
    </row>
    <row r="134" spans="2:65" s="1" customFormat="1" ht="16.5" customHeight="1">
      <c r="B134" s="33"/>
      <c r="C134" s="182" t="s">
        <v>228</v>
      </c>
      <c r="D134" s="182" t="s">
        <v>162</v>
      </c>
      <c r="E134" s="183" t="s">
        <v>510</v>
      </c>
      <c r="F134" s="184" t="s">
        <v>511</v>
      </c>
      <c r="G134" s="185" t="s">
        <v>165</v>
      </c>
      <c r="H134" s="186">
        <v>16</v>
      </c>
      <c r="I134" s="187"/>
      <c r="J134" s="188">
        <f>ROUND(I134*H134,2)</f>
        <v>0</v>
      </c>
      <c r="K134" s="184" t="s">
        <v>166</v>
      </c>
      <c r="L134" s="37"/>
      <c r="M134" s="189" t="s">
        <v>1</v>
      </c>
      <c r="N134" s="190" t="s">
        <v>44</v>
      </c>
      <c r="O134" s="59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AR134" s="16" t="s">
        <v>122</v>
      </c>
      <c r="AT134" s="16" t="s">
        <v>162</v>
      </c>
      <c r="AU134" s="16" t="s">
        <v>81</v>
      </c>
      <c r="AY134" s="16" t="s">
        <v>160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6" t="s">
        <v>77</v>
      </c>
      <c r="BK134" s="193">
        <f>ROUND(I134*H134,2)</f>
        <v>0</v>
      </c>
      <c r="BL134" s="16" t="s">
        <v>122</v>
      </c>
      <c r="BM134" s="16" t="s">
        <v>512</v>
      </c>
    </row>
    <row r="135" spans="2:65" s="1" customFormat="1" ht="11.25">
      <c r="B135" s="33"/>
      <c r="C135" s="34"/>
      <c r="D135" s="194" t="s">
        <v>168</v>
      </c>
      <c r="E135" s="34"/>
      <c r="F135" s="195" t="s">
        <v>513</v>
      </c>
      <c r="G135" s="34"/>
      <c r="H135" s="34"/>
      <c r="I135" s="111"/>
      <c r="J135" s="34"/>
      <c r="K135" s="34"/>
      <c r="L135" s="37"/>
      <c r="M135" s="196"/>
      <c r="N135" s="59"/>
      <c r="O135" s="59"/>
      <c r="P135" s="59"/>
      <c r="Q135" s="59"/>
      <c r="R135" s="59"/>
      <c r="S135" s="59"/>
      <c r="T135" s="60"/>
      <c r="AT135" s="16" t="s">
        <v>168</v>
      </c>
      <c r="AU135" s="16" t="s">
        <v>81</v>
      </c>
    </row>
    <row r="136" spans="2:65" s="12" customFormat="1" ht="11.25">
      <c r="B136" s="197"/>
      <c r="C136" s="198"/>
      <c r="D136" s="194" t="s">
        <v>170</v>
      </c>
      <c r="E136" s="199" t="s">
        <v>1</v>
      </c>
      <c r="F136" s="200" t="s">
        <v>514</v>
      </c>
      <c r="G136" s="198"/>
      <c r="H136" s="201">
        <v>16</v>
      </c>
      <c r="I136" s="202"/>
      <c r="J136" s="198"/>
      <c r="K136" s="198"/>
      <c r="L136" s="203"/>
      <c r="M136" s="204"/>
      <c r="N136" s="205"/>
      <c r="O136" s="205"/>
      <c r="P136" s="205"/>
      <c r="Q136" s="205"/>
      <c r="R136" s="205"/>
      <c r="S136" s="205"/>
      <c r="T136" s="206"/>
      <c r="AT136" s="207" t="s">
        <v>170</v>
      </c>
      <c r="AU136" s="207" t="s">
        <v>81</v>
      </c>
      <c r="AV136" s="12" t="s">
        <v>81</v>
      </c>
      <c r="AW136" s="12" t="s">
        <v>34</v>
      </c>
      <c r="AX136" s="12" t="s">
        <v>77</v>
      </c>
      <c r="AY136" s="207" t="s">
        <v>160</v>
      </c>
    </row>
    <row r="137" spans="2:65" s="1" customFormat="1" ht="16.5" customHeight="1">
      <c r="B137" s="33"/>
      <c r="C137" s="182" t="s">
        <v>236</v>
      </c>
      <c r="D137" s="182" t="s">
        <v>162</v>
      </c>
      <c r="E137" s="183" t="s">
        <v>515</v>
      </c>
      <c r="F137" s="184" t="s">
        <v>516</v>
      </c>
      <c r="G137" s="185" t="s">
        <v>165</v>
      </c>
      <c r="H137" s="186">
        <v>65</v>
      </c>
      <c r="I137" s="187"/>
      <c r="J137" s="188">
        <f>ROUND(I137*H137,2)</f>
        <v>0</v>
      </c>
      <c r="K137" s="184" t="s">
        <v>166</v>
      </c>
      <c r="L137" s="37"/>
      <c r="M137" s="189" t="s">
        <v>1</v>
      </c>
      <c r="N137" s="190" t="s">
        <v>44</v>
      </c>
      <c r="O137" s="59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AR137" s="16" t="s">
        <v>122</v>
      </c>
      <c r="AT137" s="16" t="s">
        <v>162</v>
      </c>
      <c r="AU137" s="16" t="s">
        <v>81</v>
      </c>
      <c r="AY137" s="16" t="s">
        <v>160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6" t="s">
        <v>77</v>
      </c>
      <c r="BK137" s="193">
        <f>ROUND(I137*H137,2)</f>
        <v>0</v>
      </c>
      <c r="BL137" s="16" t="s">
        <v>122</v>
      </c>
      <c r="BM137" s="16" t="s">
        <v>517</v>
      </c>
    </row>
    <row r="138" spans="2:65" s="1" customFormat="1" ht="19.5">
      <c r="B138" s="33"/>
      <c r="C138" s="34"/>
      <c r="D138" s="194" t="s">
        <v>168</v>
      </c>
      <c r="E138" s="34"/>
      <c r="F138" s="195" t="s">
        <v>518</v>
      </c>
      <c r="G138" s="34"/>
      <c r="H138" s="34"/>
      <c r="I138" s="111"/>
      <c r="J138" s="34"/>
      <c r="K138" s="34"/>
      <c r="L138" s="37"/>
      <c r="M138" s="196"/>
      <c r="N138" s="59"/>
      <c r="O138" s="59"/>
      <c r="P138" s="59"/>
      <c r="Q138" s="59"/>
      <c r="R138" s="59"/>
      <c r="S138" s="59"/>
      <c r="T138" s="60"/>
      <c r="AT138" s="16" t="s">
        <v>168</v>
      </c>
      <c r="AU138" s="16" t="s">
        <v>81</v>
      </c>
    </row>
    <row r="139" spans="2:65" s="12" customFormat="1" ht="11.25">
      <c r="B139" s="197"/>
      <c r="C139" s="198"/>
      <c r="D139" s="194" t="s">
        <v>170</v>
      </c>
      <c r="E139" s="199" t="s">
        <v>1</v>
      </c>
      <c r="F139" s="200" t="s">
        <v>519</v>
      </c>
      <c r="G139" s="198"/>
      <c r="H139" s="201">
        <v>65</v>
      </c>
      <c r="I139" s="202"/>
      <c r="J139" s="198"/>
      <c r="K139" s="198"/>
      <c r="L139" s="203"/>
      <c r="M139" s="204"/>
      <c r="N139" s="205"/>
      <c r="O139" s="205"/>
      <c r="P139" s="205"/>
      <c r="Q139" s="205"/>
      <c r="R139" s="205"/>
      <c r="S139" s="205"/>
      <c r="T139" s="206"/>
      <c r="AT139" s="207" t="s">
        <v>170</v>
      </c>
      <c r="AU139" s="207" t="s">
        <v>81</v>
      </c>
      <c r="AV139" s="12" t="s">
        <v>81</v>
      </c>
      <c r="AW139" s="12" t="s">
        <v>34</v>
      </c>
      <c r="AX139" s="12" t="s">
        <v>77</v>
      </c>
      <c r="AY139" s="207" t="s">
        <v>160</v>
      </c>
    </row>
    <row r="140" spans="2:65" s="1" customFormat="1" ht="16.5" customHeight="1">
      <c r="B140" s="33"/>
      <c r="C140" s="182" t="s">
        <v>243</v>
      </c>
      <c r="D140" s="182" t="s">
        <v>162</v>
      </c>
      <c r="E140" s="183" t="s">
        <v>520</v>
      </c>
      <c r="F140" s="184" t="s">
        <v>521</v>
      </c>
      <c r="G140" s="185" t="s">
        <v>165</v>
      </c>
      <c r="H140" s="186">
        <v>65</v>
      </c>
      <c r="I140" s="187"/>
      <c r="J140" s="188">
        <f>ROUND(I140*H140,2)</f>
        <v>0</v>
      </c>
      <c r="K140" s="184" t="s">
        <v>522</v>
      </c>
      <c r="L140" s="37"/>
      <c r="M140" s="189" t="s">
        <v>1</v>
      </c>
      <c r="N140" s="190" t="s">
        <v>44</v>
      </c>
      <c r="O140" s="59"/>
      <c r="P140" s="191">
        <f>O140*H140</f>
        <v>0</v>
      </c>
      <c r="Q140" s="191">
        <v>6.0099999999999997E-3</v>
      </c>
      <c r="R140" s="191">
        <f>Q140*H140</f>
        <v>0.39065</v>
      </c>
      <c r="S140" s="191">
        <v>0</v>
      </c>
      <c r="T140" s="192">
        <f>S140*H140</f>
        <v>0</v>
      </c>
      <c r="AR140" s="16" t="s">
        <v>122</v>
      </c>
      <c r="AT140" s="16" t="s">
        <v>162</v>
      </c>
      <c r="AU140" s="16" t="s">
        <v>81</v>
      </c>
      <c r="AY140" s="16" t="s">
        <v>160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6" t="s">
        <v>77</v>
      </c>
      <c r="BK140" s="193">
        <f>ROUND(I140*H140,2)</f>
        <v>0</v>
      </c>
      <c r="BL140" s="16" t="s">
        <v>122</v>
      </c>
      <c r="BM140" s="16" t="s">
        <v>523</v>
      </c>
    </row>
    <row r="141" spans="2:65" s="1" customFormat="1" ht="11.25">
      <c r="B141" s="33"/>
      <c r="C141" s="34"/>
      <c r="D141" s="194" t="s">
        <v>168</v>
      </c>
      <c r="E141" s="34"/>
      <c r="F141" s="195" t="s">
        <v>524</v>
      </c>
      <c r="G141" s="34"/>
      <c r="H141" s="34"/>
      <c r="I141" s="111"/>
      <c r="J141" s="34"/>
      <c r="K141" s="34"/>
      <c r="L141" s="37"/>
      <c r="M141" s="196"/>
      <c r="N141" s="59"/>
      <c r="O141" s="59"/>
      <c r="P141" s="59"/>
      <c r="Q141" s="59"/>
      <c r="R141" s="59"/>
      <c r="S141" s="59"/>
      <c r="T141" s="60"/>
      <c r="AT141" s="16" t="s">
        <v>168</v>
      </c>
      <c r="AU141" s="16" t="s">
        <v>81</v>
      </c>
    </row>
    <row r="142" spans="2:65" s="12" customFormat="1" ht="11.25">
      <c r="B142" s="197"/>
      <c r="C142" s="198"/>
      <c r="D142" s="194" t="s">
        <v>170</v>
      </c>
      <c r="E142" s="199" t="s">
        <v>1</v>
      </c>
      <c r="F142" s="200" t="s">
        <v>519</v>
      </c>
      <c r="G142" s="198"/>
      <c r="H142" s="201">
        <v>65</v>
      </c>
      <c r="I142" s="202"/>
      <c r="J142" s="198"/>
      <c r="K142" s="198"/>
      <c r="L142" s="203"/>
      <c r="M142" s="204"/>
      <c r="N142" s="205"/>
      <c r="O142" s="205"/>
      <c r="P142" s="205"/>
      <c r="Q142" s="205"/>
      <c r="R142" s="205"/>
      <c r="S142" s="205"/>
      <c r="T142" s="206"/>
      <c r="AT142" s="207" t="s">
        <v>170</v>
      </c>
      <c r="AU142" s="207" t="s">
        <v>81</v>
      </c>
      <c r="AV142" s="12" t="s">
        <v>81</v>
      </c>
      <c r="AW142" s="12" t="s">
        <v>34</v>
      </c>
      <c r="AX142" s="12" t="s">
        <v>77</v>
      </c>
      <c r="AY142" s="207" t="s">
        <v>160</v>
      </c>
    </row>
    <row r="143" spans="2:65" s="1" customFormat="1" ht="16.5" customHeight="1">
      <c r="B143" s="33"/>
      <c r="C143" s="182" t="s">
        <v>249</v>
      </c>
      <c r="D143" s="182" t="s">
        <v>162</v>
      </c>
      <c r="E143" s="183" t="s">
        <v>525</v>
      </c>
      <c r="F143" s="184" t="s">
        <v>526</v>
      </c>
      <c r="G143" s="185" t="s">
        <v>165</v>
      </c>
      <c r="H143" s="186">
        <v>65</v>
      </c>
      <c r="I143" s="187"/>
      <c r="J143" s="188">
        <f>ROUND(I143*H143,2)</f>
        <v>0</v>
      </c>
      <c r="K143" s="184" t="s">
        <v>522</v>
      </c>
      <c r="L143" s="37"/>
      <c r="M143" s="189" t="s">
        <v>1</v>
      </c>
      <c r="N143" s="190" t="s">
        <v>44</v>
      </c>
      <c r="O143" s="59"/>
      <c r="P143" s="191">
        <f>O143*H143</f>
        <v>0</v>
      </c>
      <c r="Q143" s="191">
        <v>6.0999999999999997E-4</v>
      </c>
      <c r="R143" s="191">
        <f>Q143*H143</f>
        <v>3.9649999999999998E-2</v>
      </c>
      <c r="S143" s="191">
        <v>0</v>
      </c>
      <c r="T143" s="192">
        <f>S143*H143</f>
        <v>0</v>
      </c>
      <c r="AR143" s="16" t="s">
        <v>122</v>
      </c>
      <c r="AT143" s="16" t="s">
        <v>162</v>
      </c>
      <c r="AU143" s="16" t="s">
        <v>81</v>
      </c>
      <c r="AY143" s="16" t="s">
        <v>160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6" t="s">
        <v>77</v>
      </c>
      <c r="BK143" s="193">
        <f>ROUND(I143*H143,2)</f>
        <v>0</v>
      </c>
      <c r="BL143" s="16" t="s">
        <v>122</v>
      </c>
      <c r="BM143" s="16" t="s">
        <v>527</v>
      </c>
    </row>
    <row r="144" spans="2:65" s="1" customFormat="1" ht="11.25">
      <c r="B144" s="33"/>
      <c r="C144" s="34"/>
      <c r="D144" s="194" t="s">
        <v>168</v>
      </c>
      <c r="E144" s="34"/>
      <c r="F144" s="195" t="s">
        <v>528</v>
      </c>
      <c r="G144" s="34"/>
      <c r="H144" s="34"/>
      <c r="I144" s="111"/>
      <c r="J144" s="34"/>
      <c r="K144" s="34"/>
      <c r="L144" s="37"/>
      <c r="M144" s="196"/>
      <c r="N144" s="59"/>
      <c r="O144" s="59"/>
      <c r="P144" s="59"/>
      <c r="Q144" s="59"/>
      <c r="R144" s="59"/>
      <c r="S144" s="59"/>
      <c r="T144" s="60"/>
      <c r="AT144" s="16" t="s">
        <v>168</v>
      </c>
      <c r="AU144" s="16" t="s">
        <v>81</v>
      </c>
    </row>
    <row r="145" spans="2:65" s="12" customFormat="1" ht="11.25">
      <c r="B145" s="197"/>
      <c r="C145" s="198"/>
      <c r="D145" s="194" t="s">
        <v>170</v>
      </c>
      <c r="E145" s="199" t="s">
        <v>1</v>
      </c>
      <c r="F145" s="200" t="s">
        <v>519</v>
      </c>
      <c r="G145" s="198"/>
      <c r="H145" s="201">
        <v>65</v>
      </c>
      <c r="I145" s="202"/>
      <c r="J145" s="198"/>
      <c r="K145" s="198"/>
      <c r="L145" s="203"/>
      <c r="M145" s="204"/>
      <c r="N145" s="205"/>
      <c r="O145" s="205"/>
      <c r="P145" s="205"/>
      <c r="Q145" s="205"/>
      <c r="R145" s="205"/>
      <c r="S145" s="205"/>
      <c r="T145" s="206"/>
      <c r="AT145" s="207" t="s">
        <v>170</v>
      </c>
      <c r="AU145" s="207" t="s">
        <v>81</v>
      </c>
      <c r="AV145" s="12" t="s">
        <v>81</v>
      </c>
      <c r="AW145" s="12" t="s">
        <v>34</v>
      </c>
      <c r="AX145" s="12" t="s">
        <v>77</v>
      </c>
      <c r="AY145" s="207" t="s">
        <v>160</v>
      </c>
    </row>
    <row r="146" spans="2:65" s="1" customFormat="1" ht="16.5" customHeight="1">
      <c r="B146" s="33"/>
      <c r="C146" s="182" t="s">
        <v>8</v>
      </c>
      <c r="D146" s="182" t="s">
        <v>162</v>
      </c>
      <c r="E146" s="183" t="s">
        <v>529</v>
      </c>
      <c r="F146" s="184" t="s">
        <v>530</v>
      </c>
      <c r="G146" s="185" t="s">
        <v>165</v>
      </c>
      <c r="H146" s="186">
        <v>65</v>
      </c>
      <c r="I146" s="187"/>
      <c r="J146" s="188">
        <f>ROUND(I146*H146,2)</f>
        <v>0</v>
      </c>
      <c r="K146" s="184" t="s">
        <v>166</v>
      </c>
      <c r="L146" s="37"/>
      <c r="M146" s="189" t="s">
        <v>1</v>
      </c>
      <c r="N146" s="190" t="s">
        <v>44</v>
      </c>
      <c r="O146" s="59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AR146" s="16" t="s">
        <v>122</v>
      </c>
      <c r="AT146" s="16" t="s">
        <v>162</v>
      </c>
      <c r="AU146" s="16" t="s">
        <v>81</v>
      </c>
      <c r="AY146" s="16" t="s">
        <v>160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6" t="s">
        <v>77</v>
      </c>
      <c r="BK146" s="193">
        <f>ROUND(I146*H146,2)</f>
        <v>0</v>
      </c>
      <c r="BL146" s="16" t="s">
        <v>122</v>
      </c>
      <c r="BM146" s="16" t="s">
        <v>531</v>
      </c>
    </row>
    <row r="147" spans="2:65" s="1" customFormat="1" ht="19.5">
      <c r="B147" s="33"/>
      <c r="C147" s="34"/>
      <c r="D147" s="194" t="s">
        <v>168</v>
      </c>
      <c r="E147" s="34"/>
      <c r="F147" s="195" t="s">
        <v>532</v>
      </c>
      <c r="G147" s="34"/>
      <c r="H147" s="34"/>
      <c r="I147" s="111"/>
      <c r="J147" s="34"/>
      <c r="K147" s="34"/>
      <c r="L147" s="37"/>
      <c r="M147" s="196"/>
      <c r="N147" s="59"/>
      <c r="O147" s="59"/>
      <c r="P147" s="59"/>
      <c r="Q147" s="59"/>
      <c r="R147" s="59"/>
      <c r="S147" s="59"/>
      <c r="T147" s="60"/>
      <c r="AT147" s="16" t="s">
        <v>168</v>
      </c>
      <c r="AU147" s="16" t="s">
        <v>81</v>
      </c>
    </row>
    <row r="148" spans="2:65" s="12" customFormat="1" ht="11.25">
      <c r="B148" s="197"/>
      <c r="C148" s="198"/>
      <c r="D148" s="194" t="s">
        <v>170</v>
      </c>
      <c r="E148" s="199" t="s">
        <v>1</v>
      </c>
      <c r="F148" s="200" t="s">
        <v>519</v>
      </c>
      <c r="G148" s="198"/>
      <c r="H148" s="201">
        <v>65</v>
      </c>
      <c r="I148" s="202"/>
      <c r="J148" s="198"/>
      <c r="K148" s="198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170</v>
      </c>
      <c r="AU148" s="207" t="s">
        <v>81</v>
      </c>
      <c r="AV148" s="12" t="s">
        <v>81</v>
      </c>
      <c r="AW148" s="12" t="s">
        <v>34</v>
      </c>
      <c r="AX148" s="12" t="s">
        <v>77</v>
      </c>
      <c r="AY148" s="207" t="s">
        <v>160</v>
      </c>
    </row>
    <row r="149" spans="2:65" s="11" customFormat="1" ht="22.9" customHeight="1">
      <c r="B149" s="166"/>
      <c r="C149" s="167"/>
      <c r="D149" s="168" t="s">
        <v>72</v>
      </c>
      <c r="E149" s="180" t="s">
        <v>197</v>
      </c>
      <c r="F149" s="180" t="s">
        <v>361</v>
      </c>
      <c r="G149" s="167"/>
      <c r="H149" s="167"/>
      <c r="I149" s="170"/>
      <c r="J149" s="181">
        <f>BK149</f>
        <v>0</v>
      </c>
      <c r="K149" s="167"/>
      <c r="L149" s="172"/>
      <c r="M149" s="173"/>
      <c r="N149" s="174"/>
      <c r="O149" s="174"/>
      <c r="P149" s="175">
        <f>SUM(P150:P152)</f>
        <v>0</v>
      </c>
      <c r="Q149" s="174"/>
      <c r="R149" s="175">
        <f>SUM(R150:R152)</f>
        <v>12.22935</v>
      </c>
      <c r="S149" s="174"/>
      <c r="T149" s="176">
        <f>SUM(T150:T152)</f>
        <v>0</v>
      </c>
      <c r="AR149" s="177" t="s">
        <v>77</v>
      </c>
      <c r="AT149" s="178" t="s">
        <v>72</v>
      </c>
      <c r="AU149" s="178" t="s">
        <v>77</v>
      </c>
      <c r="AY149" s="177" t="s">
        <v>160</v>
      </c>
      <c r="BK149" s="179">
        <f>SUM(BK150:BK152)</f>
        <v>0</v>
      </c>
    </row>
    <row r="150" spans="2:65" s="1" customFormat="1" ht="16.5" customHeight="1">
      <c r="B150" s="33"/>
      <c r="C150" s="182" t="s">
        <v>260</v>
      </c>
      <c r="D150" s="182" t="s">
        <v>162</v>
      </c>
      <c r="E150" s="183" t="s">
        <v>363</v>
      </c>
      <c r="F150" s="184" t="s">
        <v>364</v>
      </c>
      <c r="G150" s="185" t="s">
        <v>165</v>
      </c>
      <c r="H150" s="186">
        <v>306.5</v>
      </c>
      <c r="I150" s="187"/>
      <c r="J150" s="188">
        <f>ROUND(I150*H150,2)</f>
        <v>0</v>
      </c>
      <c r="K150" s="184" t="s">
        <v>166</v>
      </c>
      <c r="L150" s="37"/>
      <c r="M150" s="189" t="s">
        <v>1</v>
      </c>
      <c r="N150" s="190" t="s">
        <v>44</v>
      </c>
      <c r="O150" s="59"/>
      <c r="P150" s="191">
        <f>O150*H150</f>
        <v>0</v>
      </c>
      <c r="Q150" s="191">
        <v>3.9899999999999998E-2</v>
      </c>
      <c r="R150" s="191">
        <f>Q150*H150</f>
        <v>12.22935</v>
      </c>
      <c r="S150" s="191">
        <v>0</v>
      </c>
      <c r="T150" s="192">
        <f>S150*H150</f>
        <v>0</v>
      </c>
      <c r="AR150" s="16" t="s">
        <v>122</v>
      </c>
      <c r="AT150" s="16" t="s">
        <v>162</v>
      </c>
      <c r="AU150" s="16" t="s">
        <v>81</v>
      </c>
      <c r="AY150" s="16" t="s">
        <v>160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6" t="s">
        <v>77</v>
      </c>
      <c r="BK150" s="193">
        <f>ROUND(I150*H150,2)</f>
        <v>0</v>
      </c>
      <c r="BL150" s="16" t="s">
        <v>122</v>
      </c>
      <c r="BM150" s="16" t="s">
        <v>533</v>
      </c>
    </row>
    <row r="151" spans="2:65" s="1" customFormat="1" ht="19.5">
      <c r="B151" s="33"/>
      <c r="C151" s="34"/>
      <c r="D151" s="194" t="s">
        <v>168</v>
      </c>
      <c r="E151" s="34"/>
      <c r="F151" s="195" t="s">
        <v>366</v>
      </c>
      <c r="G151" s="34"/>
      <c r="H151" s="34"/>
      <c r="I151" s="111"/>
      <c r="J151" s="34"/>
      <c r="K151" s="34"/>
      <c r="L151" s="37"/>
      <c r="M151" s="196"/>
      <c r="N151" s="59"/>
      <c r="O151" s="59"/>
      <c r="P151" s="59"/>
      <c r="Q151" s="59"/>
      <c r="R151" s="59"/>
      <c r="S151" s="59"/>
      <c r="T151" s="60"/>
      <c r="AT151" s="16" t="s">
        <v>168</v>
      </c>
      <c r="AU151" s="16" t="s">
        <v>81</v>
      </c>
    </row>
    <row r="152" spans="2:65" s="12" customFormat="1" ht="11.25">
      <c r="B152" s="197"/>
      <c r="C152" s="198"/>
      <c r="D152" s="194" t="s">
        <v>170</v>
      </c>
      <c r="E152" s="199" t="s">
        <v>1</v>
      </c>
      <c r="F152" s="200" t="s">
        <v>534</v>
      </c>
      <c r="G152" s="198"/>
      <c r="H152" s="201">
        <v>306.5</v>
      </c>
      <c r="I152" s="202"/>
      <c r="J152" s="198"/>
      <c r="K152" s="198"/>
      <c r="L152" s="203"/>
      <c r="M152" s="204"/>
      <c r="N152" s="205"/>
      <c r="O152" s="205"/>
      <c r="P152" s="205"/>
      <c r="Q152" s="205"/>
      <c r="R152" s="205"/>
      <c r="S152" s="205"/>
      <c r="T152" s="206"/>
      <c r="AT152" s="207" t="s">
        <v>170</v>
      </c>
      <c r="AU152" s="207" t="s">
        <v>81</v>
      </c>
      <c r="AV152" s="12" t="s">
        <v>81</v>
      </c>
      <c r="AW152" s="12" t="s">
        <v>34</v>
      </c>
      <c r="AX152" s="12" t="s">
        <v>77</v>
      </c>
      <c r="AY152" s="207" t="s">
        <v>160</v>
      </c>
    </row>
    <row r="153" spans="2:65" s="11" customFormat="1" ht="22.9" customHeight="1">
      <c r="B153" s="166"/>
      <c r="C153" s="167"/>
      <c r="D153" s="168" t="s">
        <v>72</v>
      </c>
      <c r="E153" s="180" t="s">
        <v>216</v>
      </c>
      <c r="F153" s="180" t="s">
        <v>370</v>
      </c>
      <c r="G153" s="167"/>
      <c r="H153" s="167"/>
      <c r="I153" s="170"/>
      <c r="J153" s="181">
        <f>BK153</f>
        <v>0</v>
      </c>
      <c r="K153" s="167"/>
      <c r="L153" s="172"/>
      <c r="M153" s="173"/>
      <c r="N153" s="174"/>
      <c r="O153" s="174"/>
      <c r="P153" s="175">
        <f>SUM(P154:P208)</f>
        <v>0</v>
      </c>
      <c r="Q153" s="174"/>
      <c r="R153" s="175">
        <f>SUM(R154:R208)</f>
        <v>0.34293125000000002</v>
      </c>
      <c r="S153" s="174"/>
      <c r="T153" s="176">
        <f>SUM(T154:T208)</f>
        <v>6.0747499999999999</v>
      </c>
      <c r="AR153" s="177" t="s">
        <v>77</v>
      </c>
      <c r="AT153" s="178" t="s">
        <v>72</v>
      </c>
      <c r="AU153" s="178" t="s">
        <v>77</v>
      </c>
      <c r="AY153" s="177" t="s">
        <v>160</v>
      </c>
      <c r="BK153" s="179">
        <f>SUM(BK154:BK208)</f>
        <v>0</v>
      </c>
    </row>
    <row r="154" spans="2:65" s="1" customFormat="1" ht="16.5" customHeight="1">
      <c r="B154" s="33"/>
      <c r="C154" s="182" t="s">
        <v>266</v>
      </c>
      <c r="D154" s="182" t="s">
        <v>162</v>
      </c>
      <c r="E154" s="183" t="s">
        <v>372</v>
      </c>
      <c r="F154" s="184" t="s">
        <v>373</v>
      </c>
      <c r="G154" s="185" t="s">
        <v>165</v>
      </c>
      <c r="H154" s="186">
        <v>306.5</v>
      </c>
      <c r="I154" s="187"/>
      <c r="J154" s="188">
        <f>ROUND(I154*H154,2)</f>
        <v>0</v>
      </c>
      <c r="K154" s="184" t="s">
        <v>166</v>
      </c>
      <c r="L154" s="37"/>
      <c r="M154" s="189" t="s">
        <v>1</v>
      </c>
      <c r="N154" s="190" t="s">
        <v>44</v>
      </c>
      <c r="O154" s="59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AR154" s="16" t="s">
        <v>122</v>
      </c>
      <c r="AT154" s="16" t="s">
        <v>162</v>
      </c>
      <c r="AU154" s="16" t="s">
        <v>81</v>
      </c>
      <c r="AY154" s="16" t="s">
        <v>160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6" t="s">
        <v>77</v>
      </c>
      <c r="BK154" s="193">
        <f>ROUND(I154*H154,2)</f>
        <v>0</v>
      </c>
      <c r="BL154" s="16" t="s">
        <v>122</v>
      </c>
      <c r="BM154" s="16" t="s">
        <v>535</v>
      </c>
    </row>
    <row r="155" spans="2:65" s="1" customFormat="1" ht="11.25">
      <c r="B155" s="33"/>
      <c r="C155" s="34"/>
      <c r="D155" s="194" t="s">
        <v>168</v>
      </c>
      <c r="E155" s="34"/>
      <c r="F155" s="195" t="s">
        <v>375</v>
      </c>
      <c r="G155" s="34"/>
      <c r="H155" s="34"/>
      <c r="I155" s="111"/>
      <c r="J155" s="34"/>
      <c r="K155" s="34"/>
      <c r="L155" s="37"/>
      <c r="M155" s="196"/>
      <c r="N155" s="59"/>
      <c r="O155" s="59"/>
      <c r="P155" s="59"/>
      <c r="Q155" s="59"/>
      <c r="R155" s="59"/>
      <c r="S155" s="59"/>
      <c r="T155" s="60"/>
      <c r="AT155" s="16" t="s">
        <v>168</v>
      </c>
      <c r="AU155" s="16" t="s">
        <v>81</v>
      </c>
    </row>
    <row r="156" spans="2:65" s="12" customFormat="1" ht="11.25">
      <c r="B156" s="197"/>
      <c r="C156" s="198"/>
      <c r="D156" s="194" t="s">
        <v>170</v>
      </c>
      <c r="E156" s="199" t="s">
        <v>1</v>
      </c>
      <c r="F156" s="200" t="s">
        <v>536</v>
      </c>
      <c r="G156" s="198"/>
      <c r="H156" s="201">
        <v>306.5</v>
      </c>
      <c r="I156" s="202"/>
      <c r="J156" s="198"/>
      <c r="K156" s="198"/>
      <c r="L156" s="203"/>
      <c r="M156" s="204"/>
      <c r="N156" s="205"/>
      <c r="O156" s="205"/>
      <c r="P156" s="205"/>
      <c r="Q156" s="205"/>
      <c r="R156" s="205"/>
      <c r="S156" s="205"/>
      <c r="T156" s="206"/>
      <c r="AT156" s="207" t="s">
        <v>170</v>
      </c>
      <c r="AU156" s="207" t="s">
        <v>81</v>
      </c>
      <c r="AV156" s="12" t="s">
        <v>81</v>
      </c>
      <c r="AW156" s="12" t="s">
        <v>34</v>
      </c>
      <c r="AX156" s="12" t="s">
        <v>77</v>
      </c>
      <c r="AY156" s="207" t="s">
        <v>160</v>
      </c>
    </row>
    <row r="157" spans="2:65" s="1" customFormat="1" ht="16.5" customHeight="1">
      <c r="B157" s="33"/>
      <c r="C157" s="182" t="s">
        <v>271</v>
      </c>
      <c r="D157" s="182" t="s">
        <v>162</v>
      </c>
      <c r="E157" s="183" t="s">
        <v>379</v>
      </c>
      <c r="F157" s="184" t="s">
        <v>380</v>
      </c>
      <c r="G157" s="185" t="s">
        <v>165</v>
      </c>
      <c r="H157" s="186">
        <v>306.5</v>
      </c>
      <c r="I157" s="187"/>
      <c r="J157" s="188">
        <f>ROUND(I157*H157,2)</f>
        <v>0</v>
      </c>
      <c r="K157" s="184" t="s">
        <v>166</v>
      </c>
      <c r="L157" s="37"/>
      <c r="M157" s="189" t="s">
        <v>1</v>
      </c>
      <c r="N157" s="190" t="s">
        <v>44</v>
      </c>
      <c r="O157" s="59"/>
      <c r="P157" s="191">
        <f>O157*H157</f>
        <v>0</v>
      </c>
      <c r="Q157" s="191">
        <v>0</v>
      </c>
      <c r="R157" s="191">
        <f>Q157*H157</f>
        <v>0</v>
      </c>
      <c r="S157" s="191">
        <v>1.7999999999999999E-2</v>
      </c>
      <c r="T157" s="192">
        <f>S157*H157</f>
        <v>5.5169999999999995</v>
      </c>
      <c r="AR157" s="16" t="s">
        <v>122</v>
      </c>
      <c r="AT157" s="16" t="s">
        <v>162</v>
      </c>
      <c r="AU157" s="16" t="s">
        <v>81</v>
      </c>
      <c r="AY157" s="16" t="s">
        <v>160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6" t="s">
        <v>77</v>
      </c>
      <c r="BK157" s="193">
        <f>ROUND(I157*H157,2)</f>
        <v>0</v>
      </c>
      <c r="BL157" s="16" t="s">
        <v>122</v>
      </c>
      <c r="BM157" s="16" t="s">
        <v>537</v>
      </c>
    </row>
    <row r="158" spans="2:65" s="1" customFormat="1" ht="19.5">
      <c r="B158" s="33"/>
      <c r="C158" s="34"/>
      <c r="D158" s="194" t="s">
        <v>168</v>
      </c>
      <c r="E158" s="34"/>
      <c r="F158" s="195" t="s">
        <v>382</v>
      </c>
      <c r="G158" s="34"/>
      <c r="H158" s="34"/>
      <c r="I158" s="111"/>
      <c r="J158" s="34"/>
      <c r="K158" s="34"/>
      <c r="L158" s="37"/>
      <c r="M158" s="196"/>
      <c r="N158" s="59"/>
      <c r="O158" s="59"/>
      <c r="P158" s="59"/>
      <c r="Q158" s="59"/>
      <c r="R158" s="59"/>
      <c r="S158" s="59"/>
      <c r="T158" s="60"/>
      <c r="AT158" s="16" t="s">
        <v>168</v>
      </c>
      <c r="AU158" s="16" t="s">
        <v>81</v>
      </c>
    </row>
    <row r="159" spans="2:65" s="12" customFormat="1" ht="11.25">
      <c r="B159" s="197"/>
      <c r="C159" s="198"/>
      <c r="D159" s="194" t="s">
        <v>170</v>
      </c>
      <c r="E159" s="199" t="s">
        <v>1</v>
      </c>
      <c r="F159" s="200" t="s">
        <v>538</v>
      </c>
      <c r="G159" s="198"/>
      <c r="H159" s="201">
        <v>306.5</v>
      </c>
      <c r="I159" s="202"/>
      <c r="J159" s="198"/>
      <c r="K159" s="198"/>
      <c r="L159" s="203"/>
      <c r="M159" s="204"/>
      <c r="N159" s="205"/>
      <c r="O159" s="205"/>
      <c r="P159" s="205"/>
      <c r="Q159" s="205"/>
      <c r="R159" s="205"/>
      <c r="S159" s="205"/>
      <c r="T159" s="206"/>
      <c r="AT159" s="207" t="s">
        <v>170</v>
      </c>
      <c r="AU159" s="207" t="s">
        <v>81</v>
      </c>
      <c r="AV159" s="12" t="s">
        <v>81</v>
      </c>
      <c r="AW159" s="12" t="s">
        <v>34</v>
      </c>
      <c r="AX159" s="12" t="s">
        <v>77</v>
      </c>
      <c r="AY159" s="207" t="s">
        <v>160</v>
      </c>
    </row>
    <row r="160" spans="2:65" s="1" customFormat="1" ht="16.5" customHeight="1">
      <c r="B160" s="33"/>
      <c r="C160" s="182" t="s">
        <v>278</v>
      </c>
      <c r="D160" s="182" t="s">
        <v>162</v>
      </c>
      <c r="E160" s="183" t="s">
        <v>385</v>
      </c>
      <c r="F160" s="184" t="s">
        <v>386</v>
      </c>
      <c r="G160" s="185" t="s">
        <v>165</v>
      </c>
      <c r="H160" s="186">
        <v>306.5</v>
      </c>
      <c r="I160" s="187"/>
      <c r="J160" s="188">
        <f>ROUND(I160*H160,2)</f>
        <v>0</v>
      </c>
      <c r="K160" s="184" t="s">
        <v>1</v>
      </c>
      <c r="L160" s="37"/>
      <c r="M160" s="189" t="s">
        <v>1</v>
      </c>
      <c r="N160" s="190" t="s">
        <v>44</v>
      </c>
      <c r="O160" s="59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AR160" s="16" t="s">
        <v>122</v>
      </c>
      <c r="AT160" s="16" t="s">
        <v>162</v>
      </c>
      <c r="AU160" s="16" t="s">
        <v>81</v>
      </c>
      <c r="AY160" s="16" t="s">
        <v>160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6" t="s">
        <v>77</v>
      </c>
      <c r="BK160" s="193">
        <f>ROUND(I160*H160,2)</f>
        <v>0</v>
      </c>
      <c r="BL160" s="16" t="s">
        <v>122</v>
      </c>
      <c r="BM160" s="16" t="s">
        <v>539</v>
      </c>
    </row>
    <row r="161" spans="2:65" s="1" customFormat="1" ht="11.25">
      <c r="B161" s="33"/>
      <c r="C161" s="34"/>
      <c r="D161" s="194" t="s">
        <v>168</v>
      </c>
      <c r="E161" s="34"/>
      <c r="F161" s="195" t="s">
        <v>388</v>
      </c>
      <c r="G161" s="34"/>
      <c r="H161" s="34"/>
      <c r="I161" s="111"/>
      <c r="J161" s="34"/>
      <c r="K161" s="34"/>
      <c r="L161" s="37"/>
      <c r="M161" s="196"/>
      <c r="N161" s="59"/>
      <c r="O161" s="59"/>
      <c r="P161" s="59"/>
      <c r="Q161" s="59"/>
      <c r="R161" s="59"/>
      <c r="S161" s="59"/>
      <c r="T161" s="60"/>
      <c r="AT161" s="16" t="s">
        <v>168</v>
      </c>
      <c r="AU161" s="16" t="s">
        <v>81</v>
      </c>
    </row>
    <row r="162" spans="2:65" s="12" customFormat="1" ht="11.25">
      <c r="B162" s="197"/>
      <c r="C162" s="198"/>
      <c r="D162" s="194" t="s">
        <v>170</v>
      </c>
      <c r="E162" s="199" t="s">
        <v>1</v>
      </c>
      <c r="F162" s="200" t="s">
        <v>540</v>
      </c>
      <c r="G162" s="198"/>
      <c r="H162" s="201">
        <v>306.5</v>
      </c>
      <c r="I162" s="202"/>
      <c r="J162" s="198"/>
      <c r="K162" s="198"/>
      <c r="L162" s="203"/>
      <c r="M162" s="204"/>
      <c r="N162" s="205"/>
      <c r="O162" s="205"/>
      <c r="P162" s="205"/>
      <c r="Q162" s="205"/>
      <c r="R162" s="205"/>
      <c r="S162" s="205"/>
      <c r="T162" s="206"/>
      <c r="AT162" s="207" t="s">
        <v>170</v>
      </c>
      <c r="AU162" s="207" t="s">
        <v>81</v>
      </c>
      <c r="AV162" s="12" t="s">
        <v>81</v>
      </c>
      <c r="AW162" s="12" t="s">
        <v>34</v>
      </c>
      <c r="AX162" s="12" t="s">
        <v>77</v>
      </c>
      <c r="AY162" s="207" t="s">
        <v>160</v>
      </c>
    </row>
    <row r="163" spans="2:65" s="1" customFormat="1" ht="16.5" customHeight="1">
      <c r="B163" s="33"/>
      <c r="C163" s="182" t="s">
        <v>284</v>
      </c>
      <c r="D163" s="182" t="s">
        <v>162</v>
      </c>
      <c r="E163" s="183" t="s">
        <v>541</v>
      </c>
      <c r="F163" s="184" t="s">
        <v>542</v>
      </c>
      <c r="G163" s="185" t="s">
        <v>165</v>
      </c>
      <c r="H163" s="186">
        <v>5.75</v>
      </c>
      <c r="I163" s="187"/>
      <c r="J163" s="188">
        <f>ROUND(I163*H163,2)</f>
        <v>0</v>
      </c>
      <c r="K163" s="184" t="s">
        <v>543</v>
      </c>
      <c r="L163" s="37"/>
      <c r="M163" s="189" t="s">
        <v>1</v>
      </c>
      <c r="N163" s="190" t="s">
        <v>44</v>
      </c>
      <c r="O163" s="59"/>
      <c r="P163" s="191">
        <f>O163*H163</f>
        <v>0</v>
      </c>
      <c r="Q163" s="191">
        <v>0</v>
      </c>
      <c r="R163" s="191">
        <f>Q163*H163</f>
        <v>0</v>
      </c>
      <c r="S163" s="191">
        <v>2.1999999999999999E-2</v>
      </c>
      <c r="T163" s="192">
        <f>S163*H163</f>
        <v>0.1265</v>
      </c>
      <c r="AR163" s="16" t="s">
        <v>122</v>
      </c>
      <c r="AT163" s="16" t="s">
        <v>162</v>
      </c>
      <c r="AU163" s="16" t="s">
        <v>81</v>
      </c>
      <c r="AY163" s="16" t="s">
        <v>160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6" t="s">
        <v>77</v>
      </c>
      <c r="BK163" s="193">
        <f>ROUND(I163*H163,2)</f>
        <v>0</v>
      </c>
      <c r="BL163" s="16" t="s">
        <v>122</v>
      </c>
      <c r="BM163" s="16" t="s">
        <v>544</v>
      </c>
    </row>
    <row r="164" spans="2:65" s="1" customFormat="1" ht="11.25">
      <c r="B164" s="33"/>
      <c r="C164" s="34"/>
      <c r="D164" s="194" t="s">
        <v>168</v>
      </c>
      <c r="E164" s="34"/>
      <c r="F164" s="195" t="s">
        <v>545</v>
      </c>
      <c r="G164" s="34"/>
      <c r="H164" s="34"/>
      <c r="I164" s="111"/>
      <c r="J164" s="34"/>
      <c r="K164" s="34"/>
      <c r="L164" s="37"/>
      <c r="M164" s="196"/>
      <c r="N164" s="59"/>
      <c r="O164" s="59"/>
      <c r="P164" s="59"/>
      <c r="Q164" s="59"/>
      <c r="R164" s="59"/>
      <c r="S164" s="59"/>
      <c r="T164" s="60"/>
      <c r="AT164" s="16" t="s">
        <v>168</v>
      </c>
      <c r="AU164" s="16" t="s">
        <v>81</v>
      </c>
    </row>
    <row r="165" spans="2:65" s="12" customFormat="1" ht="11.25">
      <c r="B165" s="197"/>
      <c r="C165" s="198"/>
      <c r="D165" s="194" t="s">
        <v>170</v>
      </c>
      <c r="E165" s="199" t="s">
        <v>1</v>
      </c>
      <c r="F165" s="200" t="s">
        <v>546</v>
      </c>
      <c r="G165" s="198"/>
      <c r="H165" s="201">
        <v>2.75</v>
      </c>
      <c r="I165" s="202"/>
      <c r="J165" s="198"/>
      <c r="K165" s="198"/>
      <c r="L165" s="203"/>
      <c r="M165" s="204"/>
      <c r="N165" s="205"/>
      <c r="O165" s="205"/>
      <c r="P165" s="205"/>
      <c r="Q165" s="205"/>
      <c r="R165" s="205"/>
      <c r="S165" s="205"/>
      <c r="T165" s="206"/>
      <c r="AT165" s="207" t="s">
        <v>170</v>
      </c>
      <c r="AU165" s="207" t="s">
        <v>81</v>
      </c>
      <c r="AV165" s="12" t="s">
        <v>81</v>
      </c>
      <c r="AW165" s="12" t="s">
        <v>34</v>
      </c>
      <c r="AX165" s="12" t="s">
        <v>73</v>
      </c>
      <c r="AY165" s="207" t="s">
        <v>160</v>
      </c>
    </row>
    <row r="166" spans="2:65" s="12" customFormat="1" ht="11.25">
      <c r="B166" s="197"/>
      <c r="C166" s="198"/>
      <c r="D166" s="194" t="s">
        <v>170</v>
      </c>
      <c r="E166" s="199" t="s">
        <v>1</v>
      </c>
      <c r="F166" s="200" t="s">
        <v>547</v>
      </c>
      <c r="G166" s="198"/>
      <c r="H166" s="201">
        <v>3</v>
      </c>
      <c r="I166" s="202"/>
      <c r="J166" s="198"/>
      <c r="K166" s="198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170</v>
      </c>
      <c r="AU166" s="207" t="s">
        <v>81</v>
      </c>
      <c r="AV166" s="12" t="s">
        <v>81</v>
      </c>
      <c r="AW166" s="12" t="s">
        <v>34</v>
      </c>
      <c r="AX166" s="12" t="s">
        <v>73</v>
      </c>
      <c r="AY166" s="207" t="s">
        <v>160</v>
      </c>
    </row>
    <row r="167" spans="2:65" s="13" customFormat="1" ht="11.25">
      <c r="B167" s="208"/>
      <c r="C167" s="209"/>
      <c r="D167" s="194" t="s">
        <v>170</v>
      </c>
      <c r="E167" s="210" t="s">
        <v>1</v>
      </c>
      <c r="F167" s="211" t="s">
        <v>196</v>
      </c>
      <c r="G167" s="209"/>
      <c r="H167" s="212">
        <v>5.75</v>
      </c>
      <c r="I167" s="213"/>
      <c r="J167" s="209"/>
      <c r="K167" s="2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170</v>
      </c>
      <c r="AU167" s="218" t="s">
        <v>81</v>
      </c>
      <c r="AV167" s="13" t="s">
        <v>122</v>
      </c>
      <c r="AW167" s="13" t="s">
        <v>34</v>
      </c>
      <c r="AX167" s="13" t="s">
        <v>77</v>
      </c>
      <c r="AY167" s="218" t="s">
        <v>160</v>
      </c>
    </row>
    <row r="168" spans="2:65" s="1" customFormat="1" ht="16.5" customHeight="1">
      <c r="B168" s="33"/>
      <c r="C168" s="182" t="s">
        <v>7</v>
      </c>
      <c r="D168" s="182" t="s">
        <v>162</v>
      </c>
      <c r="E168" s="183" t="s">
        <v>548</v>
      </c>
      <c r="F168" s="184" t="s">
        <v>549</v>
      </c>
      <c r="G168" s="185" t="s">
        <v>165</v>
      </c>
      <c r="H168" s="186">
        <v>5.75</v>
      </c>
      <c r="I168" s="187"/>
      <c r="J168" s="188">
        <f>ROUND(I168*H168,2)</f>
        <v>0</v>
      </c>
      <c r="K168" s="184" t="s">
        <v>543</v>
      </c>
      <c r="L168" s="37"/>
      <c r="M168" s="189" t="s">
        <v>1</v>
      </c>
      <c r="N168" s="190" t="s">
        <v>44</v>
      </c>
      <c r="O168" s="59"/>
      <c r="P168" s="191">
        <f>O168*H168</f>
        <v>0</v>
      </c>
      <c r="Q168" s="191">
        <v>0</v>
      </c>
      <c r="R168" s="191">
        <f>Q168*H168</f>
        <v>0</v>
      </c>
      <c r="S168" s="191">
        <v>7.4999999999999997E-2</v>
      </c>
      <c r="T168" s="192">
        <f>S168*H168</f>
        <v>0.43124999999999997</v>
      </c>
      <c r="AR168" s="16" t="s">
        <v>122</v>
      </c>
      <c r="AT168" s="16" t="s">
        <v>162</v>
      </c>
      <c r="AU168" s="16" t="s">
        <v>81</v>
      </c>
      <c r="AY168" s="16" t="s">
        <v>160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6" t="s">
        <v>77</v>
      </c>
      <c r="BK168" s="193">
        <f>ROUND(I168*H168,2)</f>
        <v>0</v>
      </c>
      <c r="BL168" s="16" t="s">
        <v>122</v>
      </c>
      <c r="BM168" s="16" t="s">
        <v>550</v>
      </c>
    </row>
    <row r="169" spans="2:65" s="1" customFormat="1" ht="11.25">
      <c r="B169" s="33"/>
      <c r="C169" s="34"/>
      <c r="D169" s="194" t="s">
        <v>168</v>
      </c>
      <c r="E169" s="34"/>
      <c r="F169" s="195" t="s">
        <v>551</v>
      </c>
      <c r="G169" s="34"/>
      <c r="H169" s="34"/>
      <c r="I169" s="111"/>
      <c r="J169" s="34"/>
      <c r="K169" s="34"/>
      <c r="L169" s="37"/>
      <c r="M169" s="196"/>
      <c r="N169" s="59"/>
      <c r="O169" s="59"/>
      <c r="P169" s="59"/>
      <c r="Q169" s="59"/>
      <c r="R169" s="59"/>
      <c r="S169" s="59"/>
      <c r="T169" s="60"/>
      <c r="AT169" s="16" t="s">
        <v>168</v>
      </c>
      <c r="AU169" s="16" t="s">
        <v>81</v>
      </c>
    </row>
    <row r="170" spans="2:65" s="12" customFormat="1" ht="11.25">
      <c r="B170" s="197"/>
      <c r="C170" s="198"/>
      <c r="D170" s="194" t="s">
        <v>170</v>
      </c>
      <c r="E170" s="199" t="s">
        <v>1</v>
      </c>
      <c r="F170" s="200" t="s">
        <v>546</v>
      </c>
      <c r="G170" s="198"/>
      <c r="H170" s="201">
        <v>2.75</v>
      </c>
      <c r="I170" s="202"/>
      <c r="J170" s="198"/>
      <c r="K170" s="198"/>
      <c r="L170" s="203"/>
      <c r="M170" s="204"/>
      <c r="N170" s="205"/>
      <c r="O170" s="205"/>
      <c r="P170" s="205"/>
      <c r="Q170" s="205"/>
      <c r="R170" s="205"/>
      <c r="S170" s="205"/>
      <c r="T170" s="206"/>
      <c r="AT170" s="207" t="s">
        <v>170</v>
      </c>
      <c r="AU170" s="207" t="s">
        <v>81</v>
      </c>
      <c r="AV170" s="12" t="s">
        <v>81</v>
      </c>
      <c r="AW170" s="12" t="s">
        <v>34</v>
      </c>
      <c r="AX170" s="12" t="s">
        <v>73</v>
      </c>
      <c r="AY170" s="207" t="s">
        <v>160</v>
      </c>
    </row>
    <row r="171" spans="2:65" s="12" customFormat="1" ht="11.25">
      <c r="B171" s="197"/>
      <c r="C171" s="198"/>
      <c r="D171" s="194" t="s">
        <v>170</v>
      </c>
      <c r="E171" s="199" t="s">
        <v>1</v>
      </c>
      <c r="F171" s="200" t="s">
        <v>547</v>
      </c>
      <c r="G171" s="198"/>
      <c r="H171" s="201">
        <v>3</v>
      </c>
      <c r="I171" s="202"/>
      <c r="J171" s="198"/>
      <c r="K171" s="198"/>
      <c r="L171" s="203"/>
      <c r="M171" s="204"/>
      <c r="N171" s="205"/>
      <c r="O171" s="205"/>
      <c r="P171" s="205"/>
      <c r="Q171" s="205"/>
      <c r="R171" s="205"/>
      <c r="S171" s="205"/>
      <c r="T171" s="206"/>
      <c r="AT171" s="207" t="s">
        <v>170</v>
      </c>
      <c r="AU171" s="207" t="s">
        <v>81</v>
      </c>
      <c r="AV171" s="12" t="s">
        <v>81</v>
      </c>
      <c r="AW171" s="12" t="s">
        <v>34</v>
      </c>
      <c r="AX171" s="12" t="s">
        <v>73</v>
      </c>
      <c r="AY171" s="207" t="s">
        <v>160</v>
      </c>
    </row>
    <row r="172" spans="2:65" s="13" customFormat="1" ht="11.25">
      <c r="B172" s="208"/>
      <c r="C172" s="209"/>
      <c r="D172" s="194" t="s">
        <v>170</v>
      </c>
      <c r="E172" s="210" t="s">
        <v>1</v>
      </c>
      <c r="F172" s="211" t="s">
        <v>196</v>
      </c>
      <c r="G172" s="209"/>
      <c r="H172" s="212">
        <v>5.75</v>
      </c>
      <c r="I172" s="213"/>
      <c r="J172" s="209"/>
      <c r="K172" s="209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170</v>
      </c>
      <c r="AU172" s="218" t="s">
        <v>81</v>
      </c>
      <c r="AV172" s="13" t="s">
        <v>122</v>
      </c>
      <c r="AW172" s="13" t="s">
        <v>34</v>
      </c>
      <c r="AX172" s="13" t="s">
        <v>77</v>
      </c>
      <c r="AY172" s="218" t="s">
        <v>160</v>
      </c>
    </row>
    <row r="173" spans="2:65" s="1" customFormat="1" ht="16.5" customHeight="1">
      <c r="B173" s="33"/>
      <c r="C173" s="182" t="s">
        <v>296</v>
      </c>
      <c r="D173" s="182" t="s">
        <v>162</v>
      </c>
      <c r="E173" s="183" t="s">
        <v>552</v>
      </c>
      <c r="F173" s="184" t="s">
        <v>553</v>
      </c>
      <c r="G173" s="185" t="s">
        <v>165</v>
      </c>
      <c r="H173" s="186">
        <v>5.75</v>
      </c>
      <c r="I173" s="187"/>
      <c r="J173" s="188">
        <f>ROUND(I173*H173,2)</f>
        <v>0</v>
      </c>
      <c r="K173" s="184" t="s">
        <v>543</v>
      </c>
      <c r="L173" s="37"/>
      <c r="M173" s="189" t="s">
        <v>1</v>
      </c>
      <c r="N173" s="190" t="s">
        <v>44</v>
      </c>
      <c r="O173" s="59"/>
      <c r="P173" s="191">
        <f>O173*H173</f>
        <v>0</v>
      </c>
      <c r="Q173" s="191">
        <v>0</v>
      </c>
      <c r="R173" s="191">
        <f>Q173*H173</f>
        <v>0</v>
      </c>
      <c r="S173" s="191">
        <v>0</v>
      </c>
      <c r="T173" s="192">
        <f>S173*H173</f>
        <v>0</v>
      </c>
      <c r="AR173" s="16" t="s">
        <v>122</v>
      </c>
      <c r="AT173" s="16" t="s">
        <v>162</v>
      </c>
      <c r="AU173" s="16" t="s">
        <v>81</v>
      </c>
      <c r="AY173" s="16" t="s">
        <v>160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6" t="s">
        <v>77</v>
      </c>
      <c r="BK173" s="193">
        <f>ROUND(I173*H173,2)</f>
        <v>0</v>
      </c>
      <c r="BL173" s="16" t="s">
        <v>122</v>
      </c>
      <c r="BM173" s="16" t="s">
        <v>554</v>
      </c>
    </row>
    <row r="174" spans="2:65" s="1" customFormat="1" ht="11.25">
      <c r="B174" s="33"/>
      <c r="C174" s="34"/>
      <c r="D174" s="194" t="s">
        <v>168</v>
      </c>
      <c r="E174" s="34"/>
      <c r="F174" s="195" t="s">
        <v>555</v>
      </c>
      <c r="G174" s="34"/>
      <c r="H174" s="34"/>
      <c r="I174" s="111"/>
      <c r="J174" s="34"/>
      <c r="K174" s="34"/>
      <c r="L174" s="37"/>
      <c r="M174" s="196"/>
      <c r="N174" s="59"/>
      <c r="O174" s="59"/>
      <c r="P174" s="59"/>
      <c r="Q174" s="59"/>
      <c r="R174" s="59"/>
      <c r="S174" s="59"/>
      <c r="T174" s="60"/>
      <c r="AT174" s="16" t="s">
        <v>168</v>
      </c>
      <c r="AU174" s="16" t="s">
        <v>81</v>
      </c>
    </row>
    <row r="175" spans="2:65" s="12" customFormat="1" ht="11.25">
      <c r="B175" s="197"/>
      <c r="C175" s="198"/>
      <c r="D175" s="194" t="s">
        <v>170</v>
      </c>
      <c r="E175" s="199" t="s">
        <v>1</v>
      </c>
      <c r="F175" s="200" t="s">
        <v>546</v>
      </c>
      <c r="G175" s="198"/>
      <c r="H175" s="201">
        <v>2.75</v>
      </c>
      <c r="I175" s="202"/>
      <c r="J175" s="198"/>
      <c r="K175" s="198"/>
      <c r="L175" s="203"/>
      <c r="M175" s="204"/>
      <c r="N175" s="205"/>
      <c r="O175" s="205"/>
      <c r="P175" s="205"/>
      <c r="Q175" s="205"/>
      <c r="R175" s="205"/>
      <c r="S175" s="205"/>
      <c r="T175" s="206"/>
      <c r="AT175" s="207" t="s">
        <v>170</v>
      </c>
      <c r="AU175" s="207" t="s">
        <v>81</v>
      </c>
      <c r="AV175" s="12" t="s">
        <v>81</v>
      </c>
      <c r="AW175" s="12" t="s">
        <v>34</v>
      </c>
      <c r="AX175" s="12" t="s">
        <v>73</v>
      </c>
      <c r="AY175" s="207" t="s">
        <v>160</v>
      </c>
    </row>
    <row r="176" spans="2:65" s="12" customFormat="1" ht="11.25">
      <c r="B176" s="197"/>
      <c r="C176" s="198"/>
      <c r="D176" s="194" t="s">
        <v>170</v>
      </c>
      <c r="E176" s="199" t="s">
        <v>1</v>
      </c>
      <c r="F176" s="200" t="s">
        <v>547</v>
      </c>
      <c r="G176" s="198"/>
      <c r="H176" s="201">
        <v>3</v>
      </c>
      <c r="I176" s="202"/>
      <c r="J176" s="198"/>
      <c r="K176" s="198"/>
      <c r="L176" s="203"/>
      <c r="M176" s="204"/>
      <c r="N176" s="205"/>
      <c r="O176" s="205"/>
      <c r="P176" s="205"/>
      <c r="Q176" s="205"/>
      <c r="R176" s="205"/>
      <c r="S176" s="205"/>
      <c r="T176" s="206"/>
      <c r="AT176" s="207" t="s">
        <v>170</v>
      </c>
      <c r="AU176" s="207" t="s">
        <v>81</v>
      </c>
      <c r="AV176" s="12" t="s">
        <v>81</v>
      </c>
      <c r="AW176" s="12" t="s">
        <v>34</v>
      </c>
      <c r="AX176" s="12" t="s">
        <v>73</v>
      </c>
      <c r="AY176" s="207" t="s">
        <v>160</v>
      </c>
    </row>
    <row r="177" spans="2:65" s="13" customFormat="1" ht="11.25">
      <c r="B177" s="208"/>
      <c r="C177" s="209"/>
      <c r="D177" s="194" t="s">
        <v>170</v>
      </c>
      <c r="E177" s="210" t="s">
        <v>1</v>
      </c>
      <c r="F177" s="211" t="s">
        <v>196</v>
      </c>
      <c r="G177" s="209"/>
      <c r="H177" s="212">
        <v>5.75</v>
      </c>
      <c r="I177" s="213"/>
      <c r="J177" s="209"/>
      <c r="K177" s="209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170</v>
      </c>
      <c r="AU177" s="218" t="s">
        <v>81</v>
      </c>
      <c r="AV177" s="13" t="s">
        <v>122</v>
      </c>
      <c r="AW177" s="13" t="s">
        <v>34</v>
      </c>
      <c r="AX177" s="13" t="s">
        <v>77</v>
      </c>
      <c r="AY177" s="218" t="s">
        <v>160</v>
      </c>
    </row>
    <row r="178" spans="2:65" s="1" customFormat="1" ht="16.5" customHeight="1">
      <c r="B178" s="33"/>
      <c r="C178" s="182" t="s">
        <v>301</v>
      </c>
      <c r="D178" s="182" t="s">
        <v>162</v>
      </c>
      <c r="E178" s="183" t="s">
        <v>556</v>
      </c>
      <c r="F178" s="184" t="s">
        <v>557</v>
      </c>
      <c r="G178" s="185" t="s">
        <v>180</v>
      </c>
      <c r="H178" s="186">
        <v>57.5</v>
      </c>
      <c r="I178" s="187"/>
      <c r="J178" s="188">
        <f>ROUND(I178*H178,2)</f>
        <v>0</v>
      </c>
      <c r="K178" s="184" t="s">
        <v>543</v>
      </c>
      <c r="L178" s="37"/>
      <c r="M178" s="189" t="s">
        <v>1</v>
      </c>
      <c r="N178" s="190" t="s">
        <v>44</v>
      </c>
      <c r="O178" s="59"/>
      <c r="P178" s="191">
        <f>O178*H178</f>
        <v>0</v>
      </c>
      <c r="Q178" s="191">
        <v>0</v>
      </c>
      <c r="R178" s="191">
        <f>Q178*H178</f>
        <v>0</v>
      </c>
      <c r="S178" s="191">
        <v>0</v>
      </c>
      <c r="T178" s="192">
        <f>S178*H178</f>
        <v>0</v>
      </c>
      <c r="AR178" s="16" t="s">
        <v>122</v>
      </c>
      <c r="AT178" s="16" t="s">
        <v>162</v>
      </c>
      <c r="AU178" s="16" t="s">
        <v>81</v>
      </c>
      <c r="AY178" s="16" t="s">
        <v>160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6" t="s">
        <v>77</v>
      </c>
      <c r="BK178" s="193">
        <f>ROUND(I178*H178,2)</f>
        <v>0</v>
      </c>
      <c r="BL178" s="16" t="s">
        <v>122</v>
      </c>
      <c r="BM178" s="16" t="s">
        <v>558</v>
      </c>
    </row>
    <row r="179" spans="2:65" s="1" customFormat="1" ht="11.25">
      <c r="B179" s="33"/>
      <c r="C179" s="34"/>
      <c r="D179" s="194" t="s">
        <v>168</v>
      </c>
      <c r="E179" s="34"/>
      <c r="F179" s="195" t="s">
        <v>559</v>
      </c>
      <c r="G179" s="34"/>
      <c r="H179" s="34"/>
      <c r="I179" s="111"/>
      <c r="J179" s="34"/>
      <c r="K179" s="34"/>
      <c r="L179" s="37"/>
      <c r="M179" s="196"/>
      <c r="N179" s="59"/>
      <c r="O179" s="59"/>
      <c r="P179" s="59"/>
      <c r="Q179" s="59"/>
      <c r="R179" s="59"/>
      <c r="S179" s="59"/>
      <c r="T179" s="60"/>
      <c r="AT179" s="16" t="s">
        <v>168</v>
      </c>
      <c r="AU179" s="16" t="s">
        <v>81</v>
      </c>
    </row>
    <row r="180" spans="2:65" s="12" customFormat="1" ht="11.25">
      <c r="B180" s="197"/>
      <c r="C180" s="198"/>
      <c r="D180" s="194" t="s">
        <v>170</v>
      </c>
      <c r="E180" s="199" t="s">
        <v>1</v>
      </c>
      <c r="F180" s="200" t="s">
        <v>560</v>
      </c>
      <c r="G180" s="198"/>
      <c r="H180" s="201">
        <v>27.5</v>
      </c>
      <c r="I180" s="202"/>
      <c r="J180" s="198"/>
      <c r="K180" s="198"/>
      <c r="L180" s="203"/>
      <c r="M180" s="204"/>
      <c r="N180" s="205"/>
      <c r="O180" s="205"/>
      <c r="P180" s="205"/>
      <c r="Q180" s="205"/>
      <c r="R180" s="205"/>
      <c r="S180" s="205"/>
      <c r="T180" s="206"/>
      <c r="AT180" s="207" t="s">
        <v>170</v>
      </c>
      <c r="AU180" s="207" t="s">
        <v>81</v>
      </c>
      <c r="AV180" s="12" t="s">
        <v>81</v>
      </c>
      <c r="AW180" s="12" t="s">
        <v>34</v>
      </c>
      <c r="AX180" s="12" t="s">
        <v>73</v>
      </c>
      <c r="AY180" s="207" t="s">
        <v>160</v>
      </c>
    </row>
    <row r="181" spans="2:65" s="12" customFormat="1" ht="11.25">
      <c r="B181" s="197"/>
      <c r="C181" s="198"/>
      <c r="D181" s="194" t="s">
        <v>170</v>
      </c>
      <c r="E181" s="199" t="s">
        <v>1</v>
      </c>
      <c r="F181" s="200" t="s">
        <v>561</v>
      </c>
      <c r="G181" s="198"/>
      <c r="H181" s="201">
        <v>30</v>
      </c>
      <c r="I181" s="202"/>
      <c r="J181" s="198"/>
      <c r="K181" s="198"/>
      <c r="L181" s="203"/>
      <c r="M181" s="204"/>
      <c r="N181" s="205"/>
      <c r="O181" s="205"/>
      <c r="P181" s="205"/>
      <c r="Q181" s="205"/>
      <c r="R181" s="205"/>
      <c r="S181" s="205"/>
      <c r="T181" s="206"/>
      <c r="AT181" s="207" t="s">
        <v>170</v>
      </c>
      <c r="AU181" s="207" t="s">
        <v>81</v>
      </c>
      <c r="AV181" s="12" t="s">
        <v>81</v>
      </c>
      <c r="AW181" s="12" t="s">
        <v>34</v>
      </c>
      <c r="AX181" s="12" t="s">
        <v>73</v>
      </c>
      <c r="AY181" s="207" t="s">
        <v>160</v>
      </c>
    </row>
    <row r="182" spans="2:65" s="13" customFormat="1" ht="11.25">
      <c r="B182" s="208"/>
      <c r="C182" s="209"/>
      <c r="D182" s="194" t="s">
        <v>170</v>
      </c>
      <c r="E182" s="210" t="s">
        <v>1</v>
      </c>
      <c r="F182" s="211" t="s">
        <v>196</v>
      </c>
      <c r="G182" s="209"/>
      <c r="H182" s="212">
        <v>57.5</v>
      </c>
      <c r="I182" s="213"/>
      <c r="J182" s="209"/>
      <c r="K182" s="209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170</v>
      </c>
      <c r="AU182" s="218" t="s">
        <v>81</v>
      </c>
      <c r="AV182" s="13" t="s">
        <v>122</v>
      </c>
      <c r="AW182" s="13" t="s">
        <v>34</v>
      </c>
      <c r="AX182" s="13" t="s">
        <v>77</v>
      </c>
      <c r="AY182" s="218" t="s">
        <v>160</v>
      </c>
    </row>
    <row r="183" spans="2:65" s="1" customFormat="1" ht="16.5" customHeight="1">
      <c r="B183" s="33"/>
      <c r="C183" s="182" t="s">
        <v>306</v>
      </c>
      <c r="D183" s="182" t="s">
        <v>162</v>
      </c>
      <c r="E183" s="183" t="s">
        <v>562</v>
      </c>
      <c r="F183" s="184" t="s">
        <v>563</v>
      </c>
      <c r="G183" s="185" t="s">
        <v>165</v>
      </c>
      <c r="H183" s="186">
        <v>5.75</v>
      </c>
      <c r="I183" s="187"/>
      <c r="J183" s="188">
        <f>ROUND(I183*H183,2)</f>
        <v>0</v>
      </c>
      <c r="K183" s="184" t="s">
        <v>543</v>
      </c>
      <c r="L183" s="37"/>
      <c r="M183" s="189" t="s">
        <v>1</v>
      </c>
      <c r="N183" s="190" t="s">
        <v>44</v>
      </c>
      <c r="O183" s="59"/>
      <c r="P183" s="191">
        <f>O183*H183</f>
        <v>0</v>
      </c>
      <c r="Q183" s="191">
        <v>3.9079999999999997E-2</v>
      </c>
      <c r="R183" s="191">
        <f>Q183*H183</f>
        <v>0.22470999999999999</v>
      </c>
      <c r="S183" s="191">
        <v>0</v>
      </c>
      <c r="T183" s="192">
        <f>S183*H183</f>
        <v>0</v>
      </c>
      <c r="AR183" s="16" t="s">
        <v>122</v>
      </c>
      <c r="AT183" s="16" t="s">
        <v>162</v>
      </c>
      <c r="AU183" s="16" t="s">
        <v>81</v>
      </c>
      <c r="AY183" s="16" t="s">
        <v>160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6" t="s">
        <v>77</v>
      </c>
      <c r="BK183" s="193">
        <f>ROUND(I183*H183,2)</f>
        <v>0</v>
      </c>
      <c r="BL183" s="16" t="s">
        <v>122</v>
      </c>
      <c r="BM183" s="16" t="s">
        <v>564</v>
      </c>
    </row>
    <row r="184" spans="2:65" s="1" customFormat="1" ht="11.25">
      <c r="B184" s="33"/>
      <c r="C184" s="34"/>
      <c r="D184" s="194" t="s">
        <v>168</v>
      </c>
      <c r="E184" s="34"/>
      <c r="F184" s="195" t="s">
        <v>565</v>
      </c>
      <c r="G184" s="34"/>
      <c r="H184" s="34"/>
      <c r="I184" s="111"/>
      <c r="J184" s="34"/>
      <c r="K184" s="34"/>
      <c r="L184" s="37"/>
      <c r="M184" s="196"/>
      <c r="N184" s="59"/>
      <c r="O184" s="59"/>
      <c r="P184" s="59"/>
      <c r="Q184" s="59"/>
      <c r="R184" s="59"/>
      <c r="S184" s="59"/>
      <c r="T184" s="60"/>
      <c r="AT184" s="16" t="s">
        <v>168</v>
      </c>
      <c r="AU184" s="16" t="s">
        <v>81</v>
      </c>
    </row>
    <row r="185" spans="2:65" s="12" customFormat="1" ht="11.25">
      <c r="B185" s="197"/>
      <c r="C185" s="198"/>
      <c r="D185" s="194" t="s">
        <v>170</v>
      </c>
      <c r="E185" s="199" t="s">
        <v>1</v>
      </c>
      <c r="F185" s="200" t="s">
        <v>546</v>
      </c>
      <c r="G185" s="198"/>
      <c r="H185" s="201">
        <v>2.75</v>
      </c>
      <c r="I185" s="202"/>
      <c r="J185" s="198"/>
      <c r="K185" s="198"/>
      <c r="L185" s="203"/>
      <c r="M185" s="204"/>
      <c r="N185" s="205"/>
      <c r="O185" s="205"/>
      <c r="P185" s="205"/>
      <c r="Q185" s="205"/>
      <c r="R185" s="205"/>
      <c r="S185" s="205"/>
      <c r="T185" s="206"/>
      <c r="AT185" s="207" t="s">
        <v>170</v>
      </c>
      <c r="AU185" s="207" t="s">
        <v>81</v>
      </c>
      <c r="AV185" s="12" t="s">
        <v>81</v>
      </c>
      <c r="AW185" s="12" t="s">
        <v>34</v>
      </c>
      <c r="AX185" s="12" t="s">
        <v>73</v>
      </c>
      <c r="AY185" s="207" t="s">
        <v>160</v>
      </c>
    </row>
    <row r="186" spans="2:65" s="12" customFormat="1" ht="11.25">
      <c r="B186" s="197"/>
      <c r="C186" s="198"/>
      <c r="D186" s="194" t="s">
        <v>170</v>
      </c>
      <c r="E186" s="199" t="s">
        <v>1</v>
      </c>
      <c r="F186" s="200" t="s">
        <v>547</v>
      </c>
      <c r="G186" s="198"/>
      <c r="H186" s="201">
        <v>3</v>
      </c>
      <c r="I186" s="202"/>
      <c r="J186" s="198"/>
      <c r="K186" s="198"/>
      <c r="L186" s="203"/>
      <c r="M186" s="204"/>
      <c r="N186" s="205"/>
      <c r="O186" s="205"/>
      <c r="P186" s="205"/>
      <c r="Q186" s="205"/>
      <c r="R186" s="205"/>
      <c r="S186" s="205"/>
      <c r="T186" s="206"/>
      <c r="AT186" s="207" t="s">
        <v>170</v>
      </c>
      <c r="AU186" s="207" t="s">
        <v>81</v>
      </c>
      <c r="AV186" s="12" t="s">
        <v>81</v>
      </c>
      <c r="AW186" s="12" t="s">
        <v>34</v>
      </c>
      <c r="AX186" s="12" t="s">
        <v>73</v>
      </c>
      <c r="AY186" s="207" t="s">
        <v>160</v>
      </c>
    </row>
    <row r="187" spans="2:65" s="13" customFormat="1" ht="11.25">
      <c r="B187" s="208"/>
      <c r="C187" s="209"/>
      <c r="D187" s="194" t="s">
        <v>170</v>
      </c>
      <c r="E187" s="210" t="s">
        <v>1</v>
      </c>
      <c r="F187" s="211" t="s">
        <v>196</v>
      </c>
      <c r="G187" s="209"/>
      <c r="H187" s="212">
        <v>5.75</v>
      </c>
      <c r="I187" s="213"/>
      <c r="J187" s="209"/>
      <c r="K187" s="209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170</v>
      </c>
      <c r="AU187" s="218" t="s">
        <v>81</v>
      </c>
      <c r="AV187" s="13" t="s">
        <v>122</v>
      </c>
      <c r="AW187" s="13" t="s">
        <v>34</v>
      </c>
      <c r="AX187" s="13" t="s">
        <v>77</v>
      </c>
      <c r="AY187" s="218" t="s">
        <v>160</v>
      </c>
    </row>
    <row r="188" spans="2:65" s="1" customFormat="1" ht="16.5" customHeight="1">
      <c r="B188" s="33"/>
      <c r="C188" s="182" t="s">
        <v>311</v>
      </c>
      <c r="D188" s="182" t="s">
        <v>162</v>
      </c>
      <c r="E188" s="183" t="s">
        <v>566</v>
      </c>
      <c r="F188" s="184" t="s">
        <v>567</v>
      </c>
      <c r="G188" s="185" t="s">
        <v>165</v>
      </c>
      <c r="H188" s="186">
        <v>1.375</v>
      </c>
      <c r="I188" s="187"/>
      <c r="J188" s="188">
        <f>ROUND(I188*H188,2)</f>
        <v>0</v>
      </c>
      <c r="K188" s="184" t="s">
        <v>166</v>
      </c>
      <c r="L188" s="37"/>
      <c r="M188" s="189" t="s">
        <v>1</v>
      </c>
      <c r="N188" s="190" t="s">
        <v>44</v>
      </c>
      <c r="O188" s="59"/>
      <c r="P188" s="191">
        <f>O188*H188</f>
        <v>0</v>
      </c>
      <c r="Q188" s="191">
        <v>0</v>
      </c>
      <c r="R188" s="191">
        <f>Q188*H188</f>
        <v>0</v>
      </c>
      <c r="S188" s="191">
        <v>0</v>
      </c>
      <c r="T188" s="192">
        <f>S188*H188</f>
        <v>0</v>
      </c>
      <c r="AR188" s="16" t="s">
        <v>122</v>
      </c>
      <c r="AT188" s="16" t="s">
        <v>162</v>
      </c>
      <c r="AU188" s="16" t="s">
        <v>81</v>
      </c>
      <c r="AY188" s="16" t="s">
        <v>160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6" t="s">
        <v>77</v>
      </c>
      <c r="BK188" s="193">
        <f>ROUND(I188*H188,2)</f>
        <v>0</v>
      </c>
      <c r="BL188" s="16" t="s">
        <v>122</v>
      </c>
      <c r="BM188" s="16" t="s">
        <v>568</v>
      </c>
    </row>
    <row r="189" spans="2:65" s="1" customFormat="1" ht="11.25">
      <c r="B189" s="33"/>
      <c r="C189" s="34"/>
      <c r="D189" s="194" t="s">
        <v>168</v>
      </c>
      <c r="E189" s="34"/>
      <c r="F189" s="195" t="s">
        <v>569</v>
      </c>
      <c r="G189" s="34"/>
      <c r="H189" s="34"/>
      <c r="I189" s="111"/>
      <c r="J189" s="34"/>
      <c r="K189" s="34"/>
      <c r="L189" s="37"/>
      <c r="M189" s="196"/>
      <c r="N189" s="59"/>
      <c r="O189" s="59"/>
      <c r="P189" s="59"/>
      <c r="Q189" s="59"/>
      <c r="R189" s="59"/>
      <c r="S189" s="59"/>
      <c r="T189" s="60"/>
      <c r="AT189" s="16" t="s">
        <v>168</v>
      </c>
      <c r="AU189" s="16" t="s">
        <v>81</v>
      </c>
    </row>
    <row r="190" spans="2:65" s="12" customFormat="1" ht="11.25">
      <c r="B190" s="197"/>
      <c r="C190" s="198"/>
      <c r="D190" s="194" t="s">
        <v>170</v>
      </c>
      <c r="E190" s="199" t="s">
        <v>1</v>
      </c>
      <c r="F190" s="200" t="s">
        <v>570</v>
      </c>
      <c r="G190" s="198"/>
      <c r="H190" s="201">
        <v>1.375</v>
      </c>
      <c r="I190" s="202"/>
      <c r="J190" s="198"/>
      <c r="K190" s="198"/>
      <c r="L190" s="203"/>
      <c r="M190" s="204"/>
      <c r="N190" s="205"/>
      <c r="O190" s="205"/>
      <c r="P190" s="205"/>
      <c r="Q190" s="205"/>
      <c r="R190" s="205"/>
      <c r="S190" s="205"/>
      <c r="T190" s="206"/>
      <c r="AT190" s="207" t="s">
        <v>170</v>
      </c>
      <c r="AU190" s="207" t="s">
        <v>81</v>
      </c>
      <c r="AV190" s="12" t="s">
        <v>81</v>
      </c>
      <c r="AW190" s="12" t="s">
        <v>34</v>
      </c>
      <c r="AX190" s="12" t="s">
        <v>77</v>
      </c>
      <c r="AY190" s="207" t="s">
        <v>160</v>
      </c>
    </row>
    <row r="191" spans="2:65" s="1" customFormat="1" ht="16.5" customHeight="1">
      <c r="B191" s="33"/>
      <c r="C191" s="182" t="s">
        <v>317</v>
      </c>
      <c r="D191" s="182" t="s">
        <v>162</v>
      </c>
      <c r="E191" s="183" t="s">
        <v>571</v>
      </c>
      <c r="F191" s="184" t="s">
        <v>572</v>
      </c>
      <c r="G191" s="185" t="s">
        <v>165</v>
      </c>
      <c r="H191" s="186">
        <v>227.75</v>
      </c>
      <c r="I191" s="187"/>
      <c r="J191" s="188">
        <f>ROUND(I191*H191,2)</f>
        <v>0</v>
      </c>
      <c r="K191" s="184" t="s">
        <v>1</v>
      </c>
      <c r="L191" s="37"/>
      <c r="M191" s="189" t="s">
        <v>1</v>
      </c>
      <c r="N191" s="190" t="s">
        <v>44</v>
      </c>
      <c r="O191" s="59"/>
      <c r="P191" s="191">
        <f>O191*H191</f>
        <v>0</v>
      </c>
      <c r="Q191" s="191">
        <v>5.0000000000000001E-4</v>
      </c>
      <c r="R191" s="191">
        <f>Q191*H191</f>
        <v>0.113875</v>
      </c>
      <c r="S191" s="191">
        <v>0</v>
      </c>
      <c r="T191" s="192">
        <f>S191*H191</f>
        <v>0</v>
      </c>
      <c r="AR191" s="16" t="s">
        <v>122</v>
      </c>
      <c r="AT191" s="16" t="s">
        <v>162</v>
      </c>
      <c r="AU191" s="16" t="s">
        <v>81</v>
      </c>
      <c r="AY191" s="16" t="s">
        <v>160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6" t="s">
        <v>77</v>
      </c>
      <c r="BK191" s="193">
        <f>ROUND(I191*H191,2)</f>
        <v>0</v>
      </c>
      <c r="BL191" s="16" t="s">
        <v>122</v>
      </c>
      <c r="BM191" s="16" t="s">
        <v>573</v>
      </c>
    </row>
    <row r="192" spans="2:65" s="1" customFormat="1" ht="11.25">
      <c r="B192" s="33"/>
      <c r="C192" s="34"/>
      <c r="D192" s="194" t="s">
        <v>168</v>
      </c>
      <c r="E192" s="34"/>
      <c r="F192" s="195" t="s">
        <v>574</v>
      </c>
      <c r="G192" s="34"/>
      <c r="H192" s="34"/>
      <c r="I192" s="111"/>
      <c r="J192" s="34"/>
      <c r="K192" s="34"/>
      <c r="L192" s="37"/>
      <c r="M192" s="196"/>
      <c r="N192" s="59"/>
      <c r="O192" s="59"/>
      <c r="P192" s="59"/>
      <c r="Q192" s="59"/>
      <c r="R192" s="59"/>
      <c r="S192" s="59"/>
      <c r="T192" s="60"/>
      <c r="AT192" s="16" t="s">
        <v>168</v>
      </c>
      <c r="AU192" s="16" t="s">
        <v>81</v>
      </c>
    </row>
    <row r="193" spans="2:65" s="12" customFormat="1" ht="11.25">
      <c r="B193" s="197"/>
      <c r="C193" s="198"/>
      <c r="D193" s="194" t="s">
        <v>170</v>
      </c>
      <c r="E193" s="199" t="s">
        <v>1</v>
      </c>
      <c r="F193" s="200" t="s">
        <v>575</v>
      </c>
      <c r="G193" s="198"/>
      <c r="H193" s="201">
        <v>227.75</v>
      </c>
      <c r="I193" s="202"/>
      <c r="J193" s="198"/>
      <c r="K193" s="198"/>
      <c r="L193" s="203"/>
      <c r="M193" s="204"/>
      <c r="N193" s="205"/>
      <c r="O193" s="205"/>
      <c r="P193" s="205"/>
      <c r="Q193" s="205"/>
      <c r="R193" s="205"/>
      <c r="S193" s="205"/>
      <c r="T193" s="206"/>
      <c r="AT193" s="207" t="s">
        <v>170</v>
      </c>
      <c r="AU193" s="207" t="s">
        <v>81</v>
      </c>
      <c r="AV193" s="12" t="s">
        <v>81</v>
      </c>
      <c r="AW193" s="12" t="s">
        <v>34</v>
      </c>
      <c r="AX193" s="12" t="s">
        <v>77</v>
      </c>
      <c r="AY193" s="207" t="s">
        <v>160</v>
      </c>
    </row>
    <row r="194" spans="2:65" s="1" customFormat="1" ht="16.5" customHeight="1">
      <c r="B194" s="33"/>
      <c r="C194" s="182" t="s">
        <v>322</v>
      </c>
      <c r="D194" s="182" t="s">
        <v>162</v>
      </c>
      <c r="E194" s="183" t="s">
        <v>576</v>
      </c>
      <c r="F194" s="184" t="s">
        <v>577</v>
      </c>
      <c r="G194" s="185" t="s">
        <v>165</v>
      </c>
      <c r="H194" s="186">
        <v>2.875</v>
      </c>
      <c r="I194" s="187"/>
      <c r="J194" s="188">
        <f>ROUND(I194*H194,2)</f>
        <v>0</v>
      </c>
      <c r="K194" s="184" t="s">
        <v>166</v>
      </c>
      <c r="L194" s="37"/>
      <c r="M194" s="189" t="s">
        <v>1</v>
      </c>
      <c r="N194" s="190" t="s">
        <v>44</v>
      </c>
      <c r="O194" s="59"/>
      <c r="P194" s="191">
        <f>O194*H194</f>
        <v>0</v>
      </c>
      <c r="Q194" s="191">
        <v>9.8999999999999999E-4</v>
      </c>
      <c r="R194" s="191">
        <f>Q194*H194</f>
        <v>2.8462499999999998E-3</v>
      </c>
      <c r="S194" s="191">
        <v>0</v>
      </c>
      <c r="T194" s="192">
        <f>S194*H194</f>
        <v>0</v>
      </c>
      <c r="AR194" s="16" t="s">
        <v>122</v>
      </c>
      <c r="AT194" s="16" t="s">
        <v>162</v>
      </c>
      <c r="AU194" s="16" t="s">
        <v>81</v>
      </c>
      <c r="AY194" s="16" t="s">
        <v>160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6" t="s">
        <v>77</v>
      </c>
      <c r="BK194" s="193">
        <f>ROUND(I194*H194,2)</f>
        <v>0</v>
      </c>
      <c r="BL194" s="16" t="s">
        <v>122</v>
      </c>
      <c r="BM194" s="16" t="s">
        <v>578</v>
      </c>
    </row>
    <row r="195" spans="2:65" s="1" customFormat="1" ht="11.25">
      <c r="B195" s="33"/>
      <c r="C195" s="34"/>
      <c r="D195" s="194" t="s">
        <v>168</v>
      </c>
      <c r="E195" s="34"/>
      <c r="F195" s="195" t="s">
        <v>579</v>
      </c>
      <c r="G195" s="34"/>
      <c r="H195" s="34"/>
      <c r="I195" s="111"/>
      <c r="J195" s="34"/>
      <c r="K195" s="34"/>
      <c r="L195" s="37"/>
      <c r="M195" s="196"/>
      <c r="N195" s="59"/>
      <c r="O195" s="59"/>
      <c r="P195" s="59"/>
      <c r="Q195" s="59"/>
      <c r="R195" s="59"/>
      <c r="S195" s="59"/>
      <c r="T195" s="60"/>
      <c r="AT195" s="16" t="s">
        <v>168</v>
      </c>
      <c r="AU195" s="16" t="s">
        <v>81</v>
      </c>
    </row>
    <row r="196" spans="2:65" s="12" customFormat="1" ht="11.25">
      <c r="B196" s="197"/>
      <c r="C196" s="198"/>
      <c r="D196" s="194" t="s">
        <v>170</v>
      </c>
      <c r="E196" s="199" t="s">
        <v>1</v>
      </c>
      <c r="F196" s="200" t="s">
        <v>570</v>
      </c>
      <c r="G196" s="198"/>
      <c r="H196" s="201">
        <v>1.375</v>
      </c>
      <c r="I196" s="202"/>
      <c r="J196" s="198"/>
      <c r="K196" s="198"/>
      <c r="L196" s="203"/>
      <c r="M196" s="204"/>
      <c r="N196" s="205"/>
      <c r="O196" s="205"/>
      <c r="P196" s="205"/>
      <c r="Q196" s="205"/>
      <c r="R196" s="205"/>
      <c r="S196" s="205"/>
      <c r="T196" s="206"/>
      <c r="AT196" s="207" t="s">
        <v>170</v>
      </c>
      <c r="AU196" s="207" t="s">
        <v>81</v>
      </c>
      <c r="AV196" s="12" t="s">
        <v>81</v>
      </c>
      <c r="AW196" s="12" t="s">
        <v>34</v>
      </c>
      <c r="AX196" s="12" t="s">
        <v>73</v>
      </c>
      <c r="AY196" s="207" t="s">
        <v>160</v>
      </c>
    </row>
    <row r="197" spans="2:65" s="12" customFormat="1" ht="11.25">
      <c r="B197" s="197"/>
      <c r="C197" s="198"/>
      <c r="D197" s="194" t="s">
        <v>170</v>
      </c>
      <c r="E197" s="199" t="s">
        <v>1</v>
      </c>
      <c r="F197" s="200" t="s">
        <v>580</v>
      </c>
      <c r="G197" s="198"/>
      <c r="H197" s="201">
        <v>1.5</v>
      </c>
      <c r="I197" s="202"/>
      <c r="J197" s="198"/>
      <c r="K197" s="198"/>
      <c r="L197" s="203"/>
      <c r="M197" s="204"/>
      <c r="N197" s="205"/>
      <c r="O197" s="205"/>
      <c r="P197" s="205"/>
      <c r="Q197" s="205"/>
      <c r="R197" s="205"/>
      <c r="S197" s="205"/>
      <c r="T197" s="206"/>
      <c r="AT197" s="207" t="s">
        <v>170</v>
      </c>
      <c r="AU197" s="207" t="s">
        <v>81</v>
      </c>
      <c r="AV197" s="12" t="s">
        <v>81</v>
      </c>
      <c r="AW197" s="12" t="s">
        <v>34</v>
      </c>
      <c r="AX197" s="12" t="s">
        <v>73</v>
      </c>
      <c r="AY197" s="207" t="s">
        <v>160</v>
      </c>
    </row>
    <row r="198" spans="2:65" s="13" customFormat="1" ht="11.25">
      <c r="B198" s="208"/>
      <c r="C198" s="209"/>
      <c r="D198" s="194" t="s">
        <v>170</v>
      </c>
      <c r="E198" s="210" t="s">
        <v>1</v>
      </c>
      <c r="F198" s="211" t="s">
        <v>196</v>
      </c>
      <c r="G198" s="209"/>
      <c r="H198" s="212">
        <v>2.875</v>
      </c>
      <c r="I198" s="213"/>
      <c r="J198" s="209"/>
      <c r="K198" s="209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170</v>
      </c>
      <c r="AU198" s="218" t="s">
        <v>81</v>
      </c>
      <c r="AV198" s="13" t="s">
        <v>122</v>
      </c>
      <c r="AW198" s="13" t="s">
        <v>34</v>
      </c>
      <c r="AX198" s="13" t="s">
        <v>77</v>
      </c>
      <c r="AY198" s="218" t="s">
        <v>160</v>
      </c>
    </row>
    <row r="199" spans="2:65" s="1" customFormat="1" ht="16.5" customHeight="1">
      <c r="B199" s="33"/>
      <c r="C199" s="219" t="s">
        <v>327</v>
      </c>
      <c r="D199" s="219" t="s">
        <v>244</v>
      </c>
      <c r="E199" s="220" t="s">
        <v>581</v>
      </c>
      <c r="F199" s="221" t="s">
        <v>582</v>
      </c>
      <c r="G199" s="222" t="s">
        <v>502</v>
      </c>
      <c r="H199" s="223">
        <v>1.5</v>
      </c>
      <c r="I199" s="224"/>
      <c r="J199" s="225">
        <f>ROUND(I199*H199,2)</f>
        <v>0</v>
      </c>
      <c r="K199" s="221" t="s">
        <v>166</v>
      </c>
      <c r="L199" s="226"/>
      <c r="M199" s="227" t="s">
        <v>1</v>
      </c>
      <c r="N199" s="228" t="s">
        <v>44</v>
      </c>
      <c r="O199" s="59"/>
      <c r="P199" s="191">
        <f>O199*H199</f>
        <v>0</v>
      </c>
      <c r="Q199" s="191">
        <v>1E-3</v>
      </c>
      <c r="R199" s="191">
        <f>Q199*H199</f>
        <v>1.5E-3</v>
      </c>
      <c r="S199" s="191">
        <v>0</v>
      </c>
      <c r="T199" s="192">
        <f>S199*H199</f>
        <v>0</v>
      </c>
      <c r="AR199" s="16" t="s">
        <v>209</v>
      </c>
      <c r="AT199" s="16" t="s">
        <v>244</v>
      </c>
      <c r="AU199" s="16" t="s">
        <v>81</v>
      </c>
      <c r="AY199" s="16" t="s">
        <v>160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6" t="s">
        <v>77</v>
      </c>
      <c r="BK199" s="193">
        <f>ROUND(I199*H199,2)</f>
        <v>0</v>
      </c>
      <c r="BL199" s="16" t="s">
        <v>122</v>
      </c>
      <c r="BM199" s="16" t="s">
        <v>583</v>
      </c>
    </row>
    <row r="200" spans="2:65" s="1" customFormat="1" ht="11.25">
      <c r="B200" s="33"/>
      <c r="C200" s="34"/>
      <c r="D200" s="194" t="s">
        <v>168</v>
      </c>
      <c r="E200" s="34"/>
      <c r="F200" s="195" t="s">
        <v>584</v>
      </c>
      <c r="G200" s="34"/>
      <c r="H200" s="34"/>
      <c r="I200" s="111"/>
      <c r="J200" s="34"/>
      <c r="K200" s="34"/>
      <c r="L200" s="37"/>
      <c r="M200" s="196"/>
      <c r="N200" s="59"/>
      <c r="O200" s="59"/>
      <c r="P200" s="59"/>
      <c r="Q200" s="59"/>
      <c r="R200" s="59"/>
      <c r="S200" s="59"/>
      <c r="T200" s="60"/>
      <c r="AT200" s="16" t="s">
        <v>168</v>
      </c>
      <c r="AU200" s="16" t="s">
        <v>81</v>
      </c>
    </row>
    <row r="201" spans="2:65" s="12" customFormat="1" ht="11.25">
      <c r="B201" s="197"/>
      <c r="C201" s="198"/>
      <c r="D201" s="194" t="s">
        <v>170</v>
      </c>
      <c r="E201" s="199" t="s">
        <v>1</v>
      </c>
      <c r="F201" s="200" t="s">
        <v>585</v>
      </c>
      <c r="G201" s="198"/>
      <c r="H201" s="201">
        <v>1.5</v>
      </c>
      <c r="I201" s="202"/>
      <c r="J201" s="198"/>
      <c r="K201" s="198"/>
      <c r="L201" s="203"/>
      <c r="M201" s="204"/>
      <c r="N201" s="205"/>
      <c r="O201" s="205"/>
      <c r="P201" s="205"/>
      <c r="Q201" s="205"/>
      <c r="R201" s="205"/>
      <c r="S201" s="205"/>
      <c r="T201" s="206"/>
      <c r="AT201" s="207" t="s">
        <v>170</v>
      </c>
      <c r="AU201" s="207" t="s">
        <v>81</v>
      </c>
      <c r="AV201" s="12" t="s">
        <v>81</v>
      </c>
      <c r="AW201" s="12" t="s">
        <v>34</v>
      </c>
      <c r="AX201" s="12" t="s">
        <v>77</v>
      </c>
      <c r="AY201" s="207" t="s">
        <v>160</v>
      </c>
    </row>
    <row r="202" spans="2:65" s="1" customFormat="1" ht="16.5" customHeight="1">
      <c r="B202" s="33"/>
      <c r="C202" s="182" t="s">
        <v>331</v>
      </c>
      <c r="D202" s="182" t="s">
        <v>162</v>
      </c>
      <c r="E202" s="183" t="s">
        <v>586</v>
      </c>
      <c r="F202" s="184" t="s">
        <v>587</v>
      </c>
      <c r="G202" s="185" t="s">
        <v>165</v>
      </c>
      <c r="H202" s="186">
        <v>2.875</v>
      </c>
      <c r="I202" s="187"/>
      <c r="J202" s="188">
        <f>ROUND(I202*H202,2)</f>
        <v>0</v>
      </c>
      <c r="K202" s="184" t="s">
        <v>166</v>
      </c>
      <c r="L202" s="37"/>
      <c r="M202" s="189" t="s">
        <v>1</v>
      </c>
      <c r="N202" s="190" t="s">
        <v>44</v>
      </c>
      <c r="O202" s="59"/>
      <c r="P202" s="191">
        <f>O202*H202</f>
        <v>0</v>
      </c>
      <c r="Q202" s="191">
        <v>0</v>
      </c>
      <c r="R202" s="191">
        <f>Q202*H202</f>
        <v>0</v>
      </c>
      <c r="S202" s="191">
        <v>0</v>
      </c>
      <c r="T202" s="192">
        <f>S202*H202</f>
        <v>0</v>
      </c>
      <c r="AR202" s="16" t="s">
        <v>122</v>
      </c>
      <c r="AT202" s="16" t="s">
        <v>162</v>
      </c>
      <c r="AU202" s="16" t="s">
        <v>81</v>
      </c>
      <c r="AY202" s="16" t="s">
        <v>160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6" t="s">
        <v>77</v>
      </c>
      <c r="BK202" s="193">
        <f>ROUND(I202*H202,2)</f>
        <v>0</v>
      </c>
      <c r="BL202" s="16" t="s">
        <v>122</v>
      </c>
      <c r="BM202" s="16" t="s">
        <v>588</v>
      </c>
    </row>
    <row r="203" spans="2:65" s="1" customFormat="1" ht="11.25">
      <c r="B203" s="33"/>
      <c r="C203" s="34"/>
      <c r="D203" s="194" t="s">
        <v>168</v>
      </c>
      <c r="E203" s="34"/>
      <c r="F203" s="195" t="s">
        <v>589</v>
      </c>
      <c r="G203" s="34"/>
      <c r="H203" s="34"/>
      <c r="I203" s="111"/>
      <c r="J203" s="34"/>
      <c r="K203" s="34"/>
      <c r="L203" s="37"/>
      <c r="M203" s="196"/>
      <c r="N203" s="59"/>
      <c r="O203" s="59"/>
      <c r="P203" s="59"/>
      <c r="Q203" s="59"/>
      <c r="R203" s="59"/>
      <c r="S203" s="59"/>
      <c r="T203" s="60"/>
      <c r="AT203" s="16" t="s">
        <v>168</v>
      </c>
      <c r="AU203" s="16" t="s">
        <v>81</v>
      </c>
    </row>
    <row r="204" spans="2:65" s="12" customFormat="1" ht="11.25">
      <c r="B204" s="197"/>
      <c r="C204" s="198"/>
      <c r="D204" s="194" t="s">
        <v>170</v>
      </c>
      <c r="E204" s="199" t="s">
        <v>1</v>
      </c>
      <c r="F204" s="200" t="s">
        <v>570</v>
      </c>
      <c r="G204" s="198"/>
      <c r="H204" s="201">
        <v>1.375</v>
      </c>
      <c r="I204" s="202"/>
      <c r="J204" s="198"/>
      <c r="K204" s="198"/>
      <c r="L204" s="203"/>
      <c r="M204" s="204"/>
      <c r="N204" s="205"/>
      <c r="O204" s="205"/>
      <c r="P204" s="205"/>
      <c r="Q204" s="205"/>
      <c r="R204" s="205"/>
      <c r="S204" s="205"/>
      <c r="T204" s="206"/>
      <c r="AT204" s="207" t="s">
        <v>170</v>
      </c>
      <c r="AU204" s="207" t="s">
        <v>81</v>
      </c>
      <c r="AV204" s="12" t="s">
        <v>81</v>
      </c>
      <c r="AW204" s="12" t="s">
        <v>34</v>
      </c>
      <c r="AX204" s="12" t="s">
        <v>73</v>
      </c>
      <c r="AY204" s="207" t="s">
        <v>160</v>
      </c>
    </row>
    <row r="205" spans="2:65" s="12" customFormat="1" ht="11.25">
      <c r="B205" s="197"/>
      <c r="C205" s="198"/>
      <c r="D205" s="194" t="s">
        <v>170</v>
      </c>
      <c r="E205" s="199" t="s">
        <v>1</v>
      </c>
      <c r="F205" s="200" t="s">
        <v>580</v>
      </c>
      <c r="G205" s="198"/>
      <c r="H205" s="201">
        <v>1.5</v>
      </c>
      <c r="I205" s="202"/>
      <c r="J205" s="198"/>
      <c r="K205" s="198"/>
      <c r="L205" s="203"/>
      <c r="M205" s="204"/>
      <c r="N205" s="205"/>
      <c r="O205" s="205"/>
      <c r="P205" s="205"/>
      <c r="Q205" s="205"/>
      <c r="R205" s="205"/>
      <c r="S205" s="205"/>
      <c r="T205" s="206"/>
      <c r="AT205" s="207" t="s">
        <v>170</v>
      </c>
      <c r="AU205" s="207" t="s">
        <v>81</v>
      </c>
      <c r="AV205" s="12" t="s">
        <v>81</v>
      </c>
      <c r="AW205" s="12" t="s">
        <v>34</v>
      </c>
      <c r="AX205" s="12" t="s">
        <v>73</v>
      </c>
      <c r="AY205" s="207" t="s">
        <v>160</v>
      </c>
    </row>
    <row r="206" spans="2:65" s="13" customFormat="1" ht="11.25">
      <c r="B206" s="208"/>
      <c r="C206" s="209"/>
      <c r="D206" s="194" t="s">
        <v>170</v>
      </c>
      <c r="E206" s="210" t="s">
        <v>1</v>
      </c>
      <c r="F206" s="211" t="s">
        <v>196</v>
      </c>
      <c r="G206" s="209"/>
      <c r="H206" s="212">
        <v>2.875</v>
      </c>
      <c r="I206" s="213"/>
      <c r="J206" s="209"/>
      <c r="K206" s="209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170</v>
      </c>
      <c r="AU206" s="218" t="s">
        <v>81</v>
      </c>
      <c r="AV206" s="13" t="s">
        <v>122</v>
      </c>
      <c r="AW206" s="13" t="s">
        <v>34</v>
      </c>
      <c r="AX206" s="13" t="s">
        <v>77</v>
      </c>
      <c r="AY206" s="218" t="s">
        <v>160</v>
      </c>
    </row>
    <row r="207" spans="2:65" s="1" customFormat="1" ht="16.5" customHeight="1">
      <c r="B207" s="33"/>
      <c r="C207" s="219" t="s">
        <v>401</v>
      </c>
      <c r="D207" s="219" t="s">
        <v>244</v>
      </c>
      <c r="E207" s="220" t="s">
        <v>590</v>
      </c>
      <c r="F207" s="221" t="s">
        <v>591</v>
      </c>
      <c r="G207" s="222" t="s">
        <v>592</v>
      </c>
      <c r="H207" s="223">
        <v>1</v>
      </c>
      <c r="I207" s="224"/>
      <c r="J207" s="225">
        <f>ROUND(I207*H207,2)</f>
        <v>0</v>
      </c>
      <c r="K207" s="221" t="s">
        <v>1</v>
      </c>
      <c r="L207" s="226"/>
      <c r="M207" s="227" t="s">
        <v>1</v>
      </c>
      <c r="N207" s="228" t="s">
        <v>44</v>
      </c>
      <c r="O207" s="59"/>
      <c r="P207" s="191">
        <f>O207*H207</f>
        <v>0</v>
      </c>
      <c r="Q207" s="191">
        <v>0</v>
      </c>
      <c r="R207" s="191">
        <f>Q207*H207</f>
        <v>0</v>
      </c>
      <c r="S207" s="191">
        <v>0</v>
      </c>
      <c r="T207" s="192">
        <f>S207*H207</f>
        <v>0</v>
      </c>
      <c r="AR207" s="16" t="s">
        <v>209</v>
      </c>
      <c r="AT207" s="16" t="s">
        <v>244</v>
      </c>
      <c r="AU207" s="16" t="s">
        <v>81</v>
      </c>
      <c r="AY207" s="16" t="s">
        <v>160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6" t="s">
        <v>77</v>
      </c>
      <c r="BK207" s="193">
        <f>ROUND(I207*H207,2)</f>
        <v>0</v>
      </c>
      <c r="BL207" s="16" t="s">
        <v>122</v>
      </c>
      <c r="BM207" s="16" t="s">
        <v>593</v>
      </c>
    </row>
    <row r="208" spans="2:65" s="1" customFormat="1" ht="11.25">
      <c r="B208" s="33"/>
      <c r="C208" s="34"/>
      <c r="D208" s="194" t="s">
        <v>168</v>
      </c>
      <c r="E208" s="34"/>
      <c r="F208" s="195" t="s">
        <v>591</v>
      </c>
      <c r="G208" s="34"/>
      <c r="H208" s="34"/>
      <c r="I208" s="111"/>
      <c r="J208" s="34"/>
      <c r="K208" s="34"/>
      <c r="L208" s="37"/>
      <c r="M208" s="196"/>
      <c r="N208" s="59"/>
      <c r="O208" s="59"/>
      <c r="P208" s="59"/>
      <c r="Q208" s="59"/>
      <c r="R208" s="59"/>
      <c r="S208" s="59"/>
      <c r="T208" s="60"/>
      <c r="AT208" s="16" t="s">
        <v>168</v>
      </c>
      <c r="AU208" s="16" t="s">
        <v>81</v>
      </c>
    </row>
    <row r="209" spans="2:65" s="11" customFormat="1" ht="22.9" customHeight="1">
      <c r="B209" s="166"/>
      <c r="C209" s="167"/>
      <c r="D209" s="168" t="s">
        <v>72</v>
      </c>
      <c r="E209" s="180" t="s">
        <v>425</v>
      </c>
      <c r="F209" s="180" t="s">
        <v>426</v>
      </c>
      <c r="G209" s="167"/>
      <c r="H209" s="167"/>
      <c r="I209" s="170"/>
      <c r="J209" s="181">
        <f>BK209</f>
        <v>0</v>
      </c>
      <c r="K209" s="167"/>
      <c r="L209" s="172"/>
      <c r="M209" s="173"/>
      <c r="N209" s="174"/>
      <c r="O209" s="174"/>
      <c r="P209" s="175">
        <f>SUM(P210:P221)</f>
        <v>0</v>
      </c>
      <c r="Q209" s="174"/>
      <c r="R209" s="175">
        <f>SUM(R210:R221)</f>
        <v>0</v>
      </c>
      <c r="S209" s="174"/>
      <c r="T209" s="176">
        <f>SUM(T210:T221)</f>
        <v>0</v>
      </c>
      <c r="AR209" s="177" t="s">
        <v>77</v>
      </c>
      <c r="AT209" s="178" t="s">
        <v>72</v>
      </c>
      <c r="AU209" s="178" t="s">
        <v>77</v>
      </c>
      <c r="AY209" s="177" t="s">
        <v>160</v>
      </c>
      <c r="BK209" s="179">
        <f>SUM(BK210:BK221)</f>
        <v>0</v>
      </c>
    </row>
    <row r="210" spans="2:65" s="1" customFormat="1" ht="16.5" customHeight="1">
      <c r="B210" s="33"/>
      <c r="C210" s="182" t="s">
        <v>336</v>
      </c>
      <c r="D210" s="182" t="s">
        <v>162</v>
      </c>
      <c r="E210" s="183" t="s">
        <v>428</v>
      </c>
      <c r="F210" s="184" t="s">
        <v>429</v>
      </c>
      <c r="G210" s="185" t="s">
        <v>231</v>
      </c>
      <c r="H210" s="186">
        <v>6.0750000000000002</v>
      </c>
      <c r="I210" s="187"/>
      <c r="J210" s="188">
        <f>ROUND(I210*H210,2)</f>
        <v>0</v>
      </c>
      <c r="K210" s="184" t="s">
        <v>166</v>
      </c>
      <c r="L210" s="37"/>
      <c r="M210" s="189" t="s">
        <v>1</v>
      </c>
      <c r="N210" s="190" t="s">
        <v>44</v>
      </c>
      <c r="O210" s="59"/>
      <c r="P210" s="191">
        <f>O210*H210</f>
        <v>0</v>
      </c>
      <c r="Q210" s="191">
        <v>0</v>
      </c>
      <c r="R210" s="191">
        <f>Q210*H210</f>
        <v>0</v>
      </c>
      <c r="S210" s="191">
        <v>0</v>
      </c>
      <c r="T210" s="192">
        <f>S210*H210</f>
        <v>0</v>
      </c>
      <c r="AR210" s="16" t="s">
        <v>122</v>
      </c>
      <c r="AT210" s="16" t="s">
        <v>162</v>
      </c>
      <c r="AU210" s="16" t="s">
        <v>81</v>
      </c>
      <c r="AY210" s="16" t="s">
        <v>160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6" t="s">
        <v>77</v>
      </c>
      <c r="BK210" s="193">
        <f>ROUND(I210*H210,2)</f>
        <v>0</v>
      </c>
      <c r="BL210" s="16" t="s">
        <v>122</v>
      </c>
      <c r="BM210" s="16" t="s">
        <v>594</v>
      </c>
    </row>
    <row r="211" spans="2:65" s="1" customFormat="1" ht="11.25">
      <c r="B211" s="33"/>
      <c r="C211" s="34"/>
      <c r="D211" s="194" t="s">
        <v>168</v>
      </c>
      <c r="E211" s="34"/>
      <c r="F211" s="195" t="s">
        <v>431</v>
      </c>
      <c r="G211" s="34"/>
      <c r="H211" s="34"/>
      <c r="I211" s="111"/>
      <c r="J211" s="34"/>
      <c r="K211" s="34"/>
      <c r="L211" s="37"/>
      <c r="M211" s="196"/>
      <c r="N211" s="59"/>
      <c r="O211" s="59"/>
      <c r="P211" s="59"/>
      <c r="Q211" s="59"/>
      <c r="R211" s="59"/>
      <c r="S211" s="59"/>
      <c r="T211" s="60"/>
      <c r="AT211" s="16" t="s">
        <v>168</v>
      </c>
      <c r="AU211" s="16" t="s">
        <v>81</v>
      </c>
    </row>
    <row r="212" spans="2:65" s="12" customFormat="1" ht="11.25">
      <c r="B212" s="197"/>
      <c r="C212" s="198"/>
      <c r="D212" s="194" t="s">
        <v>170</v>
      </c>
      <c r="E212" s="199" t="s">
        <v>1</v>
      </c>
      <c r="F212" s="200" t="s">
        <v>595</v>
      </c>
      <c r="G212" s="198"/>
      <c r="H212" s="201">
        <v>6.0750000000000002</v>
      </c>
      <c r="I212" s="202"/>
      <c r="J212" s="198"/>
      <c r="K212" s="198"/>
      <c r="L212" s="203"/>
      <c r="M212" s="204"/>
      <c r="N212" s="205"/>
      <c r="O212" s="205"/>
      <c r="P212" s="205"/>
      <c r="Q212" s="205"/>
      <c r="R212" s="205"/>
      <c r="S212" s="205"/>
      <c r="T212" s="206"/>
      <c r="AT212" s="207" t="s">
        <v>170</v>
      </c>
      <c r="AU212" s="207" t="s">
        <v>81</v>
      </c>
      <c r="AV212" s="12" t="s">
        <v>81</v>
      </c>
      <c r="AW212" s="12" t="s">
        <v>34</v>
      </c>
      <c r="AX212" s="12" t="s">
        <v>77</v>
      </c>
      <c r="AY212" s="207" t="s">
        <v>160</v>
      </c>
    </row>
    <row r="213" spans="2:65" s="1" customFormat="1" ht="16.5" customHeight="1">
      <c r="B213" s="33"/>
      <c r="C213" s="182" t="s">
        <v>342</v>
      </c>
      <c r="D213" s="182" t="s">
        <v>162</v>
      </c>
      <c r="E213" s="183" t="s">
        <v>433</v>
      </c>
      <c r="F213" s="184" t="s">
        <v>434</v>
      </c>
      <c r="G213" s="185" t="s">
        <v>231</v>
      </c>
      <c r="H213" s="186">
        <v>6.0750000000000002</v>
      </c>
      <c r="I213" s="187"/>
      <c r="J213" s="188">
        <f>ROUND(I213*H213,2)</f>
        <v>0</v>
      </c>
      <c r="K213" s="184" t="s">
        <v>166</v>
      </c>
      <c r="L213" s="37"/>
      <c r="M213" s="189" t="s">
        <v>1</v>
      </c>
      <c r="N213" s="190" t="s">
        <v>44</v>
      </c>
      <c r="O213" s="59"/>
      <c r="P213" s="191">
        <f>O213*H213</f>
        <v>0</v>
      </c>
      <c r="Q213" s="191">
        <v>0</v>
      </c>
      <c r="R213" s="191">
        <f>Q213*H213</f>
        <v>0</v>
      </c>
      <c r="S213" s="191">
        <v>0</v>
      </c>
      <c r="T213" s="192">
        <f>S213*H213</f>
        <v>0</v>
      </c>
      <c r="AR213" s="16" t="s">
        <v>122</v>
      </c>
      <c r="AT213" s="16" t="s">
        <v>162</v>
      </c>
      <c r="AU213" s="16" t="s">
        <v>81</v>
      </c>
      <c r="AY213" s="16" t="s">
        <v>160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6" t="s">
        <v>77</v>
      </c>
      <c r="BK213" s="193">
        <f>ROUND(I213*H213,2)</f>
        <v>0</v>
      </c>
      <c r="BL213" s="16" t="s">
        <v>122</v>
      </c>
      <c r="BM213" s="16" t="s">
        <v>596</v>
      </c>
    </row>
    <row r="214" spans="2:65" s="1" customFormat="1" ht="19.5">
      <c r="B214" s="33"/>
      <c r="C214" s="34"/>
      <c r="D214" s="194" t="s">
        <v>168</v>
      </c>
      <c r="E214" s="34"/>
      <c r="F214" s="195" t="s">
        <v>436</v>
      </c>
      <c r="G214" s="34"/>
      <c r="H214" s="34"/>
      <c r="I214" s="111"/>
      <c r="J214" s="34"/>
      <c r="K214" s="34"/>
      <c r="L214" s="37"/>
      <c r="M214" s="196"/>
      <c r="N214" s="59"/>
      <c r="O214" s="59"/>
      <c r="P214" s="59"/>
      <c r="Q214" s="59"/>
      <c r="R214" s="59"/>
      <c r="S214" s="59"/>
      <c r="T214" s="60"/>
      <c r="AT214" s="16" t="s">
        <v>168</v>
      </c>
      <c r="AU214" s="16" t="s">
        <v>81</v>
      </c>
    </row>
    <row r="215" spans="2:65" s="12" customFormat="1" ht="11.25">
      <c r="B215" s="197"/>
      <c r="C215" s="198"/>
      <c r="D215" s="194" t="s">
        <v>170</v>
      </c>
      <c r="E215" s="199" t="s">
        <v>1</v>
      </c>
      <c r="F215" s="200" t="s">
        <v>595</v>
      </c>
      <c r="G215" s="198"/>
      <c r="H215" s="201">
        <v>6.0750000000000002</v>
      </c>
      <c r="I215" s="202"/>
      <c r="J215" s="198"/>
      <c r="K215" s="198"/>
      <c r="L215" s="203"/>
      <c r="M215" s="204"/>
      <c r="N215" s="205"/>
      <c r="O215" s="205"/>
      <c r="P215" s="205"/>
      <c r="Q215" s="205"/>
      <c r="R215" s="205"/>
      <c r="S215" s="205"/>
      <c r="T215" s="206"/>
      <c r="AT215" s="207" t="s">
        <v>170</v>
      </c>
      <c r="AU215" s="207" t="s">
        <v>81</v>
      </c>
      <c r="AV215" s="12" t="s">
        <v>81</v>
      </c>
      <c r="AW215" s="12" t="s">
        <v>34</v>
      </c>
      <c r="AX215" s="12" t="s">
        <v>77</v>
      </c>
      <c r="AY215" s="207" t="s">
        <v>160</v>
      </c>
    </row>
    <row r="216" spans="2:65" s="1" customFormat="1" ht="16.5" customHeight="1">
      <c r="B216" s="33"/>
      <c r="C216" s="182" t="s">
        <v>349</v>
      </c>
      <c r="D216" s="182" t="s">
        <v>162</v>
      </c>
      <c r="E216" s="183" t="s">
        <v>438</v>
      </c>
      <c r="F216" s="184" t="s">
        <v>439</v>
      </c>
      <c r="G216" s="185" t="s">
        <v>231</v>
      </c>
      <c r="H216" s="186">
        <v>6.0750000000000002</v>
      </c>
      <c r="I216" s="187"/>
      <c r="J216" s="188">
        <f>ROUND(I216*H216,2)</f>
        <v>0</v>
      </c>
      <c r="K216" s="184" t="s">
        <v>166</v>
      </c>
      <c r="L216" s="37"/>
      <c r="M216" s="189" t="s">
        <v>1</v>
      </c>
      <c r="N216" s="190" t="s">
        <v>44</v>
      </c>
      <c r="O216" s="59"/>
      <c r="P216" s="191">
        <f>O216*H216</f>
        <v>0</v>
      </c>
      <c r="Q216" s="191">
        <v>0</v>
      </c>
      <c r="R216" s="191">
        <f>Q216*H216</f>
        <v>0</v>
      </c>
      <c r="S216" s="191">
        <v>0</v>
      </c>
      <c r="T216" s="192">
        <f>S216*H216</f>
        <v>0</v>
      </c>
      <c r="AR216" s="16" t="s">
        <v>122</v>
      </c>
      <c r="AT216" s="16" t="s">
        <v>162</v>
      </c>
      <c r="AU216" s="16" t="s">
        <v>81</v>
      </c>
      <c r="AY216" s="16" t="s">
        <v>160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6" t="s">
        <v>77</v>
      </c>
      <c r="BK216" s="193">
        <f>ROUND(I216*H216,2)</f>
        <v>0</v>
      </c>
      <c r="BL216" s="16" t="s">
        <v>122</v>
      </c>
      <c r="BM216" s="16" t="s">
        <v>597</v>
      </c>
    </row>
    <row r="217" spans="2:65" s="1" customFormat="1" ht="11.25">
      <c r="B217" s="33"/>
      <c r="C217" s="34"/>
      <c r="D217" s="194" t="s">
        <v>168</v>
      </c>
      <c r="E217" s="34"/>
      <c r="F217" s="195" t="s">
        <v>441</v>
      </c>
      <c r="G217" s="34"/>
      <c r="H217" s="34"/>
      <c r="I217" s="111"/>
      <c r="J217" s="34"/>
      <c r="K217" s="34"/>
      <c r="L217" s="37"/>
      <c r="M217" s="196"/>
      <c r="N217" s="59"/>
      <c r="O217" s="59"/>
      <c r="P217" s="59"/>
      <c r="Q217" s="59"/>
      <c r="R217" s="59"/>
      <c r="S217" s="59"/>
      <c r="T217" s="60"/>
      <c r="AT217" s="16" t="s">
        <v>168</v>
      </c>
      <c r="AU217" s="16" t="s">
        <v>81</v>
      </c>
    </row>
    <row r="218" spans="2:65" s="12" customFormat="1" ht="11.25">
      <c r="B218" s="197"/>
      <c r="C218" s="198"/>
      <c r="D218" s="194" t="s">
        <v>170</v>
      </c>
      <c r="E218" s="199" t="s">
        <v>1</v>
      </c>
      <c r="F218" s="200" t="s">
        <v>595</v>
      </c>
      <c r="G218" s="198"/>
      <c r="H218" s="201">
        <v>6.0750000000000002</v>
      </c>
      <c r="I218" s="202"/>
      <c r="J218" s="198"/>
      <c r="K218" s="198"/>
      <c r="L218" s="203"/>
      <c r="M218" s="204"/>
      <c r="N218" s="205"/>
      <c r="O218" s="205"/>
      <c r="P218" s="205"/>
      <c r="Q218" s="205"/>
      <c r="R218" s="205"/>
      <c r="S218" s="205"/>
      <c r="T218" s="206"/>
      <c r="AT218" s="207" t="s">
        <v>170</v>
      </c>
      <c r="AU218" s="207" t="s">
        <v>81</v>
      </c>
      <c r="AV218" s="12" t="s">
        <v>81</v>
      </c>
      <c r="AW218" s="12" t="s">
        <v>34</v>
      </c>
      <c r="AX218" s="12" t="s">
        <v>77</v>
      </c>
      <c r="AY218" s="207" t="s">
        <v>160</v>
      </c>
    </row>
    <row r="219" spans="2:65" s="1" customFormat="1" ht="16.5" customHeight="1">
      <c r="B219" s="33"/>
      <c r="C219" s="182" t="s">
        <v>355</v>
      </c>
      <c r="D219" s="182" t="s">
        <v>162</v>
      </c>
      <c r="E219" s="183" t="s">
        <v>443</v>
      </c>
      <c r="F219" s="184" t="s">
        <v>444</v>
      </c>
      <c r="G219" s="185" t="s">
        <v>231</v>
      </c>
      <c r="H219" s="186">
        <v>72.900000000000006</v>
      </c>
      <c r="I219" s="187"/>
      <c r="J219" s="188">
        <f>ROUND(I219*H219,2)</f>
        <v>0</v>
      </c>
      <c r="K219" s="184" t="s">
        <v>166</v>
      </c>
      <c r="L219" s="37"/>
      <c r="M219" s="189" t="s">
        <v>1</v>
      </c>
      <c r="N219" s="190" t="s">
        <v>44</v>
      </c>
      <c r="O219" s="59"/>
      <c r="P219" s="191">
        <f>O219*H219</f>
        <v>0</v>
      </c>
      <c r="Q219" s="191">
        <v>0</v>
      </c>
      <c r="R219" s="191">
        <f>Q219*H219</f>
        <v>0</v>
      </c>
      <c r="S219" s="191">
        <v>0</v>
      </c>
      <c r="T219" s="192">
        <f>S219*H219</f>
        <v>0</v>
      </c>
      <c r="AR219" s="16" t="s">
        <v>122</v>
      </c>
      <c r="AT219" s="16" t="s">
        <v>162</v>
      </c>
      <c r="AU219" s="16" t="s">
        <v>81</v>
      </c>
      <c r="AY219" s="16" t="s">
        <v>160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6" t="s">
        <v>77</v>
      </c>
      <c r="BK219" s="193">
        <f>ROUND(I219*H219,2)</f>
        <v>0</v>
      </c>
      <c r="BL219" s="16" t="s">
        <v>122</v>
      </c>
      <c r="BM219" s="16" t="s">
        <v>598</v>
      </c>
    </row>
    <row r="220" spans="2:65" s="1" customFormat="1" ht="19.5">
      <c r="B220" s="33"/>
      <c r="C220" s="34"/>
      <c r="D220" s="194" t="s">
        <v>168</v>
      </c>
      <c r="E220" s="34"/>
      <c r="F220" s="195" t="s">
        <v>446</v>
      </c>
      <c r="G220" s="34"/>
      <c r="H220" s="34"/>
      <c r="I220" s="111"/>
      <c r="J220" s="34"/>
      <c r="K220" s="34"/>
      <c r="L220" s="37"/>
      <c r="M220" s="196"/>
      <c r="N220" s="59"/>
      <c r="O220" s="59"/>
      <c r="P220" s="59"/>
      <c r="Q220" s="59"/>
      <c r="R220" s="59"/>
      <c r="S220" s="59"/>
      <c r="T220" s="60"/>
      <c r="AT220" s="16" t="s">
        <v>168</v>
      </c>
      <c r="AU220" s="16" t="s">
        <v>81</v>
      </c>
    </row>
    <row r="221" spans="2:65" s="12" customFormat="1" ht="11.25">
      <c r="B221" s="197"/>
      <c r="C221" s="198"/>
      <c r="D221" s="194" t="s">
        <v>170</v>
      </c>
      <c r="E221" s="199" t="s">
        <v>1</v>
      </c>
      <c r="F221" s="200" t="s">
        <v>599</v>
      </c>
      <c r="G221" s="198"/>
      <c r="H221" s="201">
        <v>72.900000000000006</v>
      </c>
      <c r="I221" s="202"/>
      <c r="J221" s="198"/>
      <c r="K221" s="198"/>
      <c r="L221" s="203"/>
      <c r="M221" s="204"/>
      <c r="N221" s="205"/>
      <c r="O221" s="205"/>
      <c r="P221" s="205"/>
      <c r="Q221" s="205"/>
      <c r="R221" s="205"/>
      <c r="S221" s="205"/>
      <c r="T221" s="206"/>
      <c r="AT221" s="207" t="s">
        <v>170</v>
      </c>
      <c r="AU221" s="207" t="s">
        <v>81</v>
      </c>
      <c r="AV221" s="12" t="s">
        <v>81</v>
      </c>
      <c r="AW221" s="12" t="s">
        <v>34</v>
      </c>
      <c r="AX221" s="12" t="s">
        <v>77</v>
      </c>
      <c r="AY221" s="207" t="s">
        <v>160</v>
      </c>
    </row>
    <row r="222" spans="2:65" s="11" customFormat="1" ht="22.9" customHeight="1">
      <c r="B222" s="166"/>
      <c r="C222" s="167"/>
      <c r="D222" s="168" t="s">
        <v>72</v>
      </c>
      <c r="E222" s="180" t="s">
        <v>448</v>
      </c>
      <c r="F222" s="180" t="s">
        <v>449</v>
      </c>
      <c r="G222" s="167"/>
      <c r="H222" s="167"/>
      <c r="I222" s="170"/>
      <c r="J222" s="181">
        <f>BK222</f>
        <v>0</v>
      </c>
      <c r="K222" s="167"/>
      <c r="L222" s="172"/>
      <c r="M222" s="173"/>
      <c r="N222" s="174"/>
      <c r="O222" s="174"/>
      <c r="P222" s="175">
        <f>SUM(P223:P224)</f>
        <v>0</v>
      </c>
      <c r="Q222" s="174"/>
      <c r="R222" s="175">
        <f>SUM(R223:R224)</f>
        <v>0</v>
      </c>
      <c r="S222" s="174"/>
      <c r="T222" s="176">
        <f>SUM(T223:T224)</f>
        <v>0</v>
      </c>
      <c r="AR222" s="177" t="s">
        <v>77</v>
      </c>
      <c r="AT222" s="178" t="s">
        <v>72</v>
      </c>
      <c r="AU222" s="178" t="s">
        <v>77</v>
      </c>
      <c r="AY222" s="177" t="s">
        <v>160</v>
      </c>
      <c r="BK222" s="179">
        <f>SUM(BK223:BK224)</f>
        <v>0</v>
      </c>
    </row>
    <row r="223" spans="2:65" s="1" customFormat="1" ht="16.5" customHeight="1">
      <c r="B223" s="33"/>
      <c r="C223" s="182" t="s">
        <v>362</v>
      </c>
      <c r="D223" s="182" t="s">
        <v>162</v>
      </c>
      <c r="E223" s="183" t="s">
        <v>451</v>
      </c>
      <c r="F223" s="184" t="s">
        <v>452</v>
      </c>
      <c r="G223" s="185" t="s">
        <v>231</v>
      </c>
      <c r="H223" s="186">
        <v>13.005000000000001</v>
      </c>
      <c r="I223" s="187"/>
      <c r="J223" s="188">
        <f>ROUND(I223*H223,2)</f>
        <v>0</v>
      </c>
      <c r="K223" s="184" t="s">
        <v>166</v>
      </c>
      <c r="L223" s="37"/>
      <c r="M223" s="189" t="s">
        <v>1</v>
      </c>
      <c r="N223" s="190" t="s">
        <v>44</v>
      </c>
      <c r="O223" s="59"/>
      <c r="P223" s="191">
        <f>O223*H223</f>
        <v>0</v>
      </c>
      <c r="Q223" s="191">
        <v>0</v>
      </c>
      <c r="R223" s="191">
        <f>Q223*H223</f>
        <v>0</v>
      </c>
      <c r="S223" s="191">
        <v>0</v>
      </c>
      <c r="T223" s="192">
        <f>S223*H223</f>
        <v>0</v>
      </c>
      <c r="AR223" s="16" t="s">
        <v>122</v>
      </c>
      <c r="AT223" s="16" t="s">
        <v>162</v>
      </c>
      <c r="AU223" s="16" t="s">
        <v>81</v>
      </c>
      <c r="AY223" s="16" t="s">
        <v>160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6" t="s">
        <v>77</v>
      </c>
      <c r="BK223" s="193">
        <f>ROUND(I223*H223,2)</f>
        <v>0</v>
      </c>
      <c r="BL223" s="16" t="s">
        <v>122</v>
      </c>
      <c r="BM223" s="16" t="s">
        <v>600</v>
      </c>
    </row>
    <row r="224" spans="2:65" s="1" customFormat="1" ht="11.25">
      <c r="B224" s="33"/>
      <c r="C224" s="34"/>
      <c r="D224" s="194" t="s">
        <v>168</v>
      </c>
      <c r="E224" s="34"/>
      <c r="F224" s="195" t="s">
        <v>454</v>
      </c>
      <c r="G224" s="34"/>
      <c r="H224" s="34"/>
      <c r="I224" s="111"/>
      <c r="J224" s="34"/>
      <c r="K224" s="34"/>
      <c r="L224" s="37"/>
      <c r="M224" s="196"/>
      <c r="N224" s="59"/>
      <c r="O224" s="59"/>
      <c r="P224" s="59"/>
      <c r="Q224" s="59"/>
      <c r="R224" s="59"/>
      <c r="S224" s="59"/>
      <c r="T224" s="60"/>
      <c r="AT224" s="16" t="s">
        <v>168</v>
      </c>
      <c r="AU224" s="16" t="s">
        <v>81</v>
      </c>
    </row>
    <row r="225" spans="2:65" s="11" customFormat="1" ht="25.9" customHeight="1">
      <c r="B225" s="166"/>
      <c r="C225" s="167"/>
      <c r="D225" s="168" t="s">
        <v>72</v>
      </c>
      <c r="E225" s="169" t="s">
        <v>601</v>
      </c>
      <c r="F225" s="169" t="s">
        <v>602</v>
      </c>
      <c r="G225" s="167"/>
      <c r="H225" s="167"/>
      <c r="I225" s="170"/>
      <c r="J225" s="171">
        <f>BK225</f>
        <v>0</v>
      </c>
      <c r="K225" s="167"/>
      <c r="L225" s="172"/>
      <c r="M225" s="173"/>
      <c r="N225" s="174"/>
      <c r="O225" s="174"/>
      <c r="P225" s="175">
        <f>P226</f>
        <v>0</v>
      </c>
      <c r="Q225" s="174"/>
      <c r="R225" s="175">
        <f>R226</f>
        <v>0.15007599999999999</v>
      </c>
      <c r="S225" s="174"/>
      <c r="T225" s="176">
        <f>T226</f>
        <v>0</v>
      </c>
      <c r="AR225" s="177" t="s">
        <v>81</v>
      </c>
      <c r="AT225" s="178" t="s">
        <v>72</v>
      </c>
      <c r="AU225" s="178" t="s">
        <v>73</v>
      </c>
      <c r="AY225" s="177" t="s">
        <v>160</v>
      </c>
      <c r="BK225" s="179">
        <f>BK226</f>
        <v>0</v>
      </c>
    </row>
    <row r="226" spans="2:65" s="11" customFormat="1" ht="22.9" customHeight="1">
      <c r="B226" s="166"/>
      <c r="C226" s="167"/>
      <c r="D226" s="168" t="s">
        <v>72</v>
      </c>
      <c r="E226" s="180" t="s">
        <v>603</v>
      </c>
      <c r="F226" s="180" t="s">
        <v>604</v>
      </c>
      <c r="G226" s="167"/>
      <c r="H226" s="167"/>
      <c r="I226" s="170"/>
      <c r="J226" s="181">
        <f>BK226</f>
        <v>0</v>
      </c>
      <c r="K226" s="167"/>
      <c r="L226" s="172"/>
      <c r="M226" s="173"/>
      <c r="N226" s="174"/>
      <c r="O226" s="174"/>
      <c r="P226" s="175">
        <f>SUM(P227:P242)</f>
        <v>0</v>
      </c>
      <c r="Q226" s="174"/>
      <c r="R226" s="175">
        <f>SUM(R227:R242)</f>
        <v>0.15007599999999999</v>
      </c>
      <c r="S226" s="174"/>
      <c r="T226" s="176">
        <f>SUM(T227:T242)</f>
        <v>0</v>
      </c>
      <c r="AR226" s="177" t="s">
        <v>81</v>
      </c>
      <c r="AT226" s="178" t="s">
        <v>72</v>
      </c>
      <c r="AU226" s="178" t="s">
        <v>77</v>
      </c>
      <c r="AY226" s="177" t="s">
        <v>160</v>
      </c>
      <c r="BK226" s="179">
        <f>SUM(BK227:BK242)</f>
        <v>0</v>
      </c>
    </row>
    <row r="227" spans="2:65" s="1" customFormat="1" ht="16.5" customHeight="1">
      <c r="B227" s="33"/>
      <c r="C227" s="182" t="s">
        <v>371</v>
      </c>
      <c r="D227" s="182" t="s">
        <v>162</v>
      </c>
      <c r="E227" s="183" t="s">
        <v>605</v>
      </c>
      <c r="F227" s="184" t="s">
        <v>606</v>
      </c>
      <c r="G227" s="185" t="s">
        <v>165</v>
      </c>
      <c r="H227" s="186">
        <v>20.6</v>
      </c>
      <c r="I227" s="187"/>
      <c r="J227" s="188">
        <f>ROUND(I227*H227,2)</f>
        <v>0</v>
      </c>
      <c r="K227" s="184" t="s">
        <v>166</v>
      </c>
      <c r="L227" s="37"/>
      <c r="M227" s="189" t="s">
        <v>1</v>
      </c>
      <c r="N227" s="190" t="s">
        <v>44</v>
      </c>
      <c r="O227" s="59"/>
      <c r="P227" s="191">
        <f>O227*H227</f>
        <v>0</v>
      </c>
      <c r="Q227" s="191">
        <v>6.0000000000000002E-5</v>
      </c>
      <c r="R227" s="191">
        <f>Q227*H227</f>
        <v>1.2360000000000001E-3</v>
      </c>
      <c r="S227" s="191">
        <v>0</v>
      </c>
      <c r="T227" s="192">
        <f>S227*H227</f>
        <v>0</v>
      </c>
      <c r="AR227" s="16" t="s">
        <v>260</v>
      </c>
      <c r="AT227" s="16" t="s">
        <v>162</v>
      </c>
      <c r="AU227" s="16" t="s">
        <v>81</v>
      </c>
      <c r="AY227" s="16" t="s">
        <v>160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6" t="s">
        <v>77</v>
      </c>
      <c r="BK227" s="193">
        <f>ROUND(I227*H227,2)</f>
        <v>0</v>
      </c>
      <c r="BL227" s="16" t="s">
        <v>260</v>
      </c>
      <c r="BM227" s="16" t="s">
        <v>607</v>
      </c>
    </row>
    <row r="228" spans="2:65" s="1" customFormat="1" ht="11.25">
      <c r="B228" s="33"/>
      <c r="C228" s="34"/>
      <c r="D228" s="194" t="s">
        <v>168</v>
      </c>
      <c r="E228" s="34"/>
      <c r="F228" s="195" t="s">
        <v>608</v>
      </c>
      <c r="G228" s="34"/>
      <c r="H228" s="34"/>
      <c r="I228" s="111"/>
      <c r="J228" s="34"/>
      <c r="K228" s="34"/>
      <c r="L228" s="37"/>
      <c r="M228" s="196"/>
      <c r="N228" s="59"/>
      <c r="O228" s="59"/>
      <c r="P228" s="59"/>
      <c r="Q228" s="59"/>
      <c r="R228" s="59"/>
      <c r="S228" s="59"/>
      <c r="T228" s="60"/>
      <c r="AT228" s="16" t="s">
        <v>168</v>
      </c>
      <c r="AU228" s="16" t="s">
        <v>81</v>
      </c>
    </row>
    <row r="229" spans="2:65" s="12" customFormat="1" ht="11.25">
      <c r="B229" s="197"/>
      <c r="C229" s="198"/>
      <c r="D229" s="194" t="s">
        <v>170</v>
      </c>
      <c r="E229" s="199" t="s">
        <v>1</v>
      </c>
      <c r="F229" s="200" t="s">
        <v>609</v>
      </c>
      <c r="G229" s="198"/>
      <c r="H229" s="201">
        <v>20</v>
      </c>
      <c r="I229" s="202"/>
      <c r="J229" s="198"/>
      <c r="K229" s="198"/>
      <c r="L229" s="203"/>
      <c r="M229" s="204"/>
      <c r="N229" s="205"/>
      <c r="O229" s="205"/>
      <c r="P229" s="205"/>
      <c r="Q229" s="205"/>
      <c r="R229" s="205"/>
      <c r="S229" s="205"/>
      <c r="T229" s="206"/>
      <c r="AT229" s="207" t="s">
        <v>170</v>
      </c>
      <c r="AU229" s="207" t="s">
        <v>81</v>
      </c>
      <c r="AV229" s="12" t="s">
        <v>81</v>
      </c>
      <c r="AW229" s="12" t="s">
        <v>34</v>
      </c>
      <c r="AX229" s="12" t="s">
        <v>73</v>
      </c>
      <c r="AY229" s="207" t="s">
        <v>160</v>
      </c>
    </row>
    <row r="230" spans="2:65" s="12" customFormat="1" ht="11.25">
      <c r="B230" s="197"/>
      <c r="C230" s="198"/>
      <c r="D230" s="194" t="s">
        <v>170</v>
      </c>
      <c r="E230" s="199" t="s">
        <v>1</v>
      </c>
      <c r="F230" s="200" t="s">
        <v>610</v>
      </c>
      <c r="G230" s="198"/>
      <c r="H230" s="201">
        <v>0.6</v>
      </c>
      <c r="I230" s="202"/>
      <c r="J230" s="198"/>
      <c r="K230" s="198"/>
      <c r="L230" s="203"/>
      <c r="M230" s="204"/>
      <c r="N230" s="205"/>
      <c r="O230" s="205"/>
      <c r="P230" s="205"/>
      <c r="Q230" s="205"/>
      <c r="R230" s="205"/>
      <c r="S230" s="205"/>
      <c r="T230" s="206"/>
      <c r="AT230" s="207" t="s">
        <v>170</v>
      </c>
      <c r="AU230" s="207" t="s">
        <v>81</v>
      </c>
      <c r="AV230" s="12" t="s">
        <v>81</v>
      </c>
      <c r="AW230" s="12" t="s">
        <v>34</v>
      </c>
      <c r="AX230" s="12" t="s">
        <v>73</v>
      </c>
      <c r="AY230" s="207" t="s">
        <v>160</v>
      </c>
    </row>
    <row r="231" spans="2:65" s="13" customFormat="1" ht="11.25">
      <c r="B231" s="208"/>
      <c r="C231" s="209"/>
      <c r="D231" s="194" t="s">
        <v>170</v>
      </c>
      <c r="E231" s="210" t="s">
        <v>1</v>
      </c>
      <c r="F231" s="211" t="s">
        <v>196</v>
      </c>
      <c r="G231" s="209"/>
      <c r="H231" s="212">
        <v>20.6</v>
      </c>
      <c r="I231" s="213"/>
      <c r="J231" s="209"/>
      <c r="K231" s="209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170</v>
      </c>
      <c r="AU231" s="218" t="s">
        <v>81</v>
      </c>
      <c r="AV231" s="13" t="s">
        <v>122</v>
      </c>
      <c r="AW231" s="13" t="s">
        <v>34</v>
      </c>
      <c r="AX231" s="13" t="s">
        <v>77</v>
      </c>
      <c r="AY231" s="218" t="s">
        <v>160</v>
      </c>
    </row>
    <row r="232" spans="2:65" s="1" customFormat="1" ht="16.5" customHeight="1">
      <c r="B232" s="33"/>
      <c r="C232" s="219" t="s">
        <v>378</v>
      </c>
      <c r="D232" s="219" t="s">
        <v>244</v>
      </c>
      <c r="E232" s="220" t="s">
        <v>611</v>
      </c>
      <c r="F232" s="221" t="s">
        <v>612</v>
      </c>
      <c r="G232" s="222" t="s">
        <v>231</v>
      </c>
      <c r="H232" s="223">
        <v>5.1999999999999998E-2</v>
      </c>
      <c r="I232" s="224"/>
      <c r="J232" s="225">
        <f>ROUND(I232*H232,2)</f>
        <v>0</v>
      </c>
      <c r="K232" s="221" t="s">
        <v>166</v>
      </c>
      <c r="L232" s="226"/>
      <c r="M232" s="227" t="s">
        <v>1</v>
      </c>
      <c r="N232" s="228" t="s">
        <v>44</v>
      </c>
      <c r="O232" s="59"/>
      <c r="P232" s="191">
        <f>O232*H232</f>
        <v>0</v>
      </c>
      <c r="Q232" s="191">
        <v>1</v>
      </c>
      <c r="R232" s="191">
        <f>Q232*H232</f>
        <v>5.1999999999999998E-2</v>
      </c>
      <c r="S232" s="191">
        <v>0</v>
      </c>
      <c r="T232" s="192">
        <f>S232*H232</f>
        <v>0</v>
      </c>
      <c r="AR232" s="16" t="s">
        <v>349</v>
      </c>
      <c r="AT232" s="16" t="s">
        <v>244</v>
      </c>
      <c r="AU232" s="16" t="s">
        <v>81</v>
      </c>
      <c r="AY232" s="16" t="s">
        <v>160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6" t="s">
        <v>77</v>
      </c>
      <c r="BK232" s="193">
        <f>ROUND(I232*H232,2)</f>
        <v>0</v>
      </c>
      <c r="BL232" s="16" t="s">
        <v>260</v>
      </c>
      <c r="BM232" s="16" t="s">
        <v>613</v>
      </c>
    </row>
    <row r="233" spans="2:65" s="1" customFormat="1" ht="11.25">
      <c r="B233" s="33"/>
      <c r="C233" s="34"/>
      <c r="D233" s="194" t="s">
        <v>168</v>
      </c>
      <c r="E233" s="34"/>
      <c r="F233" s="195" t="s">
        <v>614</v>
      </c>
      <c r="G233" s="34"/>
      <c r="H233" s="34"/>
      <c r="I233" s="111"/>
      <c r="J233" s="34"/>
      <c r="K233" s="34"/>
      <c r="L233" s="37"/>
      <c r="M233" s="196"/>
      <c r="N233" s="59"/>
      <c r="O233" s="59"/>
      <c r="P233" s="59"/>
      <c r="Q233" s="59"/>
      <c r="R233" s="59"/>
      <c r="S233" s="59"/>
      <c r="T233" s="60"/>
      <c r="AT233" s="16" t="s">
        <v>168</v>
      </c>
      <c r="AU233" s="16" t="s">
        <v>81</v>
      </c>
    </row>
    <row r="234" spans="2:65" s="12" customFormat="1" ht="11.25">
      <c r="B234" s="197"/>
      <c r="C234" s="198"/>
      <c r="D234" s="194" t="s">
        <v>170</v>
      </c>
      <c r="E234" s="198"/>
      <c r="F234" s="200" t="s">
        <v>615</v>
      </c>
      <c r="G234" s="198"/>
      <c r="H234" s="201">
        <v>5.1999999999999998E-2</v>
      </c>
      <c r="I234" s="202"/>
      <c r="J234" s="198"/>
      <c r="K234" s="198"/>
      <c r="L234" s="203"/>
      <c r="M234" s="204"/>
      <c r="N234" s="205"/>
      <c r="O234" s="205"/>
      <c r="P234" s="205"/>
      <c r="Q234" s="205"/>
      <c r="R234" s="205"/>
      <c r="S234" s="205"/>
      <c r="T234" s="206"/>
      <c r="AT234" s="207" t="s">
        <v>170</v>
      </c>
      <c r="AU234" s="207" t="s">
        <v>81</v>
      </c>
      <c r="AV234" s="12" t="s">
        <v>81</v>
      </c>
      <c r="AW234" s="12" t="s">
        <v>4</v>
      </c>
      <c r="AX234" s="12" t="s">
        <v>77</v>
      </c>
      <c r="AY234" s="207" t="s">
        <v>160</v>
      </c>
    </row>
    <row r="235" spans="2:65" s="1" customFormat="1" ht="16.5" customHeight="1">
      <c r="B235" s="33"/>
      <c r="C235" s="182" t="s">
        <v>384</v>
      </c>
      <c r="D235" s="182" t="s">
        <v>162</v>
      </c>
      <c r="E235" s="183" t="s">
        <v>616</v>
      </c>
      <c r="F235" s="184" t="s">
        <v>617</v>
      </c>
      <c r="G235" s="185" t="s">
        <v>165</v>
      </c>
      <c r="H235" s="186">
        <v>20</v>
      </c>
      <c r="I235" s="187"/>
      <c r="J235" s="188">
        <f>ROUND(I235*H235,2)</f>
        <v>0</v>
      </c>
      <c r="K235" s="184" t="s">
        <v>166</v>
      </c>
      <c r="L235" s="37"/>
      <c r="M235" s="189" t="s">
        <v>1</v>
      </c>
      <c r="N235" s="190" t="s">
        <v>44</v>
      </c>
      <c r="O235" s="59"/>
      <c r="P235" s="191">
        <f>O235*H235</f>
        <v>0</v>
      </c>
      <c r="Q235" s="191">
        <v>3.8000000000000002E-4</v>
      </c>
      <c r="R235" s="191">
        <f>Q235*H235</f>
        <v>7.6000000000000009E-3</v>
      </c>
      <c r="S235" s="191">
        <v>0</v>
      </c>
      <c r="T235" s="192">
        <f>S235*H235</f>
        <v>0</v>
      </c>
      <c r="AR235" s="16" t="s">
        <v>260</v>
      </c>
      <c r="AT235" s="16" t="s">
        <v>162</v>
      </c>
      <c r="AU235" s="16" t="s">
        <v>81</v>
      </c>
      <c r="AY235" s="16" t="s">
        <v>160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16" t="s">
        <v>77</v>
      </c>
      <c r="BK235" s="193">
        <f>ROUND(I235*H235,2)</f>
        <v>0</v>
      </c>
      <c r="BL235" s="16" t="s">
        <v>260</v>
      </c>
      <c r="BM235" s="16" t="s">
        <v>618</v>
      </c>
    </row>
    <row r="236" spans="2:65" s="1" customFormat="1" ht="11.25">
      <c r="B236" s="33"/>
      <c r="C236" s="34"/>
      <c r="D236" s="194" t="s">
        <v>168</v>
      </c>
      <c r="E236" s="34"/>
      <c r="F236" s="195" t="s">
        <v>619</v>
      </c>
      <c r="G236" s="34"/>
      <c r="H236" s="34"/>
      <c r="I236" s="111"/>
      <c r="J236" s="34"/>
      <c r="K236" s="34"/>
      <c r="L236" s="37"/>
      <c r="M236" s="196"/>
      <c r="N236" s="59"/>
      <c r="O236" s="59"/>
      <c r="P236" s="59"/>
      <c r="Q236" s="59"/>
      <c r="R236" s="59"/>
      <c r="S236" s="59"/>
      <c r="T236" s="60"/>
      <c r="AT236" s="16" t="s">
        <v>168</v>
      </c>
      <c r="AU236" s="16" t="s">
        <v>81</v>
      </c>
    </row>
    <row r="237" spans="2:65" s="12" customFormat="1" ht="11.25">
      <c r="B237" s="197"/>
      <c r="C237" s="198"/>
      <c r="D237" s="194" t="s">
        <v>170</v>
      </c>
      <c r="E237" s="199" t="s">
        <v>1</v>
      </c>
      <c r="F237" s="200" t="s">
        <v>609</v>
      </c>
      <c r="G237" s="198"/>
      <c r="H237" s="201">
        <v>20</v>
      </c>
      <c r="I237" s="202"/>
      <c r="J237" s="198"/>
      <c r="K237" s="198"/>
      <c r="L237" s="203"/>
      <c r="M237" s="204"/>
      <c r="N237" s="205"/>
      <c r="O237" s="205"/>
      <c r="P237" s="205"/>
      <c r="Q237" s="205"/>
      <c r="R237" s="205"/>
      <c r="S237" s="205"/>
      <c r="T237" s="206"/>
      <c r="AT237" s="207" t="s">
        <v>170</v>
      </c>
      <c r="AU237" s="207" t="s">
        <v>81</v>
      </c>
      <c r="AV237" s="12" t="s">
        <v>81</v>
      </c>
      <c r="AW237" s="12" t="s">
        <v>34</v>
      </c>
      <c r="AX237" s="12" t="s">
        <v>77</v>
      </c>
      <c r="AY237" s="207" t="s">
        <v>160</v>
      </c>
    </row>
    <row r="238" spans="2:65" s="1" customFormat="1" ht="16.5" customHeight="1">
      <c r="B238" s="33"/>
      <c r="C238" s="219" t="s">
        <v>389</v>
      </c>
      <c r="D238" s="219" t="s">
        <v>244</v>
      </c>
      <c r="E238" s="220" t="s">
        <v>620</v>
      </c>
      <c r="F238" s="221" t="s">
        <v>621</v>
      </c>
      <c r="G238" s="222" t="s">
        <v>165</v>
      </c>
      <c r="H238" s="223">
        <v>23</v>
      </c>
      <c r="I238" s="224"/>
      <c r="J238" s="225">
        <f>ROUND(I238*H238,2)</f>
        <v>0</v>
      </c>
      <c r="K238" s="221" t="s">
        <v>166</v>
      </c>
      <c r="L238" s="226"/>
      <c r="M238" s="227" t="s">
        <v>1</v>
      </c>
      <c r="N238" s="228" t="s">
        <v>44</v>
      </c>
      <c r="O238" s="59"/>
      <c r="P238" s="191">
        <f>O238*H238</f>
        <v>0</v>
      </c>
      <c r="Q238" s="191">
        <v>3.8800000000000002E-3</v>
      </c>
      <c r="R238" s="191">
        <f>Q238*H238</f>
        <v>8.924E-2</v>
      </c>
      <c r="S238" s="191">
        <v>0</v>
      </c>
      <c r="T238" s="192">
        <f>S238*H238</f>
        <v>0</v>
      </c>
      <c r="AR238" s="16" t="s">
        <v>349</v>
      </c>
      <c r="AT238" s="16" t="s">
        <v>244</v>
      </c>
      <c r="AU238" s="16" t="s">
        <v>81</v>
      </c>
      <c r="AY238" s="16" t="s">
        <v>160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6" t="s">
        <v>77</v>
      </c>
      <c r="BK238" s="193">
        <f>ROUND(I238*H238,2)</f>
        <v>0</v>
      </c>
      <c r="BL238" s="16" t="s">
        <v>260</v>
      </c>
      <c r="BM238" s="16" t="s">
        <v>622</v>
      </c>
    </row>
    <row r="239" spans="2:65" s="1" customFormat="1" ht="11.25">
      <c r="B239" s="33"/>
      <c r="C239" s="34"/>
      <c r="D239" s="194" t="s">
        <v>168</v>
      </c>
      <c r="E239" s="34"/>
      <c r="F239" s="195" t="s">
        <v>623</v>
      </c>
      <c r="G239" s="34"/>
      <c r="H239" s="34"/>
      <c r="I239" s="111"/>
      <c r="J239" s="34"/>
      <c r="K239" s="34"/>
      <c r="L239" s="37"/>
      <c r="M239" s="196"/>
      <c r="N239" s="59"/>
      <c r="O239" s="59"/>
      <c r="P239" s="59"/>
      <c r="Q239" s="59"/>
      <c r="R239" s="59"/>
      <c r="S239" s="59"/>
      <c r="T239" s="60"/>
      <c r="AT239" s="16" t="s">
        <v>168</v>
      </c>
      <c r="AU239" s="16" t="s">
        <v>81</v>
      </c>
    </row>
    <row r="240" spans="2:65" s="12" customFormat="1" ht="11.25">
      <c r="B240" s="197"/>
      <c r="C240" s="198"/>
      <c r="D240" s="194" t="s">
        <v>170</v>
      </c>
      <c r="E240" s="198"/>
      <c r="F240" s="200" t="s">
        <v>624</v>
      </c>
      <c r="G240" s="198"/>
      <c r="H240" s="201">
        <v>23</v>
      </c>
      <c r="I240" s="202"/>
      <c r="J240" s="198"/>
      <c r="K240" s="198"/>
      <c r="L240" s="203"/>
      <c r="M240" s="204"/>
      <c r="N240" s="205"/>
      <c r="O240" s="205"/>
      <c r="P240" s="205"/>
      <c r="Q240" s="205"/>
      <c r="R240" s="205"/>
      <c r="S240" s="205"/>
      <c r="T240" s="206"/>
      <c r="AT240" s="207" t="s">
        <v>170</v>
      </c>
      <c r="AU240" s="207" t="s">
        <v>81</v>
      </c>
      <c r="AV240" s="12" t="s">
        <v>81</v>
      </c>
      <c r="AW240" s="12" t="s">
        <v>4</v>
      </c>
      <c r="AX240" s="12" t="s">
        <v>77</v>
      </c>
      <c r="AY240" s="207" t="s">
        <v>160</v>
      </c>
    </row>
    <row r="241" spans="2:65" s="1" customFormat="1" ht="16.5" customHeight="1">
      <c r="B241" s="33"/>
      <c r="C241" s="182" t="s">
        <v>395</v>
      </c>
      <c r="D241" s="182" t="s">
        <v>162</v>
      </c>
      <c r="E241" s="183" t="s">
        <v>625</v>
      </c>
      <c r="F241" s="184" t="s">
        <v>626</v>
      </c>
      <c r="G241" s="185" t="s">
        <v>231</v>
      </c>
      <c r="H241" s="186">
        <v>0.15</v>
      </c>
      <c r="I241" s="187"/>
      <c r="J241" s="188">
        <f>ROUND(I241*H241,2)</f>
        <v>0</v>
      </c>
      <c r="K241" s="184" t="s">
        <v>166</v>
      </c>
      <c r="L241" s="37"/>
      <c r="M241" s="189" t="s">
        <v>1</v>
      </c>
      <c r="N241" s="190" t="s">
        <v>44</v>
      </c>
      <c r="O241" s="59"/>
      <c r="P241" s="191">
        <f>O241*H241</f>
        <v>0</v>
      </c>
      <c r="Q241" s="191">
        <v>0</v>
      </c>
      <c r="R241" s="191">
        <f>Q241*H241</f>
        <v>0</v>
      </c>
      <c r="S241" s="191">
        <v>0</v>
      </c>
      <c r="T241" s="192">
        <f>S241*H241</f>
        <v>0</v>
      </c>
      <c r="AR241" s="16" t="s">
        <v>260</v>
      </c>
      <c r="AT241" s="16" t="s">
        <v>162</v>
      </c>
      <c r="AU241" s="16" t="s">
        <v>81</v>
      </c>
      <c r="AY241" s="16" t="s">
        <v>160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16" t="s">
        <v>77</v>
      </c>
      <c r="BK241" s="193">
        <f>ROUND(I241*H241,2)</f>
        <v>0</v>
      </c>
      <c r="BL241" s="16" t="s">
        <v>260</v>
      </c>
      <c r="BM241" s="16" t="s">
        <v>627</v>
      </c>
    </row>
    <row r="242" spans="2:65" s="1" customFormat="1" ht="19.5">
      <c r="B242" s="33"/>
      <c r="C242" s="34"/>
      <c r="D242" s="194" t="s">
        <v>168</v>
      </c>
      <c r="E242" s="34"/>
      <c r="F242" s="195" t="s">
        <v>628</v>
      </c>
      <c r="G242" s="34"/>
      <c r="H242" s="34"/>
      <c r="I242" s="111"/>
      <c r="J242" s="34"/>
      <c r="K242" s="34"/>
      <c r="L242" s="37"/>
      <c r="M242" s="229"/>
      <c r="N242" s="230"/>
      <c r="O242" s="230"/>
      <c r="P242" s="230"/>
      <c r="Q242" s="230"/>
      <c r="R242" s="230"/>
      <c r="S242" s="230"/>
      <c r="T242" s="231"/>
      <c r="AT242" s="16" t="s">
        <v>168</v>
      </c>
      <c r="AU242" s="16" t="s">
        <v>81</v>
      </c>
    </row>
    <row r="243" spans="2:65" s="1" customFormat="1" ht="6.95" customHeight="1">
      <c r="B243" s="45"/>
      <c r="C243" s="46"/>
      <c r="D243" s="46"/>
      <c r="E243" s="46"/>
      <c r="F243" s="46"/>
      <c r="G243" s="46"/>
      <c r="H243" s="46"/>
      <c r="I243" s="133"/>
      <c r="J243" s="46"/>
      <c r="K243" s="46"/>
      <c r="L243" s="37"/>
    </row>
  </sheetData>
  <sheetProtection algorithmName="SHA-512" hashValue="eDNio1X/EYokJIcD35f2+fi85LM2kfT8/te+hE54qDFg9138LVstuZyp0uVP9M6KtK5lsW1TF9kh5ZCoNrlNaQ==" saltValue="omZaMGLmFK88IHLYg5W2rCFHDCQR8iW/hCfeJ5uleOw13QovT7vJ09NDIGinPQjoOJ8OgSwHD7IiGmV6lB1SEg==" spinCount="100000" sheet="1" objects="1" scenarios="1" formatColumns="0" formatRows="0" autoFilter="0"/>
  <autoFilter ref="C93:K242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76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16" t="s">
        <v>92</v>
      </c>
    </row>
    <row r="3" spans="2:46" ht="6.95" hidden="1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81</v>
      </c>
    </row>
    <row r="4" spans="2:46" ht="24.95" hidden="1" customHeight="1">
      <c r="B4" s="19"/>
      <c r="D4" s="109" t="s">
        <v>125</v>
      </c>
      <c r="L4" s="19"/>
      <c r="M4" s="23" t="s">
        <v>10</v>
      </c>
      <c r="AT4" s="16" t="s">
        <v>4</v>
      </c>
    </row>
    <row r="5" spans="2:46" ht="6.95" hidden="1" customHeight="1">
      <c r="B5" s="19"/>
      <c r="L5" s="19"/>
    </row>
    <row r="6" spans="2:46" ht="12" hidden="1" customHeight="1">
      <c r="B6" s="19"/>
      <c r="D6" s="110" t="s">
        <v>16</v>
      </c>
      <c r="L6" s="19"/>
    </row>
    <row r="7" spans="2:46" ht="16.5" hidden="1" customHeight="1">
      <c r="B7" s="19"/>
      <c r="E7" s="290" t="str">
        <f>'Rekapitulace stavby'!K6</f>
        <v>Merklovický potok Vamberk, oprava koryta, ř.km 0,078 - 0,850 a 1,050 - 1,350</v>
      </c>
      <c r="F7" s="291"/>
      <c r="G7" s="291"/>
      <c r="H7" s="291"/>
      <c r="L7" s="19"/>
    </row>
    <row r="8" spans="2:46" ht="12" hidden="1" customHeight="1">
      <c r="B8" s="19"/>
      <c r="D8" s="110" t="s">
        <v>126</v>
      </c>
      <c r="L8" s="19"/>
    </row>
    <row r="9" spans="2:46" s="1" customFormat="1" ht="16.5" hidden="1" customHeight="1">
      <c r="B9" s="37"/>
      <c r="E9" s="290" t="s">
        <v>127</v>
      </c>
      <c r="F9" s="292"/>
      <c r="G9" s="292"/>
      <c r="H9" s="292"/>
      <c r="I9" s="111"/>
      <c r="L9" s="37"/>
    </row>
    <row r="10" spans="2:46" s="1" customFormat="1" ht="12" hidden="1" customHeight="1">
      <c r="B10" s="37"/>
      <c r="D10" s="110" t="s">
        <v>128</v>
      </c>
      <c r="I10" s="111"/>
      <c r="L10" s="37"/>
    </row>
    <row r="11" spans="2:46" s="1" customFormat="1" ht="36.950000000000003" hidden="1" customHeight="1">
      <c r="B11" s="37"/>
      <c r="E11" s="293" t="s">
        <v>629</v>
      </c>
      <c r="F11" s="292"/>
      <c r="G11" s="292"/>
      <c r="H11" s="292"/>
      <c r="I11" s="111"/>
      <c r="L11" s="37"/>
    </row>
    <row r="12" spans="2:46" s="1" customFormat="1" ht="11.25" hidden="1">
      <c r="B12" s="37"/>
      <c r="I12" s="111"/>
      <c r="L12" s="37"/>
    </row>
    <row r="13" spans="2:46" s="1" customFormat="1" ht="12" hidden="1" customHeight="1">
      <c r="B13" s="37"/>
      <c r="D13" s="110" t="s">
        <v>18</v>
      </c>
      <c r="F13" s="16" t="s">
        <v>19</v>
      </c>
      <c r="I13" s="112" t="s">
        <v>20</v>
      </c>
      <c r="J13" s="16" t="s">
        <v>1</v>
      </c>
      <c r="L13" s="37"/>
    </row>
    <row r="14" spans="2:46" s="1" customFormat="1" ht="12" hidden="1" customHeight="1">
      <c r="B14" s="37"/>
      <c r="D14" s="110" t="s">
        <v>22</v>
      </c>
      <c r="F14" s="16" t="s">
        <v>23</v>
      </c>
      <c r="I14" s="112" t="s">
        <v>24</v>
      </c>
      <c r="J14" s="113" t="str">
        <f>'Rekapitulace stavby'!AN8</f>
        <v>31.3.2017</v>
      </c>
      <c r="L14" s="37"/>
    </row>
    <row r="15" spans="2:46" s="1" customFormat="1" ht="10.9" hidden="1" customHeight="1">
      <c r="B15" s="37"/>
      <c r="I15" s="111"/>
      <c r="L15" s="37"/>
    </row>
    <row r="16" spans="2:46" s="1" customFormat="1" ht="12" hidden="1" customHeight="1">
      <c r="B16" s="37"/>
      <c r="D16" s="110" t="s">
        <v>26</v>
      </c>
      <c r="I16" s="112" t="s">
        <v>27</v>
      </c>
      <c r="J16" s="16" t="s">
        <v>1</v>
      </c>
      <c r="L16" s="37"/>
    </row>
    <row r="17" spans="2:12" s="1" customFormat="1" ht="18" hidden="1" customHeight="1">
      <c r="B17" s="37"/>
      <c r="E17" s="16" t="s">
        <v>28</v>
      </c>
      <c r="I17" s="112" t="s">
        <v>29</v>
      </c>
      <c r="J17" s="16" t="s">
        <v>1</v>
      </c>
      <c r="L17" s="37"/>
    </row>
    <row r="18" spans="2:12" s="1" customFormat="1" ht="6.95" hidden="1" customHeight="1">
      <c r="B18" s="37"/>
      <c r="I18" s="111"/>
      <c r="L18" s="37"/>
    </row>
    <row r="19" spans="2:12" s="1" customFormat="1" ht="12" hidden="1" customHeight="1">
      <c r="B19" s="37"/>
      <c r="D19" s="110" t="s">
        <v>30</v>
      </c>
      <c r="I19" s="112" t="s">
        <v>27</v>
      </c>
      <c r="J19" s="29" t="str">
        <f>'Rekapitulace stavby'!AN13</f>
        <v>Vyplň údaj</v>
      </c>
      <c r="L19" s="37"/>
    </row>
    <row r="20" spans="2:12" s="1" customFormat="1" ht="18" hidden="1" customHeight="1">
      <c r="B20" s="37"/>
      <c r="E20" s="294" t="str">
        <f>'Rekapitulace stavby'!E14</f>
        <v>Vyplň údaj</v>
      </c>
      <c r="F20" s="295"/>
      <c r="G20" s="295"/>
      <c r="H20" s="295"/>
      <c r="I20" s="112" t="s">
        <v>29</v>
      </c>
      <c r="J20" s="29" t="str">
        <f>'Rekapitulace stavby'!AN14</f>
        <v>Vyplň údaj</v>
      </c>
      <c r="L20" s="37"/>
    </row>
    <row r="21" spans="2:12" s="1" customFormat="1" ht="6.95" hidden="1" customHeight="1">
      <c r="B21" s="37"/>
      <c r="I21" s="111"/>
      <c r="L21" s="37"/>
    </row>
    <row r="22" spans="2:12" s="1" customFormat="1" ht="12" hidden="1" customHeight="1">
      <c r="B22" s="37"/>
      <c r="D22" s="110" t="s">
        <v>32</v>
      </c>
      <c r="I22" s="112" t="s">
        <v>27</v>
      </c>
      <c r="J22" s="16" t="s">
        <v>1</v>
      </c>
      <c r="L22" s="37"/>
    </row>
    <row r="23" spans="2:12" s="1" customFormat="1" ht="18" hidden="1" customHeight="1">
      <c r="B23" s="37"/>
      <c r="E23" s="16" t="s">
        <v>33</v>
      </c>
      <c r="I23" s="112" t="s">
        <v>29</v>
      </c>
      <c r="J23" s="16" t="s">
        <v>1</v>
      </c>
      <c r="L23" s="37"/>
    </row>
    <row r="24" spans="2:12" s="1" customFormat="1" ht="6.95" hidden="1" customHeight="1">
      <c r="B24" s="37"/>
      <c r="I24" s="111"/>
      <c r="L24" s="37"/>
    </row>
    <row r="25" spans="2:12" s="1" customFormat="1" ht="12" hidden="1" customHeight="1">
      <c r="B25" s="37"/>
      <c r="D25" s="110" t="s">
        <v>35</v>
      </c>
      <c r="I25" s="112" t="s">
        <v>27</v>
      </c>
      <c r="J25" s="16" t="s">
        <v>1</v>
      </c>
      <c r="L25" s="37"/>
    </row>
    <row r="26" spans="2:12" s="1" customFormat="1" ht="18" hidden="1" customHeight="1">
      <c r="B26" s="37"/>
      <c r="E26" s="16" t="s">
        <v>36</v>
      </c>
      <c r="I26" s="112" t="s">
        <v>29</v>
      </c>
      <c r="J26" s="16" t="s">
        <v>1</v>
      </c>
      <c r="L26" s="37"/>
    </row>
    <row r="27" spans="2:12" s="1" customFormat="1" ht="6.95" hidden="1" customHeight="1">
      <c r="B27" s="37"/>
      <c r="I27" s="111"/>
      <c r="L27" s="37"/>
    </row>
    <row r="28" spans="2:12" s="1" customFormat="1" ht="12" hidden="1" customHeight="1">
      <c r="B28" s="37"/>
      <c r="D28" s="110" t="s">
        <v>37</v>
      </c>
      <c r="I28" s="111"/>
      <c r="L28" s="37"/>
    </row>
    <row r="29" spans="2:12" s="7" customFormat="1" ht="33.75" hidden="1" customHeight="1">
      <c r="B29" s="114"/>
      <c r="E29" s="296" t="s">
        <v>130</v>
      </c>
      <c r="F29" s="296"/>
      <c r="G29" s="296"/>
      <c r="H29" s="296"/>
      <c r="I29" s="115"/>
      <c r="L29" s="114"/>
    </row>
    <row r="30" spans="2:12" s="1" customFormat="1" ht="6.95" hidden="1" customHeight="1">
      <c r="B30" s="37"/>
      <c r="I30" s="111"/>
      <c r="L30" s="37"/>
    </row>
    <row r="31" spans="2:12" s="1" customFormat="1" ht="6.95" hidden="1" customHeight="1">
      <c r="B31" s="37"/>
      <c r="D31" s="55"/>
      <c r="E31" s="55"/>
      <c r="F31" s="55"/>
      <c r="G31" s="55"/>
      <c r="H31" s="55"/>
      <c r="I31" s="116"/>
      <c r="J31" s="55"/>
      <c r="K31" s="55"/>
      <c r="L31" s="37"/>
    </row>
    <row r="32" spans="2:12" s="1" customFormat="1" ht="25.35" hidden="1" customHeight="1">
      <c r="B32" s="37"/>
      <c r="D32" s="117" t="s">
        <v>39</v>
      </c>
      <c r="I32" s="111"/>
      <c r="J32" s="118">
        <f>ROUND(J96, 2)</f>
        <v>0</v>
      </c>
      <c r="L32" s="37"/>
    </row>
    <row r="33" spans="2:12" s="1" customFormat="1" ht="6.95" hidden="1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14.45" hidden="1" customHeight="1">
      <c r="B34" s="37"/>
      <c r="F34" s="119" t="s">
        <v>41</v>
      </c>
      <c r="I34" s="120" t="s">
        <v>40</v>
      </c>
      <c r="J34" s="119" t="s">
        <v>42</v>
      </c>
      <c r="L34" s="37"/>
    </row>
    <row r="35" spans="2:12" s="1" customFormat="1" ht="14.45" hidden="1" customHeight="1">
      <c r="B35" s="37"/>
      <c r="D35" s="110" t="s">
        <v>43</v>
      </c>
      <c r="E35" s="110" t="s">
        <v>44</v>
      </c>
      <c r="F35" s="121">
        <f>ROUND((SUM(BE96:BE275)),  2)</f>
        <v>0</v>
      </c>
      <c r="I35" s="122">
        <v>0.21</v>
      </c>
      <c r="J35" s="121">
        <f>ROUND(((SUM(BE96:BE275))*I35),  2)</f>
        <v>0</v>
      </c>
      <c r="L35" s="37"/>
    </row>
    <row r="36" spans="2:12" s="1" customFormat="1" ht="14.45" hidden="1" customHeight="1">
      <c r="B36" s="37"/>
      <c r="E36" s="110" t="s">
        <v>45</v>
      </c>
      <c r="F36" s="121">
        <f>ROUND((SUM(BF96:BF275)),  2)</f>
        <v>0</v>
      </c>
      <c r="I36" s="122">
        <v>0.15</v>
      </c>
      <c r="J36" s="121">
        <f>ROUND(((SUM(BF96:BF275))*I36),  2)</f>
        <v>0</v>
      </c>
      <c r="L36" s="37"/>
    </row>
    <row r="37" spans="2:12" s="1" customFormat="1" ht="14.45" hidden="1" customHeight="1">
      <c r="B37" s="37"/>
      <c r="E37" s="110" t="s">
        <v>46</v>
      </c>
      <c r="F37" s="121">
        <f>ROUND((SUM(BG96:BG275)),  2)</f>
        <v>0</v>
      </c>
      <c r="I37" s="122">
        <v>0.21</v>
      </c>
      <c r="J37" s="121">
        <f>0</f>
        <v>0</v>
      </c>
      <c r="L37" s="37"/>
    </row>
    <row r="38" spans="2:12" s="1" customFormat="1" ht="14.45" hidden="1" customHeight="1">
      <c r="B38" s="37"/>
      <c r="E38" s="110" t="s">
        <v>47</v>
      </c>
      <c r="F38" s="121">
        <f>ROUND((SUM(BH96:BH275)),  2)</f>
        <v>0</v>
      </c>
      <c r="I38" s="122">
        <v>0.15</v>
      </c>
      <c r="J38" s="121">
        <f>0</f>
        <v>0</v>
      </c>
      <c r="L38" s="37"/>
    </row>
    <row r="39" spans="2:12" s="1" customFormat="1" ht="14.45" hidden="1" customHeight="1">
      <c r="B39" s="37"/>
      <c r="E39" s="110" t="s">
        <v>48</v>
      </c>
      <c r="F39" s="121">
        <f>ROUND((SUM(BI96:BI275)),  2)</f>
        <v>0</v>
      </c>
      <c r="I39" s="122">
        <v>0</v>
      </c>
      <c r="J39" s="121">
        <f>0</f>
        <v>0</v>
      </c>
      <c r="L39" s="37"/>
    </row>
    <row r="40" spans="2:12" s="1" customFormat="1" ht="6.95" hidden="1" customHeight="1">
      <c r="B40" s="37"/>
      <c r="I40" s="111"/>
      <c r="L40" s="37"/>
    </row>
    <row r="41" spans="2:12" s="1" customFormat="1" ht="25.35" hidden="1" customHeight="1">
      <c r="B41" s="37"/>
      <c r="C41" s="123"/>
      <c r="D41" s="124" t="s">
        <v>49</v>
      </c>
      <c r="E41" s="125"/>
      <c r="F41" s="125"/>
      <c r="G41" s="126" t="s">
        <v>50</v>
      </c>
      <c r="H41" s="127" t="s">
        <v>51</v>
      </c>
      <c r="I41" s="128"/>
      <c r="J41" s="129">
        <f>SUM(J32:J39)</f>
        <v>0</v>
      </c>
      <c r="K41" s="130"/>
      <c r="L41" s="37"/>
    </row>
    <row r="42" spans="2:12" s="1" customFormat="1" ht="14.45" hidden="1" customHeight="1">
      <c r="B42" s="131"/>
      <c r="C42" s="132"/>
      <c r="D42" s="132"/>
      <c r="E42" s="132"/>
      <c r="F42" s="132"/>
      <c r="G42" s="132"/>
      <c r="H42" s="132"/>
      <c r="I42" s="133"/>
      <c r="J42" s="132"/>
      <c r="K42" s="132"/>
      <c r="L42" s="37"/>
    </row>
    <row r="43" spans="2:12" ht="11.25" hidden="1"/>
    <row r="44" spans="2:12" ht="11.25" hidden="1"/>
    <row r="45" spans="2:12" ht="11.25" hidden="1"/>
    <row r="46" spans="2:12" s="1" customFormat="1" ht="6.95" customHeight="1">
      <c r="B46" s="134"/>
      <c r="C46" s="135"/>
      <c r="D46" s="135"/>
      <c r="E46" s="135"/>
      <c r="F46" s="135"/>
      <c r="G46" s="135"/>
      <c r="H46" s="135"/>
      <c r="I46" s="136"/>
      <c r="J46" s="135"/>
      <c r="K46" s="135"/>
      <c r="L46" s="37"/>
    </row>
    <row r="47" spans="2:12" s="1" customFormat="1" ht="24.95" customHeight="1">
      <c r="B47" s="33"/>
      <c r="C47" s="22" t="s">
        <v>131</v>
      </c>
      <c r="D47" s="34"/>
      <c r="E47" s="34"/>
      <c r="F47" s="34"/>
      <c r="G47" s="34"/>
      <c r="H47" s="34"/>
      <c r="I47" s="111"/>
      <c r="J47" s="34"/>
      <c r="K47" s="34"/>
      <c r="L47" s="37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1"/>
      <c r="J48" s="34"/>
      <c r="K48" s="34"/>
      <c r="L48" s="37"/>
    </row>
    <row r="49" spans="2:47" s="1" customFormat="1" ht="12" customHeight="1">
      <c r="B49" s="33"/>
      <c r="C49" s="28" t="s">
        <v>16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47" s="1" customFormat="1" ht="16.5" customHeight="1">
      <c r="B50" s="33"/>
      <c r="C50" s="34"/>
      <c r="D50" s="34"/>
      <c r="E50" s="297" t="str">
        <f>E7</f>
        <v>Merklovický potok Vamberk, oprava koryta, ř.km 0,078 - 0,850 a 1,050 - 1,350</v>
      </c>
      <c r="F50" s="298"/>
      <c r="G50" s="298"/>
      <c r="H50" s="298"/>
      <c r="I50" s="111"/>
      <c r="J50" s="34"/>
      <c r="K50" s="34"/>
      <c r="L50" s="37"/>
    </row>
    <row r="51" spans="2:47" ht="12" customHeight="1">
      <c r="B51" s="20"/>
      <c r="C51" s="28" t="s">
        <v>126</v>
      </c>
      <c r="D51" s="21"/>
      <c r="E51" s="21"/>
      <c r="F51" s="21"/>
      <c r="G51" s="21"/>
      <c r="H51" s="21"/>
      <c r="J51" s="21"/>
      <c r="K51" s="21"/>
      <c r="L51" s="19"/>
    </row>
    <row r="52" spans="2:47" s="1" customFormat="1" ht="16.5" customHeight="1">
      <c r="B52" s="33"/>
      <c r="C52" s="34"/>
      <c r="D52" s="34"/>
      <c r="E52" s="297" t="s">
        <v>127</v>
      </c>
      <c r="F52" s="263"/>
      <c r="G52" s="263"/>
      <c r="H52" s="263"/>
      <c r="I52" s="111"/>
      <c r="J52" s="34"/>
      <c r="K52" s="34"/>
      <c r="L52" s="37"/>
    </row>
    <row r="53" spans="2:47" s="1" customFormat="1" ht="12" customHeight="1">
      <c r="B53" s="33"/>
      <c r="C53" s="28" t="s">
        <v>128</v>
      </c>
      <c r="D53" s="34"/>
      <c r="E53" s="34"/>
      <c r="F53" s="34"/>
      <c r="G53" s="34"/>
      <c r="H53" s="34"/>
      <c r="I53" s="111"/>
      <c r="J53" s="34"/>
      <c r="K53" s="34"/>
      <c r="L53" s="37"/>
    </row>
    <row r="54" spans="2:47" s="1" customFormat="1" ht="16.5" customHeight="1">
      <c r="B54" s="33"/>
      <c r="C54" s="34"/>
      <c r="D54" s="34"/>
      <c r="E54" s="264" t="str">
        <f>E11</f>
        <v>1.3 - SO 1.3 Oprava opěrných zdí a betonového dna (  km staveb. obj. 0,13628-0,19618)</v>
      </c>
      <c r="F54" s="263"/>
      <c r="G54" s="263"/>
      <c r="H54" s="263"/>
      <c r="I54" s="111"/>
      <c r="J54" s="34"/>
      <c r="K54" s="34"/>
      <c r="L54" s="37"/>
    </row>
    <row r="55" spans="2:47" s="1" customFormat="1" ht="6.95" customHeight="1">
      <c r="B55" s="33"/>
      <c r="C55" s="34"/>
      <c r="D55" s="34"/>
      <c r="E55" s="34"/>
      <c r="F55" s="34"/>
      <c r="G55" s="34"/>
      <c r="H55" s="34"/>
      <c r="I55" s="111"/>
      <c r="J55" s="34"/>
      <c r="K55" s="34"/>
      <c r="L55" s="37"/>
    </row>
    <row r="56" spans="2:47" s="1" customFormat="1" ht="12" customHeight="1">
      <c r="B56" s="33"/>
      <c r="C56" s="28" t="s">
        <v>22</v>
      </c>
      <c r="D56" s="34"/>
      <c r="E56" s="34"/>
      <c r="F56" s="26" t="str">
        <f>F14</f>
        <v>Vamberk</v>
      </c>
      <c r="G56" s="34"/>
      <c r="H56" s="34"/>
      <c r="I56" s="112" t="s">
        <v>24</v>
      </c>
      <c r="J56" s="54" t="str">
        <f>IF(J14="","",J14)</f>
        <v>31.3.2017</v>
      </c>
      <c r="K56" s="34"/>
      <c r="L56" s="37"/>
    </row>
    <row r="57" spans="2:47" s="1" customFormat="1" ht="6.95" customHeight="1">
      <c r="B57" s="33"/>
      <c r="C57" s="34"/>
      <c r="D57" s="34"/>
      <c r="E57" s="34"/>
      <c r="F57" s="34"/>
      <c r="G57" s="34"/>
      <c r="H57" s="34"/>
      <c r="I57" s="111"/>
      <c r="J57" s="34"/>
      <c r="K57" s="34"/>
      <c r="L57" s="37"/>
    </row>
    <row r="58" spans="2:47" s="1" customFormat="1" ht="24.95" customHeight="1">
      <c r="B58" s="33"/>
      <c r="C58" s="28" t="s">
        <v>26</v>
      </c>
      <c r="D58" s="34"/>
      <c r="E58" s="34"/>
      <c r="F58" s="26" t="str">
        <f>E17</f>
        <v>Povodí Labe,státní podnik,Víta Nejedlého 951,HK3</v>
      </c>
      <c r="G58" s="34"/>
      <c r="H58" s="34"/>
      <c r="I58" s="112" t="s">
        <v>32</v>
      </c>
      <c r="J58" s="31" t="str">
        <f>E23</f>
        <v>Multiaqua s.r.o.,Veverkova 1343,Hradec Král. 2</v>
      </c>
      <c r="K58" s="34"/>
      <c r="L58" s="37"/>
    </row>
    <row r="59" spans="2:47" s="1" customFormat="1" ht="13.7" customHeight="1">
      <c r="B59" s="33"/>
      <c r="C59" s="28" t="s">
        <v>30</v>
      </c>
      <c r="D59" s="34"/>
      <c r="E59" s="34"/>
      <c r="F59" s="26" t="str">
        <f>IF(E20="","",E20)</f>
        <v>Vyplň údaj</v>
      </c>
      <c r="G59" s="34"/>
      <c r="H59" s="34"/>
      <c r="I59" s="112" t="s">
        <v>35</v>
      </c>
      <c r="J59" s="31" t="str">
        <f>E26</f>
        <v>Ing. Šárka Volfová</v>
      </c>
      <c r="K59" s="34"/>
      <c r="L59" s="37"/>
    </row>
    <row r="60" spans="2:47" s="1" customFormat="1" ht="10.35" customHeight="1">
      <c r="B60" s="33"/>
      <c r="C60" s="34"/>
      <c r="D60" s="34"/>
      <c r="E60" s="34"/>
      <c r="F60" s="34"/>
      <c r="G60" s="34"/>
      <c r="H60" s="34"/>
      <c r="I60" s="111"/>
      <c r="J60" s="34"/>
      <c r="K60" s="34"/>
      <c r="L60" s="37"/>
    </row>
    <row r="61" spans="2:47" s="1" customFormat="1" ht="29.25" customHeight="1">
      <c r="B61" s="33"/>
      <c r="C61" s="137" t="s">
        <v>132</v>
      </c>
      <c r="D61" s="138"/>
      <c r="E61" s="138"/>
      <c r="F61" s="138"/>
      <c r="G61" s="138"/>
      <c r="H61" s="138"/>
      <c r="I61" s="139"/>
      <c r="J61" s="140" t="s">
        <v>133</v>
      </c>
      <c r="K61" s="138"/>
      <c r="L61" s="37"/>
    </row>
    <row r="62" spans="2:47" s="1" customFormat="1" ht="10.35" customHeight="1">
      <c r="B62" s="33"/>
      <c r="C62" s="34"/>
      <c r="D62" s="34"/>
      <c r="E62" s="34"/>
      <c r="F62" s="34"/>
      <c r="G62" s="34"/>
      <c r="H62" s="34"/>
      <c r="I62" s="111"/>
      <c r="J62" s="34"/>
      <c r="K62" s="34"/>
      <c r="L62" s="37"/>
    </row>
    <row r="63" spans="2:47" s="1" customFormat="1" ht="22.9" customHeight="1">
      <c r="B63" s="33"/>
      <c r="C63" s="141" t="s">
        <v>134</v>
      </c>
      <c r="D63" s="34"/>
      <c r="E63" s="34"/>
      <c r="F63" s="34"/>
      <c r="G63" s="34"/>
      <c r="H63" s="34"/>
      <c r="I63" s="111"/>
      <c r="J63" s="72">
        <f>J96</f>
        <v>0</v>
      </c>
      <c r="K63" s="34"/>
      <c r="L63" s="37"/>
      <c r="AU63" s="16" t="s">
        <v>135</v>
      </c>
    </row>
    <row r="64" spans="2:47" s="8" customFormat="1" ht="24.95" customHeight="1">
      <c r="B64" s="142"/>
      <c r="C64" s="143"/>
      <c r="D64" s="144" t="s">
        <v>136</v>
      </c>
      <c r="E64" s="145"/>
      <c r="F64" s="145"/>
      <c r="G64" s="145"/>
      <c r="H64" s="145"/>
      <c r="I64" s="146"/>
      <c r="J64" s="147">
        <f>J97</f>
        <v>0</v>
      </c>
      <c r="K64" s="143"/>
      <c r="L64" s="148"/>
    </row>
    <row r="65" spans="2:12" s="9" customFormat="1" ht="19.899999999999999" customHeight="1">
      <c r="B65" s="149"/>
      <c r="C65" s="93"/>
      <c r="D65" s="150" t="s">
        <v>137</v>
      </c>
      <c r="E65" s="151"/>
      <c r="F65" s="151"/>
      <c r="G65" s="151"/>
      <c r="H65" s="151"/>
      <c r="I65" s="152"/>
      <c r="J65" s="153">
        <f>J98</f>
        <v>0</v>
      </c>
      <c r="K65" s="93"/>
      <c r="L65" s="154"/>
    </row>
    <row r="66" spans="2:12" s="9" customFormat="1" ht="19.899999999999999" customHeight="1">
      <c r="B66" s="149"/>
      <c r="C66" s="93"/>
      <c r="D66" s="150" t="s">
        <v>630</v>
      </c>
      <c r="E66" s="151"/>
      <c r="F66" s="151"/>
      <c r="G66" s="151"/>
      <c r="H66" s="151"/>
      <c r="I66" s="152"/>
      <c r="J66" s="153">
        <f>J133</f>
        <v>0</v>
      </c>
      <c r="K66" s="93"/>
      <c r="L66" s="154"/>
    </row>
    <row r="67" spans="2:12" s="9" customFormat="1" ht="19.899999999999999" customHeight="1">
      <c r="B67" s="149"/>
      <c r="C67" s="93"/>
      <c r="D67" s="150" t="s">
        <v>138</v>
      </c>
      <c r="E67" s="151"/>
      <c r="F67" s="151"/>
      <c r="G67" s="151"/>
      <c r="H67" s="151"/>
      <c r="I67" s="152"/>
      <c r="J67" s="153">
        <f>J143</f>
        <v>0</v>
      </c>
      <c r="K67" s="93"/>
      <c r="L67" s="154"/>
    </row>
    <row r="68" spans="2:12" s="9" customFormat="1" ht="19.899999999999999" customHeight="1">
      <c r="B68" s="149"/>
      <c r="C68" s="93"/>
      <c r="D68" s="150" t="s">
        <v>139</v>
      </c>
      <c r="E68" s="151"/>
      <c r="F68" s="151"/>
      <c r="G68" s="151"/>
      <c r="H68" s="151"/>
      <c r="I68" s="152"/>
      <c r="J68" s="153">
        <f>J182</f>
        <v>0</v>
      </c>
      <c r="K68" s="93"/>
      <c r="L68" s="154"/>
    </row>
    <row r="69" spans="2:12" s="9" customFormat="1" ht="19.899999999999999" customHeight="1">
      <c r="B69" s="149"/>
      <c r="C69" s="93"/>
      <c r="D69" s="150" t="s">
        <v>140</v>
      </c>
      <c r="E69" s="151"/>
      <c r="F69" s="151"/>
      <c r="G69" s="151"/>
      <c r="H69" s="151"/>
      <c r="I69" s="152"/>
      <c r="J69" s="153">
        <f>J192</f>
        <v>0</v>
      </c>
      <c r="K69" s="93"/>
      <c r="L69" s="154"/>
    </row>
    <row r="70" spans="2:12" s="9" customFormat="1" ht="19.899999999999999" customHeight="1">
      <c r="B70" s="149"/>
      <c r="C70" s="93"/>
      <c r="D70" s="150" t="s">
        <v>141</v>
      </c>
      <c r="E70" s="151"/>
      <c r="F70" s="151"/>
      <c r="G70" s="151"/>
      <c r="H70" s="151"/>
      <c r="I70" s="152"/>
      <c r="J70" s="153">
        <f>J199</f>
        <v>0</v>
      </c>
      <c r="K70" s="93"/>
      <c r="L70" s="154"/>
    </row>
    <row r="71" spans="2:12" s="9" customFormat="1" ht="19.899999999999999" customHeight="1">
      <c r="B71" s="149"/>
      <c r="C71" s="93"/>
      <c r="D71" s="150" t="s">
        <v>631</v>
      </c>
      <c r="E71" s="151"/>
      <c r="F71" s="151"/>
      <c r="G71" s="151"/>
      <c r="H71" s="151"/>
      <c r="I71" s="152"/>
      <c r="J71" s="153">
        <f>J203</f>
        <v>0</v>
      </c>
      <c r="K71" s="93"/>
      <c r="L71" s="154"/>
    </row>
    <row r="72" spans="2:12" s="9" customFormat="1" ht="19.899999999999999" customHeight="1">
      <c r="B72" s="149"/>
      <c r="C72" s="93"/>
      <c r="D72" s="150" t="s">
        <v>142</v>
      </c>
      <c r="E72" s="151"/>
      <c r="F72" s="151"/>
      <c r="G72" s="151"/>
      <c r="H72" s="151"/>
      <c r="I72" s="152"/>
      <c r="J72" s="153">
        <f>J210</f>
        <v>0</v>
      </c>
      <c r="K72" s="93"/>
      <c r="L72" s="154"/>
    </row>
    <row r="73" spans="2:12" s="9" customFormat="1" ht="19.899999999999999" customHeight="1">
      <c r="B73" s="149"/>
      <c r="C73" s="93"/>
      <c r="D73" s="150" t="s">
        <v>143</v>
      </c>
      <c r="E73" s="151"/>
      <c r="F73" s="151"/>
      <c r="G73" s="151"/>
      <c r="H73" s="151"/>
      <c r="I73" s="152"/>
      <c r="J73" s="153">
        <f>J263</f>
        <v>0</v>
      </c>
      <c r="K73" s="93"/>
      <c r="L73" s="154"/>
    </row>
    <row r="74" spans="2:12" s="9" customFormat="1" ht="19.899999999999999" customHeight="1">
      <c r="B74" s="149"/>
      <c r="C74" s="93"/>
      <c r="D74" s="150" t="s">
        <v>144</v>
      </c>
      <c r="E74" s="151"/>
      <c r="F74" s="151"/>
      <c r="G74" s="151"/>
      <c r="H74" s="151"/>
      <c r="I74" s="152"/>
      <c r="J74" s="153">
        <f>J273</f>
        <v>0</v>
      </c>
      <c r="K74" s="93"/>
      <c r="L74" s="154"/>
    </row>
    <row r="75" spans="2:12" s="1" customFormat="1" ht="21.75" customHeight="1">
      <c r="B75" s="33"/>
      <c r="C75" s="34"/>
      <c r="D75" s="34"/>
      <c r="E75" s="34"/>
      <c r="F75" s="34"/>
      <c r="G75" s="34"/>
      <c r="H75" s="34"/>
      <c r="I75" s="111"/>
      <c r="J75" s="34"/>
      <c r="K75" s="34"/>
      <c r="L75" s="37"/>
    </row>
    <row r="76" spans="2:12" s="1" customFormat="1" ht="6.95" customHeight="1">
      <c r="B76" s="45"/>
      <c r="C76" s="46"/>
      <c r="D76" s="46"/>
      <c r="E76" s="46"/>
      <c r="F76" s="46"/>
      <c r="G76" s="46"/>
      <c r="H76" s="46"/>
      <c r="I76" s="133"/>
      <c r="J76" s="46"/>
      <c r="K76" s="46"/>
      <c r="L76" s="37"/>
    </row>
    <row r="80" spans="2:12" s="1" customFormat="1" ht="6.95" customHeight="1">
      <c r="B80" s="47"/>
      <c r="C80" s="48"/>
      <c r="D80" s="48"/>
      <c r="E80" s="48"/>
      <c r="F80" s="48"/>
      <c r="G80" s="48"/>
      <c r="H80" s="48"/>
      <c r="I80" s="136"/>
      <c r="J80" s="48"/>
      <c r="K80" s="48"/>
      <c r="L80" s="37"/>
    </row>
    <row r="81" spans="2:63" s="1" customFormat="1" ht="24.95" customHeight="1">
      <c r="B81" s="33"/>
      <c r="C81" s="22" t="s">
        <v>145</v>
      </c>
      <c r="D81" s="34"/>
      <c r="E81" s="34"/>
      <c r="F81" s="34"/>
      <c r="G81" s="34"/>
      <c r="H81" s="34"/>
      <c r="I81" s="111"/>
      <c r="J81" s="34"/>
      <c r="K81" s="34"/>
      <c r="L81" s="37"/>
    </row>
    <row r="82" spans="2:63" s="1" customFormat="1" ht="6.95" customHeight="1">
      <c r="B82" s="33"/>
      <c r="C82" s="34"/>
      <c r="D82" s="34"/>
      <c r="E82" s="34"/>
      <c r="F82" s="34"/>
      <c r="G82" s="34"/>
      <c r="H82" s="34"/>
      <c r="I82" s="111"/>
      <c r="J82" s="34"/>
      <c r="K82" s="34"/>
      <c r="L82" s="37"/>
    </row>
    <row r="83" spans="2:63" s="1" customFormat="1" ht="12" customHeight="1">
      <c r="B83" s="33"/>
      <c r="C83" s="28" t="s">
        <v>16</v>
      </c>
      <c r="D83" s="34"/>
      <c r="E83" s="34"/>
      <c r="F83" s="34"/>
      <c r="G83" s="34"/>
      <c r="H83" s="34"/>
      <c r="I83" s="111"/>
      <c r="J83" s="34"/>
      <c r="K83" s="34"/>
      <c r="L83" s="37"/>
    </row>
    <row r="84" spans="2:63" s="1" customFormat="1" ht="16.5" customHeight="1">
      <c r="B84" s="33"/>
      <c r="C84" s="34"/>
      <c r="D84" s="34"/>
      <c r="E84" s="297" t="str">
        <f>E7</f>
        <v>Merklovický potok Vamberk, oprava koryta, ř.km 0,078 - 0,850 a 1,050 - 1,350</v>
      </c>
      <c r="F84" s="298"/>
      <c r="G84" s="298"/>
      <c r="H84" s="298"/>
      <c r="I84" s="111"/>
      <c r="J84" s="34"/>
      <c r="K84" s="34"/>
      <c r="L84" s="37"/>
    </row>
    <row r="85" spans="2:63" ht="12" customHeight="1">
      <c r="B85" s="20"/>
      <c r="C85" s="28" t="s">
        <v>126</v>
      </c>
      <c r="D85" s="21"/>
      <c r="E85" s="21"/>
      <c r="F85" s="21"/>
      <c r="G85" s="21"/>
      <c r="H85" s="21"/>
      <c r="J85" s="21"/>
      <c r="K85" s="21"/>
      <c r="L85" s="19"/>
    </row>
    <row r="86" spans="2:63" s="1" customFormat="1" ht="16.5" customHeight="1">
      <c r="B86" s="33"/>
      <c r="C86" s="34"/>
      <c r="D86" s="34"/>
      <c r="E86" s="297" t="s">
        <v>127</v>
      </c>
      <c r="F86" s="263"/>
      <c r="G86" s="263"/>
      <c r="H86" s="263"/>
      <c r="I86" s="111"/>
      <c r="J86" s="34"/>
      <c r="K86" s="34"/>
      <c r="L86" s="37"/>
    </row>
    <row r="87" spans="2:63" s="1" customFormat="1" ht="12" customHeight="1">
      <c r="B87" s="33"/>
      <c r="C87" s="28" t="s">
        <v>128</v>
      </c>
      <c r="D87" s="34"/>
      <c r="E87" s="34"/>
      <c r="F87" s="34"/>
      <c r="G87" s="34"/>
      <c r="H87" s="34"/>
      <c r="I87" s="111"/>
      <c r="J87" s="34"/>
      <c r="K87" s="34"/>
      <c r="L87" s="37"/>
    </row>
    <row r="88" spans="2:63" s="1" customFormat="1" ht="16.5" customHeight="1">
      <c r="B88" s="33"/>
      <c r="C88" s="34"/>
      <c r="D88" s="34"/>
      <c r="E88" s="264" t="str">
        <f>E11</f>
        <v>1.3 - SO 1.3 Oprava opěrných zdí a betonového dna (  km staveb. obj. 0,13628-0,19618)</v>
      </c>
      <c r="F88" s="263"/>
      <c r="G88" s="263"/>
      <c r="H88" s="263"/>
      <c r="I88" s="111"/>
      <c r="J88" s="34"/>
      <c r="K88" s="34"/>
      <c r="L88" s="37"/>
    </row>
    <row r="89" spans="2:63" s="1" customFormat="1" ht="6.95" customHeight="1">
      <c r="B89" s="33"/>
      <c r="C89" s="34"/>
      <c r="D89" s="34"/>
      <c r="E89" s="34"/>
      <c r="F89" s="34"/>
      <c r="G89" s="34"/>
      <c r="H89" s="34"/>
      <c r="I89" s="111"/>
      <c r="J89" s="34"/>
      <c r="K89" s="34"/>
      <c r="L89" s="37"/>
    </row>
    <row r="90" spans="2:63" s="1" customFormat="1" ht="12" customHeight="1">
      <c r="B90" s="33"/>
      <c r="C90" s="28" t="s">
        <v>22</v>
      </c>
      <c r="D90" s="34"/>
      <c r="E90" s="34"/>
      <c r="F90" s="26" t="str">
        <f>F14</f>
        <v>Vamberk</v>
      </c>
      <c r="G90" s="34"/>
      <c r="H90" s="34"/>
      <c r="I90" s="112" t="s">
        <v>24</v>
      </c>
      <c r="J90" s="54" t="str">
        <f>IF(J14="","",J14)</f>
        <v>31.3.2017</v>
      </c>
      <c r="K90" s="34"/>
      <c r="L90" s="37"/>
    </row>
    <row r="91" spans="2:63" s="1" customFormat="1" ht="6.95" customHeight="1">
      <c r="B91" s="33"/>
      <c r="C91" s="34"/>
      <c r="D91" s="34"/>
      <c r="E91" s="34"/>
      <c r="F91" s="34"/>
      <c r="G91" s="34"/>
      <c r="H91" s="34"/>
      <c r="I91" s="111"/>
      <c r="J91" s="34"/>
      <c r="K91" s="34"/>
      <c r="L91" s="37"/>
    </row>
    <row r="92" spans="2:63" s="1" customFormat="1" ht="24.95" customHeight="1">
      <c r="B92" s="33"/>
      <c r="C92" s="28" t="s">
        <v>26</v>
      </c>
      <c r="D92" s="34"/>
      <c r="E92" s="34"/>
      <c r="F92" s="26" t="str">
        <f>E17</f>
        <v>Povodí Labe,státní podnik,Víta Nejedlého 951,HK3</v>
      </c>
      <c r="G92" s="34"/>
      <c r="H92" s="34"/>
      <c r="I92" s="112" t="s">
        <v>32</v>
      </c>
      <c r="J92" s="31" t="str">
        <f>E23</f>
        <v>Multiaqua s.r.o.,Veverkova 1343,Hradec Král. 2</v>
      </c>
      <c r="K92" s="34"/>
      <c r="L92" s="37"/>
    </row>
    <row r="93" spans="2:63" s="1" customFormat="1" ht="13.7" customHeight="1">
      <c r="B93" s="33"/>
      <c r="C93" s="28" t="s">
        <v>30</v>
      </c>
      <c r="D93" s="34"/>
      <c r="E93" s="34"/>
      <c r="F93" s="26" t="str">
        <f>IF(E20="","",E20)</f>
        <v>Vyplň údaj</v>
      </c>
      <c r="G93" s="34"/>
      <c r="H93" s="34"/>
      <c r="I93" s="112" t="s">
        <v>35</v>
      </c>
      <c r="J93" s="31" t="str">
        <f>E26</f>
        <v>Ing. Šárka Volfová</v>
      </c>
      <c r="K93" s="34"/>
      <c r="L93" s="37"/>
    </row>
    <row r="94" spans="2:63" s="1" customFormat="1" ht="10.35" customHeight="1">
      <c r="B94" s="33"/>
      <c r="C94" s="34"/>
      <c r="D94" s="34"/>
      <c r="E94" s="34"/>
      <c r="F94" s="34"/>
      <c r="G94" s="34"/>
      <c r="H94" s="34"/>
      <c r="I94" s="111"/>
      <c r="J94" s="34"/>
      <c r="K94" s="34"/>
      <c r="L94" s="37"/>
    </row>
    <row r="95" spans="2:63" s="10" customFormat="1" ht="29.25" customHeight="1">
      <c r="B95" s="155"/>
      <c r="C95" s="156" t="s">
        <v>146</v>
      </c>
      <c r="D95" s="157" t="s">
        <v>58</v>
      </c>
      <c r="E95" s="157" t="s">
        <v>54</v>
      </c>
      <c r="F95" s="157" t="s">
        <v>55</v>
      </c>
      <c r="G95" s="157" t="s">
        <v>147</v>
      </c>
      <c r="H95" s="157" t="s">
        <v>148</v>
      </c>
      <c r="I95" s="158" t="s">
        <v>149</v>
      </c>
      <c r="J95" s="159" t="s">
        <v>133</v>
      </c>
      <c r="K95" s="160" t="s">
        <v>150</v>
      </c>
      <c r="L95" s="161"/>
      <c r="M95" s="63" t="s">
        <v>1</v>
      </c>
      <c r="N95" s="64" t="s">
        <v>43</v>
      </c>
      <c r="O95" s="64" t="s">
        <v>151</v>
      </c>
      <c r="P95" s="64" t="s">
        <v>152</v>
      </c>
      <c r="Q95" s="64" t="s">
        <v>153</v>
      </c>
      <c r="R95" s="64" t="s">
        <v>154</v>
      </c>
      <c r="S95" s="64" t="s">
        <v>155</v>
      </c>
      <c r="T95" s="65" t="s">
        <v>156</v>
      </c>
    </row>
    <row r="96" spans="2:63" s="1" customFormat="1" ht="22.9" customHeight="1">
      <c r="B96" s="33"/>
      <c r="C96" s="70" t="s">
        <v>157</v>
      </c>
      <c r="D96" s="34"/>
      <c r="E96" s="34"/>
      <c r="F96" s="34"/>
      <c r="G96" s="34"/>
      <c r="H96" s="34"/>
      <c r="I96" s="111"/>
      <c r="J96" s="162">
        <f>BK96</f>
        <v>0</v>
      </c>
      <c r="K96" s="34"/>
      <c r="L96" s="37"/>
      <c r="M96" s="66"/>
      <c r="N96" s="67"/>
      <c r="O96" s="67"/>
      <c r="P96" s="163">
        <f>P97</f>
        <v>0</v>
      </c>
      <c r="Q96" s="67"/>
      <c r="R96" s="163">
        <f>R97</f>
        <v>79.83172497000001</v>
      </c>
      <c r="S96" s="67"/>
      <c r="T96" s="164">
        <f>T97</f>
        <v>50.352325</v>
      </c>
      <c r="AT96" s="16" t="s">
        <v>72</v>
      </c>
      <c r="AU96" s="16" t="s">
        <v>135</v>
      </c>
      <c r="BK96" s="165">
        <f>BK97</f>
        <v>0</v>
      </c>
    </row>
    <row r="97" spans="2:65" s="11" customFormat="1" ht="25.9" customHeight="1">
      <c r="B97" s="166"/>
      <c r="C97" s="167"/>
      <c r="D97" s="168" t="s">
        <v>72</v>
      </c>
      <c r="E97" s="169" t="s">
        <v>158</v>
      </c>
      <c r="F97" s="169" t="s">
        <v>159</v>
      </c>
      <c r="G97" s="167"/>
      <c r="H97" s="167"/>
      <c r="I97" s="170"/>
      <c r="J97" s="171">
        <f>BK97</f>
        <v>0</v>
      </c>
      <c r="K97" s="167"/>
      <c r="L97" s="172"/>
      <c r="M97" s="173"/>
      <c r="N97" s="174"/>
      <c r="O97" s="174"/>
      <c r="P97" s="175">
        <f>P98+P133+P143+P182+P192+P199+P203+P210+P263+P273</f>
        <v>0</v>
      </c>
      <c r="Q97" s="174"/>
      <c r="R97" s="175">
        <f>R98+R133+R143+R182+R192+R199+R203+R210+R263+R273</f>
        <v>79.83172497000001</v>
      </c>
      <c r="S97" s="174"/>
      <c r="T97" s="176">
        <f>T98+T133+T143+T182+T192+T199+T203+T210+T263+T273</f>
        <v>50.352325</v>
      </c>
      <c r="AR97" s="177" t="s">
        <v>77</v>
      </c>
      <c r="AT97" s="178" t="s">
        <v>72</v>
      </c>
      <c r="AU97" s="178" t="s">
        <v>73</v>
      </c>
      <c r="AY97" s="177" t="s">
        <v>160</v>
      </c>
      <c r="BK97" s="179">
        <f>BK98+BK133+BK143+BK182+BK192+BK199+BK203+BK210+BK263+BK273</f>
        <v>0</v>
      </c>
    </row>
    <row r="98" spans="2:65" s="11" customFormat="1" ht="22.9" customHeight="1">
      <c r="B98" s="166"/>
      <c r="C98" s="167"/>
      <c r="D98" s="168" t="s">
        <v>72</v>
      </c>
      <c r="E98" s="180" t="s">
        <v>77</v>
      </c>
      <c r="F98" s="180" t="s">
        <v>161</v>
      </c>
      <c r="G98" s="167"/>
      <c r="H98" s="167"/>
      <c r="I98" s="170"/>
      <c r="J98" s="181">
        <f>BK98</f>
        <v>0</v>
      </c>
      <c r="K98" s="167"/>
      <c r="L98" s="172"/>
      <c r="M98" s="173"/>
      <c r="N98" s="174"/>
      <c r="O98" s="174"/>
      <c r="P98" s="175">
        <f>SUM(P99:P132)</f>
        <v>0</v>
      </c>
      <c r="Q98" s="174"/>
      <c r="R98" s="175">
        <f>SUM(R99:R132)</f>
        <v>2.4449999999999997E-3</v>
      </c>
      <c r="S98" s="174"/>
      <c r="T98" s="176">
        <f>SUM(T99:T132)</f>
        <v>24.479999999999997</v>
      </c>
      <c r="AR98" s="177" t="s">
        <v>77</v>
      </c>
      <c r="AT98" s="178" t="s">
        <v>72</v>
      </c>
      <c r="AU98" s="178" t="s">
        <v>77</v>
      </c>
      <c r="AY98" s="177" t="s">
        <v>160</v>
      </c>
      <c r="BK98" s="179">
        <f>SUM(BK99:BK132)</f>
        <v>0</v>
      </c>
    </row>
    <row r="99" spans="2:65" s="1" customFormat="1" ht="16.5" customHeight="1">
      <c r="B99" s="33"/>
      <c r="C99" s="182" t="s">
        <v>77</v>
      </c>
      <c r="D99" s="182" t="s">
        <v>162</v>
      </c>
      <c r="E99" s="183" t="s">
        <v>163</v>
      </c>
      <c r="F99" s="184" t="s">
        <v>164</v>
      </c>
      <c r="G99" s="185" t="s">
        <v>165</v>
      </c>
      <c r="H99" s="186">
        <v>60</v>
      </c>
      <c r="I99" s="187"/>
      <c r="J99" s="188">
        <f>ROUND(I99*H99,2)</f>
        <v>0</v>
      </c>
      <c r="K99" s="184" t="s">
        <v>166</v>
      </c>
      <c r="L99" s="37"/>
      <c r="M99" s="189" t="s">
        <v>1</v>
      </c>
      <c r="N99" s="190" t="s">
        <v>44</v>
      </c>
      <c r="O99" s="59"/>
      <c r="P99" s="191">
        <f>O99*H99</f>
        <v>0</v>
      </c>
      <c r="Q99" s="191">
        <v>0</v>
      </c>
      <c r="R99" s="191">
        <f>Q99*H99</f>
        <v>0</v>
      </c>
      <c r="S99" s="191">
        <v>0.40799999999999997</v>
      </c>
      <c r="T99" s="192">
        <f>S99*H99</f>
        <v>24.479999999999997</v>
      </c>
      <c r="AR99" s="16" t="s">
        <v>122</v>
      </c>
      <c r="AT99" s="16" t="s">
        <v>162</v>
      </c>
      <c r="AU99" s="16" t="s">
        <v>81</v>
      </c>
      <c r="AY99" s="16" t="s">
        <v>160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6" t="s">
        <v>77</v>
      </c>
      <c r="BK99" s="193">
        <f>ROUND(I99*H99,2)</f>
        <v>0</v>
      </c>
      <c r="BL99" s="16" t="s">
        <v>122</v>
      </c>
      <c r="BM99" s="16" t="s">
        <v>632</v>
      </c>
    </row>
    <row r="100" spans="2:65" s="1" customFormat="1" ht="29.25">
      <c r="B100" s="33"/>
      <c r="C100" s="34"/>
      <c r="D100" s="194" t="s">
        <v>168</v>
      </c>
      <c r="E100" s="34"/>
      <c r="F100" s="195" t="s">
        <v>169</v>
      </c>
      <c r="G100" s="34"/>
      <c r="H100" s="34"/>
      <c r="I100" s="111"/>
      <c r="J100" s="34"/>
      <c r="K100" s="34"/>
      <c r="L100" s="37"/>
      <c r="M100" s="196"/>
      <c r="N100" s="59"/>
      <c r="O100" s="59"/>
      <c r="P100" s="59"/>
      <c r="Q100" s="59"/>
      <c r="R100" s="59"/>
      <c r="S100" s="59"/>
      <c r="T100" s="60"/>
      <c r="AT100" s="16" t="s">
        <v>168</v>
      </c>
      <c r="AU100" s="16" t="s">
        <v>81</v>
      </c>
    </row>
    <row r="101" spans="2:65" s="12" customFormat="1" ht="11.25">
      <c r="B101" s="197"/>
      <c r="C101" s="198"/>
      <c r="D101" s="194" t="s">
        <v>170</v>
      </c>
      <c r="E101" s="199" t="s">
        <v>1</v>
      </c>
      <c r="F101" s="200" t="s">
        <v>633</v>
      </c>
      <c r="G101" s="198"/>
      <c r="H101" s="201">
        <v>60</v>
      </c>
      <c r="I101" s="202"/>
      <c r="J101" s="198"/>
      <c r="K101" s="198"/>
      <c r="L101" s="203"/>
      <c r="M101" s="204"/>
      <c r="N101" s="205"/>
      <c r="O101" s="205"/>
      <c r="P101" s="205"/>
      <c r="Q101" s="205"/>
      <c r="R101" s="205"/>
      <c r="S101" s="205"/>
      <c r="T101" s="206"/>
      <c r="AT101" s="207" t="s">
        <v>170</v>
      </c>
      <c r="AU101" s="207" t="s">
        <v>81</v>
      </c>
      <c r="AV101" s="12" t="s">
        <v>81</v>
      </c>
      <c r="AW101" s="12" t="s">
        <v>34</v>
      </c>
      <c r="AX101" s="12" t="s">
        <v>77</v>
      </c>
      <c r="AY101" s="207" t="s">
        <v>160</v>
      </c>
    </row>
    <row r="102" spans="2:65" s="1" customFormat="1" ht="16.5" customHeight="1">
      <c r="B102" s="33"/>
      <c r="C102" s="182" t="s">
        <v>81</v>
      </c>
      <c r="D102" s="182" t="s">
        <v>162</v>
      </c>
      <c r="E102" s="183" t="s">
        <v>634</v>
      </c>
      <c r="F102" s="184" t="s">
        <v>635</v>
      </c>
      <c r="G102" s="185" t="s">
        <v>174</v>
      </c>
      <c r="H102" s="186">
        <v>2.7229999999999999</v>
      </c>
      <c r="I102" s="187"/>
      <c r="J102" s="188">
        <f>ROUND(I102*H102,2)</f>
        <v>0</v>
      </c>
      <c r="K102" s="184" t="s">
        <v>166</v>
      </c>
      <c r="L102" s="37"/>
      <c r="M102" s="189" t="s">
        <v>1</v>
      </c>
      <c r="N102" s="190" t="s">
        <v>44</v>
      </c>
      <c r="O102" s="59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16" t="s">
        <v>122</v>
      </c>
      <c r="AT102" s="16" t="s">
        <v>162</v>
      </c>
      <c r="AU102" s="16" t="s">
        <v>81</v>
      </c>
      <c r="AY102" s="16" t="s">
        <v>160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6" t="s">
        <v>77</v>
      </c>
      <c r="BK102" s="193">
        <f>ROUND(I102*H102,2)</f>
        <v>0</v>
      </c>
      <c r="BL102" s="16" t="s">
        <v>122</v>
      </c>
      <c r="BM102" s="16" t="s">
        <v>636</v>
      </c>
    </row>
    <row r="103" spans="2:65" s="1" customFormat="1" ht="11.25">
      <c r="B103" s="33"/>
      <c r="C103" s="34"/>
      <c r="D103" s="194" t="s">
        <v>168</v>
      </c>
      <c r="E103" s="34"/>
      <c r="F103" s="195" t="s">
        <v>637</v>
      </c>
      <c r="G103" s="34"/>
      <c r="H103" s="34"/>
      <c r="I103" s="111"/>
      <c r="J103" s="34"/>
      <c r="K103" s="34"/>
      <c r="L103" s="37"/>
      <c r="M103" s="196"/>
      <c r="N103" s="59"/>
      <c r="O103" s="59"/>
      <c r="P103" s="59"/>
      <c r="Q103" s="59"/>
      <c r="R103" s="59"/>
      <c r="S103" s="59"/>
      <c r="T103" s="60"/>
      <c r="AT103" s="16" t="s">
        <v>168</v>
      </c>
      <c r="AU103" s="16" t="s">
        <v>81</v>
      </c>
    </row>
    <row r="104" spans="2:65" s="12" customFormat="1" ht="11.25">
      <c r="B104" s="197"/>
      <c r="C104" s="198"/>
      <c r="D104" s="194" t="s">
        <v>170</v>
      </c>
      <c r="E104" s="199" t="s">
        <v>1</v>
      </c>
      <c r="F104" s="200" t="s">
        <v>638</v>
      </c>
      <c r="G104" s="198"/>
      <c r="H104" s="201">
        <v>2.7229999999999999</v>
      </c>
      <c r="I104" s="202"/>
      <c r="J104" s="198"/>
      <c r="K104" s="198"/>
      <c r="L104" s="203"/>
      <c r="M104" s="204"/>
      <c r="N104" s="205"/>
      <c r="O104" s="205"/>
      <c r="P104" s="205"/>
      <c r="Q104" s="205"/>
      <c r="R104" s="205"/>
      <c r="S104" s="205"/>
      <c r="T104" s="206"/>
      <c r="AT104" s="207" t="s">
        <v>170</v>
      </c>
      <c r="AU104" s="207" t="s">
        <v>81</v>
      </c>
      <c r="AV104" s="12" t="s">
        <v>81</v>
      </c>
      <c r="AW104" s="12" t="s">
        <v>34</v>
      </c>
      <c r="AX104" s="12" t="s">
        <v>77</v>
      </c>
      <c r="AY104" s="207" t="s">
        <v>160</v>
      </c>
    </row>
    <row r="105" spans="2:65" s="1" customFormat="1" ht="16.5" customHeight="1">
      <c r="B105" s="33"/>
      <c r="C105" s="182" t="s">
        <v>100</v>
      </c>
      <c r="D105" s="182" t="s">
        <v>162</v>
      </c>
      <c r="E105" s="183" t="s">
        <v>639</v>
      </c>
      <c r="F105" s="184" t="s">
        <v>640</v>
      </c>
      <c r="G105" s="185" t="s">
        <v>174</v>
      </c>
      <c r="H105" s="186">
        <v>0.81699999999999995</v>
      </c>
      <c r="I105" s="187"/>
      <c r="J105" s="188">
        <f>ROUND(I105*H105,2)</f>
        <v>0</v>
      </c>
      <c r="K105" s="184" t="s">
        <v>166</v>
      </c>
      <c r="L105" s="37"/>
      <c r="M105" s="189" t="s">
        <v>1</v>
      </c>
      <c r="N105" s="190" t="s">
        <v>44</v>
      </c>
      <c r="O105" s="59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16" t="s">
        <v>122</v>
      </c>
      <c r="AT105" s="16" t="s">
        <v>162</v>
      </c>
      <c r="AU105" s="16" t="s">
        <v>81</v>
      </c>
      <c r="AY105" s="16" t="s">
        <v>160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6" t="s">
        <v>77</v>
      </c>
      <c r="BK105" s="193">
        <f>ROUND(I105*H105,2)</f>
        <v>0</v>
      </c>
      <c r="BL105" s="16" t="s">
        <v>122</v>
      </c>
      <c r="BM105" s="16" t="s">
        <v>641</v>
      </c>
    </row>
    <row r="106" spans="2:65" s="1" customFormat="1" ht="11.25">
      <c r="B106" s="33"/>
      <c r="C106" s="34"/>
      <c r="D106" s="194" t="s">
        <v>168</v>
      </c>
      <c r="E106" s="34"/>
      <c r="F106" s="195" t="s">
        <v>642</v>
      </c>
      <c r="G106" s="34"/>
      <c r="H106" s="34"/>
      <c r="I106" s="111"/>
      <c r="J106" s="34"/>
      <c r="K106" s="34"/>
      <c r="L106" s="37"/>
      <c r="M106" s="196"/>
      <c r="N106" s="59"/>
      <c r="O106" s="59"/>
      <c r="P106" s="59"/>
      <c r="Q106" s="59"/>
      <c r="R106" s="59"/>
      <c r="S106" s="59"/>
      <c r="T106" s="60"/>
      <c r="AT106" s="16" t="s">
        <v>168</v>
      </c>
      <c r="AU106" s="16" t="s">
        <v>81</v>
      </c>
    </row>
    <row r="107" spans="2:65" s="12" customFormat="1" ht="11.25">
      <c r="B107" s="197"/>
      <c r="C107" s="198"/>
      <c r="D107" s="194" t="s">
        <v>170</v>
      </c>
      <c r="E107" s="199" t="s">
        <v>1</v>
      </c>
      <c r="F107" s="200" t="s">
        <v>643</v>
      </c>
      <c r="G107" s="198"/>
      <c r="H107" s="201">
        <v>0.81699999999999995</v>
      </c>
      <c r="I107" s="202"/>
      <c r="J107" s="198"/>
      <c r="K107" s="198"/>
      <c r="L107" s="203"/>
      <c r="M107" s="204"/>
      <c r="N107" s="205"/>
      <c r="O107" s="205"/>
      <c r="P107" s="205"/>
      <c r="Q107" s="205"/>
      <c r="R107" s="205"/>
      <c r="S107" s="205"/>
      <c r="T107" s="206"/>
      <c r="AT107" s="207" t="s">
        <v>170</v>
      </c>
      <c r="AU107" s="207" t="s">
        <v>81</v>
      </c>
      <c r="AV107" s="12" t="s">
        <v>81</v>
      </c>
      <c r="AW107" s="12" t="s">
        <v>34</v>
      </c>
      <c r="AX107" s="12" t="s">
        <v>77</v>
      </c>
      <c r="AY107" s="207" t="s">
        <v>160</v>
      </c>
    </row>
    <row r="108" spans="2:65" s="1" customFormat="1" ht="16.5" customHeight="1">
      <c r="B108" s="33"/>
      <c r="C108" s="182" t="s">
        <v>122</v>
      </c>
      <c r="D108" s="182" t="s">
        <v>162</v>
      </c>
      <c r="E108" s="183" t="s">
        <v>644</v>
      </c>
      <c r="F108" s="184" t="s">
        <v>645</v>
      </c>
      <c r="G108" s="185" t="s">
        <v>174</v>
      </c>
      <c r="H108" s="186">
        <v>2.7229999999999999</v>
      </c>
      <c r="I108" s="187"/>
      <c r="J108" s="188">
        <f>ROUND(I108*H108,2)</f>
        <v>0</v>
      </c>
      <c r="K108" s="184" t="s">
        <v>166</v>
      </c>
      <c r="L108" s="37"/>
      <c r="M108" s="189" t="s">
        <v>1</v>
      </c>
      <c r="N108" s="190" t="s">
        <v>44</v>
      </c>
      <c r="O108" s="59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16" t="s">
        <v>122</v>
      </c>
      <c r="AT108" s="16" t="s">
        <v>162</v>
      </c>
      <c r="AU108" s="16" t="s">
        <v>81</v>
      </c>
      <c r="AY108" s="16" t="s">
        <v>160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6" t="s">
        <v>77</v>
      </c>
      <c r="BK108" s="193">
        <f>ROUND(I108*H108,2)</f>
        <v>0</v>
      </c>
      <c r="BL108" s="16" t="s">
        <v>122</v>
      </c>
      <c r="BM108" s="16" t="s">
        <v>646</v>
      </c>
    </row>
    <row r="109" spans="2:65" s="1" customFormat="1" ht="19.5">
      <c r="B109" s="33"/>
      <c r="C109" s="34"/>
      <c r="D109" s="194" t="s">
        <v>168</v>
      </c>
      <c r="E109" s="34"/>
      <c r="F109" s="195" t="s">
        <v>647</v>
      </c>
      <c r="G109" s="34"/>
      <c r="H109" s="34"/>
      <c r="I109" s="111"/>
      <c r="J109" s="34"/>
      <c r="K109" s="34"/>
      <c r="L109" s="37"/>
      <c r="M109" s="196"/>
      <c r="N109" s="59"/>
      <c r="O109" s="59"/>
      <c r="P109" s="59"/>
      <c r="Q109" s="59"/>
      <c r="R109" s="59"/>
      <c r="S109" s="59"/>
      <c r="T109" s="60"/>
      <c r="AT109" s="16" t="s">
        <v>168</v>
      </c>
      <c r="AU109" s="16" t="s">
        <v>81</v>
      </c>
    </row>
    <row r="110" spans="2:65" s="12" customFormat="1" ht="11.25">
      <c r="B110" s="197"/>
      <c r="C110" s="198"/>
      <c r="D110" s="194" t="s">
        <v>170</v>
      </c>
      <c r="E110" s="199" t="s">
        <v>1</v>
      </c>
      <c r="F110" s="200" t="s">
        <v>648</v>
      </c>
      <c r="G110" s="198"/>
      <c r="H110" s="201">
        <v>2.7229999999999999</v>
      </c>
      <c r="I110" s="202"/>
      <c r="J110" s="198"/>
      <c r="K110" s="198"/>
      <c r="L110" s="203"/>
      <c r="M110" s="204"/>
      <c r="N110" s="205"/>
      <c r="O110" s="205"/>
      <c r="P110" s="205"/>
      <c r="Q110" s="205"/>
      <c r="R110" s="205"/>
      <c r="S110" s="205"/>
      <c r="T110" s="206"/>
      <c r="AT110" s="207" t="s">
        <v>170</v>
      </c>
      <c r="AU110" s="207" t="s">
        <v>81</v>
      </c>
      <c r="AV110" s="12" t="s">
        <v>81</v>
      </c>
      <c r="AW110" s="12" t="s">
        <v>34</v>
      </c>
      <c r="AX110" s="12" t="s">
        <v>77</v>
      </c>
      <c r="AY110" s="207" t="s">
        <v>160</v>
      </c>
    </row>
    <row r="111" spans="2:65" s="1" customFormat="1" ht="16.5" customHeight="1">
      <c r="B111" s="33"/>
      <c r="C111" s="182" t="s">
        <v>189</v>
      </c>
      <c r="D111" s="182" t="s">
        <v>162</v>
      </c>
      <c r="E111" s="183" t="s">
        <v>649</v>
      </c>
      <c r="F111" s="184" t="s">
        <v>650</v>
      </c>
      <c r="G111" s="185" t="s">
        <v>174</v>
      </c>
      <c r="H111" s="186">
        <v>2.7229999999999999</v>
      </c>
      <c r="I111" s="187"/>
      <c r="J111" s="188">
        <f>ROUND(I111*H111,2)</f>
        <v>0</v>
      </c>
      <c r="K111" s="184" t="s">
        <v>166</v>
      </c>
      <c r="L111" s="37"/>
      <c r="M111" s="189" t="s">
        <v>1</v>
      </c>
      <c r="N111" s="190" t="s">
        <v>44</v>
      </c>
      <c r="O111" s="59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AR111" s="16" t="s">
        <v>122</v>
      </c>
      <c r="AT111" s="16" t="s">
        <v>162</v>
      </c>
      <c r="AU111" s="16" t="s">
        <v>81</v>
      </c>
      <c r="AY111" s="16" t="s">
        <v>160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6" t="s">
        <v>77</v>
      </c>
      <c r="BK111" s="193">
        <f>ROUND(I111*H111,2)</f>
        <v>0</v>
      </c>
      <c r="BL111" s="16" t="s">
        <v>122</v>
      </c>
      <c r="BM111" s="16" t="s">
        <v>651</v>
      </c>
    </row>
    <row r="112" spans="2:65" s="1" customFormat="1" ht="19.5">
      <c r="B112" s="33"/>
      <c r="C112" s="34"/>
      <c r="D112" s="194" t="s">
        <v>168</v>
      </c>
      <c r="E112" s="34"/>
      <c r="F112" s="195" t="s">
        <v>652</v>
      </c>
      <c r="G112" s="34"/>
      <c r="H112" s="34"/>
      <c r="I112" s="111"/>
      <c r="J112" s="34"/>
      <c r="K112" s="34"/>
      <c r="L112" s="37"/>
      <c r="M112" s="196"/>
      <c r="N112" s="59"/>
      <c r="O112" s="59"/>
      <c r="P112" s="59"/>
      <c r="Q112" s="59"/>
      <c r="R112" s="59"/>
      <c r="S112" s="59"/>
      <c r="T112" s="60"/>
      <c r="AT112" s="16" t="s">
        <v>168</v>
      </c>
      <c r="AU112" s="16" t="s">
        <v>81</v>
      </c>
    </row>
    <row r="113" spans="2:65" s="12" customFormat="1" ht="11.25">
      <c r="B113" s="197"/>
      <c r="C113" s="198"/>
      <c r="D113" s="194" t="s">
        <v>170</v>
      </c>
      <c r="E113" s="199" t="s">
        <v>1</v>
      </c>
      <c r="F113" s="200" t="s">
        <v>653</v>
      </c>
      <c r="G113" s="198"/>
      <c r="H113" s="201">
        <v>2.7229999999999999</v>
      </c>
      <c r="I113" s="202"/>
      <c r="J113" s="198"/>
      <c r="K113" s="198"/>
      <c r="L113" s="203"/>
      <c r="M113" s="204"/>
      <c r="N113" s="205"/>
      <c r="O113" s="205"/>
      <c r="P113" s="205"/>
      <c r="Q113" s="205"/>
      <c r="R113" s="205"/>
      <c r="S113" s="205"/>
      <c r="T113" s="206"/>
      <c r="AT113" s="207" t="s">
        <v>170</v>
      </c>
      <c r="AU113" s="207" t="s">
        <v>81</v>
      </c>
      <c r="AV113" s="12" t="s">
        <v>81</v>
      </c>
      <c r="AW113" s="12" t="s">
        <v>34</v>
      </c>
      <c r="AX113" s="12" t="s">
        <v>77</v>
      </c>
      <c r="AY113" s="207" t="s">
        <v>160</v>
      </c>
    </row>
    <row r="114" spans="2:65" s="1" customFormat="1" ht="16.5" customHeight="1">
      <c r="B114" s="33"/>
      <c r="C114" s="182" t="s">
        <v>197</v>
      </c>
      <c r="D114" s="182" t="s">
        <v>162</v>
      </c>
      <c r="E114" s="183" t="s">
        <v>654</v>
      </c>
      <c r="F114" s="184" t="s">
        <v>655</v>
      </c>
      <c r="G114" s="185" t="s">
        <v>174</v>
      </c>
      <c r="H114" s="186">
        <v>8.1690000000000005</v>
      </c>
      <c r="I114" s="187"/>
      <c r="J114" s="188">
        <f>ROUND(I114*H114,2)</f>
        <v>0</v>
      </c>
      <c r="K114" s="184" t="s">
        <v>166</v>
      </c>
      <c r="L114" s="37"/>
      <c r="M114" s="189" t="s">
        <v>1</v>
      </c>
      <c r="N114" s="190" t="s">
        <v>44</v>
      </c>
      <c r="O114" s="59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16" t="s">
        <v>122</v>
      </c>
      <c r="AT114" s="16" t="s">
        <v>162</v>
      </c>
      <c r="AU114" s="16" t="s">
        <v>81</v>
      </c>
      <c r="AY114" s="16" t="s">
        <v>160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6" t="s">
        <v>77</v>
      </c>
      <c r="BK114" s="193">
        <f>ROUND(I114*H114,2)</f>
        <v>0</v>
      </c>
      <c r="BL114" s="16" t="s">
        <v>122</v>
      </c>
      <c r="BM114" s="16" t="s">
        <v>656</v>
      </c>
    </row>
    <row r="115" spans="2:65" s="1" customFormat="1" ht="19.5">
      <c r="B115" s="33"/>
      <c r="C115" s="34"/>
      <c r="D115" s="194" t="s">
        <v>168</v>
      </c>
      <c r="E115" s="34"/>
      <c r="F115" s="195" t="s">
        <v>657</v>
      </c>
      <c r="G115" s="34"/>
      <c r="H115" s="34"/>
      <c r="I115" s="111"/>
      <c r="J115" s="34"/>
      <c r="K115" s="34"/>
      <c r="L115" s="37"/>
      <c r="M115" s="196"/>
      <c r="N115" s="59"/>
      <c r="O115" s="59"/>
      <c r="P115" s="59"/>
      <c r="Q115" s="59"/>
      <c r="R115" s="59"/>
      <c r="S115" s="59"/>
      <c r="T115" s="60"/>
      <c r="AT115" s="16" t="s">
        <v>168</v>
      </c>
      <c r="AU115" s="16" t="s">
        <v>81</v>
      </c>
    </row>
    <row r="116" spans="2:65" s="12" customFormat="1" ht="11.25">
      <c r="B116" s="197"/>
      <c r="C116" s="198"/>
      <c r="D116" s="194" t="s">
        <v>170</v>
      </c>
      <c r="E116" s="199" t="s">
        <v>1</v>
      </c>
      <c r="F116" s="200" t="s">
        <v>658</v>
      </c>
      <c r="G116" s="198"/>
      <c r="H116" s="201">
        <v>8.1690000000000005</v>
      </c>
      <c r="I116" s="202"/>
      <c r="J116" s="198"/>
      <c r="K116" s="198"/>
      <c r="L116" s="203"/>
      <c r="M116" s="204"/>
      <c r="N116" s="205"/>
      <c r="O116" s="205"/>
      <c r="P116" s="205"/>
      <c r="Q116" s="205"/>
      <c r="R116" s="205"/>
      <c r="S116" s="205"/>
      <c r="T116" s="206"/>
      <c r="AT116" s="207" t="s">
        <v>170</v>
      </c>
      <c r="AU116" s="207" t="s">
        <v>81</v>
      </c>
      <c r="AV116" s="12" t="s">
        <v>81</v>
      </c>
      <c r="AW116" s="12" t="s">
        <v>34</v>
      </c>
      <c r="AX116" s="12" t="s">
        <v>77</v>
      </c>
      <c r="AY116" s="207" t="s">
        <v>160</v>
      </c>
    </row>
    <row r="117" spans="2:65" s="1" customFormat="1" ht="16.5" customHeight="1">
      <c r="B117" s="33"/>
      <c r="C117" s="182" t="s">
        <v>203</v>
      </c>
      <c r="D117" s="182" t="s">
        <v>162</v>
      </c>
      <c r="E117" s="183" t="s">
        <v>229</v>
      </c>
      <c r="F117" s="184" t="s">
        <v>230</v>
      </c>
      <c r="G117" s="185" t="s">
        <v>231</v>
      </c>
      <c r="H117" s="186">
        <v>4.9009999999999998</v>
      </c>
      <c r="I117" s="187"/>
      <c r="J117" s="188">
        <f>ROUND(I117*H117,2)</f>
        <v>0</v>
      </c>
      <c r="K117" s="184" t="s">
        <v>166</v>
      </c>
      <c r="L117" s="37"/>
      <c r="M117" s="189" t="s">
        <v>1</v>
      </c>
      <c r="N117" s="190" t="s">
        <v>44</v>
      </c>
      <c r="O117" s="59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AR117" s="16" t="s">
        <v>122</v>
      </c>
      <c r="AT117" s="16" t="s">
        <v>162</v>
      </c>
      <c r="AU117" s="16" t="s">
        <v>81</v>
      </c>
      <c r="AY117" s="16" t="s">
        <v>160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6" t="s">
        <v>77</v>
      </c>
      <c r="BK117" s="193">
        <f>ROUND(I117*H117,2)</f>
        <v>0</v>
      </c>
      <c r="BL117" s="16" t="s">
        <v>122</v>
      </c>
      <c r="BM117" s="16" t="s">
        <v>659</v>
      </c>
    </row>
    <row r="118" spans="2:65" s="1" customFormat="1" ht="11.25">
      <c r="B118" s="33"/>
      <c r="C118" s="34"/>
      <c r="D118" s="194" t="s">
        <v>168</v>
      </c>
      <c r="E118" s="34"/>
      <c r="F118" s="195" t="s">
        <v>233</v>
      </c>
      <c r="G118" s="34"/>
      <c r="H118" s="34"/>
      <c r="I118" s="111"/>
      <c r="J118" s="34"/>
      <c r="K118" s="34"/>
      <c r="L118" s="37"/>
      <c r="M118" s="196"/>
      <c r="N118" s="59"/>
      <c r="O118" s="59"/>
      <c r="P118" s="59"/>
      <c r="Q118" s="59"/>
      <c r="R118" s="59"/>
      <c r="S118" s="59"/>
      <c r="T118" s="60"/>
      <c r="AT118" s="16" t="s">
        <v>168</v>
      </c>
      <c r="AU118" s="16" t="s">
        <v>81</v>
      </c>
    </row>
    <row r="119" spans="2:65" s="12" customFormat="1" ht="11.25">
      <c r="B119" s="197"/>
      <c r="C119" s="198"/>
      <c r="D119" s="194" t="s">
        <v>170</v>
      </c>
      <c r="E119" s="199" t="s">
        <v>1</v>
      </c>
      <c r="F119" s="200" t="s">
        <v>660</v>
      </c>
      <c r="G119" s="198"/>
      <c r="H119" s="201">
        <v>4.9009999999999998</v>
      </c>
      <c r="I119" s="202"/>
      <c r="J119" s="198"/>
      <c r="K119" s="198"/>
      <c r="L119" s="203"/>
      <c r="M119" s="204"/>
      <c r="N119" s="205"/>
      <c r="O119" s="205"/>
      <c r="P119" s="205"/>
      <c r="Q119" s="205"/>
      <c r="R119" s="205"/>
      <c r="S119" s="205"/>
      <c r="T119" s="206"/>
      <c r="AT119" s="207" t="s">
        <v>170</v>
      </c>
      <c r="AU119" s="207" t="s">
        <v>81</v>
      </c>
      <c r="AV119" s="12" t="s">
        <v>81</v>
      </c>
      <c r="AW119" s="12" t="s">
        <v>34</v>
      </c>
      <c r="AX119" s="12" t="s">
        <v>77</v>
      </c>
      <c r="AY119" s="207" t="s">
        <v>160</v>
      </c>
    </row>
    <row r="120" spans="2:65" s="1" customFormat="1" ht="16.5" customHeight="1">
      <c r="B120" s="33"/>
      <c r="C120" s="182" t="s">
        <v>209</v>
      </c>
      <c r="D120" s="182" t="s">
        <v>162</v>
      </c>
      <c r="E120" s="183" t="s">
        <v>489</v>
      </c>
      <c r="F120" s="184" t="s">
        <v>490</v>
      </c>
      <c r="G120" s="185" t="s">
        <v>165</v>
      </c>
      <c r="H120" s="186">
        <v>163</v>
      </c>
      <c r="I120" s="187"/>
      <c r="J120" s="188">
        <f>ROUND(I120*H120,2)</f>
        <v>0</v>
      </c>
      <c r="K120" s="184" t="s">
        <v>166</v>
      </c>
      <c r="L120" s="37"/>
      <c r="M120" s="189" t="s">
        <v>1</v>
      </c>
      <c r="N120" s="190" t="s">
        <v>44</v>
      </c>
      <c r="O120" s="59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16" t="s">
        <v>122</v>
      </c>
      <c r="AT120" s="16" t="s">
        <v>162</v>
      </c>
      <c r="AU120" s="16" t="s">
        <v>81</v>
      </c>
      <c r="AY120" s="16" t="s">
        <v>160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6" t="s">
        <v>77</v>
      </c>
      <c r="BK120" s="193">
        <f>ROUND(I120*H120,2)</f>
        <v>0</v>
      </c>
      <c r="BL120" s="16" t="s">
        <v>122</v>
      </c>
      <c r="BM120" s="16" t="s">
        <v>661</v>
      </c>
    </row>
    <row r="121" spans="2:65" s="1" customFormat="1" ht="19.5">
      <c r="B121" s="33"/>
      <c r="C121" s="34"/>
      <c r="D121" s="194" t="s">
        <v>168</v>
      </c>
      <c r="E121" s="34"/>
      <c r="F121" s="195" t="s">
        <v>492</v>
      </c>
      <c r="G121" s="34"/>
      <c r="H121" s="34"/>
      <c r="I121" s="111"/>
      <c r="J121" s="34"/>
      <c r="K121" s="34"/>
      <c r="L121" s="37"/>
      <c r="M121" s="196"/>
      <c r="N121" s="59"/>
      <c r="O121" s="59"/>
      <c r="P121" s="59"/>
      <c r="Q121" s="59"/>
      <c r="R121" s="59"/>
      <c r="S121" s="59"/>
      <c r="T121" s="60"/>
      <c r="AT121" s="16" t="s">
        <v>168</v>
      </c>
      <c r="AU121" s="16" t="s">
        <v>81</v>
      </c>
    </row>
    <row r="122" spans="2:65" s="12" customFormat="1" ht="11.25">
      <c r="B122" s="197"/>
      <c r="C122" s="198"/>
      <c r="D122" s="194" t="s">
        <v>170</v>
      </c>
      <c r="E122" s="199" t="s">
        <v>1</v>
      </c>
      <c r="F122" s="200" t="s">
        <v>662</v>
      </c>
      <c r="G122" s="198"/>
      <c r="H122" s="201">
        <v>123</v>
      </c>
      <c r="I122" s="202"/>
      <c r="J122" s="198"/>
      <c r="K122" s="198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170</v>
      </c>
      <c r="AU122" s="207" t="s">
        <v>81</v>
      </c>
      <c r="AV122" s="12" t="s">
        <v>81</v>
      </c>
      <c r="AW122" s="12" t="s">
        <v>34</v>
      </c>
      <c r="AX122" s="12" t="s">
        <v>73</v>
      </c>
      <c r="AY122" s="207" t="s">
        <v>160</v>
      </c>
    </row>
    <row r="123" spans="2:65" s="12" customFormat="1" ht="11.25">
      <c r="B123" s="197"/>
      <c r="C123" s="198"/>
      <c r="D123" s="194" t="s">
        <v>170</v>
      </c>
      <c r="E123" s="199" t="s">
        <v>1</v>
      </c>
      <c r="F123" s="200" t="s">
        <v>663</v>
      </c>
      <c r="G123" s="198"/>
      <c r="H123" s="201">
        <v>40</v>
      </c>
      <c r="I123" s="202"/>
      <c r="J123" s="198"/>
      <c r="K123" s="198"/>
      <c r="L123" s="203"/>
      <c r="M123" s="204"/>
      <c r="N123" s="205"/>
      <c r="O123" s="205"/>
      <c r="P123" s="205"/>
      <c r="Q123" s="205"/>
      <c r="R123" s="205"/>
      <c r="S123" s="205"/>
      <c r="T123" s="206"/>
      <c r="AT123" s="207" t="s">
        <v>170</v>
      </c>
      <c r="AU123" s="207" t="s">
        <v>81</v>
      </c>
      <c r="AV123" s="12" t="s">
        <v>81</v>
      </c>
      <c r="AW123" s="12" t="s">
        <v>34</v>
      </c>
      <c r="AX123" s="12" t="s">
        <v>73</v>
      </c>
      <c r="AY123" s="207" t="s">
        <v>160</v>
      </c>
    </row>
    <row r="124" spans="2:65" s="13" customFormat="1" ht="11.25">
      <c r="B124" s="208"/>
      <c r="C124" s="209"/>
      <c r="D124" s="194" t="s">
        <v>170</v>
      </c>
      <c r="E124" s="210" t="s">
        <v>1</v>
      </c>
      <c r="F124" s="211" t="s">
        <v>196</v>
      </c>
      <c r="G124" s="209"/>
      <c r="H124" s="212">
        <v>163</v>
      </c>
      <c r="I124" s="213"/>
      <c r="J124" s="209"/>
      <c r="K124" s="209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170</v>
      </c>
      <c r="AU124" s="218" t="s">
        <v>81</v>
      </c>
      <c r="AV124" s="13" t="s">
        <v>122</v>
      </c>
      <c r="AW124" s="13" t="s">
        <v>34</v>
      </c>
      <c r="AX124" s="13" t="s">
        <v>77</v>
      </c>
      <c r="AY124" s="218" t="s">
        <v>160</v>
      </c>
    </row>
    <row r="125" spans="2:65" s="1" customFormat="1" ht="16.5" customHeight="1">
      <c r="B125" s="33"/>
      <c r="C125" s="182" t="s">
        <v>216</v>
      </c>
      <c r="D125" s="182" t="s">
        <v>162</v>
      </c>
      <c r="E125" s="183" t="s">
        <v>494</v>
      </c>
      <c r="F125" s="184" t="s">
        <v>495</v>
      </c>
      <c r="G125" s="185" t="s">
        <v>165</v>
      </c>
      <c r="H125" s="186">
        <v>163</v>
      </c>
      <c r="I125" s="187"/>
      <c r="J125" s="188">
        <f>ROUND(I125*H125,2)</f>
        <v>0</v>
      </c>
      <c r="K125" s="184" t="s">
        <v>166</v>
      </c>
      <c r="L125" s="37"/>
      <c r="M125" s="189" t="s">
        <v>1</v>
      </c>
      <c r="N125" s="190" t="s">
        <v>44</v>
      </c>
      <c r="O125" s="59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6" t="s">
        <v>122</v>
      </c>
      <c r="AT125" s="16" t="s">
        <v>162</v>
      </c>
      <c r="AU125" s="16" t="s">
        <v>81</v>
      </c>
      <c r="AY125" s="16" t="s">
        <v>160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6" t="s">
        <v>77</v>
      </c>
      <c r="BK125" s="193">
        <f>ROUND(I125*H125,2)</f>
        <v>0</v>
      </c>
      <c r="BL125" s="16" t="s">
        <v>122</v>
      </c>
      <c r="BM125" s="16" t="s">
        <v>664</v>
      </c>
    </row>
    <row r="126" spans="2:65" s="1" customFormat="1" ht="11.25">
      <c r="B126" s="33"/>
      <c r="C126" s="34"/>
      <c r="D126" s="194" t="s">
        <v>168</v>
      </c>
      <c r="E126" s="34"/>
      <c r="F126" s="195" t="s">
        <v>497</v>
      </c>
      <c r="G126" s="34"/>
      <c r="H126" s="34"/>
      <c r="I126" s="111"/>
      <c r="J126" s="34"/>
      <c r="K126" s="34"/>
      <c r="L126" s="37"/>
      <c r="M126" s="196"/>
      <c r="N126" s="59"/>
      <c r="O126" s="59"/>
      <c r="P126" s="59"/>
      <c r="Q126" s="59"/>
      <c r="R126" s="59"/>
      <c r="S126" s="59"/>
      <c r="T126" s="60"/>
      <c r="AT126" s="16" t="s">
        <v>168</v>
      </c>
      <c r="AU126" s="16" t="s">
        <v>81</v>
      </c>
    </row>
    <row r="127" spans="2:65" s="12" customFormat="1" ht="11.25">
      <c r="B127" s="197"/>
      <c r="C127" s="198"/>
      <c r="D127" s="194" t="s">
        <v>170</v>
      </c>
      <c r="E127" s="199" t="s">
        <v>1</v>
      </c>
      <c r="F127" s="200" t="s">
        <v>662</v>
      </c>
      <c r="G127" s="198"/>
      <c r="H127" s="201">
        <v>123</v>
      </c>
      <c r="I127" s="202"/>
      <c r="J127" s="198"/>
      <c r="K127" s="198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170</v>
      </c>
      <c r="AU127" s="207" t="s">
        <v>81</v>
      </c>
      <c r="AV127" s="12" t="s">
        <v>81</v>
      </c>
      <c r="AW127" s="12" t="s">
        <v>34</v>
      </c>
      <c r="AX127" s="12" t="s">
        <v>73</v>
      </c>
      <c r="AY127" s="207" t="s">
        <v>160</v>
      </c>
    </row>
    <row r="128" spans="2:65" s="12" customFormat="1" ht="11.25">
      <c r="B128" s="197"/>
      <c r="C128" s="198"/>
      <c r="D128" s="194" t="s">
        <v>170</v>
      </c>
      <c r="E128" s="199" t="s">
        <v>1</v>
      </c>
      <c r="F128" s="200" t="s">
        <v>665</v>
      </c>
      <c r="G128" s="198"/>
      <c r="H128" s="201">
        <v>40</v>
      </c>
      <c r="I128" s="202"/>
      <c r="J128" s="198"/>
      <c r="K128" s="198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170</v>
      </c>
      <c r="AU128" s="207" t="s">
        <v>81</v>
      </c>
      <c r="AV128" s="12" t="s">
        <v>81</v>
      </c>
      <c r="AW128" s="12" t="s">
        <v>34</v>
      </c>
      <c r="AX128" s="12" t="s">
        <v>73</v>
      </c>
      <c r="AY128" s="207" t="s">
        <v>160</v>
      </c>
    </row>
    <row r="129" spans="2:65" s="13" customFormat="1" ht="11.25">
      <c r="B129" s="208"/>
      <c r="C129" s="209"/>
      <c r="D129" s="194" t="s">
        <v>170</v>
      </c>
      <c r="E129" s="210" t="s">
        <v>1</v>
      </c>
      <c r="F129" s="211" t="s">
        <v>196</v>
      </c>
      <c r="G129" s="209"/>
      <c r="H129" s="212">
        <v>163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170</v>
      </c>
      <c r="AU129" s="218" t="s">
        <v>81</v>
      </c>
      <c r="AV129" s="13" t="s">
        <v>122</v>
      </c>
      <c r="AW129" s="13" t="s">
        <v>34</v>
      </c>
      <c r="AX129" s="13" t="s">
        <v>77</v>
      </c>
      <c r="AY129" s="218" t="s">
        <v>160</v>
      </c>
    </row>
    <row r="130" spans="2:65" s="1" customFormat="1" ht="16.5" customHeight="1">
      <c r="B130" s="33"/>
      <c r="C130" s="219" t="s">
        <v>222</v>
      </c>
      <c r="D130" s="219" t="s">
        <v>244</v>
      </c>
      <c r="E130" s="220" t="s">
        <v>500</v>
      </c>
      <c r="F130" s="221" t="s">
        <v>501</v>
      </c>
      <c r="G130" s="222" t="s">
        <v>502</v>
      </c>
      <c r="H130" s="223">
        <v>2.4449999999999998</v>
      </c>
      <c r="I130" s="224"/>
      <c r="J130" s="225">
        <f>ROUND(I130*H130,2)</f>
        <v>0</v>
      </c>
      <c r="K130" s="221" t="s">
        <v>166</v>
      </c>
      <c r="L130" s="226"/>
      <c r="M130" s="227" t="s">
        <v>1</v>
      </c>
      <c r="N130" s="228" t="s">
        <v>44</v>
      </c>
      <c r="O130" s="59"/>
      <c r="P130" s="191">
        <f>O130*H130</f>
        <v>0</v>
      </c>
      <c r="Q130" s="191">
        <v>1E-3</v>
      </c>
      <c r="R130" s="191">
        <f>Q130*H130</f>
        <v>2.4449999999999997E-3</v>
      </c>
      <c r="S130" s="191">
        <v>0</v>
      </c>
      <c r="T130" s="192">
        <f>S130*H130</f>
        <v>0</v>
      </c>
      <c r="AR130" s="16" t="s">
        <v>209</v>
      </c>
      <c r="AT130" s="16" t="s">
        <v>244</v>
      </c>
      <c r="AU130" s="16" t="s">
        <v>81</v>
      </c>
      <c r="AY130" s="16" t="s">
        <v>160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6" t="s">
        <v>77</v>
      </c>
      <c r="BK130" s="193">
        <f>ROUND(I130*H130,2)</f>
        <v>0</v>
      </c>
      <c r="BL130" s="16" t="s">
        <v>122</v>
      </c>
      <c r="BM130" s="16" t="s">
        <v>666</v>
      </c>
    </row>
    <row r="131" spans="2:65" s="1" customFormat="1" ht="11.25">
      <c r="B131" s="33"/>
      <c r="C131" s="34"/>
      <c r="D131" s="194" t="s">
        <v>168</v>
      </c>
      <c r="E131" s="34"/>
      <c r="F131" s="195" t="s">
        <v>501</v>
      </c>
      <c r="G131" s="34"/>
      <c r="H131" s="34"/>
      <c r="I131" s="111"/>
      <c r="J131" s="34"/>
      <c r="K131" s="34"/>
      <c r="L131" s="37"/>
      <c r="M131" s="196"/>
      <c r="N131" s="59"/>
      <c r="O131" s="59"/>
      <c r="P131" s="59"/>
      <c r="Q131" s="59"/>
      <c r="R131" s="59"/>
      <c r="S131" s="59"/>
      <c r="T131" s="60"/>
      <c r="AT131" s="16" t="s">
        <v>168</v>
      </c>
      <c r="AU131" s="16" t="s">
        <v>81</v>
      </c>
    </row>
    <row r="132" spans="2:65" s="12" customFormat="1" ht="11.25">
      <c r="B132" s="197"/>
      <c r="C132" s="198"/>
      <c r="D132" s="194" t="s">
        <v>170</v>
      </c>
      <c r="E132" s="198"/>
      <c r="F132" s="200" t="s">
        <v>667</v>
      </c>
      <c r="G132" s="198"/>
      <c r="H132" s="201">
        <v>2.4449999999999998</v>
      </c>
      <c r="I132" s="202"/>
      <c r="J132" s="198"/>
      <c r="K132" s="198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170</v>
      </c>
      <c r="AU132" s="207" t="s">
        <v>81</v>
      </c>
      <c r="AV132" s="12" t="s">
        <v>81</v>
      </c>
      <c r="AW132" s="12" t="s">
        <v>4</v>
      </c>
      <c r="AX132" s="12" t="s">
        <v>77</v>
      </c>
      <c r="AY132" s="207" t="s">
        <v>160</v>
      </c>
    </row>
    <row r="133" spans="2:65" s="11" customFormat="1" ht="22.9" customHeight="1">
      <c r="B133" s="166"/>
      <c r="C133" s="167"/>
      <c r="D133" s="168" t="s">
        <v>72</v>
      </c>
      <c r="E133" s="180" t="s">
        <v>81</v>
      </c>
      <c r="F133" s="180" t="s">
        <v>668</v>
      </c>
      <c r="G133" s="167"/>
      <c r="H133" s="167"/>
      <c r="I133" s="170"/>
      <c r="J133" s="181">
        <f>BK133</f>
        <v>0</v>
      </c>
      <c r="K133" s="167"/>
      <c r="L133" s="172"/>
      <c r="M133" s="173"/>
      <c r="N133" s="174"/>
      <c r="O133" s="174"/>
      <c r="P133" s="175">
        <f>SUM(P134:P142)</f>
        <v>0</v>
      </c>
      <c r="Q133" s="174"/>
      <c r="R133" s="175">
        <f>SUM(R134:R142)</f>
        <v>2.9075315000000002</v>
      </c>
      <c r="S133" s="174"/>
      <c r="T133" s="176">
        <f>SUM(T134:T142)</f>
        <v>0</v>
      </c>
      <c r="AR133" s="177" t="s">
        <v>77</v>
      </c>
      <c r="AT133" s="178" t="s">
        <v>72</v>
      </c>
      <c r="AU133" s="178" t="s">
        <v>77</v>
      </c>
      <c r="AY133" s="177" t="s">
        <v>160</v>
      </c>
      <c r="BK133" s="179">
        <f>SUM(BK134:BK142)</f>
        <v>0</v>
      </c>
    </row>
    <row r="134" spans="2:65" s="1" customFormat="1" ht="16.5" customHeight="1">
      <c r="B134" s="33"/>
      <c r="C134" s="182" t="s">
        <v>228</v>
      </c>
      <c r="D134" s="182" t="s">
        <v>162</v>
      </c>
      <c r="E134" s="183" t="s">
        <v>669</v>
      </c>
      <c r="F134" s="184" t="s">
        <v>670</v>
      </c>
      <c r="G134" s="185" t="s">
        <v>174</v>
      </c>
      <c r="H134" s="186">
        <v>1.5129999999999999</v>
      </c>
      <c r="I134" s="187"/>
      <c r="J134" s="188">
        <f>ROUND(I134*H134,2)</f>
        <v>0</v>
      </c>
      <c r="K134" s="184" t="s">
        <v>166</v>
      </c>
      <c r="L134" s="37"/>
      <c r="M134" s="189" t="s">
        <v>1</v>
      </c>
      <c r="N134" s="190" t="s">
        <v>44</v>
      </c>
      <c r="O134" s="59"/>
      <c r="P134" s="191">
        <f>O134*H134</f>
        <v>0</v>
      </c>
      <c r="Q134" s="191">
        <v>1.9205000000000001</v>
      </c>
      <c r="R134" s="191">
        <f>Q134*H134</f>
        <v>2.9057165</v>
      </c>
      <c r="S134" s="191">
        <v>0</v>
      </c>
      <c r="T134" s="192">
        <f>S134*H134</f>
        <v>0</v>
      </c>
      <c r="AR134" s="16" t="s">
        <v>122</v>
      </c>
      <c r="AT134" s="16" t="s">
        <v>162</v>
      </c>
      <c r="AU134" s="16" t="s">
        <v>81</v>
      </c>
      <c r="AY134" s="16" t="s">
        <v>160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6" t="s">
        <v>77</v>
      </c>
      <c r="BK134" s="193">
        <f>ROUND(I134*H134,2)</f>
        <v>0</v>
      </c>
      <c r="BL134" s="16" t="s">
        <v>122</v>
      </c>
      <c r="BM134" s="16" t="s">
        <v>671</v>
      </c>
    </row>
    <row r="135" spans="2:65" s="1" customFormat="1" ht="11.25">
      <c r="B135" s="33"/>
      <c r="C135" s="34"/>
      <c r="D135" s="194" t="s">
        <v>168</v>
      </c>
      <c r="E135" s="34"/>
      <c r="F135" s="195" t="s">
        <v>672</v>
      </c>
      <c r="G135" s="34"/>
      <c r="H135" s="34"/>
      <c r="I135" s="111"/>
      <c r="J135" s="34"/>
      <c r="K135" s="34"/>
      <c r="L135" s="37"/>
      <c r="M135" s="196"/>
      <c r="N135" s="59"/>
      <c r="O135" s="59"/>
      <c r="P135" s="59"/>
      <c r="Q135" s="59"/>
      <c r="R135" s="59"/>
      <c r="S135" s="59"/>
      <c r="T135" s="60"/>
      <c r="AT135" s="16" t="s">
        <v>168</v>
      </c>
      <c r="AU135" s="16" t="s">
        <v>81</v>
      </c>
    </row>
    <row r="136" spans="2:65" s="12" customFormat="1" ht="11.25">
      <c r="B136" s="197"/>
      <c r="C136" s="198"/>
      <c r="D136" s="194" t="s">
        <v>170</v>
      </c>
      <c r="E136" s="199" t="s">
        <v>1</v>
      </c>
      <c r="F136" s="200" t="s">
        <v>673</v>
      </c>
      <c r="G136" s="198"/>
      <c r="H136" s="201">
        <v>1.5129999999999999</v>
      </c>
      <c r="I136" s="202"/>
      <c r="J136" s="198"/>
      <c r="K136" s="198"/>
      <c r="L136" s="203"/>
      <c r="M136" s="204"/>
      <c r="N136" s="205"/>
      <c r="O136" s="205"/>
      <c r="P136" s="205"/>
      <c r="Q136" s="205"/>
      <c r="R136" s="205"/>
      <c r="S136" s="205"/>
      <c r="T136" s="206"/>
      <c r="AT136" s="207" t="s">
        <v>170</v>
      </c>
      <c r="AU136" s="207" t="s">
        <v>81</v>
      </c>
      <c r="AV136" s="12" t="s">
        <v>81</v>
      </c>
      <c r="AW136" s="12" t="s">
        <v>34</v>
      </c>
      <c r="AX136" s="12" t="s">
        <v>77</v>
      </c>
      <c r="AY136" s="207" t="s">
        <v>160</v>
      </c>
    </row>
    <row r="137" spans="2:65" s="1" customFormat="1" ht="16.5" customHeight="1">
      <c r="B137" s="33"/>
      <c r="C137" s="182" t="s">
        <v>236</v>
      </c>
      <c r="D137" s="182" t="s">
        <v>162</v>
      </c>
      <c r="E137" s="183" t="s">
        <v>674</v>
      </c>
      <c r="F137" s="184" t="s">
        <v>675</v>
      </c>
      <c r="G137" s="185" t="s">
        <v>180</v>
      </c>
      <c r="H137" s="186">
        <v>5.5</v>
      </c>
      <c r="I137" s="187"/>
      <c r="J137" s="188">
        <f>ROUND(I137*H137,2)</f>
        <v>0</v>
      </c>
      <c r="K137" s="184" t="s">
        <v>166</v>
      </c>
      <c r="L137" s="37"/>
      <c r="M137" s="189" t="s">
        <v>1</v>
      </c>
      <c r="N137" s="190" t="s">
        <v>44</v>
      </c>
      <c r="O137" s="59"/>
      <c r="P137" s="191">
        <f>O137*H137</f>
        <v>0</v>
      </c>
      <c r="Q137" s="191">
        <v>3.3E-4</v>
      </c>
      <c r="R137" s="191">
        <f>Q137*H137</f>
        <v>1.815E-3</v>
      </c>
      <c r="S137" s="191">
        <v>0</v>
      </c>
      <c r="T137" s="192">
        <f>S137*H137</f>
        <v>0</v>
      </c>
      <c r="AR137" s="16" t="s">
        <v>122</v>
      </c>
      <c r="AT137" s="16" t="s">
        <v>162</v>
      </c>
      <c r="AU137" s="16" t="s">
        <v>81</v>
      </c>
      <c r="AY137" s="16" t="s">
        <v>160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6" t="s">
        <v>77</v>
      </c>
      <c r="BK137" s="193">
        <f>ROUND(I137*H137,2)</f>
        <v>0</v>
      </c>
      <c r="BL137" s="16" t="s">
        <v>122</v>
      </c>
      <c r="BM137" s="16" t="s">
        <v>676</v>
      </c>
    </row>
    <row r="138" spans="2:65" s="1" customFormat="1" ht="11.25">
      <c r="B138" s="33"/>
      <c r="C138" s="34"/>
      <c r="D138" s="194" t="s">
        <v>168</v>
      </c>
      <c r="E138" s="34"/>
      <c r="F138" s="195" t="s">
        <v>677</v>
      </c>
      <c r="G138" s="34"/>
      <c r="H138" s="34"/>
      <c r="I138" s="111"/>
      <c r="J138" s="34"/>
      <c r="K138" s="34"/>
      <c r="L138" s="37"/>
      <c r="M138" s="196"/>
      <c r="N138" s="59"/>
      <c r="O138" s="59"/>
      <c r="P138" s="59"/>
      <c r="Q138" s="59"/>
      <c r="R138" s="59"/>
      <c r="S138" s="59"/>
      <c r="T138" s="60"/>
      <c r="AT138" s="16" t="s">
        <v>168</v>
      </c>
      <c r="AU138" s="16" t="s">
        <v>81</v>
      </c>
    </row>
    <row r="139" spans="2:65" s="12" customFormat="1" ht="11.25">
      <c r="B139" s="197"/>
      <c r="C139" s="198"/>
      <c r="D139" s="194" t="s">
        <v>170</v>
      </c>
      <c r="E139" s="199" t="s">
        <v>1</v>
      </c>
      <c r="F139" s="200" t="s">
        <v>678</v>
      </c>
      <c r="G139" s="198"/>
      <c r="H139" s="201">
        <v>5.5</v>
      </c>
      <c r="I139" s="202"/>
      <c r="J139" s="198"/>
      <c r="K139" s="198"/>
      <c r="L139" s="203"/>
      <c r="M139" s="204"/>
      <c r="N139" s="205"/>
      <c r="O139" s="205"/>
      <c r="P139" s="205"/>
      <c r="Q139" s="205"/>
      <c r="R139" s="205"/>
      <c r="S139" s="205"/>
      <c r="T139" s="206"/>
      <c r="AT139" s="207" t="s">
        <v>170</v>
      </c>
      <c r="AU139" s="207" t="s">
        <v>81</v>
      </c>
      <c r="AV139" s="12" t="s">
        <v>81</v>
      </c>
      <c r="AW139" s="12" t="s">
        <v>34</v>
      </c>
      <c r="AX139" s="12" t="s">
        <v>77</v>
      </c>
      <c r="AY139" s="207" t="s">
        <v>160</v>
      </c>
    </row>
    <row r="140" spans="2:65" s="1" customFormat="1" ht="16.5" customHeight="1">
      <c r="B140" s="33"/>
      <c r="C140" s="182" t="s">
        <v>243</v>
      </c>
      <c r="D140" s="182" t="s">
        <v>162</v>
      </c>
      <c r="E140" s="183" t="s">
        <v>679</v>
      </c>
      <c r="F140" s="184" t="s">
        <v>680</v>
      </c>
      <c r="G140" s="185" t="s">
        <v>174</v>
      </c>
      <c r="H140" s="186">
        <v>3.19</v>
      </c>
      <c r="I140" s="187"/>
      <c r="J140" s="188">
        <f>ROUND(I140*H140,2)</f>
        <v>0</v>
      </c>
      <c r="K140" s="184" t="s">
        <v>166</v>
      </c>
      <c r="L140" s="37"/>
      <c r="M140" s="189" t="s">
        <v>1</v>
      </c>
      <c r="N140" s="190" t="s">
        <v>44</v>
      </c>
      <c r="O140" s="59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AR140" s="16" t="s">
        <v>122</v>
      </c>
      <c r="AT140" s="16" t="s">
        <v>162</v>
      </c>
      <c r="AU140" s="16" t="s">
        <v>81</v>
      </c>
      <c r="AY140" s="16" t="s">
        <v>160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6" t="s">
        <v>77</v>
      </c>
      <c r="BK140" s="193">
        <f>ROUND(I140*H140,2)</f>
        <v>0</v>
      </c>
      <c r="BL140" s="16" t="s">
        <v>122</v>
      </c>
      <c r="BM140" s="16" t="s">
        <v>681</v>
      </c>
    </row>
    <row r="141" spans="2:65" s="1" customFormat="1" ht="11.25">
      <c r="B141" s="33"/>
      <c r="C141" s="34"/>
      <c r="D141" s="194" t="s">
        <v>168</v>
      </c>
      <c r="E141" s="34"/>
      <c r="F141" s="195" t="s">
        <v>682</v>
      </c>
      <c r="G141" s="34"/>
      <c r="H141" s="34"/>
      <c r="I141" s="111"/>
      <c r="J141" s="34"/>
      <c r="K141" s="34"/>
      <c r="L141" s="37"/>
      <c r="M141" s="196"/>
      <c r="N141" s="59"/>
      <c r="O141" s="59"/>
      <c r="P141" s="59"/>
      <c r="Q141" s="59"/>
      <c r="R141" s="59"/>
      <c r="S141" s="59"/>
      <c r="T141" s="60"/>
      <c r="AT141" s="16" t="s">
        <v>168</v>
      </c>
      <c r="AU141" s="16" t="s">
        <v>81</v>
      </c>
    </row>
    <row r="142" spans="2:65" s="12" customFormat="1" ht="11.25">
      <c r="B142" s="197"/>
      <c r="C142" s="198"/>
      <c r="D142" s="194" t="s">
        <v>170</v>
      </c>
      <c r="E142" s="199" t="s">
        <v>1</v>
      </c>
      <c r="F142" s="200" t="s">
        <v>683</v>
      </c>
      <c r="G142" s="198"/>
      <c r="H142" s="201">
        <v>3.19</v>
      </c>
      <c r="I142" s="202"/>
      <c r="J142" s="198"/>
      <c r="K142" s="198"/>
      <c r="L142" s="203"/>
      <c r="M142" s="204"/>
      <c r="N142" s="205"/>
      <c r="O142" s="205"/>
      <c r="P142" s="205"/>
      <c r="Q142" s="205"/>
      <c r="R142" s="205"/>
      <c r="S142" s="205"/>
      <c r="T142" s="206"/>
      <c r="AT142" s="207" t="s">
        <v>170</v>
      </c>
      <c r="AU142" s="207" t="s">
        <v>81</v>
      </c>
      <c r="AV142" s="12" t="s">
        <v>81</v>
      </c>
      <c r="AW142" s="12" t="s">
        <v>34</v>
      </c>
      <c r="AX142" s="12" t="s">
        <v>77</v>
      </c>
      <c r="AY142" s="207" t="s">
        <v>160</v>
      </c>
    </row>
    <row r="143" spans="2:65" s="11" customFormat="1" ht="22.9" customHeight="1">
      <c r="B143" s="166"/>
      <c r="C143" s="167"/>
      <c r="D143" s="168" t="s">
        <v>72</v>
      </c>
      <c r="E143" s="180" t="s">
        <v>100</v>
      </c>
      <c r="F143" s="180" t="s">
        <v>235</v>
      </c>
      <c r="G143" s="167"/>
      <c r="H143" s="167"/>
      <c r="I143" s="170"/>
      <c r="J143" s="181">
        <f>BK143</f>
        <v>0</v>
      </c>
      <c r="K143" s="167"/>
      <c r="L143" s="172"/>
      <c r="M143" s="173"/>
      <c r="N143" s="174"/>
      <c r="O143" s="174"/>
      <c r="P143" s="175">
        <f>SUM(P144:P181)</f>
        <v>0</v>
      </c>
      <c r="Q143" s="174"/>
      <c r="R143" s="175">
        <f>SUM(R144:R181)</f>
        <v>52.646567470000008</v>
      </c>
      <c r="S143" s="174"/>
      <c r="T143" s="176">
        <f>SUM(T144:T181)</f>
        <v>0</v>
      </c>
      <c r="AR143" s="177" t="s">
        <v>77</v>
      </c>
      <c r="AT143" s="178" t="s">
        <v>72</v>
      </c>
      <c r="AU143" s="178" t="s">
        <v>77</v>
      </c>
      <c r="AY143" s="177" t="s">
        <v>160</v>
      </c>
      <c r="BK143" s="179">
        <f>SUM(BK144:BK181)</f>
        <v>0</v>
      </c>
    </row>
    <row r="144" spans="2:65" s="1" customFormat="1" ht="16.5" customHeight="1">
      <c r="B144" s="33"/>
      <c r="C144" s="182" t="s">
        <v>249</v>
      </c>
      <c r="D144" s="182" t="s">
        <v>162</v>
      </c>
      <c r="E144" s="183" t="s">
        <v>237</v>
      </c>
      <c r="F144" s="184" t="s">
        <v>238</v>
      </c>
      <c r="G144" s="185" t="s">
        <v>239</v>
      </c>
      <c r="H144" s="186">
        <v>34.460999999999999</v>
      </c>
      <c r="I144" s="187"/>
      <c r="J144" s="188">
        <f>ROUND(I144*H144,2)</f>
        <v>0</v>
      </c>
      <c r="K144" s="184" t="s">
        <v>166</v>
      </c>
      <c r="L144" s="37"/>
      <c r="M144" s="189" t="s">
        <v>1</v>
      </c>
      <c r="N144" s="190" t="s">
        <v>44</v>
      </c>
      <c r="O144" s="59"/>
      <c r="P144" s="191">
        <f>O144*H144</f>
        <v>0</v>
      </c>
      <c r="Q144" s="191">
        <v>3.4410000000000003E-2</v>
      </c>
      <c r="R144" s="191">
        <f>Q144*H144</f>
        <v>1.1858030100000001</v>
      </c>
      <c r="S144" s="191">
        <v>0</v>
      </c>
      <c r="T144" s="192">
        <f>S144*H144</f>
        <v>0</v>
      </c>
      <c r="AR144" s="16" t="s">
        <v>122</v>
      </c>
      <c r="AT144" s="16" t="s">
        <v>162</v>
      </c>
      <c r="AU144" s="16" t="s">
        <v>81</v>
      </c>
      <c r="AY144" s="16" t="s">
        <v>160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6" t="s">
        <v>77</v>
      </c>
      <c r="BK144" s="193">
        <f>ROUND(I144*H144,2)</f>
        <v>0</v>
      </c>
      <c r="BL144" s="16" t="s">
        <v>122</v>
      </c>
      <c r="BM144" s="16" t="s">
        <v>684</v>
      </c>
    </row>
    <row r="145" spans="2:65" s="1" customFormat="1" ht="11.25">
      <c r="B145" s="33"/>
      <c r="C145" s="34"/>
      <c r="D145" s="194" t="s">
        <v>168</v>
      </c>
      <c r="E145" s="34"/>
      <c r="F145" s="195" t="s">
        <v>241</v>
      </c>
      <c r="G145" s="34"/>
      <c r="H145" s="34"/>
      <c r="I145" s="111"/>
      <c r="J145" s="34"/>
      <c r="K145" s="34"/>
      <c r="L145" s="37"/>
      <c r="M145" s="196"/>
      <c r="N145" s="59"/>
      <c r="O145" s="59"/>
      <c r="P145" s="59"/>
      <c r="Q145" s="59"/>
      <c r="R145" s="59"/>
      <c r="S145" s="59"/>
      <c r="T145" s="60"/>
      <c r="AT145" s="16" t="s">
        <v>168</v>
      </c>
      <c r="AU145" s="16" t="s">
        <v>81</v>
      </c>
    </row>
    <row r="146" spans="2:65" s="12" customFormat="1" ht="11.25">
      <c r="B146" s="197"/>
      <c r="C146" s="198"/>
      <c r="D146" s="194" t="s">
        <v>170</v>
      </c>
      <c r="E146" s="199" t="s">
        <v>1</v>
      </c>
      <c r="F146" s="200" t="s">
        <v>685</v>
      </c>
      <c r="G146" s="198"/>
      <c r="H146" s="201">
        <v>2.7909999999999999</v>
      </c>
      <c r="I146" s="202"/>
      <c r="J146" s="198"/>
      <c r="K146" s="198"/>
      <c r="L146" s="203"/>
      <c r="M146" s="204"/>
      <c r="N146" s="205"/>
      <c r="O146" s="205"/>
      <c r="P146" s="205"/>
      <c r="Q146" s="205"/>
      <c r="R146" s="205"/>
      <c r="S146" s="205"/>
      <c r="T146" s="206"/>
      <c r="AT146" s="207" t="s">
        <v>170</v>
      </c>
      <c r="AU146" s="207" t="s">
        <v>81</v>
      </c>
      <c r="AV146" s="12" t="s">
        <v>81</v>
      </c>
      <c r="AW146" s="12" t="s">
        <v>34</v>
      </c>
      <c r="AX146" s="12" t="s">
        <v>73</v>
      </c>
      <c r="AY146" s="207" t="s">
        <v>160</v>
      </c>
    </row>
    <row r="147" spans="2:65" s="12" customFormat="1" ht="11.25">
      <c r="B147" s="197"/>
      <c r="C147" s="198"/>
      <c r="D147" s="194" t="s">
        <v>170</v>
      </c>
      <c r="E147" s="199" t="s">
        <v>1</v>
      </c>
      <c r="F147" s="200" t="s">
        <v>686</v>
      </c>
      <c r="G147" s="198"/>
      <c r="H147" s="201">
        <v>5.3289999999999997</v>
      </c>
      <c r="I147" s="202"/>
      <c r="J147" s="198"/>
      <c r="K147" s="198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170</v>
      </c>
      <c r="AU147" s="207" t="s">
        <v>81</v>
      </c>
      <c r="AV147" s="12" t="s">
        <v>81</v>
      </c>
      <c r="AW147" s="12" t="s">
        <v>34</v>
      </c>
      <c r="AX147" s="12" t="s">
        <v>73</v>
      </c>
      <c r="AY147" s="207" t="s">
        <v>160</v>
      </c>
    </row>
    <row r="148" spans="2:65" s="12" customFormat="1" ht="11.25">
      <c r="B148" s="197"/>
      <c r="C148" s="198"/>
      <c r="D148" s="194" t="s">
        <v>170</v>
      </c>
      <c r="E148" s="199" t="s">
        <v>1</v>
      </c>
      <c r="F148" s="200" t="s">
        <v>687</v>
      </c>
      <c r="G148" s="198"/>
      <c r="H148" s="201">
        <v>26.341000000000001</v>
      </c>
      <c r="I148" s="202"/>
      <c r="J148" s="198"/>
      <c r="K148" s="198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170</v>
      </c>
      <c r="AU148" s="207" t="s">
        <v>81</v>
      </c>
      <c r="AV148" s="12" t="s">
        <v>81</v>
      </c>
      <c r="AW148" s="12" t="s">
        <v>34</v>
      </c>
      <c r="AX148" s="12" t="s">
        <v>73</v>
      </c>
      <c r="AY148" s="207" t="s">
        <v>160</v>
      </c>
    </row>
    <row r="149" spans="2:65" s="13" customFormat="1" ht="11.25">
      <c r="B149" s="208"/>
      <c r="C149" s="209"/>
      <c r="D149" s="194" t="s">
        <v>170</v>
      </c>
      <c r="E149" s="210" t="s">
        <v>1</v>
      </c>
      <c r="F149" s="211" t="s">
        <v>196</v>
      </c>
      <c r="G149" s="209"/>
      <c r="H149" s="212">
        <v>34.460999999999999</v>
      </c>
      <c r="I149" s="213"/>
      <c r="J149" s="209"/>
      <c r="K149" s="209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170</v>
      </c>
      <c r="AU149" s="218" t="s">
        <v>81</v>
      </c>
      <c r="AV149" s="13" t="s">
        <v>122</v>
      </c>
      <c r="AW149" s="13" t="s">
        <v>34</v>
      </c>
      <c r="AX149" s="13" t="s">
        <v>77</v>
      </c>
      <c r="AY149" s="218" t="s">
        <v>160</v>
      </c>
    </row>
    <row r="150" spans="2:65" s="1" customFormat="1" ht="16.5" customHeight="1">
      <c r="B150" s="33"/>
      <c r="C150" s="219" t="s">
        <v>8</v>
      </c>
      <c r="D150" s="219" t="s">
        <v>244</v>
      </c>
      <c r="E150" s="220" t="s">
        <v>245</v>
      </c>
      <c r="F150" s="221" t="s">
        <v>246</v>
      </c>
      <c r="G150" s="222" t="s">
        <v>239</v>
      </c>
      <c r="H150" s="223">
        <v>34.460999999999999</v>
      </c>
      <c r="I150" s="224"/>
      <c r="J150" s="225">
        <f>ROUND(I150*H150,2)</f>
        <v>0</v>
      </c>
      <c r="K150" s="221" t="s">
        <v>166</v>
      </c>
      <c r="L150" s="226"/>
      <c r="M150" s="227" t="s">
        <v>1</v>
      </c>
      <c r="N150" s="228" t="s">
        <v>44</v>
      </c>
      <c r="O150" s="59"/>
      <c r="P150" s="191">
        <f>O150*H150</f>
        <v>0</v>
      </c>
      <c r="Q150" s="191">
        <v>0.43</v>
      </c>
      <c r="R150" s="191">
        <f>Q150*H150</f>
        <v>14.81823</v>
      </c>
      <c r="S150" s="191">
        <v>0</v>
      </c>
      <c r="T150" s="192">
        <f>S150*H150</f>
        <v>0</v>
      </c>
      <c r="AR150" s="16" t="s">
        <v>209</v>
      </c>
      <c r="AT150" s="16" t="s">
        <v>244</v>
      </c>
      <c r="AU150" s="16" t="s">
        <v>81</v>
      </c>
      <c r="AY150" s="16" t="s">
        <v>160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6" t="s">
        <v>77</v>
      </c>
      <c r="BK150" s="193">
        <f>ROUND(I150*H150,2)</f>
        <v>0</v>
      </c>
      <c r="BL150" s="16" t="s">
        <v>122</v>
      </c>
      <c r="BM150" s="16" t="s">
        <v>688</v>
      </c>
    </row>
    <row r="151" spans="2:65" s="1" customFormat="1" ht="11.25">
      <c r="B151" s="33"/>
      <c r="C151" s="34"/>
      <c r="D151" s="194" t="s">
        <v>168</v>
      </c>
      <c r="E151" s="34"/>
      <c r="F151" s="195" t="s">
        <v>248</v>
      </c>
      <c r="G151" s="34"/>
      <c r="H151" s="34"/>
      <c r="I151" s="111"/>
      <c r="J151" s="34"/>
      <c r="K151" s="34"/>
      <c r="L151" s="37"/>
      <c r="M151" s="196"/>
      <c r="N151" s="59"/>
      <c r="O151" s="59"/>
      <c r="P151" s="59"/>
      <c r="Q151" s="59"/>
      <c r="R151" s="59"/>
      <c r="S151" s="59"/>
      <c r="T151" s="60"/>
      <c r="AT151" s="16" t="s">
        <v>168</v>
      </c>
      <c r="AU151" s="16" t="s">
        <v>81</v>
      </c>
    </row>
    <row r="152" spans="2:65" s="1" customFormat="1" ht="16.5" customHeight="1">
      <c r="B152" s="33"/>
      <c r="C152" s="182" t="s">
        <v>260</v>
      </c>
      <c r="D152" s="182" t="s">
        <v>162</v>
      </c>
      <c r="E152" s="183" t="s">
        <v>250</v>
      </c>
      <c r="F152" s="184" t="s">
        <v>251</v>
      </c>
      <c r="G152" s="185" t="s">
        <v>174</v>
      </c>
      <c r="H152" s="186">
        <v>2.7440000000000002</v>
      </c>
      <c r="I152" s="187"/>
      <c r="J152" s="188">
        <f>ROUND(I152*H152,2)</f>
        <v>0</v>
      </c>
      <c r="K152" s="184" t="s">
        <v>166</v>
      </c>
      <c r="L152" s="37"/>
      <c r="M152" s="189" t="s">
        <v>1</v>
      </c>
      <c r="N152" s="190" t="s">
        <v>44</v>
      </c>
      <c r="O152" s="59"/>
      <c r="P152" s="191">
        <f>O152*H152</f>
        <v>0</v>
      </c>
      <c r="Q152" s="191">
        <v>3.8433000000000002</v>
      </c>
      <c r="R152" s="191">
        <f>Q152*H152</f>
        <v>10.546015200000001</v>
      </c>
      <c r="S152" s="191">
        <v>0</v>
      </c>
      <c r="T152" s="192">
        <f>S152*H152</f>
        <v>0</v>
      </c>
      <c r="AR152" s="16" t="s">
        <v>122</v>
      </c>
      <c r="AT152" s="16" t="s">
        <v>162</v>
      </c>
      <c r="AU152" s="16" t="s">
        <v>81</v>
      </c>
      <c r="AY152" s="16" t="s">
        <v>160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6" t="s">
        <v>77</v>
      </c>
      <c r="BK152" s="193">
        <f>ROUND(I152*H152,2)</f>
        <v>0</v>
      </c>
      <c r="BL152" s="16" t="s">
        <v>122</v>
      </c>
      <c r="BM152" s="16" t="s">
        <v>689</v>
      </c>
    </row>
    <row r="153" spans="2:65" s="1" customFormat="1" ht="29.25">
      <c r="B153" s="33"/>
      <c r="C153" s="34"/>
      <c r="D153" s="194" t="s">
        <v>168</v>
      </c>
      <c r="E153" s="34"/>
      <c r="F153" s="195" t="s">
        <v>253</v>
      </c>
      <c r="G153" s="34"/>
      <c r="H153" s="34"/>
      <c r="I153" s="111"/>
      <c r="J153" s="34"/>
      <c r="K153" s="34"/>
      <c r="L153" s="37"/>
      <c r="M153" s="196"/>
      <c r="N153" s="59"/>
      <c r="O153" s="59"/>
      <c r="P153" s="59"/>
      <c r="Q153" s="59"/>
      <c r="R153" s="59"/>
      <c r="S153" s="59"/>
      <c r="T153" s="60"/>
      <c r="AT153" s="16" t="s">
        <v>168</v>
      </c>
      <c r="AU153" s="16" t="s">
        <v>81</v>
      </c>
    </row>
    <row r="154" spans="2:65" s="12" customFormat="1" ht="11.25">
      <c r="B154" s="197"/>
      <c r="C154" s="198"/>
      <c r="D154" s="194" t="s">
        <v>170</v>
      </c>
      <c r="E154" s="199" t="s">
        <v>1</v>
      </c>
      <c r="F154" s="200" t="s">
        <v>690</v>
      </c>
      <c r="G154" s="198"/>
      <c r="H154" s="201">
        <v>2.7440000000000002</v>
      </c>
      <c r="I154" s="202"/>
      <c r="J154" s="198"/>
      <c r="K154" s="198"/>
      <c r="L154" s="203"/>
      <c r="M154" s="204"/>
      <c r="N154" s="205"/>
      <c r="O154" s="205"/>
      <c r="P154" s="205"/>
      <c r="Q154" s="205"/>
      <c r="R154" s="205"/>
      <c r="S154" s="205"/>
      <c r="T154" s="206"/>
      <c r="AT154" s="207" t="s">
        <v>170</v>
      </c>
      <c r="AU154" s="207" t="s">
        <v>81</v>
      </c>
      <c r="AV154" s="12" t="s">
        <v>81</v>
      </c>
      <c r="AW154" s="12" t="s">
        <v>34</v>
      </c>
      <c r="AX154" s="12" t="s">
        <v>77</v>
      </c>
      <c r="AY154" s="207" t="s">
        <v>160</v>
      </c>
    </row>
    <row r="155" spans="2:65" s="1" customFormat="1" ht="16.5" customHeight="1">
      <c r="B155" s="33"/>
      <c r="C155" s="182" t="s">
        <v>266</v>
      </c>
      <c r="D155" s="182" t="s">
        <v>162</v>
      </c>
      <c r="E155" s="183" t="s">
        <v>691</v>
      </c>
      <c r="F155" s="184" t="s">
        <v>692</v>
      </c>
      <c r="G155" s="185" t="s">
        <v>174</v>
      </c>
      <c r="H155" s="186">
        <v>4.9720000000000004</v>
      </c>
      <c r="I155" s="187"/>
      <c r="J155" s="188">
        <f>ROUND(I155*H155,2)</f>
        <v>0</v>
      </c>
      <c r="K155" s="184" t="s">
        <v>166</v>
      </c>
      <c r="L155" s="37"/>
      <c r="M155" s="189" t="s">
        <v>1</v>
      </c>
      <c r="N155" s="190" t="s">
        <v>44</v>
      </c>
      <c r="O155" s="59"/>
      <c r="P155" s="191">
        <f>O155*H155</f>
        <v>0</v>
      </c>
      <c r="Q155" s="191">
        <v>3.85724</v>
      </c>
      <c r="R155" s="191">
        <f>Q155*H155</f>
        <v>19.178197280000003</v>
      </c>
      <c r="S155" s="191">
        <v>0</v>
      </c>
      <c r="T155" s="192">
        <f>S155*H155</f>
        <v>0</v>
      </c>
      <c r="AR155" s="16" t="s">
        <v>122</v>
      </c>
      <c r="AT155" s="16" t="s">
        <v>162</v>
      </c>
      <c r="AU155" s="16" t="s">
        <v>81</v>
      </c>
      <c r="AY155" s="16" t="s">
        <v>160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6" t="s">
        <v>77</v>
      </c>
      <c r="BK155" s="193">
        <f>ROUND(I155*H155,2)</f>
        <v>0</v>
      </c>
      <c r="BL155" s="16" t="s">
        <v>122</v>
      </c>
      <c r="BM155" s="16" t="s">
        <v>693</v>
      </c>
    </row>
    <row r="156" spans="2:65" s="1" customFormat="1" ht="29.25">
      <c r="B156" s="33"/>
      <c r="C156" s="34"/>
      <c r="D156" s="194" t="s">
        <v>168</v>
      </c>
      <c r="E156" s="34"/>
      <c r="F156" s="195" t="s">
        <v>694</v>
      </c>
      <c r="G156" s="34"/>
      <c r="H156" s="34"/>
      <c r="I156" s="111"/>
      <c r="J156" s="34"/>
      <c r="K156" s="34"/>
      <c r="L156" s="37"/>
      <c r="M156" s="196"/>
      <c r="N156" s="59"/>
      <c r="O156" s="59"/>
      <c r="P156" s="59"/>
      <c r="Q156" s="59"/>
      <c r="R156" s="59"/>
      <c r="S156" s="59"/>
      <c r="T156" s="60"/>
      <c r="AT156" s="16" t="s">
        <v>168</v>
      </c>
      <c r="AU156" s="16" t="s">
        <v>81</v>
      </c>
    </row>
    <row r="157" spans="2:65" s="12" customFormat="1" ht="11.25">
      <c r="B157" s="197"/>
      <c r="C157" s="198"/>
      <c r="D157" s="194" t="s">
        <v>170</v>
      </c>
      <c r="E157" s="199" t="s">
        <v>1</v>
      </c>
      <c r="F157" s="200" t="s">
        <v>695</v>
      </c>
      <c r="G157" s="198"/>
      <c r="H157" s="201">
        <v>1.5129999999999999</v>
      </c>
      <c r="I157" s="202"/>
      <c r="J157" s="198"/>
      <c r="K157" s="198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170</v>
      </c>
      <c r="AU157" s="207" t="s">
        <v>81</v>
      </c>
      <c r="AV157" s="12" t="s">
        <v>81</v>
      </c>
      <c r="AW157" s="12" t="s">
        <v>34</v>
      </c>
      <c r="AX157" s="12" t="s">
        <v>73</v>
      </c>
      <c r="AY157" s="207" t="s">
        <v>160</v>
      </c>
    </row>
    <row r="158" spans="2:65" s="12" customFormat="1" ht="11.25">
      <c r="B158" s="197"/>
      <c r="C158" s="198"/>
      <c r="D158" s="194" t="s">
        <v>170</v>
      </c>
      <c r="E158" s="199" t="s">
        <v>1</v>
      </c>
      <c r="F158" s="200" t="s">
        <v>696</v>
      </c>
      <c r="G158" s="198"/>
      <c r="H158" s="201">
        <v>0.151</v>
      </c>
      <c r="I158" s="202"/>
      <c r="J158" s="198"/>
      <c r="K158" s="198"/>
      <c r="L158" s="203"/>
      <c r="M158" s="204"/>
      <c r="N158" s="205"/>
      <c r="O158" s="205"/>
      <c r="P158" s="205"/>
      <c r="Q158" s="205"/>
      <c r="R158" s="205"/>
      <c r="S158" s="205"/>
      <c r="T158" s="206"/>
      <c r="AT158" s="207" t="s">
        <v>170</v>
      </c>
      <c r="AU158" s="207" t="s">
        <v>81</v>
      </c>
      <c r="AV158" s="12" t="s">
        <v>81</v>
      </c>
      <c r="AW158" s="12" t="s">
        <v>34</v>
      </c>
      <c r="AX158" s="12" t="s">
        <v>73</v>
      </c>
      <c r="AY158" s="207" t="s">
        <v>160</v>
      </c>
    </row>
    <row r="159" spans="2:65" s="12" customFormat="1" ht="11.25">
      <c r="B159" s="197"/>
      <c r="C159" s="198"/>
      <c r="D159" s="194" t="s">
        <v>170</v>
      </c>
      <c r="E159" s="199" t="s">
        <v>1</v>
      </c>
      <c r="F159" s="200" t="s">
        <v>697</v>
      </c>
      <c r="G159" s="198"/>
      <c r="H159" s="201">
        <v>3.3079999999999998</v>
      </c>
      <c r="I159" s="202"/>
      <c r="J159" s="198"/>
      <c r="K159" s="198"/>
      <c r="L159" s="203"/>
      <c r="M159" s="204"/>
      <c r="N159" s="205"/>
      <c r="O159" s="205"/>
      <c r="P159" s="205"/>
      <c r="Q159" s="205"/>
      <c r="R159" s="205"/>
      <c r="S159" s="205"/>
      <c r="T159" s="206"/>
      <c r="AT159" s="207" t="s">
        <v>170</v>
      </c>
      <c r="AU159" s="207" t="s">
        <v>81</v>
      </c>
      <c r="AV159" s="12" t="s">
        <v>81</v>
      </c>
      <c r="AW159" s="12" t="s">
        <v>34</v>
      </c>
      <c r="AX159" s="12" t="s">
        <v>73</v>
      </c>
      <c r="AY159" s="207" t="s">
        <v>160</v>
      </c>
    </row>
    <row r="160" spans="2:65" s="13" customFormat="1" ht="11.25">
      <c r="B160" s="208"/>
      <c r="C160" s="209"/>
      <c r="D160" s="194" t="s">
        <v>170</v>
      </c>
      <c r="E160" s="210" t="s">
        <v>1</v>
      </c>
      <c r="F160" s="211" t="s">
        <v>196</v>
      </c>
      <c r="G160" s="209"/>
      <c r="H160" s="212">
        <v>4.9720000000000004</v>
      </c>
      <c r="I160" s="213"/>
      <c r="J160" s="209"/>
      <c r="K160" s="209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170</v>
      </c>
      <c r="AU160" s="218" t="s">
        <v>81</v>
      </c>
      <c r="AV160" s="13" t="s">
        <v>122</v>
      </c>
      <c r="AW160" s="13" t="s">
        <v>34</v>
      </c>
      <c r="AX160" s="13" t="s">
        <v>77</v>
      </c>
      <c r="AY160" s="218" t="s">
        <v>160</v>
      </c>
    </row>
    <row r="161" spans="2:65" s="1" customFormat="1" ht="16.5" customHeight="1">
      <c r="B161" s="33"/>
      <c r="C161" s="182" t="s">
        <v>271</v>
      </c>
      <c r="D161" s="182" t="s">
        <v>162</v>
      </c>
      <c r="E161" s="183" t="s">
        <v>698</v>
      </c>
      <c r="F161" s="184" t="s">
        <v>699</v>
      </c>
      <c r="G161" s="185" t="s">
        <v>174</v>
      </c>
      <c r="H161" s="186">
        <v>2.42</v>
      </c>
      <c r="I161" s="187"/>
      <c r="J161" s="188">
        <f>ROUND(I161*H161,2)</f>
        <v>0</v>
      </c>
      <c r="K161" s="184" t="s">
        <v>166</v>
      </c>
      <c r="L161" s="37"/>
      <c r="M161" s="189" t="s">
        <v>1</v>
      </c>
      <c r="N161" s="190" t="s">
        <v>44</v>
      </c>
      <c r="O161" s="59"/>
      <c r="P161" s="191">
        <f>O161*H161</f>
        <v>0</v>
      </c>
      <c r="Q161" s="191">
        <v>2.8089400000000002</v>
      </c>
      <c r="R161" s="191">
        <f>Q161*H161</f>
        <v>6.7976348</v>
      </c>
      <c r="S161" s="191">
        <v>0</v>
      </c>
      <c r="T161" s="192">
        <f>S161*H161</f>
        <v>0</v>
      </c>
      <c r="AR161" s="16" t="s">
        <v>122</v>
      </c>
      <c r="AT161" s="16" t="s">
        <v>162</v>
      </c>
      <c r="AU161" s="16" t="s">
        <v>81</v>
      </c>
      <c r="AY161" s="16" t="s">
        <v>160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6" t="s">
        <v>77</v>
      </c>
      <c r="BK161" s="193">
        <f>ROUND(I161*H161,2)</f>
        <v>0</v>
      </c>
      <c r="BL161" s="16" t="s">
        <v>122</v>
      </c>
      <c r="BM161" s="16" t="s">
        <v>700</v>
      </c>
    </row>
    <row r="162" spans="2:65" s="1" customFormat="1" ht="19.5">
      <c r="B162" s="33"/>
      <c r="C162" s="34"/>
      <c r="D162" s="194" t="s">
        <v>168</v>
      </c>
      <c r="E162" s="34"/>
      <c r="F162" s="195" t="s">
        <v>701</v>
      </c>
      <c r="G162" s="34"/>
      <c r="H162" s="34"/>
      <c r="I162" s="111"/>
      <c r="J162" s="34"/>
      <c r="K162" s="34"/>
      <c r="L162" s="37"/>
      <c r="M162" s="196"/>
      <c r="N162" s="59"/>
      <c r="O162" s="59"/>
      <c r="P162" s="59"/>
      <c r="Q162" s="59"/>
      <c r="R162" s="59"/>
      <c r="S162" s="59"/>
      <c r="T162" s="60"/>
      <c r="AT162" s="16" t="s">
        <v>168</v>
      </c>
      <c r="AU162" s="16" t="s">
        <v>81</v>
      </c>
    </row>
    <row r="163" spans="2:65" s="12" customFormat="1" ht="11.25">
      <c r="B163" s="197"/>
      <c r="C163" s="198"/>
      <c r="D163" s="194" t="s">
        <v>170</v>
      </c>
      <c r="E163" s="199" t="s">
        <v>1</v>
      </c>
      <c r="F163" s="200" t="s">
        <v>702</v>
      </c>
      <c r="G163" s="198"/>
      <c r="H163" s="201">
        <v>2.42</v>
      </c>
      <c r="I163" s="202"/>
      <c r="J163" s="198"/>
      <c r="K163" s="198"/>
      <c r="L163" s="203"/>
      <c r="M163" s="204"/>
      <c r="N163" s="205"/>
      <c r="O163" s="205"/>
      <c r="P163" s="205"/>
      <c r="Q163" s="205"/>
      <c r="R163" s="205"/>
      <c r="S163" s="205"/>
      <c r="T163" s="206"/>
      <c r="AT163" s="207" t="s">
        <v>170</v>
      </c>
      <c r="AU163" s="207" t="s">
        <v>81</v>
      </c>
      <c r="AV163" s="12" t="s">
        <v>81</v>
      </c>
      <c r="AW163" s="12" t="s">
        <v>34</v>
      </c>
      <c r="AX163" s="12" t="s">
        <v>77</v>
      </c>
      <c r="AY163" s="207" t="s">
        <v>160</v>
      </c>
    </row>
    <row r="164" spans="2:65" s="1" customFormat="1" ht="16.5" customHeight="1">
      <c r="B164" s="33"/>
      <c r="C164" s="182" t="s">
        <v>278</v>
      </c>
      <c r="D164" s="182" t="s">
        <v>162</v>
      </c>
      <c r="E164" s="183" t="s">
        <v>279</v>
      </c>
      <c r="F164" s="184" t="s">
        <v>280</v>
      </c>
      <c r="G164" s="185" t="s">
        <v>165</v>
      </c>
      <c r="H164" s="186">
        <v>6.05</v>
      </c>
      <c r="I164" s="187"/>
      <c r="J164" s="188">
        <f>ROUND(I164*H164,2)</f>
        <v>0</v>
      </c>
      <c r="K164" s="184" t="s">
        <v>166</v>
      </c>
      <c r="L164" s="37"/>
      <c r="M164" s="189" t="s">
        <v>1</v>
      </c>
      <c r="N164" s="190" t="s">
        <v>44</v>
      </c>
      <c r="O164" s="59"/>
      <c r="P164" s="191">
        <f>O164*H164</f>
        <v>0</v>
      </c>
      <c r="Q164" s="191">
        <v>7.6499999999999997E-3</v>
      </c>
      <c r="R164" s="191">
        <f>Q164*H164</f>
        <v>4.6282499999999997E-2</v>
      </c>
      <c r="S164" s="191">
        <v>0</v>
      </c>
      <c r="T164" s="192">
        <f>S164*H164</f>
        <v>0</v>
      </c>
      <c r="AR164" s="16" t="s">
        <v>122</v>
      </c>
      <c r="AT164" s="16" t="s">
        <v>162</v>
      </c>
      <c r="AU164" s="16" t="s">
        <v>81</v>
      </c>
      <c r="AY164" s="16" t="s">
        <v>160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6" t="s">
        <v>77</v>
      </c>
      <c r="BK164" s="193">
        <f>ROUND(I164*H164,2)</f>
        <v>0</v>
      </c>
      <c r="BL164" s="16" t="s">
        <v>122</v>
      </c>
      <c r="BM164" s="16" t="s">
        <v>703</v>
      </c>
    </row>
    <row r="165" spans="2:65" s="1" customFormat="1" ht="29.25">
      <c r="B165" s="33"/>
      <c r="C165" s="34"/>
      <c r="D165" s="194" t="s">
        <v>168</v>
      </c>
      <c r="E165" s="34"/>
      <c r="F165" s="195" t="s">
        <v>282</v>
      </c>
      <c r="G165" s="34"/>
      <c r="H165" s="34"/>
      <c r="I165" s="111"/>
      <c r="J165" s="34"/>
      <c r="K165" s="34"/>
      <c r="L165" s="37"/>
      <c r="M165" s="196"/>
      <c r="N165" s="59"/>
      <c r="O165" s="59"/>
      <c r="P165" s="59"/>
      <c r="Q165" s="59"/>
      <c r="R165" s="59"/>
      <c r="S165" s="59"/>
      <c r="T165" s="60"/>
      <c r="AT165" s="16" t="s">
        <v>168</v>
      </c>
      <c r="AU165" s="16" t="s">
        <v>81</v>
      </c>
    </row>
    <row r="166" spans="2:65" s="12" customFormat="1" ht="11.25">
      <c r="B166" s="197"/>
      <c r="C166" s="198"/>
      <c r="D166" s="194" t="s">
        <v>170</v>
      </c>
      <c r="E166" s="199" t="s">
        <v>1</v>
      </c>
      <c r="F166" s="200" t="s">
        <v>704</v>
      </c>
      <c r="G166" s="198"/>
      <c r="H166" s="201">
        <v>6.05</v>
      </c>
      <c r="I166" s="202"/>
      <c r="J166" s="198"/>
      <c r="K166" s="198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170</v>
      </c>
      <c r="AU166" s="207" t="s">
        <v>81</v>
      </c>
      <c r="AV166" s="12" t="s">
        <v>81</v>
      </c>
      <c r="AW166" s="12" t="s">
        <v>34</v>
      </c>
      <c r="AX166" s="12" t="s">
        <v>77</v>
      </c>
      <c r="AY166" s="207" t="s">
        <v>160</v>
      </c>
    </row>
    <row r="167" spans="2:65" s="1" customFormat="1" ht="16.5" customHeight="1">
      <c r="B167" s="33"/>
      <c r="C167" s="182" t="s">
        <v>284</v>
      </c>
      <c r="D167" s="182" t="s">
        <v>162</v>
      </c>
      <c r="E167" s="183" t="s">
        <v>705</v>
      </c>
      <c r="F167" s="184" t="s">
        <v>706</v>
      </c>
      <c r="G167" s="185" t="s">
        <v>165</v>
      </c>
      <c r="H167" s="186">
        <v>6.05</v>
      </c>
      <c r="I167" s="187"/>
      <c r="J167" s="188">
        <f>ROUND(I167*H167,2)</f>
        <v>0</v>
      </c>
      <c r="K167" s="184" t="s">
        <v>166</v>
      </c>
      <c r="L167" s="37"/>
      <c r="M167" s="189" t="s">
        <v>1</v>
      </c>
      <c r="N167" s="190" t="s">
        <v>44</v>
      </c>
      <c r="O167" s="59"/>
      <c r="P167" s="191">
        <f>O167*H167</f>
        <v>0</v>
      </c>
      <c r="Q167" s="191">
        <v>8.5999999999999998E-4</v>
      </c>
      <c r="R167" s="191">
        <f>Q167*H167</f>
        <v>5.2029999999999993E-3</v>
      </c>
      <c r="S167" s="191">
        <v>0</v>
      </c>
      <c r="T167" s="192">
        <f>S167*H167</f>
        <v>0</v>
      </c>
      <c r="AR167" s="16" t="s">
        <v>122</v>
      </c>
      <c r="AT167" s="16" t="s">
        <v>162</v>
      </c>
      <c r="AU167" s="16" t="s">
        <v>81</v>
      </c>
      <c r="AY167" s="16" t="s">
        <v>160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6" t="s">
        <v>77</v>
      </c>
      <c r="BK167" s="193">
        <f>ROUND(I167*H167,2)</f>
        <v>0</v>
      </c>
      <c r="BL167" s="16" t="s">
        <v>122</v>
      </c>
      <c r="BM167" s="16" t="s">
        <v>707</v>
      </c>
    </row>
    <row r="168" spans="2:65" s="1" customFormat="1" ht="29.25">
      <c r="B168" s="33"/>
      <c r="C168" s="34"/>
      <c r="D168" s="194" t="s">
        <v>168</v>
      </c>
      <c r="E168" s="34"/>
      <c r="F168" s="195" t="s">
        <v>708</v>
      </c>
      <c r="G168" s="34"/>
      <c r="H168" s="34"/>
      <c r="I168" s="111"/>
      <c r="J168" s="34"/>
      <c r="K168" s="34"/>
      <c r="L168" s="37"/>
      <c r="M168" s="196"/>
      <c r="N168" s="59"/>
      <c r="O168" s="59"/>
      <c r="P168" s="59"/>
      <c r="Q168" s="59"/>
      <c r="R168" s="59"/>
      <c r="S168" s="59"/>
      <c r="T168" s="60"/>
      <c r="AT168" s="16" t="s">
        <v>168</v>
      </c>
      <c r="AU168" s="16" t="s">
        <v>81</v>
      </c>
    </row>
    <row r="169" spans="2:65" s="12" customFormat="1" ht="11.25">
      <c r="B169" s="197"/>
      <c r="C169" s="198"/>
      <c r="D169" s="194" t="s">
        <v>170</v>
      </c>
      <c r="E169" s="199" t="s">
        <v>1</v>
      </c>
      <c r="F169" s="200" t="s">
        <v>709</v>
      </c>
      <c r="G169" s="198"/>
      <c r="H169" s="201">
        <v>6.05</v>
      </c>
      <c r="I169" s="202"/>
      <c r="J169" s="198"/>
      <c r="K169" s="198"/>
      <c r="L169" s="203"/>
      <c r="M169" s="204"/>
      <c r="N169" s="205"/>
      <c r="O169" s="205"/>
      <c r="P169" s="205"/>
      <c r="Q169" s="205"/>
      <c r="R169" s="205"/>
      <c r="S169" s="205"/>
      <c r="T169" s="206"/>
      <c r="AT169" s="207" t="s">
        <v>170</v>
      </c>
      <c r="AU169" s="207" t="s">
        <v>81</v>
      </c>
      <c r="AV169" s="12" t="s">
        <v>81</v>
      </c>
      <c r="AW169" s="12" t="s">
        <v>34</v>
      </c>
      <c r="AX169" s="12" t="s">
        <v>77</v>
      </c>
      <c r="AY169" s="207" t="s">
        <v>160</v>
      </c>
    </row>
    <row r="170" spans="2:65" s="1" customFormat="1" ht="16.5" customHeight="1">
      <c r="B170" s="33"/>
      <c r="C170" s="182" t="s">
        <v>7</v>
      </c>
      <c r="D170" s="182" t="s">
        <v>162</v>
      </c>
      <c r="E170" s="183" t="s">
        <v>285</v>
      </c>
      <c r="F170" s="184" t="s">
        <v>286</v>
      </c>
      <c r="G170" s="185" t="s">
        <v>231</v>
      </c>
      <c r="H170" s="186">
        <v>5.6000000000000001E-2</v>
      </c>
      <c r="I170" s="187"/>
      <c r="J170" s="188">
        <f>ROUND(I170*H170,2)</f>
        <v>0</v>
      </c>
      <c r="K170" s="184" t="s">
        <v>166</v>
      </c>
      <c r="L170" s="37"/>
      <c r="M170" s="189" t="s">
        <v>1</v>
      </c>
      <c r="N170" s="190" t="s">
        <v>44</v>
      </c>
      <c r="O170" s="59"/>
      <c r="P170" s="191">
        <f>O170*H170</f>
        <v>0</v>
      </c>
      <c r="Q170" s="191">
        <v>1.03003</v>
      </c>
      <c r="R170" s="191">
        <f>Q170*H170</f>
        <v>5.7681679999999999E-2</v>
      </c>
      <c r="S170" s="191">
        <v>0</v>
      </c>
      <c r="T170" s="192">
        <f>S170*H170</f>
        <v>0</v>
      </c>
      <c r="AR170" s="16" t="s">
        <v>122</v>
      </c>
      <c r="AT170" s="16" t="s">
        <v>162</v>
      </c>
      <c r="AU170" s="16" t="s">
        <v>81</v>
      </c>
      <c r="AY170" s="16" t="s">
        <v>160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6" t="s">
        <v>77</v>
      </c>
      <c r="BK170" s="193">
        <f>ROUND(I170*H170,2)</f>
        <v>0</v>
      </c>
      <c r="BL170" s="16" t="s">
        <v>122</v>
      </c>
      <c r="BM170" s="16" t="s">
        <v>710</v>
      </c>
    </row>
    <row r="171" spans="2:65" s="1" customFormat="1" ht="29.25">
      <c r="B171" s="33"/>
      <c r="C171" s="34"/>
      <c r="D171" s="194" t="s">
        <v>168</v>
      </c>
      <c r="E171" s="34"/>
      <c r="F171" s="195" t="s">
        <v>288</v>
      </c>
      <c r="G171" s="34"/>
      <c r="H171" s="34"/>
      <c r="I171" s="111"/>
      <c r="J171" s="34"/>
      <c r="K171" s="34"/>
      <c r="L171" s="37"/>
      <c r="M171" s="196"/>
      <c r="N171" s="59"/>
      <c r="O171" s="59"/>
      <c r="P171" s="59"/>
      <c r="Q171" s="59"/>
      <c r="R171" s="59"/>
      <c r="S171" s="59"/>
      <c r="T171" s="60"/>
      <c r="AT171" s="16" t="s">
        <v>168</v>
      </c>
      <c r="AU171" s="16" t="s">
        <v>81</v>
      </c>
    </row>
    <row r="172" spans="2:65" s="12" customFormat="1" ht="11.25">
      <c r="B172" s="197"/>
      <c r="C172" s="198"/>
      <c r="D172" s="194" t="s">
        <v>170</v>
      </c>
      <c r="E172" s="199" t="s">
        <v>1</v>
      </c>
      <c r="F172" s="200" t="s">
        <v>711</v>
      </c>
      <c r="G172" s="198"/>
      <c r="H172" s="201">
        <v>5.6000000000000001E-2</v>
      </c>
      <c r="I172" s="202"/>
      <c r="J172" s="198"/>
      <c r="K172" s="198"/>
      <c r="L172" s="203"/>
      <c r="M172" s="204"/>
      <c r="N172" s="205"/>
      <c r="O172" s="205"/>
      <c r="P172" s="205"/>
      <c r="Q172" s="205"/>
      <c r="R172" s="205"/>
      <c r="S172" s="205"/>
      <c r="T172" s="206"/>
      <c r="AT172" s="207" t="s">
        <v>170</v>
      </c>
      <c r="AU172" s="207" t="s">
        <v>81</v>
      </c>
      <c r="AV172" s="12" t="s">
        <v>81</v>
      </c>
      <c r="AW172" s="12" t="s">
        <v>34</v>
      </c>
      <c r="AX172" s="12" t="s">
        <v>77</v>
      </c>
      <c r="AY172" s="207" t="s">
        <v>160</v>
      </c>
    </row>
    <row r="173" spans="2:65" s="1" customFormat="1" ht="16.5" customHeight="1">
      <c r="B173" s="33"/>
      <c r="C173" s="182" t="s">
        <v>296</v>
      </c>
      <c r="D173" s="182" t="s">
        <v>162</v>
      </c>
      <c r="E173" s="183" t="s">
        <v>712</v>
      </c>
      <c r="F173" s="184" t="s">
        <v>713</v>
      </c>
      <c r="G173" s="185" t="s">
        <v>239</v>
      </c>
      <c r="H173" s="186">
        <v>1</v>
      </c>
      <c r="I173" s="187"/>
      <c r="J173" s="188">
        <f>ROUND(I173*H173,2)</f>
        <v>0</v>
      </c>
      <c r="K173" s="184" t="s">
        <v>166</v>
      </c>
      <c r="L173" s="37"/>
      <c r="M173" s="189" t="s">
        <v>1</v>
      </c>
      <c r="N173" s="190" t="s">
        <v>44</v>
      </c>
      <c r="O173" s="59"/>
      <c r="P173" s="191">
        <f>O173*H173</f>
        <v>0</v>
      </c>
      <c r="Q173" s="191">
        <v>8.3999999999999995E-3</v>
      </c>
      <c r="R173" s="191">
        <f>Q173*H173</f>
        <v>8.3999999999999995E-3</v>
      </c>
      <c r="S173" s="191">
        <v>0</v>
      </c>
      <c r="T173" s="192">
        <f>S173*H173</f>
        <v>0</v>
      </c>
      <c r="AR173" s="16" t="s">
        <v>122</v>
      </c>
      <c r="AT173" s="16" t="s">
        <v>162</v>
      </c>
      <c r="AU173" s="16" t="s">
        <v>81</v>
      </c>
      <c r="AY173" s="16" t="s">
        <v>160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6" t="s">
        <v>77</v>
      </c>
      <c r="BK173" s="193">
        <f>ROUND(I173*H173,2)</f>
        <v>0</v>
      </c>
      <c r="BL173" s="16" t="s">
        <v>122</v>
      </c>
      <c r="BM173" s="16" t="s">
        <v>714</v>
      </c>
    </row>
    <row r="174" spans="2:65" s="1" customFormat="1" ht="11.25">
      <c r="B174" s="33"/>
      <c r="C174" s="34"/>
      <c r="D174" s="194" t="s">
        <v>168</v>
      </c>
      <c r="E174" s="34"/>
      <c r="F174" s="195" t="s">
        <v>713</v>
      </c>
      <c r="G174" s="34"/>
      <c r="H174" s="34"/>
      <c r="I174" s="111"/>
      <c r="J174" s="34"/>
      <c r="K174" s="34"/>
      <c r="L174" s="37"/>
      <c r="M174" s="196"/>
      <c r="N174" s="59"/>
      <c r="O174" s="59"/>
      <c r="P174" s="59"/>
      <c r="Q174" s="59"/>
      <c r="R174" s="59"/>
      <c r="S174" s="59"/>
      <c r="T174" s="60"/>
      <c r="AT174" s="16" t="s">
        <v>168</v>
      </c>
      <c r="AU174" s="16" t="s">
        <v>81</v>
      </c>
    </row>
    <row r="175" spans="2:65" s="12" customFormat="1" ht="11.25">
      <c r="B175" s="197"/>
      <c r="C175" s="198"/>
      <c r="D175" s="194" t="s">
        <v>170</v>
      </c>
      <c r="E175" s="199" t="s">
        <v>1</v>
      </c>
      <c r="F175" s="200" t="s">
        <v>715</v>
      </c>
      <c r="G175" s="198"/>
      <c r="H175" s="201">
        <v>1</v>
      </c>
      <c r="I175" s="202"/>
      <c r="J175" s="198"/>
      <c r="K175" s="198"/>
      <c r="L175" s="203"/>
      <c r="M175" s="204"/>
      <c r="N175" s="205"/>
      <c r="O175" s="205"/>
      <c r="P175" s="205"/>
      <c r="Q175" s="205"/>
      <c r="R175" s="205"/>
      <c r="S175" s="205"/>
      <c r="T175" s="206"/>
      <c r="AT175" s="207" t="s">
        <v>170</v>
      </c>
      <c r="AU175" s="207" t="s">
        <v>81</v>
      </c>
      <c r="AV175" s="12" t="s">
        <v>81</v>
      </c>
      <c r="AW175" s="12" t="s">
        <v>34</v>
      </c>
      <c r="AX175" s="12" t="s">
        <v>77</v>
      </c>
      <c r="AY175" s="207" t="s">
        <v>160</v>
      </c>
    </row>
    <row r="176" spans="2:65" s="1" customFormat="1" ht="16.5" customHeight="1">
      <c r="B176" s="33"/>
      <c r="C176" s="182" t="s">
        <v>301</v>
      </c>
      <c r="D176" s="182" t="s">
        <v>162</v>
      </c>
      <c r="E176" s="183" t="s">
        <v>716</v>
      </c>
      <c r="F176" s="184" t="s">
        <v>717</v>
      </c>
      <c r="G176" s="185" t="s">
        <v>180</v>
      </c>
      <c r="H176" s="186">
        <v>1</v>
      </c>
      <c r="I176" s="187"/>
      <c r="J176" s="188">
        <f>ROUND(I176*H176,2)</f>
        <v>0</v>
      </c>
      <c r="K176" s="184" t="s">
        <v>166</v>
      </c>
      <c r="L176" s="37"/>
      <c r="M176" s="189" t="s">
        <v>1</v>
      </c>
      <c r="N176" s="190" t="s">
        <v>44</v>
      </c>
      <c r="O176" s="59"/>
      <c r="P176" s="191">
        <f>O176*H176</f>
        <v>0</v>
      </c>
      <c r="Q176" s="191">
        <v>8.5999999999999998E-4</v>
      </c>
      <c r="R176" s="191">
        <f>Q176*H176</f>
        <v>8.5999999999999998E-4</v>
      </c>
      <c r="S176" s="191">
        <v>0</v>
      </c>
      <c r="T176" s="192">
        <f>S176*H176</f>
        <v>0</v>
      </c>
      <c r="AR176" s="16" t="s">
        <v>122</v>
      </c>
      <c r="AT176" s="16" t="s">
        <v>162</v>
      </c>
      <c r="AU176" s="16" t="s">
        <v>81</v>
      </c>
      <c r="AY176" s="16" t="s">
        <v>160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6" t="s">
        <v>77</v>
      </c>
      <c r="BK176" s="193">
        <f>ROUND(I176*H176,2)</f>
        <v>0</v>
      </c>
      <c r="BL176" s="16" t="s">
        <v>122</v>
      </c>
      <c r="BM176" s="16" t="s">
        <v>718</v>
      </c>
    </row>
    <row r="177" spans="2:65" s="1" customFormat="1" ht="11.25">
      <c r="B177" s="33"/>
      <c r="C177" s="34"/>
      <c r="D177" s="194" t="s">
        <v>168</v>
      </c>
      <c r="E177" s="34"/>
      <c r="F177" s="195" t="s">
        <v>719</v>
      </c>
      <c r="G177" s="34"/>
      <c r="H177" s="34"/>
      <c r="I177" s="111"/>
      <c r="J177" s="34"/>
      <c r="K177" s="34"/>
      <c r="L177" s="37"/>
      <c r="M177" s="196"/>
      <c r="N177" s="59"/>
      <c r="O177" s="59"/>
      <c r="P177" s="59"/>
      <c r="Q177" s="59"/>
      <c r="R177" s="59"/>
      <c r="S177" s="59"/>
      <c r="T177" s="60"/>
      <c r="AT177" s="16" t="s">
        <v>168</v>
      </c>
      <c r="AU177" s="16" t="s">
        <v>81</v>
      </c>
    </row>
    <row r="178" spans="2:65" s="12" customFormat="1" ht="11.25">
      <c r="B178" s="197"/>
      <c r="C178" s="198"/>
      <c r="D178" s="194" t="s">
        <v>170</v>
      </c>
      <c r="E178" s="199" t="s">
        <v>1</v>
      </c>
      <c r="F178" s="200" t="s">
        <v>720</v>
      </c>
      <c r="G178" s="198"/>
      <c r="H178" s="201">
        <v>1</v>
      </c>
      <c r="I178" s="202"/>
      <c r="J178" s="198"/>
      <c r="K178" s="198"/>
      <c r="L178" s="203"/>
      <c r="M178" s="204"/>
      <c r="N178" s="205"/>
      <c r="O178" s="205"/>
      <c r="P178" s="205"/>
      <c r="Q178" s="205"/>
      <c r="R178" s="205"/>
      <c r="S178" s="205"/>
      <c r="T178" s="206"/>
      <c r="AT178" s="207" t="s">
        <v>170</v>
      </c>
      <c r="AU178" s="207" t="s">
        <v>81</v>
      </c>
      <c r="AV178" s="12" t="s">
        <v>81</v>
      </c>
      <c r="AW178" s="12" t="s">
        <v>34</v>
      </c>
      <c r="AX178" s="12" t="s">
        <v>77</v>
      </c>
      <c r="AY178" s="207" t="s">
        <v>160</v>
      </c>
    </row>
    <row r="179" spans="2:65" s="1" customFormat="1" ht="16.5" customHeight="1">
      <c r="B179" s="33"/>
      <c r="C179" s="182" t="s">
        <v>306</v>
      </c>
      <c r="D179" s="182" t="s">
        <v>162</v>
      </c>
      <c r="E179" s="183" t="s">
        <v>721</v>
      </c>
      <c r="F179" s="184" t="s">
        <v>722</v>
      </c>
      <c r="G179" s="185" t="s">
        <v>180</v>
      </c>
      <c r="H179" s="186">
        <v>2</v>
      </c>
      <c r="I179" s="187"/>
      <c r="J179" s="188">
        <f>ROUND(I179*H179,2)</f>
        <v>0</v>
      </c>
      <c r="K179" s="184" t="s">
        <v>166</v>
      </c>
      <c r="L179" s="37"/>
      <c r="M179" s="189" t="s">
        <v>1</v>
      </c>
      <c r="N179" s="190" t="s">
        <v>44</v>
      </c>
      <c r="O179" s="59"/>
      <c r="P179" s="191">
        <f>O179*H179</f>
        <v>0</v>
      </c>
      <c r="Q179" s="191">
        <v>1.1299999999999999E-3</v>
      </c>
      <c r="R179" s="191">
        <f>Q179*H179</f>
        <v>2.2599999999999999E-3</v>
      </c>
      <c r="S179" s="191">
        <v>0</v>
      </c>
      <c r="T179" s="192">
        <f>S179*H179</f>
        <v>0</v>
      </c>
      <c r="AR179" s="16" t="s">
        <v>122</v>
      </c>
      <c r="AT179" s="16" t="s">
        <v>162</v>
      </c>
      <c r="AU179" s="16" t="s">
        <v>81</v>
      </c>
      <c r="AY179" s="16" t="s">
        <v>160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6" t="s">
        <v>77</v>
      </c>
      <c r="BK179" s="193">
        <f>ROUND(I179*H179,2)</f>
        <v>0</v>
      </c>
      <c r="BL179" s="16" t="s">
        <v>122</v>
      </c>
      <c r="BM179" s="16" t="s">
        <v>723</v>
      </c>
    </row>
    <row r="180" spans="2:65" s="1" customFormat="1" ht="11.25">
      <c r="B180" s="33"/>
      <c r="C180" s="34"/>
      <c r="D180" s="194" t="s">
        <v>168</v>
      </c>
      <c r="E180" s="34"/>
      <c r="F180" s="195" t="s">
        <v>724</v>
      </c>
      <c r="G180" s="34"/>
      <c r="H180" s="34"/>
      <c r="I180" s="111"/>
      <c r="J180" s="34"/>
      <c r="K180" s="34"/>
      <c r="L180" s="37"/>
      <c r="M180" s="196"/>
      <c r="N180" s="59"/>
      <c r="O180" s="59"/>
      <c r="P180" s="59"/>
      <c r="Q180" s="59"/>
      <c r="R180" s="59"/>
      <c r="S180" s="59"/>
      <c r="T180" s="60"/>
      <c r="AT180" s="16" t="s">
        <v>168</v>
      </c>
      <c r="AU180" s="16" t="s">
        <v>81</v>
      </c>
    </row>
    <row r="181" spans="2:65" s="12" customFormat="1" ht="11.25">
      <c r="B181" s="197"/>
      <c r="C181" s="198"/>
      <c r="D181" s="194" t="s">
        <v>170</v>
      </c>
      <c r="E181" s="199" t="s">
        <v>1</v>
      </c>
      <c r="F181" s="200" t="s">
        <v>725</v>
      </c>
      <c r="G181" s="198"/>
      <c r="H181" s="201">
        <v>2</v>
      </c>
      <c r="I181" s="202"/>
      <c r="J181" s="198"/>
      <c r="K181" s="198"/>
      <c r="L181" s="203"/>
      <c r="M181" s="204"/>
      <c r="N181" s="205"/>
      <c r="O181" s="205"/>
      <c r="P181" s="205"/>
      <c r="Q181" s="205"/>
      <c r="R181" s="205"/>
      <c r="S181" s="205"/>
      <c r="T181" s="206"/>
      <c r="AT181" s="207" t="s">
        <v>170</v>
      </c>
      <c r="AU181" s="207" t="s">
        <v>81</v>
      </c>
      <c r="AV181" s="12" t="s">
        <v>81</v>
      </c>
      <c r="AW181" s="12" t="s">
        <v>34</v>
      </c>
      <c r="AX181" s="12" t="s">
        <v>77</v>
      </c>
      <c r="AY181" s="207" t="s">
        <v>160</v>
      </c>
    </row>
    <row r="182" spans="2:65" s="11" customFormat="1" ht="22.9" customHeight="1">
      <c r="B182" s="166"/>
      <c r="C182" s="167"/>
      <c r="D182" s="168" t="s">
        <v>72</v>
      </c>
      <c r="E182" s="180" t="s">
        <v>122</v>
      </c>
      <c r="F182" s="180" t="s">
        <v>335</v>
      </c>
      <c r="G182" s="167"/>
      <c r="H182" s="167"/>
      <c r="I182" s="170"/>
      <c r="J182" s="181">
        <f>BK182</f>
        <v>0</v>
      </c>
      <c r="K182" s="167"/>
      <c r="L182" s="172"/>
      <c r="M182" s="173"/>
      <c r="N182" s="174"/>
      <c r="O182" s="174"/>
      <c r="P182" s="175">
        <f>SUM(P183:P191)</f>
        <v>0</v>
      </c>
      <c r="Q182" s="174"/>
      <c r="R182" s="175">
        <f>SUM(R183:R191)</f>
        <v>5.7707999999999995</v>
      </c>
      <c r="S182" s="174"/>
      <c r="T182" s="176">
        <f>SUM(T183:T191)</f>
        <v>0</v>
      </c>
      <c r="AR182" s="177" t="s">
        <v>77</v>
      </c>
      <c r="AT182" s="178" t="s">
        <v>72</v>
      </c>
      <c r="AU182" s="178" t="s">
        <v>77</v>
      </c>
      <c r="AY182" s="177" t="s">
        <v>160</v>
      </c>
      <c r="BK182" s="179">
        <f>SUM(BK183:BK191)</f>
        <v>0</v>
      </c>
    </row>
    <row r="183" spans="2:65" s="1" customFormat="1" ht="16.5" customHeight="1">
      <c r="B183" s="33"/>
      <c r="C183" s="182" t="s">
        <v>311</v>
      </c>
      <c r="D183" s="182" t="s">
        <v>162</v>
      </c>
      <c r="E183" s="183" t="s">
        <v>726</v>
      </c>
      <c r="F183" s="184" t="s">
        <v>727</v>
      </c>
      <c r="G183" s="185" t="s">
        <v>165</v>
      </c>
      <c r="H183" s="186">
        <v>15</v>
      </c>
      <c r="I183" s="187"/>
      <c r="J183" s="188">
        <f>ROUND(I183*H183,2)</f>
        <v>0</v>
      </c>
      <c r="K183" s="184" t="s">
        <v>166</v>
      </c>
      <c r="L183" s="37"/>
      <c r="M183" s="189" t="s">
        <v>1</v>
      </c>
      <c r="N183" s="190" t="s">
        <v>44</v>
      </c>
      <c r="O183" s="59"/>
      <c r="P183" s="191">
        <f>O183*H183</f>
        <v>0</v>
      </c>
      <c r="Q183" s="191">
        <v>0.24532999999999999</v>
      </c>
      <c r="R183" s="191">
        <f>Q183*H183</f>
        <v>3.6799499999999998</v>
      </c>
      <c r="S183" s="191">
        <v>0</v>
      </c>
      <c r="T183" s="192">
        <f>S183*H183</f>
        <v>0</v>
      </c>
      <c r="AR183" s="16" t="s">
        <v>122</v>
      </c>
      <c r="AT183" s="16" t="s">
        <v>162</v>
      </c>
      <c r="AU183" s="16" t="s">
        <v>81</v>
      </c>
      <c r="AY183" s="16" t="s">
        <v>160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6" t="s">
        <v>77</v>
      </c>
      <c r="BK183" s="193">
        <f>ROUND(I183*H183,2)</f>
        <v>0</v>
      </c>
      <c r="BL183" s="16" t="s">
        <v>122</v>
      </c>
      <c r="BM183" s="16" t="s">
        <v>728</v>
      </c>
    </row>
    <row r="184" spans="2:65" s="1" customFormat="1" ht="11.25">
      <c r="B184" s="33"/>
      <c r="C184" s="34"/>
      <c r="D184" s="194" t="s">
        <v>168</v>
      </c>
      <c r="E184" s="34"/>
      <c r="F184" s="195" t="s">
        <v>729</v>
      </c>
      <c r="G184" s="34"/>
      <c r="H184" s="34"/>
      <c r="I184" s="111"/>
      <c r="J184" s="34"/>
      <c r="K184" s="34"/>
      <c r="L184" s="37"/>
      <c r="M184" s="196"/>
      <c r="N184" s="59"/>
      <c r="O184" s="59"/>
      <c r="P184" s="59"/>
      <c r="Q184" s="59"/>
      <c r="R184" s="59"/>
      <c r="S184" s="59"/>
      <c r="T184" s="60"/>
      <c r="AT184" s="16" t="s">
        <v>168</v>
      </c>
      <c r="AU184" s="16" t="s">
        <v>81</v>
      </c>
    </row>
    <row r="185" spans="2:65" s="12" customFormat="1" ht="11.25">
      <c r="B185" s="197"/>
      <c r="C185" s="198"/>
      <c r="D185" s="194" t="s">
        <v>170</v>
      </c>
      <c r="E185" s="199" t="s">
        <v>1</v>
      </c>
      <c r="F185" s="200" t="s">
        <v>730</v>
      </c>
      <c r="G185" s="198"/>
      <c r="H185" s="201">
        <v>15</v>
      </c>
      <c r="I185" s="202"/>
      <c r="J185" s="198"/>
      <c r="K185" s="198"/>
      <c r="L185" s="203"/>
      <c r="M185" s="204"/>
      <c r="N185" s="205"/>
      <c r="O185" s="205"/>
      <c r="P185" s="205"/>
      <c r="Q185" s="205"/>
      <c r="R185" s="205"/>
      <c r="S185" s="205"/>
      <c r="T185" s="206"/>
      <c r="AT185" s="207" t="s">
        <v>170</v>
      </c>
      <c r="AU185" s="207" t="s">
        <v>81</v>
      </c>
      <c r="AV185" s="12" t="s">
        <v>81</v>
      </c>
      <c r="AW185" s="12" t="s">
        <v>34</v>
      </c>
      <c r="AX185" s="12" t="s">
        <v>77</v>
      </c>
      <c r="AY185" s="207" t="s">
        <v>160</v>
      </c>
    </row>
    <row r="186" spans="2:65" s="1" customFormat="1" ht="16.5" customHeight="1">
      <c r="B186" s="33"/>
      <c r="C186" s="182" t="s">
        <v>317</v>
      </c>
      <c r="D186" s="182" t="s">
        <v>162</v>
      </c>
      <c r="E186" s="183" t="s">
        <v>731</v>
      </c>
      <c r="F186" s="184" t="s">
        <v>732</v>
      </c>
      <c r="G186" s="185" t="s">
        <v>165</v>
      </c>
      <c r="H186" s="186">
        <v>15</v>
      </c>
      <c r="I186" s="187"/>
      <c r="J186" s="188">
        <f>ROUND(I186*H186,2)</f>
        <v>0</v>
      </c>
      <c r="K186" s="184" t="s">
        <v>166</v>
      </c>
      <c r="L186" s="37"/>
      <c r="M186" s="189" t="s">
        <v>1</v>
      </c>
      <c r="N186" s="190" t="s">
        <v>44</v>
      </c>
      <c r="O186" s="59"/>
      <c r="P186" s="191">
        <f>O186*H186</f>
        <v>0</v>
      </c>
      <c r="Q186" s="191">
        <v>2.1219999999999999E-2</v>
      </c>
      <c r="R186" s="191">
        <f>Q186*H186</f>
        <v>0.31829999999999997</v>
      </c>
      <c r="S186" s="191">
        <v>0</v>
      </c>
      <c r="T186" s="192">
        <f>S186*H186</f>
        <v>0</v>
      </c>
      <c r="AR186" s="16" t="s">
        <v>122</v>
      </c>
      <c r="AT186" s="16" t="s">
        <v>162</v>
      </c>
      <c r="AU186" s="16" t="s">
        <v>81</v>
      </c>
      <c r="AY186" s="16" t="s">
        <v>160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6" t="s">
        <v>77</v>
      </c>
      <c r="BK186" s="193">
        <f>ROUND(I186*H186,2)</f>
        <v>0</v>
      </c>
      <c r="BL186" s="16" t="s">
        <v>122</v>
      </c>
      <c r="BM186" s="16" t="s">
        <v>733</v>
      </c>
    </row>
    <row r="187" spans="2:65" s="1" customFormat="1" ht="19.5">
      <c r="B187" s="33"/>
      <c r="C187" s="34"/>
      <c r="D187" s="194" t="s">
        <v>168</v>
      </c>
      <c r="E187" s="34"/>
      <c r="F187" s="195" t="s">
        <v>734</v>
      </c>
      <c r="G187" s="34"/>
      <c r="H187" s="34"/>
      <c r="I187" s="111"/>
      <c r="J187" s="34"/>
      <c r="K187" s="34"/>
      <c r="L187" s="37"/>
      <c r="M187" s="196"/>
      <c r="N187" s="59"/>
      <c r="O187" s="59"/>
      <c r="P187" s="59"/>
      <c r="Q187" s="59"/>
      <c r="R187" s="59"/>
      <c r="S187" s="59"/>
      <c r="T187" s="60"/>
      <c r="AT187" s="16" t="s">
        <v>168</v>
      </c>
      <c r="AU187" s="16" t="s">
        <v>81</v>
      </c>
    </row>
    <row r="188" spans="2:65" s="12" customFormat="1" ht="11.25">
      <c r="B188" s="197"/>
      <c r="C188" s="198"/>
      <c r="D188" s="194" t="s">
        <v>170</v>
      </c>
      <c r="E188" s="199" t="s">
        <v>1</v>
      </c>
      <c r="F188" s="200" t="s">
        <v>735</v>
      </c>
      <c r="G188" s="198"/>
      <c r="H188" s="201">
        <v>15</v>
      </c>
      <c r="I188" s="202"/>
      <c r="J188" s="198"/>
      <c r="K188" s="198"/>
      <c r="L188" s="203"/>
      <c r="M188" s="204"/>
      <c r="N188" s="205"/>
      <c r="O188" s="205"/>
      <c r="P188" s="205"/>
      <c r="Q188" s="205"/>
      <c r="R188" s="205"/>
      <c r="S188" s="205"/>
      <c r="T188" s="206"/>
      <c r="AT188" s="207" t="s">
        <v>170</v>
      </c>
      <c r="AU188" s="207" t="s">
        <v>81</v>
      </c>
      <c r="AV188" s="12" t="s">
        <v>81</v>
      </c>
      <c r="AW188" s="12" t="s">
        <v>34</v>
      </c>
      <c r="AX188" s="12" t="s">
        <v>77</v>
      </c>
      <c r="AY188" s="207" t="s">
        <v>160</v>
      </c>
    </row>
    <row r="189" spans="2:65" s="1" customFormat="1" ht="16.5" customHeight="1">
      <c r="B189" s="33"/>
      <c r="C189" s="219" t="s">
        <v>322</v>
      </c>
      <c r="D189" s="219" t="s">
        <v>244</v>
      </c>
      <c r="E189" s="220" t="s">
        <v>736</v>
      </c>
      <c r="F189" s="221" t="s">
        <v>737</v>
      </c>
      <c r="G189" s="222" t="s">
        <v>239</v>
      </c>
      <c r="H189" s="223">
        <v>45.45</v>
      </c>
      <c r="I189" s="224"/>
      <c r="J189" s="225">
        <f>ROUND(I189*H189,2)</f>
        <v>0</v>
      </c>
      <c r="K189" s="221" t="s">
        <v>166</v>
      </c>
      <c r="L189" s="226"/>
      <c r="M189" s="227" t="s">
        <v>1</v>
      </c>
      <c r="N189" s="228" t="s">
        <v>44</v>
      </c>
      <c r="O189" s="59"/>
      <c r="P189" s="191">
        <f>O189*H189</f>
        <v>0</v>
      </c>
      <c r="Q189" s="191">
        <v>3.9E-2</v>
      </c>
      <c r="R189" s="191">
        <f>Q189*H189</f>
        <v>1.7725500000000001</v>
      </c>
      <c r="S189" s="191">
        <v>0</v>
      </c>
      <c r="T189" s="192">
        <f>S189*H189</f>
        <v>0</v>
      </c>
      <c r="AR189" s="16" t="s">
        <v>209</v>
      </c>
      <c r="AT189" s="16" t="s">
        <v>244</v>
      </c>
      <c r="AU189" s="16" t="s">
        <v>81</v>
      </c>
      <c r="AY189" s="16" t="s">
        <v>160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6" t="s">
        <v>77</v>
      </c>
      <c r="BK189" s="193">
        <f>ROUND(I189*H189,2)</f>
        <v>0</v>
      </c>
      <c r="BL189" s="16" t="s">
        <v>122</v>
      </c>
      <c r="BM189" s="16" t="s">
        <v>738</v>
      </c>
    </row>
    <row r="190" spans="2:65" s="1" customFormat="1" ht="11.25">
      <c r="B190" s="33"/>
      <c r="C190" s="34"/>
      <c r="D190" s="194" t="s">
        <v>168</v>
      </c>
      <c r="E190" s="34"/>
      <c r="F190" s="195" t="s">
        <v>739</v>
      </c>
      <c r="G190" s="34"/>
      <c r="H190" s="34"/>
      <c r="I190" s="111"/>
      <c r="J190" s="34"/>
      <c r="K190" s="34"/>
      <c r="L190" s="37"/>
      <c r="M190" s="196"/>
      <c r="N190" s="59"/>
      <c r="O190" s="59"/>
      <c r="P190" s="59"/>
      <c r="Q190" s="59"/>
      <c r="R190" s="59"/>
      <c r="S190" s="59"/>
      <c r="T190" s="60"/>
      <c r="AT190" s="16" t="s">
        <v>168</v>
      </c>
      <c r="AU190" s="16" t="s">
        <v>81</v>
      </c>
    </row>
    <row r="191" spans="2:65" s="12" customFormat="1" ht="11.25">
      <c r="B191" s="197"/>
      <c r="C191" s="198"/>
      <c r="D191" s="194" t="s">
        <v>170</v>
      </c>
      <c r="E191" s="199" t="s">
        <v>1</v>
      </c>
      <c r="F191" s="200" t="s">
        <v>740</v>
      </c>
      <c r="G191" s="198"/>
      <c r="H191" s="201">
        <v>45.45</v>
      </c>
      <c r="I191" s="202"/>
      <c r="J191" s="198"/>
      <c r="K191" s="198"/>
      <c r="L191" s="203"/>
      <c r="M191" s="204"/>
      <c r="N191" s="205"/>
      <c r="O191" s="205"/>
      <c r="P191" s="205"/>
      <c r="Q191" s="205"/>
      <c r="R191" s="205"/>
      <c r="S191" s="205"/>
      <c r="T191" s="206"/>
      <c r="AT191" s="207" t="s">
        <v>170</v>
      </c>
      <c r="AU191" s="207" t="s">
        <v>81</v>
      </c>
      <c r="AV191" s="12" t="s">
        <v>81</v>
      </c>
      <c r="AW191" s="12" t="s">
        <v>34</v>
      </c>
      <c r="AX191" s="12" t="s">
        <v>77</v>
      </c>
      <c r="AY191" s="207" t="s">
        <v>160</v>
      </c>
    </row>
    <row r="192" spans="2:65" s="11" customFormat="1" ht="22.9" customHeight="1">
      <c r="B192" s="166"/>
      <c r="C192" s="167"/>
      <c r="D192" s="168" t="s">
        <v>72</v>
      </c>
      <c r="E192" s="180" t="s">
        <v>189</v>
      </c>
      <c r="F192" s="180" t="s">
        <v>348</v>
      </c>
      <c r="G192" s="167"/>
      <c r="H192" s="167"/>
      <c r="I192" s="170"/>
      <c r="J192" s="181">
        <f>BK192</f>
        <v>0</v>
      </c>
      <c r="K192" s="167"/>
      <c r="L192" s="172"/>
      <c r="M192" s="173"/>
      <c r="N192" s="174"/>
      <c r="O192" s="174"/>
      <c r="P192" s="175">
        <f>SUM(P193:P198)</f>
        <v>0</v>
      </c>
      <c r="Q192" s="174"/>
      <c r="R192" s="175">
        <f>SUM(R193:R198)</f>
        <v>10.610000000000001</v>
      </c>
      <c r="S192" s="174"/>
      <c r="T192" s="176">
        <f>SUM(T193:T198)</f>
        <v>0</v>
      </c>
      <c r="AR192" s="177" t="s">
        <v>77</v>
      </c>
      <c r="AT192" s="178" t="s">
        <v>72</v>
      </c>
      <c r="AU192" s="178" t="s">
        <v>77</v>
      </c>
      <c r="AY192" s="177" t="s">
        <v>160</v>
      </c>
      <c r="BK192" s="179">
        <f>SUM(BK193:BK198)</f>
        <v>0</v>
      </c>
    </row>
    <row r="193" spans="2:65" s="1" customFormat="1" ht="16.5" customHeight="1">
      <c r="B193" s="33"/>
      <c r="C193" s="182" t="s">
        <v>327</v>
      </c>
      <c r="D193" s="182" t="s">
        <v>162</v>
      </c>
      <c r="E193" s="183" t="s">
        <v>350</v>
      </c>
      <c r="F193" s="184" t="s">
        <v>351</v>
      </c>
      <c r="G193" s="185" t="s">
        <v>165</v>
      </c>
      <c r="H193" s="186">
        <v>60</v>
      </c>
      <c r="I193" s="187"/>
      <c r="J193" s="188">
        <f>ROUND(I193*H193,2)</f>
        <v>0</v>
      </c>
      <c r="K193" s="184" t="s">
        <v>166</v>
      </c>
      <c r="L193" s="37"/>
      <c r="M193" s="189" t="s">
        <v>1</v>
      </c>
      <c r="N193" s="190" t="s">
        <v>44</v>
      </c>
      <c r="O193" s="59"/>
      <c r="P193" s="191">
        <f>O193*H193</f>
        <v>0</v>
      </c>
      <c r="Q193" s="191">
        <v>8.3500000000000005E-2</v>
      </c>
      <c r="R193" s="191">
        <f>Q193*H193</f>
        <v>5.0100000000000007</v>
      </c>
      <c r="S193" s="191">
        <v>0</v>
      </c>
      <c r="T193" s="192">
        <f>S193*H193</f>
        <v>0</v>
      </c>
      <c r="AR193" s="16" t="s">
        <v>122</v>
      </c>
      <c r="AT193" s="16" t="s">
        <v>162</v>
      </c>
      <c r="AU193" s="16" t="s">
        <v>81</v>
      </c>
      <c r="AY193" s="16" t="s">
        <v>160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6" t="s">
        <v>77</v>
      </c>
      <c r="BK193" s="193">
        <f>ROUND(I193*H193,2)</f>
        <v>0</v>
      </c>
      <c r="BL193" s="16" t="s">
        <v>122</v>
      </c>
      <c r="BM193" s="16" t="s">
        <v>741</v>
      </c>
    </row>
    <row r="194" spans="2:65" s="1" customFormat="1" ht="11.25">
      <c r="B194" s="33"/>
      <c r="C194" s="34"/>
      <c r="D194" s="194" t="s">
        <v>168</v>
      </c>
      <c r="E194" s="34"/>
      <c r="F194" s="195" t="s">
        <v>353</v>
      </c>
      <c r="G194" s="34"/>
      <c r="H194" s="34"/>
      <c r="I194" s="111"/>
      <c r="J194" s="34"/>
      <c r="K194" s="34"/>
      <c r="L194" s="37"/>
      <c r="M194" s="196"/>
      <c r="N194" s="59"/>
      <c r="O194" s="59"/>
      <c r="P194" s="59"/>
      <c r="Q194" s="59"/>
      <c r="R194" s="59"/>
      <c r="S194" s="59"/>
      <c r="T194" s="60"/>
      <c r="AT194" s="16" t="s">
        <v>168</v>
      </c>
      <c r="AU194" s="16" t="s">
        <v>81</v>
      </c>
    </row>
    <row r="195" spans="2:65" s="12" customFormat="1" ht="11.25">
      <c r="B195" s="197"/>
      <c r="C195" s="198"/>
      <c r="D195" s="194" t="s">
        <v>170</v>
      </c>
      <c r="E195" s="199" t="s">
        <v>1</v>
      </c>
      <c r="F195" s="200" t="s">
        <v>742</v>
      </c>
      <c r="G195" s="198"/>
      <c r="H195" s="201">
        <v>60</v>
      </c>
      <c r="I195" s="202"/>
      <c r="J195" s="198"/>
      <c r="K195" s="198"/>
      <c r="L195" s="203"/>
      <c r="M195" s="204"/>
      <c r="N195" s="205"/>
      <c r="O195" s="205"/>
      <c r="P195" s="205"/>
      <c r="Q195" s="205"/>
      <c r="R195" s="205"/>
      <c r="S195" s="205"/>
      <c r="T195" s="206"/>
      <c r="AT195" s="207" t="s">
        <v>170</v>
      </c>
      <c r="AU195" s="207" t="s">
        <v>81</v>
      </c>
      <c r="AV195" s="12" t="s">
        <v>81</v>
      </c>
      <c r="AW195" s="12" t="s">
        <v>34</v>
      </c>
      <c r="AX195" s="12" t="s">
        <v>77</v>
      </c>
      <c r="AY195" s="207" t="s">
        <v>160</v>
      </c>
    </row>
    <row r="196" spans="2:65" s="1" customFormat="1" ht="16.5" customHeight="1">
      <c r="B196" s="33"/>
      <c r="C196" s="219" t="s">
        <v>331</v>
      </c>
      <c r="D196" s="219" t="s">
        <v>244</v>
      </c>
      <c r="E196" s="220" t="s">
        <v>356</v>
      </c>
      <c r="F196" s="221" t="s">
        <v>357</v>
      </c>
      <c r="G196" s="222" t="s">
        <v>239</v>
      </c>
      <c r="H196" s="223">
        <v>5</v>
      </c>
      <c r="I196" s="224"/>
      <c r="J196" s="225">
        <f>ROUND(I196*H196,2)</f>
        <v>0</v>
      </c>
      <c r="K196" s="221" t="s">
        <v>166</v>
      </c>
      <c r="L196" s="226"/>
      <c r="M196" s="227" t="s">
        <v>1</v>
      </c>
      <c r="N196" s="228" t="s">
        <v>44</v>
      </c>
      <c r="O196" s="59"/>
      <c r="P196" s="191">
        <f>O196*H196</f>
        <v>0</v>
      </c>
      <c r="Q196" s="191">
        <v>1.1200000000000001</v>
      </c>
      <c r="R196" s="191">
        <f>Q196*H196</f>
        <v>5.6000000000000005</v>
      </c>
      <c r="S196" s="191">
        <v>0</v>
      </c>
      <c r="T196" s="192">
        <f>S196*H196</f>
        <v>0</v>
      </c>
      <c r="AR196" s="16" t="s">
        <v>209</v>
      </c>
      <c r="AT196" s="16" t="s">
        <v>244</v>
      </c>
      <c r="AU196" s="16" t="s">
        <v>81</v>
      </c>
      <c r="AY196" s="16" t="s">
        <v>160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16" t="s">
        <v>77</v>
      </c>
      <c r="BK196" s="193">
        <f>ROUND(I196*H196,2)</f>
        <v>0</v>
      </c>
      <c r="BL196" s="16" t="s">
        <v>122</v>
      </c>
      <c r="BM196" s="16" t="s">
        <v>743</v>
      </c>
    </row>
    <row r="197" spans="2:65" s="1" customFormat="1" ht="11.25">
      <c r="B197" s="33"/>
      <c r="C197" s="34"/>
      <c r="D197" s="194" t="s">
        <v>168</v>
      </c>
      <c r="E197" s="34"/>
      <c r="F197" s="195" t="s">
        <v>359</v>
      </c>
      <c r="G197" s="34"/>
      <c r="H197" s="34"/>
      <c r="I197" s="111"/>
      <c r="J197" s="34"/>
      <c r="K197" s="34"/>
      <c r="L197" s="37"/>
      <c r="M197" s="196"/>
      <c r="N197" s="59"/>
      <c r="O197" s="59"/>
      <c r="P197" s="59"/>
      <c r="Q197" s="59"/>
      <c r="R197" s="59"/>
      <c r="S197" s="59"/>
      <c r="T197" s="60"/>
      <c r="AT197" s="16" t="s">
        <v>168</v>
      </c>
      <c r="AU197" s="16" t="s">
        <v>81</v>
      </c>
    </row>
    <row r="198" spans="2:65" s="12" customFormat="1" ht="11.25">
      <c r="B198" s="197"/>
      <c r="C198" s="198"/>
      <c r="D198" s="194" t="s">
        <v>170</v>
      </c>
      <c r="E198" s="199" t="s">
        <v>1</v>
      </c>
      <c r="F198" s="200" t="s">
        <v>744</v>
      </c>
      <c r="G198" s="198"/>
      <c r="H198" s="201">
        <v>5</v>
      </c>
      <c r="I198" s="202"/>
      <c r="J198" s="198"/>
      <c r="K198" s="198"/>
      <c r="L198" s="203"/>
      <c r="M198" s="204"/>
      <c r="N198" s="205"/>
      <c r="O198" s="205"/>
      <c r="P198" s="205"/>
      <c r="Q198" s="205"/>
      <c r="R198" s="205"/>
      <c r="S198" s="205"/>
      <c r="T198" s="206"/>
      <c r="AT198" s="207" t="s">
        <v>170</v>
      </c>
      <c r="AU198" s="207" t="s">
        <v>81</v>
      </c>
      <c r="AV198" s="12" t="s">
        <v>81</v>
      </c>
      <c r="AW198" s="12" t="s">
        <v>34</v>
      </c>
      <c r="AX198" s="12" t="s">
        <v>77</v>
      </c>
      <c r="AY198" s="207" t="s">
        <v>160</v>
      </c>
    </row>
    <row r="199" spans="2:65" s="11" customFormat="1" ht="22.9" customHeight="1">
      <c r="B199" s="166"/>
      <c r="C199" s="167"/>
      <c r="D199" s="168" t="s">
        <v>72</v>
      </c>
      <c r="E199" s="180" t="s">
        <v>197</v>
      </c>
      <c r="F199" s="180" t="s">
        <v>361</v>
      </c>
      <c r="G199" s="167"/>
      <c r="H199" s="167"/>
      <c r="I199" s="170"/>
      <c r="J199" s="181">
        <f>BK199</f>
        <v>0</v>
      </c>
      <c r="K199" s="167"/>
      <c r="L199" s="172"/>
      <c r="M199" s="173"/>
      <c r="N199" s="174"/>
      <c r="O199" s="174"/>
      <c r="P199" s="175">
        <f>SUM(P200:P202)</f>
        <v>0</v>
      </c>
      <c r="Q199" s="174"/>
      <c r="R199" s="175">
        <f>SUM(R200:R202)</f>
        <v>7.2977099999999995</v>
      </c>
      <c r="S199" s="174"/>
      <c r="T199" s="176">
        <f>SUM(T200:T202)</f>
        <v>0</v>
      </c>
      <c r="AR199" s="177" t="s">
        <v>77</v>
      </c>
      <c r="AT199" s="178" t="s">
        <v>72</v>
      </c>
      <c r="AU199" s="178" t="s">
        <v>77</v>
      </c>
      <c r="AY199" s="177" t="s">
        <v>160</v>
      </c>
      <c r="BK199" s="179">
        <f>SUM(BK200:BK202)</f>
        <v>0</v>
      </c>
    </row>
    <row r="200" spans="2:65" s="1" customFormat="1" ht="16.5" customHeight="1">
      <c r="B200" s="33"/>
      <c r="C200" s="182" t="s">
        <v>336</v>
      </c>
      <c r="D200" s="182" t="s">
        <v>162</v>
      </c>
      <c r="E200" s="183" t="s">
        <v>363</v>
      </c>
      <c r="F200" s="184" t="s">
        <v>364</v>
      </c>
      <c r="G200" s="185" t="s">
        <v>165</v>
      </c>
      <c r="H200" s="186">
        <v>182.9</v>
      </c>
      <c r="I200" s="187"/>
      <c r="J200" s="188">
        <f>ROUND(I200*H200,2)</f>
        <v>0</v>
      </c>
      <c r="K200" s="184" t="s">
        <v>166</v>
      </c>
      <c r="L200" s="37"/>
      <c r="M200" s="189" t="s">
        <v>1</v>
      </c>
      <c r="N200" s="190" t="s">
        <v>44</v>
      </c>
      <c r="O200" s="59"/>
      <c r="P200" s="191">
        <f>O200*H200</f>
        <v>0</v>
      </c>
      <c r="Q200" s="191">
        <v>3.9899999999999998E-2</v>
      </c>
      <c r="R200" s="191">
        <f>Q200*H200</f>
        <v>7.2977099999999995</v>
      </c>
      <c r="S200" s="191">
        <v>0</v>
      </c>
      <c r="T200" s="192">
        <f>S200*H200</f>
        <v>0</v>
      </c>
      <c r="AR200" s="16" t="s">
        <v>122</v>
      </c>
      <c r="AT200" s="16" t="s">
        <v>162</v>
      </c>
      <c r="AU200" s="16" t="s">
        <v>81</v>
      </c>
      <c r="AY200" s="16" t="s">
        <v>160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6" t="s">
        <v>77</v>
      </c>
      <c r="BK200" s="193">
        <f>ROUND(I200*H200,2)</f>
        <v>0</v>
      </c>
      <c r="BL200" s="16" t="s">
        <v>122</v>
      </c>
      <c r="BM200" s="16" t="s">
        <v>745</v>
      </c>
    </row>
    <row r="201" spans="2:65" s="1" customFormat="1" ht="19.5">
      <c r="B201" s="33"/>
      <c r="C201" s="34"/>
      <c r="D201" s="194" t="s">
        <v>168</v>
      </c>
      <c r="E201" s="34"/>
      <c r="F201" s="195" t="s">
        <v>366</v>
      </c>
      <c r="G201" s="34"/>
      <c r="H201" s="34"/>
      <c r="I201" s="111"/>
      <c r="J201" s="34"/>
      <c r="K201" s="34"/>
      <c r="L201" s="37"/>
      <c r="M201" s="196"/>
      <c r="N201" s="59"/>
      <c r="O201" s="59"/>
      <c r="P201" s="59"/>
      <c r="Q201" s="59"/>
      <c r="R201" s="59"/>
      <c r="S201" s="59"/>
      <c r="T201" s="60"/>
      <c r="AT201" s="16" t="s">
        <v>168</v>
      </c>
      <c r="AU201" s="16" t="s">
        <v>81</v>
      </c>
    </row>
    <row r="202" spans="2:65" s="12" customFormat="1" ht="11.25">
      <c r="B202" s="197"/>
      <c r="C202" s="198"/>
      <c r="D202" s="194" t="s">
        <v>170</v>
      </c>
      <c r="E202" s="199" t="s">
        <v>1</v>
      </c>
      <c r="F202" s="200" t="s">
        <v>746</v>
      </c>
      <c r="G202" s="198"/>
      <c r="H202" s="201">
        <v>182.9</v>
      </c>
      <c r="I202" s="202"/>
      <c r="J202" s="198"/>
      <c r="K202" s="198"/>
      <c r="L202" s="203"/>
      <c r="M202" s="204"/>
      <c r="N202" s="205"/>
      <c r="O202" s="205"/>
      <c r="P202" s="205"/>
      <c r="Q202" s="205"/>
      <c r="R202" s="205"/>
      <c r="S202" s="205"/>
      <c r="T202" s="206"/>
      <c r="AT202" s="207" t="s">
        <v>170</v>
      </c>
      <c r="AU202" s="207" t="s">
        <v>81</v>
      </c>
      <c r="AV202" s="12" t="s">
        <v>81</v>
      </c>
      <c r="AW202" s="12" t="s">
        <v>34</v>
      </c>
      <c r="AX202" s="12" t="s">
        <v>77</v>
      </c>
      <c r="AY202" s="207" t="s">
        <v>160</v>
      </c>
    </row>
    <row r="203" spans="2:65" s="11" customFormat="1" ht="22.9" customHeight="1">
      <c r="B203" s="166"/>
      <c r="C203" s="167"/>
      <c r="D203" s="168" t="s">
        <v>72</v>
      </c>
      <c r="E203" s="180" t="s">
        <v>209</v>
      </c>
      <c r="F203" s="180" t="s">
        <v>747</v>
      </c>
      <c r="G203" s="167"/>
      <c r="H203" s="167"/>
      <c r="I203" s="170"/>
      <c r="J203" s="181">
        <f>BK203</f>
        <v>0</v>
      </c>
      <c r="K203" s="167"/>
      <c r="L203" s="172"/>
      <c r="M203" s="173"/>
      <c r="N203" s="174"/>
      <c r="O203" s="174"/>
      <c r="P203" s="175">
        <f>SUM(P204:P209)</f>
        <v>0</v>
      </c>
      <c r="Q203" s="174"/>
      <c r="R203" s="175">
        <f>SUM(R204:R209)</f>
        <v>7.2999999999999996E-4</v>
      </c>
      <c r="S203" s="174"/>
      <c r="T203" s="176">
        <f>SUM(T204:T209)</f>
        <v>0</v>
      </c>
      <c r="AR203" s="177" t="s">
        <v>77</v>
      </c>
      <c r="AT203" s="178" t="s">
        <v>72</v>
      </c>
      <c r="AU203" s="178" t="s">
        <v>77</v>
      </c>
      <c r="AY203" s="177" t="s">
        <v>160</v>
      </c>
      <c r="BK203" s="179">
        <f>SUM(BK204:BK209)</f>
        <v>0</v>
      </c>
    </row>
    <row r="204" spans="2:65" s="1" customFormat="1" ht="16.5" customHeight="1">
      <c r="B204" s="33"/>
      <c r="C204" s="182" t="s">
        <v>342</v>
      </c>
      <c r="D204" s="182" t="s">
        <v>162</v>
      </c>
      <c r="E204" s="183" t="s">
        <v>748</v>
      </c>
      <c r="F204" s="184" t="s">
        <v>749</v>
      </c>
      <c r="G204" s="185" t="s">
        <v>239</v>
      </c>
      <c r="H204" s="186">
        <v>1</v>
      </c>
      <c r="I204" s="187"/>
      <c r="J204" s="188">
        <f>ROUND(I204*H204,2)</f>
        <v>0</v>
      </c>
      <c r="K204" s="184" t="s">
        <v>166</v>
      </c>
      <c r="L204" s="37"/>
      <c r="M204" s="189" t="s">
        <v>1</v>
      </c>
      <c r="N204" s="190" t="s">
        <v>44</v>
      </c>
      <c r="O204" s="59"/>
      <c r="P204" s="191">
        <f>O204*H204</f>
        <v>0</v>
      </c>
      <c r="Q204" s="191">
        <v>8.0000000000000007E-5</v>
      </c>
      <c r="R204" s="191">
        <f>Q204*H204</f>
        <v>8.0000000000000007E-5</v>
      </c>
      <c r="S204" s="191">
        <v>0</v>
      </c>
      <c r="T204" s="192">
        <f>S204*H204</f>
        <v>0</v>
      </c>
      <c r="AR204" s="16" t="s">
        <v>122</v>
      </c>
      <c r="AT204" s="16" t="s">
        <v>162</v>
      </c>
      <c r="AU204" s="16" t="s">
        <v>81</v>
      </c>
      <c r="AY204" s="16" t="s">
        <v>160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6" t="s">
        <v>77</v>
      </c>
      <c r="BK204" s="193">
        <f>ROUND(I204*H204,2)</f>
        <v>0</v>
      </c>
      <c r="BL204" s="16" t="s">
        <v>122</v>
      </c>
      <c r="BM204" s="16" t="s">
        <v>750</v>
      </c>
    </row>
    <row r="205" spans="2:65" s="1" customFormat="1" ht="11.25">
      <c r="B205" s="33"/>
      <c r="C205" s="34"/>
      <c r="D205" s="194" t="s">
        <v>168</v>
      </c>
      <c r="E205" s="34"/>
      <c r="F205" s="195" t="s">
        <v>751</v>
      </c>
      <c r="G205" s="34"/>
      <c r="H205" s="34"/>
      <c r="I205" s="111"/>
      <c r="J205" s="34"/>
      <c r="K205" s="34"/>
      <c r="L205" s="37"/>
      <c r="M205" s="196"/>
      <c r="N205" s="59"/>
      <c r="O205" s="59"/>
      <c r="P205" s="59"/>
      <c r="Q205" s="59"/>
      <c r="R205" s="59"/>
      <c r="S205" s="59"/>
      <c r="T205" s="60"/>
      <c r="AT205" s="16" t="s">
        <v>168</v>
      </c>
      <c r="AU205" s="16" t="s">
        <v>81</v>
      </c>
    </row>
    <row r="206" spans="2:65" s="12" customFormat="1" ht="11.25">
      <c r="B206" s="197"/>
      <c r="C206" s="198"/>
      <c r="D206" s="194" t="s">
        <v>170</v>
      </c>
      <c r="E206" s="199" t="s">
        <v>1</v>
      </c>
      <c r="F206" s="200" t="s">
        <v>752</v>
      </c>
      <c r="G206" s="198"/>
      <c r="H206" s="201">
        <v>1</v>
      </c>
      <c r="I206" s="202"/>
      <c r="J206" s="198"/>
      <c r="K206" s="198"/>
      <c r="L206" s="203"/>
      <c r="M206" s="204"/>
      <c r="N206" s="205"/>
      <c r="O206" s="205"/>
      <c r="P206" s="205"/>
      <c r="Q206" s="205"/>
      <c r="R206" s="205"/>
      <c r="S206" s="205"/>
      <c r="T206" s="206"/>
      <c r="AT206" s="207" t="s">
        <v>170</v>
      </c>
      <c r="AU206" s="207" t="s">
        <v>81</v>
      </c>
      <c r="AV206" s="12" t="s">
        <v>81</v>
      </c>
      <c r="AW206" s="12" t="s">
        <v>34</v>
      </c>
      <c r="AX206" s="12" t="s">
        <v>77</v>
      </c>
      <c r="AY206" s="207" t="s">
        <v>160</v>
      </c>
    </row>
    <row r="207" spans="2:65" s="1" customFormat="1" ht="16.5" customHeight="1">
      <c r="B207" s="33"/>
      <c r="C207" s="219" t="s">
        <v>349</v>
      </c>
      <c r="D207" s="219" t="s">
        <v>244</v>
      </c>
      <c r="E207" s="220" t="s">
        <v>753</v>
      </c>
      <c r="F207" s="221" t="s">
        <v>754</v>
      </c>
      <c r="G207" s="222" t="s">
        <v>239</v>
      </c>
      <c r="H207" s="223">
        <v>1</v>
      </c>
      <c r="I207" s="224"/>
      <c r="J207" s="225">
        <f>ROUND(I207*H207,2)</f>
        <v>0</v>
      </c>
      <c r="K207" s="221" t="s">
        <v>166</v>
      </c>
      <c r="L207" s="226"/>
      <c r="M207" s="227" t="s">
        <v>1</v>
      </c>
      <c r="N207" s="228" t="s">
        <v>44</v>
      </c>
      <c r="O207" s="59"/>
      <c r="P207" s="191">
        <f>O207*H207</f>
        <v>0</v>
      </c>
      <c r="Q207" s="191">
        <v>6.4999999999999997E-4</v>
      </c>
      <c r="R207" s="191">
        <f>Q207*H207</f>
        <v>6.4999999999999997E-4</v>
      </c>
      <c r="S207" s="191">
        <v>0</v>
      </c>
      <c r="T207" s="192">
        <f>S207*H207</f>
        <v>0</v>
      </c>
      <c r="AR207" s="16" t="s">
        <v>209</v>
      </c>
      <c r="AT207" s="16" t="s">
        <v>244</v>
      </c>
      <c r="AU207" s="16" t="s">
        <v>81</v>
      </c>
      <c r="AY207" s="16" t="s">
        <v>160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6" t="s">
        <v>77</v>
      </c>
      <c r="BK207" s="193">
        <f>ROUND(I207*H207,2)</f>
        <v>0</v>
      </c>
      <c r="BL207" s="16" t="s">
        <v>122</v>
      </c>
      <c r="BM207" s="16" t="s">
        <v>755</v>
      </c>
    </row>
    <row r="208" spans="2:65" s="1" customFormat="1" ht="11.25">
      <c r="B208" s="33"/>
      <c r="C208" s="34"/>
      <c r="D208" s="194" t="s">
        <v>168</v>
      </c>
      <c r="E208" s="34"/>
      <c r="F208" s="195" t="s">
        <v>754</v>
      </c>
      <c r="G208" s="34"/>
      <c r="H208" s="34"/>
      <c r="I208" s="111"/>
      <c r="J208" s="34"/>
      <c r="K208" s="34"/>
      <c r="L208" s="37"/>
      <c r="M208" s="196"/>
      <c r="N208" s="59"/>
      <c r="O208" s="59"/>
      <c r="P208" s="59"/>
      <c r="Q208" s="59"/>
      <c r="R208" s="59"/>
      <c r="S208" s="59"/>
      <c r="T208" s="60"/>
      <c r="AT208" s="16" t="s">
        <v>168</v>
      </c>
      <c r="AU208" s="16" t="s">
        <v>81</v>
      </c>
    </row>
    <row r="209" spans="2:65" s="12" customFormat="1" ht="11.25">
      <c r="B209" s="197"/>
      <c r="C209" s="198"/>
      <c r="D209" s="194" t="s">
        <v>170</v>
      </c>
      <c r="E209" s="199" t="s">
        <v>1</v>
      </c>
      <c r="F209" s="200" t="s">
        <v>77</v>
      </c>
      <c r="G209" s="198"/>
      <c r="H209" s="201">
        <v>1</v>
      </c>
      <c r="I209" s="202"/>
      <c r="J209" s="198"/>
      <c r="K209" s="198"/>
      <c r="L209" s="203"/>
      <c r="M209" s="204"/>
      <c r="N209" s="205"/>
      <c r="O209" s="205"/>
      <c r="P209" s="205"/>
      <c r="Q209" s="205"/>
      <c r="R209" s="205"/>
      <c r="S209" s="205"/>
      <c r="T209" s="206"/>
      <c r="AT209" s="207" t="s">
        <v>170</v>
      </c>
      <c r="AU209" s="207" t="s">
        <v>81</v>
      </c>
      <c r="AV209" s="12" t="s">
        <v>81</v>
      </c>
      <c r="AW209" s="12" t="s">
        <v>34</v>
      </c>
      <c r="AX209" s="12" t="s">
        <v>77</v>
      </c>
      <c r="AY209" s="207" t="s">
        <v>160</v>
      </c>
    </row>
    <row r="210" spans="2:65" s="11" customFormat="1" ht="22.9" customHeight="1">
      <c r="B210" s="166"/>
      <c r="C210" s="167"/>
      <c r="D210" s="168" t="s">
        <v>72</v>
      </c>
      <c r="E210" s="180" t="s">
        <v>216</v>
      </c>
      <c r="F210" s="180" t="s">
        <v>370</v>
      </c>
      <c r="G210" s="167"/>
      <c r="H210" s="167"/>
      <c r="I210" s="170"/>
      <c r="J210" s="181">
        <f>BK210</f>
        <v>0</v>
      </c>
      <c r="K210" s="167"/>
      <c r="L210" s="172"/>
      <c r="M210" s="173"/>
      <c r="N210" s="174"/>
      <c r="O210" s="174"/>
      <c r="P210" s="175">
        <f>SUM(P211:P262)</f>
        <v>0</v>
      </c>
      <c r="Q210" s="174"/>
      <c r="R210" s="175">
        <f>SUM(R211:R262)</f>
        <v>0.59594099999999994</v>
      </c>
      <c r="S210" s="174"/>
      <c r="T210" s="176">
        <f>SUM(T211:T262)</f>
        <v>25.872325000000004</v>
      </c>
      <c r="AR210" s="177" t="s">
        <v>77</v>
      </c>
      <c r="AT210" s="178" t="s">
        <v>72</v>
      </c>
      <c r="AU210" s="178" t="s">
        <v>77</v>
      </c>
      <c r="AY210" s="177" t="s">
        <v>160</v>
      </c>
      <c r="BK210" s="179">
        <f>SUM(BK211:BK262)</f>
        <v>0</v>
      </c>
    </row>
    <row r="211" spans="2:65" s="1" customFormat="1" ht="16.5" customHeight="1">
      <c r="B211" s="33"/>
      <c r="C211" s="182" t="s">
        <v>355</v>
      </c>
      <c r="D211" s="182" t="s">
        <v>162</v>
      </c>
      <c r="E211" s="183" t="s">
        <v>756</v>
      </c>
      <c r="F211" s="184" t="s">
        <v>757</v>
      </c>
      <c r="G211" s="185" t="s">
        <v>165</v>
      </c>
      <c r="H211" s="186">
        <v>0.88</v>
      </c>
      <c r="I211" s="187"/>
      <c r="J211" s="188">
        <f>ROUND(I211*H211,2)</f>
        <v>0</v>
      </c>
      <c r="K211" s="184" t="s">
        <v>166</v>
      </c>
      <c r="L211" s="37"/>
      <c r="M211" s="189" t="s">
        <v>1</v>
      </c>
      <c r="N211" s="190" t="s">
        <v>44</v>
      </c>
      <c r="O211" s="59"/>
      <c r="P211" s="191">
        <f>O211*H211</f>
        <v>0</v>
      </c>
      <c r="Q211" s="191">
        <v>6.3000000000000003E-4</v>
      </c>
      <c r="R211" s="191">
        <f>Q211*H211</f>
        <v>5.5440000000000003E-4</v>
      </c>
      <c r="S211" s="191">
        <v>0</v>
      </c>
      <c r="T211" s="192">
        <f>S211*H211</f>
        <v>0</v>
      </c>
      <c r="AR211" s="16" t="s">
        <v>122</v>
      </c>
      <c r="AT211" s="16" t="s">
        <v>162</v>
      </c>
      <c r="AU211" s="16" t="s">
        <v>81</v>
      </c>
      <c r="AY211" s="16" t="s">
        <v>160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16" t="s">
        <v>77</v>
      </c>
      <c r="BK211" s="193">
        <f>ROUND(I211*H211,2)</f>
        <v>0</v>
      </c>
      <c r="BL211" s="16" t="s">
        <v>122</v>
      </c>
      <c r="BM211" s="16" t="s">
        <v>758</v>
      </c>
    </row>
    <row r="212" spans="2:65" s="1" customFormat="1" ht="11.25">
      <c r="B212" s="33"/>
      <c r="C212" s="34"/>
      <c r="D212" s="194" t="s">
        <v>168</v>
      </c>
      <c r="E212" s="34"/>
      <c r="F212" s="195" t="s">
        <v>759</v>
      </c>
      <c r="G212" s="34"/>
      <c r="H212" s="34"/>
      <c r="I212" s="111"/>
      <c r="J212" s="34"/>
      <c r="K212" s="34"/>
      <c r="L212" s="37"/>
      <c r="M212" s="196"/>
      <c r="N212" s="59"/>
      <c r="O212" s="59"/>
      <c r="P212" s="59"/>
      <c r="Q212" s="59"/>
      <c r="R212" s="59"/>
      <c r="S212" s="59"/>
      <c r="T212" s="60"/>
      <c r="AT212" s="16" t="s">
        <v>168</v>
      </c>
      <c r="AU212" s="16" t="s">
        <v>81</v>
      </c>
    </row>
    <row r="213" spans="2:65" s="12" customFormat="1" ht="11.25">
      <c r="B213" s="197"/>
      <c r="C213" s="198"/>
      <c r="D213" s="194" t="s">
        <v>170</v>
      </c>
      <c r="E213" s="199" t="s">
        <v>1</v>
      </c>
      <c r="F213" s="200" t="s">
        <v>760</v>
      </c>
      <c r="G213" s="198"/>
      <c r="H213" s="201">
        <v>0.88</v>
      </c>
      <c r="I213" s="202"/>
      <c r="J213" s="198"/>
      <c r="K213" s="198"/>
      <c r="L213" s="203"/>
      <c r="M213" s="204"/>
      <c r="N213" s="205"/>
      <c r="O213" s="205"/>
      <c r="P213" s="205"/>
      <c r="Q213" s="205"/>
      <c r="R213" s="205"/>
      <c r="S213" s="205"/>
      <c r="T213" s="206"/>
      <c r="AT213" s="207" t="s">
        <v>170</v>
      </c>
      <c r="AU213" s="207" t="s">
        <v>81</v>
      </c>
      <c r="AV213" s="12" t="s">
        <v>81</v>
      </c>
      <c r="AW213" s="12" t="s">
        <v>34</v>
      </c>
      <c r="AX213" s="12" t="s">
        <v>77</v>
      </c>
      <c r="AY213" s="207" t="s">
        <v>160</v>
      </c>
    </row>
    <row r="214" spans="2:65" s="1" customFormat="1" ht="16.5" customHeight="1">
      <c r="B214" s="33"/>
      <c r="C214" s="182" t="s">
        <v>362</v>
      </c>
      <c r="D214" s="182" t="s">
        <v>162</v>
      </c>
      <c r="E214" s="183" t="s">
        <v>761</v>
      </c>
      <c r="F214" s="184" t="s">
        <v>762</v>
      </c>
      <c r="G214" s="185" t="s">
        <v>180</v>
      </c>
      <c r="H214" s="186">
        <v>4.4000000000000004</v>
      </c>
      <c r="I214" s="187"/>
      <c r="J214" s="188">
        <f>ROUND(I214*H214,2)</f>
        <v>0</v>
      </c>
      <c r="K214" s="184" t="s">
        <v>166</v>
      </c>
      <c r="L214" s="37"/>
      <c r="M214" s="189" t="s">
        <v>1</v>
      </c>
      <c r="N214" s="190" t="s">
        <v>44</v>
      </c>
      <c r="O214" s="59"/>
      <c r="P214" s="191">
        <f>O214*H214</f>
        <v>0</v>
      </c>
      <c r="Q214" s="191">
        <v>1.8000000000000001E-4</v>
      </c>
      <c r="R214" s="191">
        <f>Q214*H214</f>
        <v>7.9200000000000006E-4</v>
      </c>
      <c r="S214" s="191">
        <v>0</v>
      </c>
      <c r="T214" s="192">
        <f>S214*H214</f>
        <v>0</v>
      </c>
      <c r="AR214" s="16" t="s">
        <v>122</v>
      </c>
      <c r="AT214" s="16" t="s">
        <v>162</v>
      </c>
      <c r="AU214" s="16" t="s">
        <v>81</v>
      </c>
      <c r="AY214" s="16" t="s">
        <v>160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6" t="s">
        <v>77</v>
      </c>
      <c r="BK214" s="193">
        <f>ROUND(I214*H214,2)</f>
        <v>0</v>
      </c>
      <c r="BL214" s="16" t="s">
        <v>122</v>
      </c>
      <c r="BM214" s="16" t="s">
        <v>763</v>
      </c>
    </row>
    <row r="215" spans="2:65" s="1" customFormat="1" ht="11.25">
      <c r="B215" s="33"/>
      <c r="C215" s="34"/>
      <c r="D215" s="194" t="s">
        <v>168</v>
      </c>
      <c r="E215" s="34"/>
      <c r="F215" s="195" t="s">
        <v>764</v>
      </c>
      <c r="G215" s="34"/>
      <c r="H215" s="34"/>
      <c r="I215" s="111"/>
      <c r="J215" s="34"/>
      <c r="K215" s="34"/>
      <c r="L215" s="37"/>
      <c r="M215" s="196"/>
      <c r="N215" s="59"/>
      <c r="O215" s="59"/>
      <c r="P215" s="59"/>
      <c r="Q215" s="59"/>
      <c r="R215" s="59"/>
      <c r="S215" s="59"/>
      <c r="T215" s="60"/>
      <c r="AT215" s="16" t="s">
        <v>168</v>
      </c>
      <c r="AU215" s="16" t="s">
        <v>81</v>
      </c>
    </row>
    <row r="216" spans="2:65" s="12" customFormat="1" ht="11.25">
      <c r="B216" s="197"/>
      <c r="C216" s="198"/>
      <c r="D216" s="194" t="s">
        <v>170</v>
      </c>
      <c r="E216" s="199" t="s">
        <v>1</v>
      </c>
      <c r="F216" s="200" t="s">
        <v>765</v>
      </c>
      <c r="G216" s="198"/>
      <c r="H216" s="201">
        <v>4.4000000000000004</v>
      </c>
      <c r="I216" s="202"/>
      <c r="J216" s="198"/>
      <c r="K216" s="198"/>
      <c r="L216" s="203"/>
      <c r="M216" s="204"/>
      <c r="N216" s="205"/>
      <c r="O216" s="205"/>
      <c r="P216" s="205"/>
      <c r="Q216" s="205"/>
      <c r="R216" s="205"/>
      <c r="S216" s="205"/>
      <c r="T216" s="206"/>
      <c r="AT216" s="207" t="s">
        <v>170</v>
      </c>
      <c r="AU216" s="207" t="s">
        <v>81</v>
      </c>
      <c r="AV216" s="12" t="s">
        <v>81</v>
      </c>
      <c r="AW216" s="12" t="s">
        <v>34</v>
      </c>
      <c r="AX216" s="12" t="s">
        <v>77</v>
      </c>
      <c r="AY216" s="207" t="s">
        <v>160</v>
      </c>
    </row>
    <row r="217" spans="2:65" s="1" customFormat="1" ht="16.5" customHeight="1">
      <c r="B217" s="33"/>
      <c r="C217" s="182" t="s">
        <v>371</v>
      </c>
      <c r="D217" s="182" t="s">
        <v>162</v>
      </c>
      <c r="E217" s="183" t="s">
        <v>372</v>
      </c>
      <c r="F217" s="184" t="s">
        <v>373</v>
      </c>
      <c r="G217" s="185" t="s">
        <v>165</v>
      </c>
      <c r="H217" s="186">
        <v>182.9</v>
      </c>
      <c r="I217" s="187"/>
      <c r="J217" s="188">
        <f>ROUND(I217*H217,2)</f>
        <v>0</v>
      </c>
      <c r="K217" s="184" t="s">
        <v>166</v>
      </c>
      <c r="L217" s="37"/>
      <c r="M217" s="189" t="s">
        <v>1</v>
      </c>
      <c r="N217" s="190" t="s">
        <v>44</v>
      </c>
      <c r="O217" s="59"/>
      <c r="P217" s="191">
        <f>O217*H217</f>
        <v>0</v>
      </c>
      <c r="Q217" s="191">
        <v>0</v>
      </c>
      <c r="R217" s="191">
        <f>Q217*H217</f>
        <v>0</v>
      </c>
      <c r="S217" s="191">
        <v>0</v>
      </c>
      <c r="T217" s="192">
        <f>S217*H217</f>
        <v>0</v>
      </c>
      <c r="AR217" s="16" t="s">
        <v>122</v>
      </c>
      <c r="AT217" s="16" t="s">
        <v>162</v>
      </c>
      <c r="AU217" s="16" t="s">
        <v>81</v>
      </c>
      <c r="AY217" s="16" t="s">
        <v>160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6" t="s">
        <v>77</v>
      </c>
      <c r="BK217" s="193">
        <f>ROUND(I217*H217,2)</f>
        <v>0</v>
      </c>
      <c r="BL217" s="16" t="s">
        <v>122</v>
      </c>
      <c r="BM217" s="16" t="s">
        <v>766</v>
      </c>
    </row>
    <row r="218" spans="2:65" s="1" customFormat="1" ht="11.25">
      <c r="B218" s="33"/>
      <c r="C218" s="34"/>
      <c r="D218" s="194" t="s">
        <v>168</v>
      </c>
      <c r="E218" s="34"/>
      <c r="F218" s="195" t="s">
        <v>375</v>
      </c>
      <c r="G218" s="34"/>
      <c r="H218" s="34"/>
      <c r="I218" s="111"/>
      <c r="J218" s="34"/>
      <c r="K218" s="34"/>
      <c r="L218" s="37"/>
      <c r="M218" s="196"/>
      <c r="N218" s="59"/>
      <c r="O218" s="59"/>
      <c r="P218" s="59"/>
      <c r="Q218" s="59"/>
      <c r="R218" s="59"/>
      <c r="S218" s="59"/>
      <c r="T218" s="60"/>
      <c r="AT218" s="16" t="s">
        <v>168</v>
      </c>
      <c r="AU218" s="16" t="s">
        <v>81</v>
      </c>
    </row>
    <row r="219" spans="2:65" s="12" customFormat="1" ht="11.25">
      <c r="B219" s="197"/>
      <c r="C219" s="198"/>
      <c r="D219" s="194" t="s">
        <v>170</v>
      </c>
      <c r="E219" s="199" t="s">
        <v>1</v>
      </c>
      <c r="F219" s="200" t="s">
        <v>767</v>
      </c>
      <c r="G219" s="198"/>
      <c r="H219" s="201">
        <v>182.9</v>
      </c>
      <c r="I219" s="202"/>
      <c r="J219" s="198"/>
      <c r="K219" s="198"/>
      <c r="L219" s="203"/>
      <c r="M219" s="204"/>
      <c r="N219" s="205"/>
      <c r="O219" s="205"/>
      <c r="P219" s="205"/>
      <c r="Q219" s="205"/>
      <c r="R219" s="205"/>
      <c r="S219" s="205"/>
      <c r="T219" s="206"/>
      <c r="AT219" s="207" t="s">
        <v>170</v>
      </c>
      <c r="AU219" s="207" t="s">
        <v>81</v>
      </c>
      <c r="AV219" s="12" t="s">
        <v>81</v>
      </c>
      <c r="AW219" s="12" t="s">
        <v>34</v>
      </c>
      <c r="AX219" s="12" t="s">
        <v>77</v>
      </c>
      <c r="AY219" s="207" t="s">
        <v>160</v>
      </c>
    </row>
    <row r="220" spans="2:65" s="1" customFormat="1" ht="16.5" customHeight="1">
      <c r="B220" s="33"/>
      <c r="C220" s="182" t="s">
        <v>378</v>
      </c>
      <c r="D220" s="182" t="s">
        <v>162</v>
      </c>
      <c r="E220" s="183" t="s">
        <v>379</v>
      </c>
      <c r="F220" s="184" t="s">
        <v>380</v>
      </c>
      <c r="G220" s="185" t="s">
        <v>165</v>
      </c>
      <c r="H220" s="186">
        <v>182.9</v>
      </c>
      <c r="I220" s="187"/>
      <c r="J220" s="188">
        <f>ROUND(I220*H220,2)</f>
        <v>0</v>
      </c>
      <c r="K220" s="184" t="s">
        <v>166</v>
      </c>
      <c r="L220" s="37"/>
      <c r="M220" s="189" t="s">
        <v>1</v>
      </c>
      <c r="N220" s="190" t="s">
        <v>44</v>
      </c>
      <c r="O220" s="59"/>
      <c r="P220" s="191">
        <f>O220*H220</f>
        <v>0</v>
      </c>
      <c r="Q220" s="191">
        <v>0</v>
      </c>
      <c r="R220" s="191">
        <f>Q220*H220</f>
        <v>0</v>
      </c>
      <c r="S220" s="191">
        <v>1.7999999999999999E-2</v>
      </c>
      <c r="T220" s="192">
        <f>S220*H220</f>
        <v>3.2921999999999998</v>
      </c>
      <c r="AR220" s="16" t="s">
        <v>122</v>
      </c>
      <c r="AT220" s="16" t="s">
        <v>162</v>
      </c>
      <c r="AU220" s="16" t="s">
        <v>81</v>
      </c>
      <c r="AY220" s="16" t="s">
        <v>160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6" t="s">
        <v>77</v>
      </c>
      <c r="BK220" s="193">
        <f>ROUND(I220*H220,2)</f>
        <v>0</v>
      </c>
      <c r="BL220" s="16" t="s">
        <v>122</v>
      </c>
      <c r="BM220" s="16" t="s">
        <v>768</v>
      </c>
    </row>
    <row r="221" spans="2:65" s="1" customFormat="1" ht="19.5">
      <c r="B221" s="33"/>
      <c r="C221" s="34"/>
      <c r="D221" s="194" t="s">
        <v>168</v>
      </c>
      <c r="E221" s="34"/>
      <c r="F221" s="195" t="s">
        <v>382</v>
      </c>
      <c r="G221" s="34"/>
      <c r="H221" s="34"/>
      <c r="I221" s="111"/>
      <c r="J221" s="34"/>
      <c r="K221" s="34"/>
      <c r="L221" s="37"/>
      <c r="M221" s="196"/>
      <c r="N221" s="59"/>
      <c r="O221" s="59"/>
      <c r="P221" s="59"/>
      <c r="Q221" s="59"/>
      <c r="R221" s="59"/>
      <c r="S221" s="59"/>
      <c r="T221" s="60"/>
      <c r="AT221" s="16" t="s">
        <v>168</v>
      </c>
      <c r="AU221" s="16" t="s">
        <v>81</v>
      </c>
    </row>
    <row r="222" spans="2:65" s="12" customFormat="1" ht="11.25">
      <c r="B222" s="197"/>
      <c r="C222" s="198"/>
      <c r="D222" s="194" t="s">
        <v>170</v>
      </c>
      <c r="E222" s="199" t="s">
        <v>1</v>
      </c>
      <c r="F222" s="200" t="s">
        <v>769</v>
      </c>
      <c r="G222" s="198"/>
      <c r="H222" s="201">
        <v>182.9</v>
      </c>
      <c r="I222" s="202"/>
      <c r="J222" s="198"/>
      <c r="K222" s="198"/>
      <c r="L222" s="203"/>
      <c r="M222" s="204"/>
      <c r="N222" s="205"/>
      <c r="O222" s="205"/>
      <c r="P222" s="205"/>
      <c r="Q222" s="205"/>
      <c r="R222" s="205"/>
      <c r="S222" s="205"/>
      <c r="T222" s="206"/>
      <c r="AT222" s="207" t="s">
        <v>170</v>
      </c>
      <c r="AU222" s="207" t="s">
        <v>81</v>
      </c>
      <c r="AV222" s="12" t="s">
        <v>81</v>
      </c>
      <c r="AW222" s="12" t="s">
        <v>34</v>
      </c>
      <c r="AX222" s="12" t="s">
        <v>77</v>
      </c>
      <c r="AY222" s="207" t="s">
        <v>160</v>
      </c>
    </row>
    <row r="223" spans="2:65" s="1" customFormat="1" ht="16.5" customHeight="1">
      <c r="B223" s="33"/>
      <c r="C223" s="182" t="s">
        <v>384</v>
      </c>
      <c r="D223" s="182" t="s">
        <v>162</v>
      </c>
      <c r="E223" s="183" t="s">
        <v>390</v>
      </c>
      <c r="F223" s="184" t="s">
        <v>391</v>
      </c>
      <c r="G223" s="185" t="s">
        <v>239</v>
      </c>
      <c r="H223" s="186">
        <v>37.799999999999997</v>
      </c>
      <c r="I223" s="187"/>
      <c r="J223" s="188">
        <f>ROUND(I223*H223,2)</f>
        <v>0</v>
      </c>
      <c r="K223" s="184" t="s">
        <v>1</v>
      </c>
      <c r="L223" s="37"/>
      <c r="M223" s="189" t="s">
        <v>1</v>
      </c>
      <c r="N223" s="190" t="s">
        <v>44</v>
      </c>
      <c r="O223" s="59"/>
      <c r="P223" s="191">
        <f>O223*H223</f>
        <v>0</v>
      </c>
      <c r="Q223" s="191">
        <v>1.0000000000000001E-5</v>
      </c>
      <c r="R223" s="191">
        <f>Q223*H223</f>
        <v>3.7800000000000003E-4</v>
      </c>
      <c r="S223" s="191">
        <v>0</v>
      </c>
      <c r="T223" s="192">
        <f>S223*H223</f>
        <v>0</v>
      </c>
      <c r="AR223" s="16" t="s">
        <v>122</v>
      </c>
      <c r="AT223" s="16" t="s">
        <v>162</v>
      </c>
      <c r="AU223" s="16" t="s">
        <v>81</v>
      </c>
      <c r="AY223" s="16" t="s">
        <v>160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6" t="s">
        <v>77</v>
      </c>
      <c r="BK223" s="193">
        <f>ROUND(I223*H223,2)</f>
        <v>0</v>
      </c>
      <c r="BL223" s="16" t="s">
        <v>122</v>
      </c>
      <c r="BM223" s="16" t="s">
        <v>770</v>
      </c>
    </row>
    <row r="224" spans="2:65" s="1" customFormat="1" ht="11.25">
      <c r="B224" s="33"/>
      <c r="C224" s="34"/>
      <c r="D224" s="194" t="s">
        <v>168</v>
      </c>
      <c r="E224" s="34"/>
      <c r="F224" s="195" t="s">
        <v>393</v>
      </c>
      <c r="G224" s="34"/>
      <c r="H224" s="34"/>
      <c r="I224" s="111"/>
      <c r="J224" s="34"/>
      <c r="K224" s="34"/>
      <c r="L224" s="37"/>
      <c r="M224" s="196"/>
      <c r="N224" s="59"/>
      <c r="O224" s="59"/>
      <c r="P224" s="59"/>
      <c r="Q224" s="59"/>
      <c r="R224" s="59"/>
      <c r="S224" s="59"/>
      <c r="T224" s="60"/>
      <c r="AT224" s="16" t="s">
        <v>168</v>
      </c>
      <c r="AU224" s="16" t="s">
        <v>81</v>
      </c>
    </row>
    <row r="225" spans="2:65" s="12" customFormat="1" ht="11.25">
      <c r="B225" s="197"/>
      <c r="C225" s="198"/>
      <c r="D225" s="194" t="s">
        <v>170</v>
      </c>
      <c r="E225" s="199" t="s">
        <v>1</v>
      </c>
      <c r="F225" s="200" t="s">
        <v>771</v>
      </c>
      <c r="G225" s="198"/>
      <c r="H225" s="201">
        <v>37.799999999999997</v>
      </c>
      <c r="I225" s="202"/>
      <c r="J225" s="198"/>
      <c r="K225" s="198"/>
      <c r="L225" s="203"/>
      <c r="M225" s="204"/>
      <c r="N225" s="205"/>
      <c r="O225" s="205"/>
      <c r="P225" s="205"/>
      <c r="Q225" s="205"/>
      <c r="R225" s="205"/>
      <c r="S225" s="205"/>
      <c r="T225" s="206"/>
      <c r="AT225" s="207" t="s">
        <v>170</v>
      </c>
      <c r="AU225" s="207" t="s">
        <v>81</v>
      </c>
      <c r="AV225" s="12" t="s">
        <v>81</v>
      </c>
      <c r="AW225" s="12" t="s">
        <v>34</v>
      </c>
      <c r="AX225" s="12" t="s">
        <v>77</v>
      </c>
      <c r="AY225" s="207" t="s">
        <v>160</v>
      </c>
    </row>
    <row r="226" spans="2:65" s="1" customFormat="1" ht="16.5" customHeight="1">
      <c r="B226" s="33"/>
      <c r="C226" s="182" t="s">
        <v>389</v>
      </c>
      <c r="D226" s="182" t="s">
        <v>162</v>
      </c>
      <c r="E226" s="183" t="s">
        <v>772</v>
      </c>
      <c r="F226" s="184" t="s">
        <v>773</v>
      </c>
      <c r="G226" s="185" t="s">
        <v>174</v>
      </c>
      <c r="H226" s="186">
        <v>3.19</v>
      </c>
      <c r="I226" s="187"/>
      <c r="J226" s="188">
        <f>ROUND(I226*H226,2)</f>
        <v>0</v>
      </c>
      <c r="K226" s="184" t="s">
        <v>166</v>
      </c>
      <c r="L226" s="37"/>
      <c r="M226" s="189" t="s">
        <v>1</v>
      </c>
      <c r="N226" s="190" t="s">
        <v>44</v>
      </c>
      <c r="O226" s="59"/>
      <c r="P226" s="191">
        <f>O226*H226</f>
        <v>0</v>
      </c>
      <c r="Q226" s="191">
        <v>0</v>
      </c>
      <c r="R226" s="191">
        <f>Q226*H226</f>
        <v>0</v>
      </c>
      <c r="S226" s="191">
        <v>2.2000000000000002</v>
      </c>
      <c r="T226" s="192">
        <f>S226*H226</f>
        <v>7.0180000000000007</v>
      </c>
      <c r="AR226" s="16" t="s">
        <v>122</v>
      </c>
      <c r="AT226" s="16" t="s">
        <v>162</v>
      </c>
      <c r="AU226" s="16" t="s">
        <v>81</v>
      </c>
      <c r="AY226" s="16" t="s">
        <v>160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6" t="s">
        <v>77</v>
      </c>
      <c r="BK226" s="193">
        <f>ROUND(I226*H226,2)</f>
        <v>0</v>
      </c>
      <c r="BL226" s="16" t="s">
        <v>122</v>
      </c>
      <c r="BM226" s="16" t="s">
        <v>774</v>
      </c>
    </row>
    <row r="227" spans="2:65" s="1" customFormat="1" ht="11.25">
      <c r="B227" s="33"/>
      <c r="C227" s="34"/>
      <c r="D227" s="194" t="s">
        <v>168</v>
      </c>
      <c r="E227" s="34"/>
      <c r="F227" s="195" t="s">
        <v>775</v>
      </c>
      <c r="G227" s="34"/>
      <c r="H227" s="34"/>
      <c r="I227" s="111"/>
      <c r="J227" s="34"/>
      <c r="K227" s="34"/>
      <c r="L227" s="37"/>
      <c r="M227" s="196"/>
      <c r="N227" s="59"/>
      <c r="O227" s="59"/>
      <c r="P227" s="59"/>
      <c r="Q227" s="59"/>
      <c r="R227" s="59"/>
      <c r="S227" s="59"/>
      <c r="T227" s="60"/>
      <c r="AT227" s="16" t="s">
        <v>168</v>
      </c>
      <c r="AU227" s="16" t="s">
        <v>81</v>
      </c>
    </row>
    <row r="228" spans="2:65" s="14" customFormat="1" ht="11.25">
      <c r="B228" s="232"/>
      <c r="C228" s="233"/>
      <c r="D228" s="194" t="s">
        <v>170</v>
      </c>
      <c r="E228" s="234" t="s">
        <v>1</v>
      </c>
      <c r="F228" s="235" t="s">
        <v>776</v>
      </c>
      <c r="G228" s="233"/>
      <c r="H228" s="234" t="s">
        <v>1</v>
      </c>
      <c r="I228" s="236"/>
      <c r="J228" s="233"/>
      <c r="K228" s="233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170</v>
      </c>
      <c r="AU228" s="241" t="s">
        <v>81</v>
      </c>
      <c r="AV228" s="14" t="s">
        <v>77</v>
      </c>
      <c r="AW228" s="14" t="s">
        <v>34</v>
      </c>
      <c r="AX228" s="14" t="s">
        <v>73</v>
      </c>
      <c r="AY228" s="241" t="s">
        <v>160</v>
      </c>
    </row>
    <row r="229" spans="2:65" s="12" customFormat="1" ht="11.25">
      <c r="B229" s="197"/>
      <c r="C229" s="198"/>
      <c r="D229" s="194" t="s">
        <v>170</v>
      </c>
      <c r="E229" s="199" t="s">
        <v>1</v>
      </c>
      <c r="F229" s="200" t="s">
        <v>777</v>
      </c>
      <c r="G229" s="198"/>
      <c r="H229" s="201">
        <v>3.19</v>
      </c>
      <c r="I229" s="202"/>
      <c r="J229" s="198"/>
      <c r="K229" s="198"/>
      <c r="L229" s="203"/>
      <c r="M229" s="204"/>
      <c r="N229" s="205"/>
      <c r="O229" s="205"/>
      <c r="P229" s="205"/>
      <c r="Q229" s="205"/>
      <c r="R229" s="205"/>
      <c r="S229" s="205"/>
      <c r="T229" s="206"/>
      <c r="AT229" s="207" t="s">
        <v>170</v>
      </c>
      <c r="AU229" s="207" t="s">
        <v>81</v>
      </c>
      <c r="AV229" s="12" t="s">
        <v>81</v>
      </c>
      <c r="AW229" s="12" t="s">
        <v>34</v>
      </c>
      <c r="AX229" s="12" t="s">
        <v>77</v>
      </c>
      <c r="AY229" s="207" t="s">
        <v>160</v>
      </c>
    </row>
    <row r="230" spans="2:65" s="1" customFormat="1" ht="16.5" customHeight="1">
      <c r="B230" s="33"/>
      <c r="C230" s="182" t="s">
        <v>395</v>
      </c>
      <c r="D230" s="182" t="s">
        <v>162</v>
      </c>
      <c r="E230" s="183" t="s">
        <v>778</v>
      </c>
      <c r="F230" s="184" t="s">
        <v>779</v>
      </c>
      <c r="G230" s="185" t="s">
        <v>174</v>
      </c>
      <c r="H230" s="186">
        <v>5.2880000000000003</v>
      </c>
      <c r="I230" s="187"/>
      <c r="J230" s="188">
        <f>ROUND(I230*H230,2)</f>
        <v>0</v>
      </c>
      <c r="K230" s="184" t="s">
        <v>166</v>
      </c>
      <c r="L230" s="37"/>
      <c r="M230" s="189" t="s">
        <v>1</v>
      </c>
      <c r="N230" s="190" t="s">
        <v>44</v>
      </c>
      <c r="O230" s="59"/>
      <c r="P230" s="191">
        <f>O230*H230</f>
        <v>0</v>
      </c>
      <c r="Q230" s="191">
        <v>0</v>
      </c>
      <c r="R230" s="191">
        <f>Q230*H230</f>
        <v>0</v>
      </c>
      <c r="S230" s="191">
        <v>2.2000000000000002</v>
      </c>
      <c r="T230" s="192">
        <f>S230*H230</f>
        <v>11.633600000000001</v>
      </c>
      <c r="AR230" s="16" t="s">
        <v>122</v>
      </c>
      <c r="AT230" s="16" t="s">
        <v>162</v>
      </c>
      <c r="AU230" s="16" t="s">
        <v>81</v>
      </c>
      <c r="AY230" s="16" t="s">
        <v>160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16" t="s">
        <v>77</v>
      </c>
      <c r="BK230" s="193">
        <f>ROUND(I230*H230,2)</f>
        <v>0</v>
      </c>
      <c r="BL230" s="16" t="s">
        <v>122</v>
      </c>
      <c r="BM230" s="16" t="s">
        <v>780</v>
      </c>
    </row>
    <row r="231" spans="2:65" s="1" customFormat="1" ht="11.25">
      <c r="B231" s="33"/>
      <c r="C231" s="34"/>
      <c r="D231" s="194" t="s">
        <v>168</v>
      </c>
      <c r="E231" s="34"/>
      <c r="F231" s="195" t="s">
        <v>781</v>
      </c>
      <c r="G231" s="34"/>
      <c r="H231" s="34"/>
      <c r="I231" s="111"/>
      <c r="J231" s="34"/>
      <c r="K231" s="34"/>
      <c r="L231" s="37"/>
      <c r="M231" s="196"/>
      <c r="N231" s="59"/>
      <c r="O231" s="59"/>
      <c r="P231" s="59"/>
      <c r="Q231" s="59"/>
      <c r="R231" s="59"/>
      <c r="S231" s="59"/>
      <c r="T231" s="60"/>
      <c r="AT231" s="16" t="s">
        <v>168</v>
      </c>
      <c r="AU231" s="16" t="s">
        <v>81</v>
      </c>
    </row>
    <row r="232" spans="2:65" s="12" customFormat="1" ht="11.25">
      <c r="B232" s="197"/>
      <c r="C232" s="198"/>
      <c r="D232" s="194" t="s">
        <v>170</v>
      </c>
      <c r="E232" s="199" t="s">
        <v>1</v>
      </c>
      <c r="F232" s="200" t="s">
        <v>782</v>
      </c>
      <c r="G232" s="198"/>
      <c r="H232" s="201">
        <v>1.98</v>
      </c>
      <c r="I232" s="202"/>
      <c r="J232" s="198"/>
      <c r="K232" s="198"/>
      <c r="L232" s="203"/>
      <c r="M232" s="204"/>
      <c r="N232" s="205"/>
      <c r="O232" s="205"/>
      <c r="P232" s="205"/>
      <c r="Q232" s="205"/>
      <c r="R232" s="205"/>
      <c r="S232" s="205"/>
      <c r="T232" s="206"/>
      <c r="AT232" s="207" t="s">
        <v>170</v>
      </c>
      <c r="AU232" s="207" t="s">
        <v>81</v>
      </c>
      <c r="AV232" s="12" t="s">
        <v>81</v>
      </c>
      <c r="AW232" s="12" t="s">
        <v>34</v>
      </c>
      <c r="AX232" s="12" t="s">
        <v>73</v>
      </c>
      <c r="AY232" s="207" t="s">
        <v>160</v>
      </c>
    </row>
    <row r="233" spans="2:65" s="12" customFormat="1" ht="11.25">
      <c r="B233" s="197"/>
      <c r="C233" s="198"/>
      <c r="D233" s="194" t="s">
        <v>170</v>
      </c>
      <c r="E233" s="199" t="s">
        <v>1</v>
      </c>
      <c r="F233" s="200" t="s">
        <v>783</v>
      </c>
      <c r="G233" s="198"/>
      <c r="H233" s="201">
        <v>3.3079999999999998</v>
      </c>
      <c r="I233" s="202"/>
      <c r="J233" s="198"/>
      <c r="K233" s="198"/>
      <c r="L233" s="203"/>
      <c r="M233" s="204"/>
      <c r="N233" s="205"/>
      <c r="O233" s="205"/>
      <c r="P233" s="205"/>
      <c r="Q233" s="205"/>
      <c r="R233" s="205"/>
      <c r="S233" s="205"/>
      <c r="T233" s="206"/>
      <c r="AT233" s="207" t="s">
        <v>170</v>
      </c>
      <c r="AU233" s="207" t="s">
        <v>81</v>
      </c>
      <c r="AV233" s="12" t="s">
        <v>81</v>
      </c>
      <c r="AW233" s="12" t="s">
        <v>34</v>
      </c>
      <c r="AX233" s="12" t="s">
        <v>73</v>
      </c>
      <c r="AY233" s="207" t="s">
        <v>160</v>
      </c>
    </row>
    <row r="234" spans="2:65" s="13" customFormat="1" ht="11.25">
      <c r="B234" s="208"/>
      <c r="C234" s="209"/>
      <c r="D234" s="194" t="s">
        <v>170</v>
      </c>
      <c r="E234" s="210" t="s">
        <v>1</v>
      </c>
      <c r="F234" s="211" t="s">
        <v>196</v>
      </c>
      <c r="G234" s="209"/>
      <c r="H234" s="212">
        <v>5.2880000000000003</v>
      </c>
      <c r="I234" s="213"/>
      <c r="J234" s="209"/>
      <c r="K234" s="209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170</v>
      </c>
      <c r="AU234" s="218" t="s">
        <v>81</v>
      </c>
      <c r="AV234" s="13" t="s">
        <v>122</v>
      </c>
      <c r="AW234" s="13" t="s">
        <v>34</v>
      </c>
      <c r="AX234" s="13" t="s">
        <v>77</v>
      </c>
      <c r="AY234" s="218" t="s">
        <v>160</v>
      </c>
    </row>
    <row r="235" spans="2:65" s="1" customFormat="1" ht="16.5" customHeight="1">
      <c r="B235" s="33"/>
      <c r="C235" s="182" t="s">
        <v>401</v>
      </c>
      <c r="D235" s="182" t="s">
        <v>162</v>
      </c>
      <c r="E235" s="183" t="s">
        <v>784</v>
      </c>
      <c r="F235" s="184" t="s">
        <v>785</v>
      </c>
      <c r="G235" s="185" t="s">
        <v>165</v>
      </c>
      <c r="H235" s="186">
        <v>5.3</v>
      </c>
      <c r="I235" s="187"/>
      <c r="J235" s="188">
        <f>ROUND(I235*H235,2)</f>
        <v>0</v>
      </c>
      <c r="K235" s="184" t="s">
        <v>166</v>
      </c>
      <c r="L235" s="37"/>
      <c r="M235" s="189" t="s">
        <v>1</v>
      </c>
      <c r="N235" s="190" t="s">
        <v>44</v>
      </c>
      <c r="O235" s="59"/>
      <c r="P235" s="191">
        <f>O235*H235</f>
        <v>0</v>
      </c>
      <c r="Q235" s="191">
        <v>0</v>
      </c>
      <c r="R235" s="191">
        <f>Q235*H235</f>
        <v>0</v>
      </c>
      <c r="S235" s="191">
        <v>6.3E-2</v>
      </c>
      <c r="T235" s="192">
        <f>S235*H235</f>
        <v>0.33389999999999997</v>
      </c>
      <c r="AR235" s="16" t="s">
        <v>122</v>
      </c>
      <c r="AT235" s="16" t="s">
        <v>162</v>
      </c>
      <c r="AU235" s="16" t="s">
        <v>81</v>
      </c>
      <c r="AY235" s="16" t="s">
        <v>160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16" t="s">
        <v>77</v>
      </c>
      <c r="BK235" s="193">
        <f>ROUND(I235*H235,2)</f>
        <v>0</v>
      </c>
      <c r="BL235" s="16" t="s">
        <v>122</v>
      </c>
      <c r="BM235" s="16" t="s">
        <v>786</v>
      </c>
    </row>
    <row r="236" spans="2:65" s="1" customFormat="1" ht="11.25">
      <c r="B236" s="33"/>
      <c r="C236" s="34"/>
      <c r="D236" s="194" t="s">
        <v>168</v>
      </c>
      <c r="E236" s="34"/>
      <c r="F236" s="195" t="s">
        <v>787</v>
      </c>
      <c r="G236" s="34"/>
      <c r="H236" s="34"/>
      <c r="I236" s="111"/>
      <c r="J236" s="34"/>
      <c r="K236" s="34"/>
      <c r="L236" s="37"/>
      <c r="M236" s="196"/>
      <c r="N236" s="59"/>
      <c r="O236" s="59"/>
      <c r="P236" s="59"/>
      <c r="Q236" s="59"/>
      <c r="R236" s="59"/>
      <c r="S236" s="59"/>
      <c r="T236" s="60"/>
      <c r="AT236" s="16" t="s">
        <v>168</v>
      </c>
      <c r="AU236" s="16" t="s">
        <v>81</v>
      </c>
    </row>
    <row r="237" spans="2:65" s="12" customFormat="1" ht="11.25">
      <c r="B237" s="197"/>
      <c r="C237" s="198"/>
      <c r="D237" s="194" t="s">
        <v>170</v>
      </c>
      <c r="E237" s="199" t="s">
        <v>1</v>
      </c>
      <c r="F237" s="200" t="s">
        <v>788</v>
      </c>
      <c r="G237" s="198"/>
      <c r="H237" s="201">
        <v>5.3</v>
      </c>
      <c r="I237" s="202"/>
      <c r="J237" s="198"/>
      <c r="K237" s="198"/>
      <c r="L237" s="203"/>
      <c r="M237" s="204"/>
      <c r="N237" s="205"/>
      <c r="O237" s="205"/>
      <c r="P237" s="205"/>
      <c r="Q237" s="205"/>
      <c r="R237" s="205"/>
      <c r="S237" s="205"/>
      <c r="T237" s="206"/>
      <c r="AT237" s="207" t="s">
        <v>170</v>
      </c>
      <c r="AU237" s="207" t="s">
        <v>81</v>
      </c>
      <c r="AV237" s="12" t="s">
        <v>81</v>
      </c>
      <c r="AW237" s="12" t="s">
        <v>34</v>
      </c>
      <c r="AX237" s="12" t="s">
        <v>77</v>
      </c>
      <c r="AY237" s="207" t="s">
        <v>160</v>
      </c>
    </row>
    <row r="238" spans="2:65" s="1" customFormat="1" ht="16.5" customHeight="1">
      <c r="B238" s="33"/>
      <c r="C238" s="182" t="s">
        <v>407</v>
      </c>
      <c r="D238" s="182" t="s">
        <v>162</v>
      </c>
      <c r="E238" s="183" t="s">
        <v>789</v>
      </c>
      <c r="F238" s="184" t="s">
        <v>790</v>
      </c>
      <c r="G238" s="185" t="s">
        <v>165</v>
      </c>
      <c r="H238" s="186">
        <v>14.975</v>
      </c>
      <c r="I238" s="187"/>
      <c r="J238" s="188">
        <f>ROUND(I238*H238,2)</f>
        <v>0</v>
      </c>
      <c r="K238" s="184" t="s">
        <v>166</v>
      </c>
      <c r="L238" s="37"/>
      <c r="M238" s="189" t="s">
        <v>1</v>
      </c>
      <c r="N238" s="190" t="s">
        <v>44</v>
      </c>
      <c r="O238" s="59"/>
      <c r="P238" s="191">
        <f>O238*H238</f>
        <v>0</v>
      </c>
      <c r="Q238" s="191">
        <v>0</v>
      </c>
      <c r="R238" s="191">
        <f>Q238*H238</f>
        <v>0</v>
      </c>
      <c r="S238" s="191">
        <v>0.11</v>
      </c>
      <c r="T238" s="192">
        <f>S238*H238</f>
        <v>1.6472499999999999</v>
      </c>
      <c r="AR238" s="16" t="s">
        <v>122</v>
      </c>
      <c r="AT238" s="16" t="s">
        <v>162</v>
      </c>
      <c r="AU238" s="16" t="s">
        <v>81</v>
      </c>
      <c r="AY238" s="16" t="s">
        <v>160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6" t="s">
        <v>77</v>
      </c>
      <c r="BK238" s="193">
        <f>ROUND(I238*H238,2)</f>
        <v>0</v>
      </c>
      <c r="BL238" s="16" t="s">
        <v>122</v>
      </c>
      <c r="BM238" s="16" t="s">
        <v>791</v>
      </c>
    </row>
    <row r="239" spans="2:65" s="1" customFormat="1" ht="11.25">
      <c r="B239" s="33"/>
      <c r="C239" s="34"/>
      <c r="D239" s="194" t="s">
        <v>168</v>
      </c>
      <c r="E239" s="34"/>
      <c r="F239" s="195" t="s">
        <v>792</v>
      </c>
      <c r="G239" s="34"/>
      <c r="H239" s="34"/>
      <c r="I239" s="111"/>
      <c r="J239" s="34"/>
      <c r="K239" s="34"/>
      <c r="L239" s="37"/>
      <c r="M239" s="196"/>
      <c r="N239" s="59"/>
      <c r="O239" s="59"/>
      <c r="P239" s="59"/>
      <c r="Q239" s="59"/>
      <c r="R239" s="59"/>
      <c r="S239" s="59"/>
      <c r="T239" s="60"/>
      <c r="AT239" s="16" t="s">
        <v>168</v>
      </c>
      <c r="AU239" s="16" t="s">
        <v>81</v>
      </c>
    </row>
    <row r="240" spans="2:65" s="12" customFormat="1" ht="11.25">
      <c r="B240" s="197"/>
      <c r="C240" s="198"/>
      <c r="D240" s="194" t="s">
        <v>170</v>
      </c>
      <c r="E240" s="199" t="s">
        <v>1</v>
      </c>
      <c r="F240" s="200" t="s">
        <v>793</v>
      </c>
      <c r="G240" s="198"/>
      <c r="H240" s="201">
        <v>14.975</v>
      </c>
      <c r="I240" s="202"/>
      <c r="J240" s="198"/>
      <c r="K240" s="198"/>
      <c r="L240" s="203"/>
      <c r="M240" s="204"/>
      <c r="N240" s="205"/>
      <c r="O240" s="205"/>
      <c r="P240" s="205"/>
      <c r="Q240" s="205"/>
      <c r="R240" s="205"/>
      <c r="S240" s="205"/>
      <c r="T240" s="206"/>
      <c r="AT240" s="207" t="s">
        <v>170</v>
      </c>
      <c r="AU240" s="207" t="s">
        <v>81</v>
      </c>
      <c r="AV240" s="12" t="s">
        <v>81</v>
      </c>
      <c r="AW240" s="12" t="s">
        <v>34</v>
      </c>
      <c r="AX240" s="12" t="s">
        <v>77</v>
      </c>
      <c r="AY240" s="207" t="s">
        <v>160</v>
      </c>
    </row>
    <row r="241" spans="2:65" s="1" customFormat="1" ht="16.5" customHeight="1">
      <c r="B241" s="33"/>
      <c r="C241" s="182" t="s">
        <v>413</v>
      </c>
      <c r="D241" s="182" t="s">
        <v>162</v>
      </c>
      <c r="E241" s="183" t="s">
        <v>548</v>
      </c>
      <c r="F241" s="184" t="s">
        <v>549</v>
      </c>
      <c r="G241" s="185" t="s">
        <v>165</v>
      </c>
      <c r="H241" s="186">
        <v>25.965</v>
      </c>
      <c r="I241" s="187"/>
      <c r="J241" s="188">
        <f>ROUND(I241*H241,2)</f>
        <v>0</v>
      </c>
      <c r="K241" s="184" t="s">
        <v>543</v>
      </c>
      <c r="L241" s="37"/>
      <c r="M241" s="189" t="s">
        <v>1</v>
      </c>
      <c r="N241" s="190" t="s">
        <v>44</v>
      </c>
      <c r="O241" s="59"/>
      <c r="P241" s="191">
        <f>O241*H241</f>
        <v>0</v>
      </c>
      <c r="Q241" s="191">
        <v>0</v>
      </c>
      <c r="R241" s="191">
        <f>Q241*H241</f>
        <v>0</v>
      </c>
      <c r="S241" s="191">
        <v>7.4999999999999997E-2</v>
      </c>
      <c r="T241" s="192">
        <f>S241*H241</f>
        <v>1.9473749999999999</v>
      </c>
      <c r="AR241" s="16" t="s">
        <v>122</v>
      </c>
      <c r="AT241" s="16" t="s">
        <v>162</v>
      </c>
      <c r="AU241" s="16" t="s">
        <v>81</v>
      </c>
      <c r="AY241" s="16" t="s">
        <v>160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16" t="s">
        <v>77</v>
      </c>
      <c r="BK241" s="193">
        <f>ROUND(I241*H241,2)</f>
        <v>0</v>
      </c>
      <c r="BL241" s="16" t="s">
        <v>122</v>
      </c>
      <c r="BM241" s="16" t="s">
        <v>794</v>
      </c>
    </row>
    <row r="242" spans="2:65" s="1" customFormat="1" ht="11.25">
      <c r="B242" s="33"/>
      <c r="C242" s="34"/>
      <c r="D242" s="194" t="s">
        <v>168</v>
      </c>
      <c r="E242" s="34"/>
      <c r="F242" s="195" t="s">
        <v>551</v>
      </c>
      <c r="G242" s="34"/>
      <c r="H242" s="34"/>
      <c r="I242" s="111"/>
      <c r="J242" s="34"/>
      <c r="K242" s="34"/>
      <c r="L242" s="37"/>
      <c r="M242" s="196"/>
      <c r="N242" s="59"/>
      <c r="O242" s="59"/>
      <c r="P242" s="59"/>
      <c r="Q242" s="59"/>
      <c r="R242" s="59"/>
      <c r="S242" s="59"/>
      <c r="T242" s="60"/>
      <c r="AT242" s="16" t="s">
        <v>168</v>
      </c>
      <c r="AU242" s="16" t="s">
        <v>81</v>
      </c>
    </row>
    <row r="243" spans="2:65" s="12" customFormat="1" ht="11.25">
      <c r="B243" s="197"/>
      <c r="C243" s="198"/>
      <c r="D243" s="194" t="s">
        <v>170</v>
      </c>
      <c r="E243" s="199" t="s">
        <v>1</v>
      </c>
      <c r="F243" s="200" t="s">
        <v>795</v>
      </c>
      <c r="G243" s="198"/>
      <c r="H243" s="201">
        <v>1.54</v>
      </c>
      <c r="I243" s="202"/>
      <c r="J243" s="198"/>
      <c r="K243" s="198"/>
      <c r="L243" s="203"/>
      <c r="M243" s="204"/>
      <c r="N243" s="205"/>
      <c r="O243" s="205"/>
      <c r="P243" s="205"/>
      <c r="Q243" s="205"/>
      <c r="R243" s="205"/>
      <c r="S243" s="205"/>
      <c r="T243" s="206"/>
      <c r="AT243" s="207" t="s">
        <v>170</v>
      </c>
      <c r="AU243" s="207" t="s">
        <v>81</v>
      </c>
      <c r="AV243" s="12" t="s">
        <v>81</v>
      </c>
      <c r="AW243" s="12" t="s">
        <v>34</v>
      </c>
      <c r="AX243" s="12" t="s">
        <v>73</v>
      </c>
      <c r="AY243" s="207" t="s">
        <v>160</v>
      </c>
    </row>
    <row r="244" spans="2:65" s="12" customFormat="1" ht="11.25">
      <c r="B244" s="197"/>
      <c r="C244" s="198"/>
      <c r="D244" s="194" t="s">
        <v>170</v>
      </c>
      <c r="E244" s="199" t="s">
        <v>1</v>
      </c>
      <c r="F244" s="200" t="s">
        <v>796</v>
      </c>
      <c r="G244" s="198"/>
      <c r="H244" s="201">
        <v>9.4499999999999993</v>
      </c>
      <c r="I244" s="202"/>
      <c r="J244" s="198"/>
      <c r="K244" s="198"/>
      <c r="L244" s="203"/>
      <c r="M244" s="204"/>
      <c r="N244" s="205"/>
      <c r="O244" s="205"/>
      <c r="P244" s="205"/>
      <c r="Q244" s="205"/>
      <c r="R244" s="205"/>
      <c r="S244" s="205"/>
      <c r="T244" s="206"/>
      <c r="AT244" s="207" t="s">
        <v>170</v>
      </c>
      <c r="AU244" s="207" t="s">
        <v>81</v>
      </c>
      <c r="AV244" s="12" t="s">
        <v>81</v>
      </c>
      <c r="AW244" s="12" t="s">
        <v>34</v>
      </c>
      <c r="AX244" s="12" t="s">
        <v>73</v>
      </c>
      <c r="AY244" s="207" t="s">
        <v>160</v>
      </c>
    </row>
    <row r="245" spans="2:65" s="12" customFormat="1" ht="11.25">
      <c r="B245" s="197"/>
      <c r="C245" s="198"/>
      <c r="D245" s="194" t="s">
        <v>170</v>
      </c>
      <c r="E245" s="199" t="s">
        <v>1</v>
      </c>
      <c r="F245" s="200" t="s">
        <v>793</v>
      </c>
      <c r="G245" s="198"/>
      <c r="H245" s="201">
        <v>14.975</v>
      </c>
      <c r="I245" s="202"/>
      <c r="J245" s="198"/>
      <c r="K245" s="198"/>
      <c r="L245" s="203"/>
      <c r="M245" s="204"/>
      <c r="N245" s="205"/>
      <c r="O245" s="205"/>
      <c r="P245" s="205"/>
      <c r="Q245" s="205"/>
      <c r="R245" s="205"/>
      <c r="S245" s="205"/>
      <c r="T245" s="206"/>
      <c r="AT245" s="207" t="s">
        <v>170</v>
      </c>
      <c r="AU245" s="207" t="s">
        <v>81</v>
      </c>
      <c r="AV245" s="12" t="s">
        <v>81</v>
      </c>
      <c r="AW245" s="12" t="s">
        <v>34</v>
      </c>
      <c r="AX245" s="12" t="s">
        <v>73</v>
      </c>
      <c r="AY245" s="207" t="s">
        <v>160</v>
      </c>
    </row>
    <row r="246" spans="2:65" s="13" customFormat="1" ht="11.25">
      <c r="B246" s="208"/>
      <c r="C246" s="209"/>
      <c r="D246" s="194" t="s">
        <v>170</v>
      </c>
      <c r="E246" s="210" t="s">
        <v>1</v>
      </c>
      <c r="F246" s="211" t="s">
        <v>196</v>
      </c>
      <c r="G246" s="209"/>
      <c r="H246" s="212">
        <v>25.965</v>
      </c>
      <c r="I246" s="213"/>
      <c r="J246" s="209"/>
      <c r="K246" s="209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170</v>
      </c>
      <c r="AU246" s="218" t="s">
        <v>81</v>
      </c>
      <c r="AV246" s="13" t="s">
        <v>122</v>
      </c>
      <c r="AW246" s="13" t="s">
        <v>34</v>
      </c>
      <c r="AX246" s="13" t="s">
        <v>77</v>
      </c>
      <c r="AY246" s="218" t="s">
        <v>160</v>
      </c>
    </row>
    <row r="247" spans="2:65" s="1" customFormat="1" ht="16.5" customHeight="1">
      <c r="B247" s="33"/>
      <c r="C247" s="182" t="s">
        <v>419</v>
      </c>
      <c r="D247" s="182" t="s">
        <v>162</v>
      </c>
      <c r="E247" s="183" t="s">
        <v>552</v>
      </c>
      <c r="F247" s="184" t="s">
        <v>553</v>
      </c>
      <c r="G247" s="185" t="s">
        <v>165</v>
      </c>
      <c r="H247" s="186">
        <v>14.975</v>
      </c>
      <c r="I247" s="187"/>
      <c r="J247" s="188">
        <f>ROUND(I247*H247,2)</f>
        <v>0</v>
      </c>
      <c r="K247" s="184" t="s">
        <v>543</v>
      </c>
      <c r="L247" s="37"/>
      <c r="M247" s="189" t="s">
        <v>1</v>
      </c>
      <c r="N247" s="190" t="s">
        <v>44</v>
      </c>
      <c r="O247" s="59"/>
      <c r="P247" s="191">
        <f>O247*H247</f>
        <v>0</v>
      </c>
      <c r="Q247" s="191">
        <v>0</v>
      </c>
      <c r="R247" s="191">
        <f>Q247*H247</f>
        <v>0</v>
      </c>
      <c r="S247" s="191">
        <v>0</v>
      </c>
      <c r="T247" s="192">
        <f>S247*H247</f>
        <v>0</v>
      </c>
      <c r="AR247" s="16" t="s">
        <v>122</v>
      </c>
      <c r="AT247" s="16" t="s">
        <v>162</v>
      </c>
      <c r="AU247" s="16" t="s">
        <v>81</v>
      </c>
      <c r="AY247" s="16" t="s">
        <v>160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16" t="s">
        <v>77</v>
      </c>
      <c r="BK247" s="193">
        <f>ROUND(I247*H247,2)</f>
        <v>0</v>
      </c>
      <c r="BL247" s="16" t="s">
        <v>122</v>
      </c>
      <c r="BM247" s="16" t="s">
        <v>797</v>
      </c>
    </row>
    <row r="248" spans="2:65" s="1" customFormat="1" ht="11.25">
      <c r="B248" s="33"/>
      <c r="C248" s="34"/>
      <c r="D248" s="194" t="s">
        <v>168</v>
      </c>
      <c r="E248" s="34"/>
      <c r="F248" s="195" t="s">
        <v>555</v>
      </c>
      <c r="G248" s="34"/>
      <c r="H248" s="34"/>
      <c r="I248" s="111"/>
      <c r="J248" s="34"/>
      <c r="K248" s="34"/>
      <c r="L248" s="37"/>
      <c r="M248" s="196"/>
      <c r="N248" s="59"/>
      <c r="O248" s="59"/>
      <c r="P248" s="59"/>
      <c r="Q248" s="59"/>
      <c r="R248" s="59"/>
      <c r="S248" s="59"/>
      <c r="T248" s="60"/>
      <c r="AT248" s="16" t="s">
        <v>168</v>
      </c>
      <c r="AU248" s="16" t="s">
        <v>81</v>
      </c>
    </row>
    <row r="249" spans="2:65" s="12" customFormat="1" ht="11.25">
      <c r="B249" s="197"/>
      <c r="C249" s="198"/>
      <c r="D249" s="194" t="s">
        <v>170</v>
      </c>
      <c r="E249" s="199" t="s">
        <v>1</v>
      </c>
      <c r="F249" s="200" t="s">
        <v>793</v>
      </c>
      <c r="G249" s="198"/>
      <c r="H249" s="201">
        <v>14.975</v>
      </c>
      <c r="I249" s="202"/>
      <c r="J249" s="198"/>
      <c r="K249" s="198"/>
      <c r="L249" s="203"/>
      <c r="M249" s="204"/>
      <c r="N249" s="205"/>
      <c r="O249" s="205"/>
      <c r="P249" s="205"/>
      <c r="Q249" s="205"/>
      <c r="R249" s="205"/>
      <c r="S249" s="205"/>
      <c r="T249" s="206"/>
      <c r="AT249" s="207" t="s">
        <v>170</v>
      </c>
      <c r="AU249" s="207" t="s">
        <v>81</v>
      </c>
      <c r="AV249" s="12" t="s">
        <v>81</v>
      </c>
      <c r="AW249" s="12" t="s">
        <v>34</v>
      </c>
      <c r="AX249" s="12" t="s">
        <v>77</v>
      </c>
      <c r="AY249" s="207" t="s">
        <v>160</v>
      </c>
    </row>
    <row r="250" spans="2:65" s="1" customFormat="1" ht="16.5" customHeight="1">
      <c r="B250" s="33"/>
      <c r="C250" s="182" t="s">
        <v>427</v>
      </c>
      <c r="D250" s="182" t="s">
        <v>162</v>
      </c>
      <c r="E250" s="183" t="s">
        <v>556</v>
      </c>
      <c r="F250" s="184" t="s">
        <v>557</v>
      </c>
      <c r="G250" s="185" t="s">
        <v>180</v>
      </c>
      <c r="H250" s="186">
        <v>14.975</v>
      </c>
      <c r="I250" s="187"/>
      <c r="J250" s="188">
        <f>ROUND(I250*H250,2)</f>
        <v>0</v>
      </c>
      <c r="K250" s="184" t="s">
        <v>543</v>
      </c>
      <c r="L250" s="37"/>
      <c r="M250" s="189" t="s">
        <v>1</v>
      </c>
      <c r="N250" s="190" t="s">
        <v>44</v>
      </c>
      <c r="O250" s="59"/>
      <c r="P250" s="191">
        <f>O250*H250</f>
        <v>0</v>
      </c>
      <c r="Q250" s="191">
        <v>0</v>
      </c>
      <c r="R250" s="191">
        <f>Q250*H250</f>
        <v>0</v>
      </c>
      <c r="S250" s="191">
        <v>0</v>
      </c>
      <c r="T250" s="192">
        <f>S250*H250</f>
        <v>0</v>
      </c>
      <c r="AR250" s="16" t="s">
        <v>122</v>
      </c>
      <c r="AT250" s="16" t="s">
        <v>162</v>
      </c>
      <c r="AU250" s="16" t="s">
        <v>81</v>
      </c>
      <c r="AY250" s="16" t="s">
        <v>160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16" t="s">
        <v>77</v>
      </c>
      <c r="BK250" s="193">
        <f>ROUND(I250*H250,2)</f>
        <v>0</v>
      </c>
      <c r="BL250" s="16" t="s">
        <v>122</v>
      </c>
      <c r="BM250" s="16" t="s">
        <v>798</v>
      </c>
    </row>
    <row r="251" spans="2:65" s="1" customFormat="1" ht="11.25">
      <c r="B251" s="33"/>
      <c r="C251" s="34"/>
      <c r="D251" s="194" t="s">
        <v>168</v>
      </c>
      <c r="E251" s="34"/>
      <c r="F251" s="195" t="s">
        <v>559</v>
      </c>
      <c r="G251" s="34"/>
      <c r="H251" s="34"/>
      <c r="I251" s="111"/>
      <c r="J251" s="34"/>
      <c r="K251" s="34"/>
      <c r="L251" s="37"/>
      <c r="M251" s="196"/>
      <c r="N251" s="59"/>
      <c r="O251" s="59"/>
      <c r="P251" s="59"/>
      <c r="Q251" s="59"/>
      <c r="R251" s="59"/>
      <c r="S251" s="59"/>
      <c r="T251" s="60"/>
      <c r="AT251" s="16" t="s">
        <v>168</v>
      </c>
      <c r="AU251" s="16" t="s">
        <v>81</v>
      </c>
    </row>
    <row r="252" spans="2:65" s="12" customFormat="1" ht="11.25">
      <c r="B252" s="197"/>
      <c r="C252" s="198"/>
      <c r="D252" s="194" t="s">
        <v>170</v>
      </c>
      <c r="E252" s="199" t="s">
        <v>1</v>
      </c>
      <c r="F252" s="200" t="s">
        <v>793</v>
      </c>
      <c r="G252" s="198"/>
      <c r="H252" s="201">
        <v>14.975</v>
      </c>
      <c r="I252" s="202"/>
      <c r="J252" s="198"/>
      <c r="K252" s="198"/>
      <c r="L252" s="203"/>
      <c r="M252" s="204"/>
      <c r="N252" s="205"/>
      <c r="O252" s="205"/>
      <c r="P252" s="205"/>
      <c r="Q252" s="205"/>
      <c r="R252" s="205"/>
      <c r="S252" s="205"/>
      <c r="T252" s="206"/>
      <c r="AT252" s="207" t="s">
        <v>170</v>
      </c>
      <c r="AU252" s="207" t="s">
        <v>81</v>
      </c>
      <c r="AV252" s="12" t="s">
        <v>81</v>
      </c>
      <c r="AW252" s="12" t="s">
        <v>34</v>
      </c>
      <c r="AX252" s="12" t="s">
        <v>77</v>
      </c>
      <c r="AY252" s="207" t="s">
        <v>160</v>
      </c>
    </row>
    <row r="253" spans="2:65" s="1" customFormat="1" ht="16.5" customHeight="1">
      <c r="B253" s="33"/>
      <c r="C253" s="182" t="s">
        <v>432</v>
      </c>
      <c r="D253" s="182" t="s">
        <v>162</v>
      </c>
      <c r="E253" s="183" t="s">
        <v>562</v>
      </c>
      <c r="F253" s="184" t="s">
        <v>563</v>
      </c>
      <c r="G253" s="185" t="s">
        <v>165</v>
      </c>
      <c r="H253" s="186">
        <v>14.975</v>
      </c>
      <c r="I253" s="187"/>
      <c r="J253" s="188">
        <f>ROUND(I253*H253,2)</f>
        <v>0</v>
      </c>
      <c r="K253" s="184" t="s">
        <v>543</v>
      </c>
      <c r="L253" s="37"/>
      <c r="M253" s="189" t="s">
        <v>1</v>
      </c>
      <c r="N253" s="190" t="s">
        <v>44</v>
      </c>
      <c r="O253" s="59"/>
      <c r="P253" s="191">
        <f>O253*H253</f>
        <v>0</v>
      </c>
      <c r="Q253" s="191">
        <v>3.9079999999999997E-2</v>
      </c>
      <c r="R253" s="191">
        <f>Q253*H253</f>
        <v>0.58522299999999994</v>
      </c>
      <c r="S253" s="191">
        <v>0</v>
      </c>
      <c r="T253" s="192">
        <f>S253*H253</f>
        <v>0</v>
      </c>
      <c r="AR253" s="16" t="s">
        <v>122</v>
      </c>
      <c r="AT253" s="16" t="s">
        <v>162</v>
      </c>
      <c r="AU253" s="16" t="s">
        <v>81</v>
      </c>
      <c r="AY253" s="16" t="s">
        <v>160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6" t="s">
        <v>77</v>
      </c>
      <c r="BK253" s="193">
        <f>ROUND(I253*H253,2)</f>
        <v>0</v>
      </c>
      <c r="BL253" s="16" t="s">
        <v>122</v>
      </c>
      <c r="BM253" s="16" t="s">
        <v>799</v>
      </c>
    </row>
    <row r="254" spans="2:65" s="1" customFormat="1" ht="11.25">
      <c r="B254" s="33"/>
      <c r="C254" s="34"/>
      <c r="D254" s="194" t="s">
        <v>168</v>
      </c>
      <c r="E254" s="34"/>
      <c r="F254" s="195" t="s">
        <v>565</v>
      </c>
      <c r="G254" s="34"/>
      <c r="H254" s="34"/>
      <c r="I254" s="111"/>
      <c r="J254" s="34"/>
      <c r="K254" s="34"/>
      <c r="L254" s="37"/>
      <c r="M254" s="196"/>
      <c r="N254" s="59"/>
      <c r="O254" s="59"/>
      <c r="P254" s="59"/>
      <c r="Q254" s="59"/>
      <c r="R254" s="59"/>
      <c r="S254" s="59"/>
      <c r="T254" s="60"/>
      <c r="AT254" s="16" t="s">
        <v>168</v>
      </c>
      <c r="AU254" s="16" t="s">
        <v>81</v>
      </c>
    </row>
    <row r="255" spans="2:65" s="12" customFormat="1" ht="11.25">
      <c r="B255" s="197"/>
      <c r="C255" s="198"/>
      <c r="D255" s="194" t="s">
        <v>170</v>
      </c>
      <c r="E255" s="199" t="s">
        <v>1</v>
      </c>
      <c r="F255" s="200" t="s">
        <v>793</v>
      </c>
      <c r="G255" s="198"/>
      <c r="H255" s="201">
        <v>14.975</v>
      </c>
      <c r="I255" s="202"/>
      <c r="J255" s="198"/>
      <c r="K255" s="198"/>
      <c r="L255" s="203"/>
      <c r="M255" s="204"/>
      <c r="N255" s="205"/>
      <c r="O255" s="205"/>
      <c r="P255" s="205"/>
      <c r="Q255" s="205"/>
      <c r="R255" s="205"/>
      <c r="S255" s="205"/>
      <c r="T255" s="206"/>
      <c r="AT255" s="207" t="s">
        <v>170</v>
      </c>
      <c r="AU255" s="207" t="s">
        <v>81</v>
      </c>
      <c r="AV255" s="12" t="s">
        <v>81</v>
      </c>
      <c r="AW255" s="12" t="s">
        <v>34</v>
      </c>
      <c r="AX255" s="12" t="s">
        <v>77</v>
      </c>
      <c r="AY255" s="207" t="s">
        <v>160</v>
      </c>
    </row>
    <row r="256" spans="2:65" s="1" customFormat="1" ht="16.5" customHeight="1">
      <c r="B256" s="33"/>
      <c r="C256" s="182" t="s">
        <v>437</v>
      </c>
      <c r="D256" s="182" t="s">
        <v>162</v>
      </c>
      <c r="E256" s="183" t="s">
        <v>800</v>
      </c>
      <c r="F256" s="184" t="s">
        <v>801</v>
      </c>
      <c r="G256" s="185" t="s">
        <v>165</v>
      </c>
      <c r="H256" s="186">
        <v>1.54</v>
      </c>
      <c r="I256" s="187"/>
      <c r="J256" s="188">
        <f>ROUND(I256*H256,2)</f>
        <v>0</v>
      </c>
      <c r="K256" s="184" t="s">
        <v>166</v>
      </c>
      <c r="L256" s="37"/>
      <c r="M256" s="189" t="s">
        <v>1</v>
      </c>
      <c r="N256" s="190" t="s">
        <v>44</v>
      </c>
      <c r="O256" s="59"/>
      <c r="P256" s="191">
        <f>O256*H256</f>
        <v>0</v>
      </c>
      <c r="Q256" s="191">
        <v>5.3400000000000001E-3</v>
      </c>
      <c r="R256" s="191">
        <f>Q256*H256</f>
        <v>8.223600000000001E-3</v>
      </c>
      <c r="S256" s="191">
        <v>0</v>
      </c>
      <c r="T256" s="192">
        <f>S256*H256</f>
        <v>0</v>
      </c>
      <c r="AR256" s="16" t="s">
        <v>122</v>
      </c>
      <c r="AT256" s="16" t="s">
        <v>162</v>
      </c>
      <c r="AU256" s="16" t="s">
        <v>81</v>
      </c>
      <c r="AY256" s="16" t="s">
        <v>160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6" t="s">
        <v>77</v>
      </c>
      <c r="BK256" s="193">
        <f>ROUND(I256*H256,2)</f>
        <v>0</v>
      </c>
      <c r="BL256" s="16" t="s">
        <v>122</v>
      </c>
      <c r="BM256" s="16" t="s">
        <v>802</v>
      </c>
    </row>
    <row r="257" spans="2:65" s="1" customFormat="1" ht="11.25">
      <c r="B257" s="33"/>
      <c r="C257" s="34"/>
      <c r="D257" s="194" t="s">
        <v>168</v>
      </c>
      <c r="E257" s="34"/>
      <c r="F257" s="195" t="s">
        <v>803</v>
      </c>
      <c r="G257" s="34"/>
      <c r="H257" s="34"/>
      <c r="I257" s="111"/>
      <c r="J257" s="34"/>
      <c r="K257" s="34"/>
      <c r="L257" s="37"/>
      <c r="M257" s="196"/>
      <c r="N257" s="59"/>
      <c r="O257" s="59"/>
      <c r="P257" s="59"/>
      <c r="Q257" s="59"/>
      <c r="R257" s="59"/>
      <c r="S257" s="59"/>
      <c r="T257" s="60"/>
      <c r="AT257" s="16" t="s">
        <v>168</v>
      </c>
      <c r="AU257" s="16" t="s">
        <v>81</v>
      </c>
    </row>
    <row r="258" spans="2:65" s="14" customFormat="1" ht="11.25">
      <c r="B258" s="232"/>
      <c r="C258" s="233"/>
      <c r="D258" s="194" t="s">
        <v>170</v>
      </c>
      <c r="E258" s="234" t="s">
        <v>1</v>
      </c>
      <c r="F258" s="235" t="s">
        <v>804</v>
      </c>
      <c r="G258" s="233"/>
      <c r="H258" s="234" t="s">
        <v>1</v>
      </c>
      <c r="I258" s="236"/>
      <c r="J258" s="233"/>
      <c r="K258" s="233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170</v>
      </c>
      <c r="AU258" s="241" t="s">
        <v>81</v>
      </c>
      <c r="AV258" s="14" t="s">
        <v>77</v>
      </c>
      <c r="AW258" s="14" t="s">
        <v>34</v>
      </c>
      <c r="AX258" s="14" t="s">
        <v>73</v>
      </c>
      <c r="AY258" s="241" t="s">
        <v>160</v>
      </c>
    </row>
    <row r="259" spans="2:65" s="12" customFormat="1" ht="11.25">
      <c r="B259" s="197"/>
      <c r="C259" s="198"/>
      <c r="D259" s="194" t="s">
        <v>170</v>
      </c>
      <c r="E259" s="199" t="s">
        <v>1</v>
      </c>
      <c r="F259" s="200" t="s">
        <v>795</v>
      </c>
      <c r="G259" s="198"/>
      <c r="H259" s="201">
        <v>1.54</v>
      </c>
      <c r="I259" s="202"/>
      <c r="J259" s="198"/>
      <c r="K259" s="198"/>
      <c r="L259" s="203"/>
      <c r="M259" s="204"/>
      <c r="N259" s="205"/>
      <c r="O259" s="205"/>
      <c r="P259" s="205"/>
      <c r="Q259" s="205"/>
      <c r="R259" s="205"/>
      <c r="S259" s="205"/>
      <c r="T259" s="206"/>
      <c r="AT259" s="207" t="s">
        <v>170</v>
      </c>
      <c r="AU259" s="207" t="s">
        <v>81</v>
      </c>
      <c r="AV259" s="12" t="s">
        <v>81</v>
      </c>
      <c r="AW259" s="12" t="s">
        <v>34</v>
      </c>
      <c r="AX259" s="12" t="s">
        <v>77</v>
      </c>
      <c r="AY259" s="207" t="s">
        <v>160</v>
      </c>
    </row>
    <row r="260" spans="2:65" s="1" customFormat="1" ht="16.5" customHeight="1">
      <c r="B260" s="33"/>
      <c r="C260" s="182" t="s">
        <v>442</v>
      </c>
      <c r="D260" s="182" t="s">
        <v>162</v>
      </c>
      <c r="E260" s="183" t="s">
        <v>571</v>
      </c>
      <c r="F260" s="184" t="s">
        <v>572</v>
      </c>
      <c r="G260" s="185" t="s">
        <v>165</v>
      </c>
      <c r="H260" s="186">
        <v>1.54</v>
      </c>
      <c r="I260" s="187"/>
      <c r="J260" s="188">
        <f>ROUND(I260*H260,2)</f>
        <v>0</v>
      </c>
      <c r="K260" s="184" t="s">
        <v>1</v>
      </c>
      <c r="L260" s="37"/>
      <c r="M260" s="189" t="s">
        <v>1</v>
      </c>
      <c r="N260" s="190" t="s">
        <v>44</v>
      </c>
      <c r="O260" s="59"/>
      <c r="P260" s="191">
        <f>O260*H260</f>
        <v>0</v>
      </c>
      <c r="Q260" s="191">
        <v>5.0000000000000001E-4</v>
      </c>
      <c r="R260" s="191">
        <f>Q260*H260</f>
        <v>7.7000000000000007E-4</v>
      </c>
      <c r="S260" s="191">
        <v>0</v>
      </c>
      <c r="T260" s="192">
        <f>S260*H260</f>
        <v>0</v>
      </c>
      <c r="AR260" s="16" t="s">
        <v>122</v>
      </c>
      <c r="AT260" s="16" t="s">
        <v>162</v>
      </c>
      <c r="AU260" s="16" t="s">
        <v>81</v>
      </c>
      <c r="AY260" s="16" t="s">
        <v>160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16" t="s">
        <v>77</v>
      </c>
      <c r="BK260" s="193">
        <f>ROUND(I260*H260,2)</f>
        <v>0</v>
      </c>
      <c r="BL260" s="16" t="s">
        <v>122</v>
      </c>
      <c r="BM260" s="16" t="s">
        <v>805</v>
      </c>
    </row>
    <row r="261" spans="2:65" s="1" customFormat="1" ht="11.25">
      <c r="B261" s="33"/>
      <c r="C261" s="34"/>
      <c r="D261" s="194" t="s">
        <v>168</v>
      </c>
      <c r="E261" s="34"/>
      <c r="F261" s="195" t="s">
        <v>574</v>
      </c>
      <c r="G261" s="34"/>
      <c r="H261" s="34"/>
      <c r="I261" s="111"/>
      <c r="J261" s="34"/>
      <c r="K261" s="34"/>
      <c r="L261" s="37"/>
      <c r="M261" s="196"/>
      <c r="N261" s="59"/>
      <c r="O261" s="59"/>
      <c r="P261" s="59"/>
      <c r="Q261" s="59"/>
      <c r="R261" s="59"/>
      <c r="S261" s="59"/>
      <c r="T261" s="60"/>
      <c r="AT261" s="16" t="s">
        <v>168</v>
      </c>
      <c r="AU261" s="16" t="s">
        <v>81</v>
      </c>
    </row>
    <row r="262" spans="2:65" s="12" customFormat="1" ht="11.25">
      <c r="B262" s="197"/>
      <c r="C262" s="198"/>
      <c r="D262" s="194" t="s">
        <v>170</v>
      </c>
      <c r="E262" s="199" t="s">
        <v>1</v>
      </c>
      <c r="F262" s="200" t="s">
        <v>795</v>
      </c>
      <c r="G262" s="198"/>
      <c r="H262" s="201">
        <v>1.54</v>
      </c>
      <c r="I262" s="202"/>
      <c r="J262" s="198"/>
      <c r="K262" s="198"/>
      <c r="L262" s="203"/>
      <c r="M262" s="204"/>
      <c r="N262" s="205"/>
      <c r="O262" s="205"/>
      <c r="P262" s="205"/>
      <c r="Q262" s="205"/>
      <c r="R262" s="205"/>
      <c r="S262" s="205"/>
      <c r="T262" s="206"/>
      <c r="AT262" s="207" t="s">
        <v>170</v>
      </c>
      <c r="AU262" s="207" t="s">
        <v>81</v>
      </c>
      <c r="AV262" s="12" t="s">
        <v>81</v>
      </c>
      <c r="AW262" s="12" t="s">
        <v>34</v>
      </c>
      <c r="AX262" s="12" t="s">
        <v>77</v>
      </c>
      <c r="AY262" s="207" t="s">
        <v>160</v>
      </c>
    </row>
    <row r="263" spans="2:65" s="11" customFormat="1" ht="22.9" customHeight="1">
      <c r="B263" s="166"/>
      <c r="C263" s="167"/>
      <c r="D263" s="168" t="s">
        <v>72</v>
      </c>
      <c r="E263" s="180" t="s">
        <v>425</v>
      </c>
      <c r="F263" s="180" t="s">
        <v>426</v>
      </c>
      <c r="G263" s="167"/>
      <c r="H263" s="167"/>
      <c r="I263" s="170"/>
      <c r="J263" s="181">
        <f>BK263</f>
        <v>0</v>
      </c>
      <c r="K263" s="167"/>
      <c r="L263" s="172"/>
      <c r="M263" s="173"/>
      <c r="N263" s="174"/>
      <c r="O263" s="174"/>
      <c r="P263" s="175">
        <f>SUM(P264:P272)</f>
        <v>0</v>
      </c>
      <c r="Q263" s="174"/>
      <c r="R263" s="175">
        <f>SUM(R264:R272)</f>
        <v>0</v>
      </c>
      <c r="S263" s="174"/>
      <c r="T263" s="176">
        <f>SUM(T264:T272)</f>
        <v>0</v>
      </c>
      <c r="AR263" s="177" t="s">
        <v>77</v>
      </c>
      <c r="AT263" s="178" t="s">
        <v>72</v>
      </c>
      <c r="AU263" s="178" t="s">
        <v>77</v>
      </c>
      <c r="AY263" s="177" t="s">
        <v>160</v>
      </c>
      <c r="BK263" s="179">
        <f>SUM(BK264:BK272)</f>
        <v>0</v>
      </c>
    </row>
    <row r="264" spans="2:65" s="1" customFormat="1" ht="16.5" customHeight="1">
      <c r="B264" s="33"/>
      <c r="C264" s="182" t="s">
        <v>450</v>
      </c>
      <c r="D264" s="182" t="s">
        <v>162</v>
      </c>
      <c r="E264" s="183" t="s">
        <v>428</v>
      </c>
      <c r="F264" s="184" t="s">
        <v>429</v>
      </c>
      <c r="G264" s="185" t="s">
        <v>231</v>
      </c>
      <c r="H264" s="186">
        <v>50.351999999999997</v>
      </c>
      <c r="I264" s="187"/>
      <c r="J264" s="188">
        <f>ROUND(I264*H264,2)</f>
        <v>0</v>
      </c>
      <c r="K264" s="184" t="s">
        <v>166</v>
      </c>
      <c r="L264" s="37"/>
      <c r="M264" s="189" t="s">
        <v>1</v>
      </c>
      <c r="N264" s="190" t="s">
        <v>44</v>
      </c>
      <c r="O264" s="59"/>
      <c r="P264" s="191">
        <f>O264*H264</f>
        <v>0</v>
      </c>
      <c r="Q264" s="191">
        <v>0</v>
      </c>
      <c r="R264" s="191">
        <f>Q264*H264</f>
        <v>0</v>
      </c>
      <c r="S264" s="191">
        <v>0</v>
      </c>
      <c r="T264" s="192">
        <f>S264*H264</f>
        <v>0</v>
      </c>
      <c r="AR264" s="16" t="s">
        <v>122</v>
      </c>
      <c r="AT264" s="16" t="s">
        <v>162</v>
      </c>
      <c r="AU264" s="16" t="s">
        <v>81</v>
      </c>
      <c r="AY264" s="16" t="s">
        <v>160</v>
      </c>
      <c r="BE264" s="193">
        <f>IF(N264="základní",J264,0)</f>
        <v>0</v>
      </c>
      <c r="BF264" s="193">
        <f>IF(N264="snížená",J264,0)</f>
        <v>0</v>
      </c>
      <c r="BG264" s="193">
        <f>IF(N264="zákl. přenesená",J264,0)</f>
        <v>0</v>
      </c>
      <c r="BH264" s="193">
        <f>IF(N264="sníž. přenesená",J264,0)</f>
        <v>0</v>
      </c>
      <c r="BI264" s="193">
        <f>IF(N264="nulová",J264,0)</f>
        <v>0</v>
      </c>
      <c r="BJ264" s="16" t="s">
        <v>77</v>
      </c>
      <c r="BK264" s="193">
        <f>ROUND(I264*H264,2)</f>
        <v>0</v>
      </c>
      <c r="BL264" s="16" t="s">
        <v>122</v>
      </c>
      <c r="BM264" s="16" t="s">
        <v>806</v>
      </c>
    </row>
    <row r="265" spans="2:65" s="1" customFormat="1" ht="11.25">
      <c r="B265" s="33"/>
      <c r="C265" s="34"/>
      <c r="D265" s="194" t="s">
        <v>168</v>
      </c>
      <c r="E265" s="34"/>
      <c r="F265" s="195" t="s">
        <v>431</v>
      </c>
      <c r="G265" s="34"/>
      <c r="H265" s="34"/>
      <c r="I265" s="111"/>
      <c r="J265" s="34"/>
      <c r="K265" s="34"/>
      <c r="L265" s="37"/>
      <c r="M265" s="196"/>
      <c r="N265" s="59"/>
      <c r="O265" s="59"/>
      <c r="P265" s="59"/>
      <c r="Q265" s="59"/>
      <c r="R265" s="59"/>
      <c r="S265" s="59"/>
      <c r="T265" s="60"/>
      <c r="AT265" s="16" t="s">
        <v>168</v>
      </c>
      <c r="AU265" s="16" t="s">
        <v>81</v>
      </c>
    </row>
    <row r="266" spans="2:65" s="1" customFormat="1" ht="16.5" customHeight="1">
      <c r="B266" s="33"/>
      <c r="C266" s="182" t="s">
        <v>807</v>
      </c>
      <c r="D266" s="182" t="s">
        <v>162</v>
      </c>
      <c r="E266" s="183" t="s">
        <v>433</v>
      </c>
      <c r="F266" s="184" t="s">
        <v>434</v>
      </c>
      <c r="G266" s="185" t="s">
        <v>231</v>
      </c>
      <c r="H266" s="186">
        <v>50.351999999999997</v>
      </c>
      <c r="I266" s="187"/>
      <c r="J266" s="188">
        <f>ROUND(I266*H266,2)</f>
        <v>0</v>
      </c>
      <c r="K266" s="184" t="s">
        <v>166</v>
      </c>
      <c r="L266" s="37"/>
      <c r="M266" s="189" t="s">
        <v>1</v>
      </c>
      <c r="N266" s="190" t="s">
        <v>44</v>
      </c>
      <c r="O266" s="59"/>
      <c r="P266" s="191">
        <f>O266*H266</f>
        <v>0</v>
      </c>
      <c r="Q266" s="191">
        <v>0</v>
      </c>
      <c r="R266" s="191">
        <f>Q266*H266</f>
        <v>0</v>
      </c>
      <c r="S266" s="191">
        <v>0</v>
      </c>
      <c r="T266" s="192">
        <f>S266*H266</f>
        <v>0</v>
      </c>
      <c r="AR266" s="16" t="s">
        <v>122</v>
      </c>
      <c r="AT266" s="16" t="s">
        <v>162</v>
      </c>
      <c r="AU266" s="16" t="s">
        <v>81</v>
      </c>
      <c r="AY266" s="16" t="s">
        <v>160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16" t="s">
        <v>77</v>
      </c>
      <c r="BK266" s="193">
        <f>ROUND(I266*H266,2)</f>
        <v>0</v>
      </c>
      <c r="BL266" s="16" t="s">
        <v>122</v>
      </c>
      <c r="BM266" s="16" t="s">
        <v>808</v>
      </c>
    </row>
    <row r="267" spans="2:65" s="1" customFormat="1" ht="19.5">
      <c r="B267" s="33"/>
      <c r="C267" s="34"/>
      <c r="D267" s="194" t="s">
        <v>168</v>
      </c>
      <c r="E267" s="34"/>
      <c r="F267" s="195" t="s">
        <v>436</v>
      </c>
      <c r="G267" s="34"/>
      <c r="H267" s="34"/>
      <c r="I267" s="111"/>
      <c r="J267" s="34"/>
      <c r="K267" s="34"/>
      <c r="L267" s="37"/>
      <c r="M267" s="196"/>
      <c r="N267" s="59"/>
      <c r="O267" s="59"/>
      <c r="P267" s="59"/>
      <c r="Q267" s="59"/>
      <c r="R267" s="59"/>
      <c r="S267" s="59"/>
      <c r="T267" s="60"/>
      <c r="AT267" s="16" t="s">
        <v>168</v>
      </c>
      <c r="AU267" s="16" t="s">
        <v>81</v>
      </c>
    </row>
    <row r="268" spans="2:65" s="1" customFormat="1" ht="16.5" customHeight="1">
      <c r="B268" s="33"/>
      <c r="C268" s="182" t="s">
        <v>809</v>
      </c>
      <c r="D268" s="182" t="s">
        <v>162</v>
      </c>
      <c r="E268" s="183" t="s">
        <v>438</v>
      </c>
      <c r="F268" s="184" t="s">
        <v>439</v>
      </c>
      <c r="G268" s="185" t="s">
        <v>231</v>
      </c>
      <c r="H268" s="186">
        <v>50.351999999999997</v>
      </c>
      <c r="I268" s="187"/>
      <c r="J268" s="188">
        <f>ROUND(I268*H268,2)</f>
        <v>0</v>
      </c>
      <c r="K268" s="184" t="s">
        <v>166</v>
      </c>
      <c r="L268" s="37"/>
      <c r="M268" s="189" t="s">
        <v>1</v>
      </c>
      <c r="N268" s="190" t="s">
        <v>44</v>
      </c>
      <c r="O268" s="59"/>
      <c r="P268" s="191">
        <f>O268*H268</f>
        <v>0</v>
      </c>
      <c r="Q268" s="191">
        <v>0</v>
      </c>
      <c r="R268" s="191">
        <f>Q268*H268</f>
        <v>0</v>
      </c>
      <c r="S268" s="191">
        <v>0</v>
      </c>
      <c r="T268" s="192">
        <f>S268*H268</f>
        <v>0</v>
      </c>
      <c r="AR268" s="16" t="s">
        <v>122</v>
      </c>
      <c r="AT268" s="16" t="s">
        <v>162</v>
      </c>
      <c r="AU268" s="16" t="s">
        <v>81</v>
      </c>
      <c r="AY268" s="16" t="s">
        <v>160</v>
      </c>
      <c r="BE268" s="193">
        <f>IF(N268="základní",J268,0)</f>
        <v>0</v>
      </c>
      <c r="BF268" s="193">
        <f>IF(N268="snížená",J268,0)</f>
        <v>0</v>
      </c>
      <c r="BG268" s="193">
        <f>IF(N268="zákl. přenesená",J268,0)</f>
        <v>0</v>
      </c>
      <c r="BH268" s="193">
        <f>IF(N268="sníž. přenesená",J268,0)</f>
        <v>0</v>
      </c>
      <c r="BI268" s="193">
        <f>IF(N268="nulová",J268,0)</f>
        <v>0</v>
      </c>
      <c r="BJ268" s="16" t="s">
        <v>77</v>
      </c>
      <c r="BK268" s="193">
        <f>ROUND(I268*H268,2)</f>
        <v>0</v>
      </c>
      <c r="BL268" s="16" t="s">
        <v>122</v>
      </c>
      <c r="BM268" s="16" t="s">
        <v>810</v>
      </c>
    </row>
    <row r="269" spans="2:65" s="1" customFormat="1" ht="11.25">
      <c r="B269" s="33"/>
      <c r="C269" s="34"/>
      <c r="D269" s="194" t="s">
        <v>168</v>
      </c>
      <c r="E269" s="34"/>
      <c r="F269" s="195" t="s">
        <v>441</v>
      </c>
      <c r="G269" s="34"/>
      <c r="H269" s="34"/>
      <c r="I269" s="111"/>
      <c r="J269" s="34"/>
      <c r="K269" s="34"/>
      <c r="L269" s="37"/>
      <c r="M269" s="196"/>
      <c r="N269" s="59"/>
      <c r="O269" s="59"/>
      <c r="P269" s="59"/>
      <c r="Q269" s="59"/>
      <c r="R269" s="59"/>
      <c r="S269" s="59"/>
      <c r="T269" s="60"/>
      <c r="AT269" s="16" t="s">
        <v>168</v>
      </c>
      <c r="AU269" s="16" t="s">
        <v>81</v>
      </c>
    </row>
    <row r="270" spans="2:65" s="1" customFormat="1" ht="16.5" customHeight="1">
      <c r="B270" s="33"/>
      <c r="C270" s="182" t="s">
        <v>811</v>
      </c>
      <c r="D270" s="182" t="s">
        <v>162</v>
      </c>
      <c r="E270" s="183" t="s">
        <v>443</v>
      </c>
      <c r="F270" s="184" t="s">
        <v>444</v>
      </c>
      <c r="G270" s="185" t="s">
        <v>231</v>
      </c>
      <c r="H270" s="186">
        <v>520.00800000000004</v>
      </c>
      <c r="I270" s="187"/>
      <c r="J270" s="188">
        <f>ROUND(I270*H270,2)</f>
        <v>0</v>
      </c>
      <c r="K270" s="184" t="s">
        <v>166</v>
      </c>
      <c r="L270" s="37"/>
      <c r="M270" s="189" t="s">
        <v>1</v>
      </c>
      <c r="N270" s="190" t="s">
        <v>44</v>
      </c>
      <c r="O270" s="59"/>
      <c r="P270" s="191">
        <f>O270*H270</f>
        <v>0</v>
      </c>
      <c r="Q270" s="191">
        <v>0</v>
      </c>
      <c r="R270" s="191">
        <f>Q270*H270</f>
        <v>0</v>
      </c>
      <c r="S270" s="191">
        <v>0</v>
      </c>
      <c r="T270" s="192">
        <f>S270*H270</f>
        <v>0</v>
      </c>
      <c r="AR270" s="16" t="s">
        <v>122</v>
      </c>
      <c r="AT270" s="16" t="s">
        <v>162</v>
      </c>
      <c r="AU270" s="16" t="s">
        <v>81</v>
      </c>
      <c r="AY270" s="16" t="s">
        <v>160</v>
      </c>
      <c r="BE270" s="193">
        <f>IF(N270="základní",J270,0)</f>
        <v>0</v>
      </c>
      <c r="BF270" s="193">
        <f>IF(N270="snížená",J270,0)</f>
        <v>0</v>
      </c>
      <c r="BG270" s="193">
        <f>IF(N270="zákl. přenesená",J270,0)</f>
        <v>0</v>
      </c>
      <c r="BH270" s="193">
        <f>IF(N270="sníž. přenesená",J270,0)</f>
        <v>0</v>
      </c>
      <c r="BI270" s="193">
        <f>IF(N270="nulová",J270,0)</f>
        <v>0</v>
      </c>
      <c r="BJ270" s="16" t="s">
        <v>77</v>
      </c>
      <c r="BK270" s="193">
        <f>ROUND(I270*H270,2)</f>
        <v>0</v>
      </c>
      <c r="BL270" s="16" t="s">
        <v>122</v>
      </c>
      <c r="BM270" s="16" t="s">
        <v>812</v>
      </c>
    </row>
    <row r="271" spans="2:65" s="1" customFormat="1" ht="19.5">
      <c r="B271" s="33"/>
      <c r="C271" s="34"/>
      <c r="D271" s="194" t="s">
        <v>168</v>
      </c>
      <c r="E271" s="34"/>
      <c r="F271" s="195" t="s">
        <v>446</v>
      </c>
      <c r="G271" s="34"/>
      <c r="H271" s="34"/>
      <c r="I271" s="111"/>
      <c r="J271" s="34"/>
      <c r="K271" s="34"/>
      <c r="L271" s="37"/>
      <c r="M271" s="196"/>
      <c r="N271" s="59"/>
      <c r="O271" s="59"/>
      <c r="P271" s="59"/>
      <c r="Q271" s="59"/>
      <c r="R271" s="59"/>
      <c r="S271" s="59"/>
      <c r="T271" s="60"/>
      <c r="AT271" s="16" t="s">
        <v>168</v>
      </c>
      <c r="AU271" s="16" t="s">
        <v>81</v>
      </c>
    </row>
    <row r="272" spans="2:65" s="12" customFormat="1" ht="11.25">
      <c r="B272" s="197"/>
      <c r="C272" s="198"/>
      <c r="D272" s="194" t="s">
        <v>170</v>
      </c>
      <c r="E272" s="199" t="s">
        <v>1</v>
      </c>
      <c r="F272" s="200" t="s">
        <v>813</v>
      </c>
      <c r="G272" s="198"/>
      <c r="H272" s="201">
        <v>520.00800000000004</v>
      </c>
      <c r="I272" s="202"/>
      <c r="J272" s="198"/>
      <c r="K272" s="198"/>
      <c r="L272" s="203"/>
      <c r="M272" s="204"/>
      <c r="N272" s="205"/>
      <c r="O272" s="205"/>
      <c r="P272" s="205"/>
      <c r="Q272" s="205"/>
      <c r="R272" s="205"/>
      <c r="S272" s="205"/>
      <c r="T272" s="206"/>
      <c r="AT272" s="207" t="s">
        <v>170</v>
      </c>
      <c r="AU272" s="207" t="s">
        <v>81</v>
      </c>
      <c r="AV272" s="12" t="s">
        <v>81</v>
      </c>
      <c r="AW272" s="12" t="s">
        <v>34</v>
      </c>
      <c r="AX272" s="12" t="s">
        <v>77</v>
      </c>
      <c r="AY272" s="207" t="s">
        <v>160</v>
      </c>
    </row>
    <row r="273" spans="2:65" s="11" customFormat="1" ht="22.9" customHeight="1">
      <c r="B273" s="166"/>
      <c r="C273" s="167"/>
      <c r="D273" s="168" t="s">
        <v>72</v>
      </c>
      <c r="E273" s="180" t="s">
        <v>448</v>
      </c>
      <c r="F273" s="180" t="s">
        <v>449</v>
      </c>
      <c r="G273" s="167"/>
      <c r="H273" s="167"/>
      <c r="I273" s="170"/>
      <c r="J273" s="181">
        <f>BK273</f>
        <v>0</v>
      </c>
      <c r="K273" s="167"/>
      <c r="L273" s="172"/>
      <c r="M273" s="173"/>
      <c r="N273" s="174"/>
      <c r="O273" s="174"/>
      <c r="P273" s="175">
        <f>SUM(P274:P275)</f>
        <v>0</v>
      </c>
      <c r="Q273" s="174"/>
      <c r="R273" s="175">
        <f>SUM(R274:R275)</f>
        <v>0</v>
      </c>
      <c r="S273" s="174"/>
      <c r="T273" s="176">
        <f>SUM(T274:T275)</f>
        <v>0</v>
      </c>
      <c r="AR273" s="177" t="s">
        <v>77</v>
      </c>
      <c r="AT273" s="178" t="s">
        <v>72</v>
      </c>
      <c r="AU273" s="178" t="s">
        <v>77</v>
      </c>
      <c r="AY273" s="177" t="s">
        <v>160</v>
      </c>
      <c r="BK273" s="179">
        <f>SUM(BK274:BK275)</f>
        <v>0</v>
      </c>
    </row>
    <row r="274" spans="2:65" s="1" customFormat="1" ht="16.5" customHeight="1">
      <c r="B274" s="33"/>
      <c r="C274" s="182" t="s">
        <v>814</v>
      </c>
      <c r="D274" s="182" t="s">
        <v>162</v>
      </c>
      <c r="E274" s="183" t="s">
        <v>451</v>
      </c>
      <c r="F274" s="184" t="s">
        <v>452</v>
      </c>
      <c r="G274" s="185" t="s">
        <v>231</v>
      </c>
      <c r="H274" s="186">
        <v>79.831999999999994</v>
      </c>
      <c r="I274" s="187"/>
      <c r="J274" s="188">
        <f>ROUND(I274*H274,2)</f>
        <v>0</v>
      </c>
      <c r="K274" s="184" t="s">
        <v>166</v>
      </c>
      <c r="L274" s="37"/>
      <c r="M274" s="189" t="s">
        <v>1</v>
      </c>
      <c r="N274" s="190" t="s">
        <v>44</v>
      </c>
      <c r="O274" s="59"/>
      <c r="P274" s="191">
        <f>O274*H274</f>
        <v>0</v>
      </c>
      <c r="Q274" s="191">
        <v>0</v>
      </c>
      <c r="R274" s="191">
        <f>Q274*H274</f>
        <v>0</v>
      </c>
      <c r="S274" s="191">
        <v>0</v>
      </c>
      <c r="T274" s="192">
        <f>S274*H274</f>
        <v>0</v>
      </c>
      <c r="AR274" s="16" t="s">
        <v>122</v>
      </c>
      <c r="AT274" s="16" t="s">
        <v>162</v>
      </c>
      <c r="AU274" s="16" t="s">
        <v>81</v>
      </c>
      <c r="AY274" s="16" t="s">
        <v>160</v>
      </c>
      <c r="BE274" s="193">
        <f>IF(N274="základní",J274,0)</f>
        <v>0</v>
      </c>
      <c r="BF274" s="193">
        <f>IF(N274="snížená",J274,0)</f>
        <v>0</v>
      </c>
      <c r="BG274" s="193">
        <f>IF(N274="zákl. přenesená",J274,0)</f>
        <v>0</v>
      </c>
      <c r="BH274" s="193">
        <f>IF(N274="sníž. přenesená",J274,0)</f>
        <v>0</v>
      </c>
      <c r="BI274" s="193">
        <f>IF(N274="nulová",J274,0)</f>
        <v>0</v>
      </c>
      <c r="BJ274" s="16" t="s">
        <v>77</v>
      </c>
      <c r="BK274" s="193">
        <f>ROUND(I274*H274,2)</f>
        <v>0</v>
      </c>
      <c r="BL274" s="16" t="s">
        <v>122</v>
      </c>
      <c r="BM274" s="16" t="s">
        <v>815</v>
      </c>
    </row>
    <row r="275" spans="2:65" s="1" customFormat="1" ht="11.25">
      <c r="B275" s="33"/>
      <c r="C275" s="34"/>
      <c r="D275" s="194" t="s">
        <v>168</v>
      </c>
      <c r="E275" s="34"/>
      <c r="F275" s="195" t="s">
        <v>454</v>
      </c>
      <c r="G275" s="34"/>
      <c r="H275" s="34"/>
      <c r="I275" s="111"/>
      <c r="J275" s="34"/>
      <c r="K275" s="34"/>
      <c r="L275" s="37"/>
      <c r="M275" s="229"/>
      <c r="N275" s="230"/>
      <c r="O275" s="230"/>
      <c r="P275" s="230"/>
      <c r="Q275" s="230"/>
      <c r="R275" s="230"/>
      <c r="S275" s="230"/>
      <c r="T275" s="231"/>
      <c r="AT275" s="16" t="s">
        <v>168</v>
      </c>
      <c r="AU275" s="16" t="s">
        <v>81</v>
      </c>
    </row>
    <row r="276" spans="2:65" s="1" customFormat="1" ht="6.95" customHeight="1">
      <c r="B276" s="45"/>
      <c r="C276" s="46"/>
      <c r="D276" s="46"/>
      <c r="E276" s="46"/>
      <c r="F276" s="46"/>
      <c r="G276" s="46"/>
      <c r="H276" s="46"/>
      <c r="I276" s="133"/>
      <c r="J276" s="46"/>
      <c r="K276" s="46"/>
      <c r="L276" s="37"/>
    </row>
  </sheetData>
  <sheetProtection algorithmName="SHA-512" hashValue="I+s1ulV6dXhdL1ntWnz6sBtXju7SD2eCBxA4EF9grlEUqHO7LHK6rtK2INBIJa1EQJAudnDCszb8cgnzBs0SGQ==" saltValue="+L/nvDWCIoNP4I9Iq9S/m7T3A2Evn7ZEvVxy2fILIaFVgvjdY7QodXJJ8dMdIQ1McDMR68nFTCq3mFASLkXhDQ==" spinCount="100000" sheet="1" objects="1" scenarios="1" formatColumns="0" formatRows="0" autoFilter="0"/>
  <autoFilter ref="C95:K275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6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16" t="s">
        <v>101</v>
      </c>
    </row>
    <row r="3" spans="2:46" ht="6.95" hidden="1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81</v>
      </c>
    </row>
    <row r="4" spans="2:46" ht="24.95" hidden="1" customHeight="1">
      <c r="B4" s="19"/>
      <c r="D4" s="109" t="s">
        <v>125</v>
      </c>
      <c r="L4" s="19"/>
      <c r="M4" s="23" t="s">
        <v>10</v>
      </c>
      <c r="AT4" s="16" t="s">
        <v>4</v>
      </c>
    </row>
    <row r="5" spans="2:46" ht="6.95" hidden="1" customHeight="1">
      <c r="B5" s="19"/>
      <c r="L5" s="19"/>
    </row>
    <row r="6" spans="2:46" ht="12" hidden="1" customHeight="1">
      <c r="B6" s="19"/>
      <c r="D6" s="110" t="s">
        <v>16</v>
      </c>
      <c r="L6" s="19"/>
    </row>
    <row r="7" spans="2:46" ht="16.5" hidden="1" customHeight="1">
      <c r="B7" s="19"/>
      <c r="E7" s="290" t="str">
        <f>'Rekapitulace stavby'!K6</f>
        <v>Merklovický potok Vamberk, oprava koryta, ř.km 0,078 - 0,850 a 1,050 - 1,350</v>
      </c>
      <c r="F7" s="291"/>
      <c r="G7" s="291"/>
      <c r="H7" s="291"/>
      <c r="L7" s="19"/>
    </row>
    <row r="8" spans="2:46" ht="11.25" hidden="1">
      <c r="B8" s="19"/>
      <c r="D8" s="110" t="s">
        <v>126</v>
      </c>
      <c r="L8" s="19"/>
    </row>
    <row r="9" spans="2:46" ht="16.5" hidden="1" customHeight="1">
      <c r="B9" s="19"/>
      <c r="E9" s="290" t="s">
        <v>816</v>
      </c>
      <c r="F9" s="255"/>
      <c r="G9" s="255"/>
      <c r="H9" s="255"/>
      <c r="L9" s="19"/>
    </row>
    <row r="10" spans="2:46" ht="12" hidden="1" customHeight="1">
      <c r="B10" s="19"/>
      <c r="D10" s="110" t="s">
        <v>128</v>
      </c>
      <c r="L10" s="19"/>
    </row>
    <row r="11" spans="2:46" s="1" customFormat="1" ht="16.5" hidden="1" customHeight="1">
      <c r="B11" s="37"/>
      <c r="E11" s="291" t="s">
        <v>817</v>
      </c>
      <c r="F11" s="292"/>
      <c r="G11" s="292"/>
      <c r="H11" s="292"/>
      <c r="I11" s="111"/>
      <c r="L11" s="37"/>
    </row>
    <row r="12" spans="2:46" s="1" customFormat="1" ht="12" hidden="1" customHeight="1">
      <c r="B12" s="37"/>
      <c r="D12" s="110" t="s">
        <v>818</v>
      </c>
      <c r="I12" s="111"/>
      <c r="L12" s="37"/>
    </row>
    <row r="13" spans="2:46" s="1" customFormat="1" ht="36.950000000000003" hidden="1" customHeight="1">
      <c r="B13" s="37"/>
      <c r="E13" s="293" t="s">
        <v>819</v>
      </c>
      <c r="F13" s="292"/>
      <c r="G13" s="292"/>
      <c r="H13" s="292"/>
      <c r="I13" s="111"/>
      <c r="L13" s="37"/>
    </row>
    <row r="14" spans="2:46" s="1" customFormat="1" ht="11.25" hidden="1">
      <c r="B14" s="37"/>
      <c r="I14" s="111"/>
      <c r="L14" s="37"/>
    </row>
    <row r="15" spans="2:46" s="1" customFormat="1" ht="12" hidden="1" customHeight="1">
      <c r="B15" s="37"/>
      <c r="D15" s="110" t="s">
        <v>18</v>
      </c>
      <c r="F15" s="16" t="s">
        <v>19</v>
      </c>
      <c r="I15" s="112" t="s">
        <v>20</v>
      </c>
      <c r="J15" s="16" t="s">
        <v>1</v>
      </c>
      <c r="L15" s="37"/>
    </row>
    <row r="16" spans="2:46" s="1" customFormat="1" ht="12" hidden="1" customHeight="1">
      <c r="B16" s="37"/>
      <c r="D16" s="110" t="s">
        <v>22</v>
      </c>
      <c r="F16" s="16" t="s">
        <v>23</v>
      </c>
      <c r="I16" s="112" t="s">
        <v>24</v>
      </c>
      <c r="J16" s="113" t="str">
        <f>'Rekapitulace stavby'!AN8</f>
        <v>31.3.2017</v>
      </c>
      <c r="L16" s="37"/>
    </row>
    <row r="17" spans="2:12" s="1" customFormat="1" ht="10.9" hidden="1" customHeight="1">
      <c r="B17" s="37"/>
      <c r="I17" s="111"/>
      <c r="L17" s="37"/>
    </row>
    <row r="18" spans="2:12" s="1" customFormat="1" ht="12" hidden="1" customHeight="1">
      <c r="B18" s="37"/>
      <c r="D18" s="110" t="s">
        <v>26</v>
      </c>
      <c r="I18" s="112" t="s">
        <v>27</v>
      </c>
      <c r="J18" s="16" t="s">
        <v>1</v>
      </c>
      <c r="L18" s="37"/>
    </row>
    <row r="19" spans="2:12" s="1" customFormat="1" ht="18" hidden="1" customHeight="1">
      <c r="B19" s="37"/>
      <c r="E19" s="16" t="s">
        <v>28</v>
      </c>
      <c r="I19" s="112" t="s">
        <v>29</v>
      </c>
      <c r="J19" s="16" t="s">
        <v>1</v>
      </c>
      <c r="L19" s="37"/>
    </row>
    <row r="20" spans="2:12" s="1" customFormat="1" ht="6.95" hidden="1" customHeight="1">
      <c r="B20" s="37"/>
      <c r="I20" s="111"/>
      <c r="L20" s="37"/>
    </row>
    <row r="21" spans="2:12" s="1" customFormat="1" ht="12" hidden="1" customHeight="1">
      <c r="B21" s="37"/>
      <c r="D21" s="110" t="s">
        <v>30</v>
      </c>
      <c r="I21" s="112" t="s">
        <v>27</v>
      </c>
      <c r="J21" s="29" t="str">
        <f>'Rekapitulace stavby'!AN13</f>
        <v>Vyplň údaj</v>
      </c>
      <c r="L21" s="37"/>
    </row>
    <row r="22" spans="2:12" s="1" customFormat="1" ht="18" hidden="1" customHeight="1">
      <c r="B22" s="37"/>
      <c r="E22" s="294" t="str">
        <f>'Rekapitulace stavby'!E14</f>
        <v>Vyplň údaj</v>
      </c>
      <c r="F22" s="295"/>
      <c r="G22" s="295"/>
      <c r="H22" s="295"/>
      <c r="I22" s="112" t="s">
        <v>29</v>
      </c>
      <c r="J22" s="29" t="str">
        <f>'Rekapitulace stavby'!AN14</f>
        <v>Vyplň údaj</v>
      </c>
      <c r="L22" s="37"/>
    </row>
    <row r="23" spans="2:12" s="1" customFormat="1" ht="6.95" hidden="1" customHeight="1">
      <c r="B23" s="37"/>
      <c r="I23" s="111"/>
      <c r="L23" s="37"/>
    </row>
    <row r="24" spans="2:12" s="1" customFormat="1" ht="12" hidden="1" customHeight="1">
      <c r="B24" s="37"/>
      <c r="D24" s="110" t="s">
        <v>32</v>
      </c>
      <c r="I24" s="112" t="s">
        <v>27</v>
      </c>
      <c r="J24" s="16" t="s">
        <v>1</v>
      </c>
      <c r="L24" s="37"/>
    </row>
    <row r="25" spans="2:12" s="1" customFormat="1" ht="18" hidden="1" customHeight="1">
      <c r="B25" s="37"/>
      <c r="E25" s="16" t="s">
        <v>33</v>
      </c>
      <c r="I25" s="112" t="s">
        <v>29</v>
      </c>
      <c r="J25" s="16" t="s">
        <v>1</v>
      </c>
      <c r="L25" s="37"/>
    </row>
    <row r="26" spans="2:12" s="1" customFormat="1" ht="6.95" hidden="1" customHeight="1">
      <c r="B26" s="37"/>
      <c r="I26" s="111"/>
      <c r="L26" s="37"/>
    </row>
    <row r="27" spans="2:12" s="1" customFormat="1" ht="12" hidden="1" customHeight="1">
      <c r="B27" s="37"/>
      <c r="D27" s="110" t="s">
        <v>35</v>
      </c>
      <c r="I27" s="112" t="s">
        <v>27</v>
      </c>
      <c r="J27" s="16" t="s">
        <v>1</v>
      </c>
      <c r="L27" s="37"/>
    </row>
    <row r="28" spans="2:12" s="1" customFormat="1" ht="18" hidden="1" customHeight="1">
      <c r="B28" s="37"/>
      <c r="E28" s="16" t="s">
        <v>36</v>
      </c>
      <c r="I28" s="112" t="s">
        <v>29</v>
      </c>
      <c r="J28" s="16" t="s">
        <v>1</v>
      </c>
      <c r="L28" s="37"/>
    </row>
    <row r="29" spans="2:12" s="1" customFormat="1" ht="6.95" hidden="1" customHeight="1">
      <c r="B29" s="37"/>
      <c r="I29" s="111"/>
      <c r="L29" s="37"/>
    </row>
    <row r="30" spans="2:12" s="1" customFormat="1" ht="12" hidden="1" customHeight="1">
      <c r="B30" s="37"/>
      <c r="D30" s="110" t="s">
        <v>37</v>
      </c>
      <c r="I30" s="111"/>
      <c r="L30" s="37"/>
    </row>
    <row r="31" spans="2:12" s="7" customFormat="1" ht="33.75" hidden="1" customHeight="1">
      <c r="B31" s="114"/>
      <c r="E31" s="296" t="s">
        <v>130</v>
      </c>
      <c r="F31" s="296"/>
      <c r="G31" s="296"/>
      <c r="H31" s="296"/>
      <c r="I31" s="115"/>
      <c r="L31" s="114"/>
    </row>
    <row r="32" spans="2:12" s="1" customFormat="1" ht="6.95" hidden="1" customHeight="1">
      <c r="B32" s="37"/>
      <c r="I32" s="111"/>
      <c r="L32" s="37"/>
    </row>
    <row r="33" spans="2:12" s="1" customFormat="1" ht="6.95" hidden="1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25.35" hidden="1" customHeight="1">
      <c r="B34" s="37"/>
      <c r="D34" s="117" t="s">
        <v>39</v>
      </c>
      <c r="I34" s="111"/>
      <c r="J34" s="118">
        <f>ROUND(J98, 2)</f>
        <v>0</v>
      </c>
      <c r="L34" s="37"/>
    </row>
    <row r="35" spans="2:12" s="1" customFormat="1" ht="6.95" hidden="1" customHeight="1">
      <c r="B35" s="37"/>
      <c r="D35" s="55"/>
      <c r="E35" s="55"/>
      <c r="F35" s="55"/>
      <c r="G35" s="55"/>
      <c r="H35" s="55"/>
      <c r="I35" s="116"/>
      <c r="J35" s="55"/>
      <c r="K35" s="55"/>
      <c r="L35" s="37"/>
    </row>
    <row r="36" spans="2:12" s="1" customFormat="1" ht="14.45" hidden="1" customHeight="1">
      <c r="B36" s="37"/>
      <c r="F36" s="119" t="s">
        <v>41</v>
      </c>
      <c r="I36" s="120" t="s">
        <v>40</v>
      </c>
      <c r="J36" s="119" t="s">
        <v>42</v>
      </c>
      <c r="L36" s="37"/>
    </row>
    <row r="37" spans="2:12" s="1" customFormat="1" ht="14.45" hidden="1" customHeight="1">
      <c r="B37" s="37"/>
      <c r="D37" s="110" t="s">
        <v>43</v>
      </c>
      <c r="E37" s="110" t="s">
        <v>44</v>
      </c>
      <c r="F37" s="121">
        <f>ROUND((SUM(BE98:BE135)),  2)</f>
        <v>0</v>
      </c>
      <c r="I37" s="122">
        <v>0.21</v>
      </c>
      <c r="J37" s="121">
        <f>ROUND(((SUM(BE98:BE135))*I37),  2)</f>
        <v>0</v>
      </c>
      <c r="L37" s="37"/>
    </row>
    <row r="38" spans="2:12" s="1" customFormat="1" ht="14.45" hidden="1" customHeight="1">
      <c r="B38" s="37"/>
      <c r="E38" s="110" t="s">
        <v>45</v>
      </c>
      <c r="F38" s="121">
        <f>ROUND((SUM(BF98:BF135)),  2)</f>
        <v>0</v>
      </c>
      <c r="I38" s="122">
        <v>0.15</v>
      </c>
      <c r="J38" s="121">
        <f>ROUND(((SUM(BF98:BF135))*I38),  2)</f>
        <v>0</v>
      </c>
      <c r="L38" s="37"/>
    </row>
    <row r="39" spans="2:12" s="1" customFormat="1" ht="14.45" hidden="1" customHeight="1">
      <c r="B39" s="37"/>
      <c r="E39" s="110" t="s">
        <v>46</v>
      </c>
      <c r="F39" s="121">
        <f>ROUND((SUM(BG98:BG135)),  2)</f>
        <v>0</v>
      </c>
      <c r="I39" s="122">
        <v>0.21</v>
      </c>
      <c r="J39" s="121">
        <f>0</f>
        <v>0</v>
      </c>
      <c r="L39" s="37"/>
    </row>
    <row r="40" spans="2:12" s="1" customFormat="1" ht="14.45" hidden="1" customHeight="1">
      <c r="B40" s="37"/>
      <c r="E40" s="110" t="s">
        <v>47</v>
      </c>
      <c r="F40" s="121">
        <f>ROUND((SUM(BH98:BH135)),  2)</f>
        <v>0</v>
      </c>
      <c r="I40" s="122">
        <v>0.15</v>
      </c>
      <c r="J40" s="121">
        <f>0</f>
        <v>0</v>
      </c>
      <c r="L40" s="37"/>
    </row>
    <row r="41" spans="2:12" s="1" customFormat="1" ht="14.45" hidden="1" customHeight="1">
      <c r="B41" s="37"/>
      <c r="E41" s="110" t="s">
        <v>48</v>
      </c>
      <c r="F41" s="121">
        <f>ROUND((SUM(BI98:BI135)),  2)</f>
        <v>0</v>
      </c>
      <c r="I41" s="122">
        <v>0</v>
      </c>
      <c r="J41" s="121">
        <f>0</f>
        <v>0</v>
      </c>
      <c r="L41" s="37"/>
    </row>
    <row r="42" spans="2:12" s="1" customFormat="1" ht="6.95" hidden="1" customHeight="1">
      <c r="B42" s="37"/>
      <c r="I42" s="111"/>
      <c r="L42" s="37"/>
    </row>
    <row r="43" spans="2:12" s="1" customFormat="1" ht="25.35" hidden="1" customHeight="1">
      <c r="B43" s="37"/>
      <c r="C43" s="123"/>
      <c r="D43" s="124" t="s">
        <v>49</v>
      </c>
      <c r="E43" s="125"/>
      <c r="F43" s="125"/>
      <c r="G43" s="126" t="s">
        <v>50</v>
      </c>
      <c r="H43" s="127" t="s">
        <v>51</v>
      </c>
      <c r="I43" s="128"/>
      <c r="J43" s="129">
        <f>SUM(J34:J41)</f>
        <v>0</v>
      </c>
      <c r="K43" s="130"/>
      <c r="L43" s="37"/>
    </row>
    <row r="44" spans="2:12" s="1" customFormat="1" ht="14.45" hidden="1" customHeight="1">
      <c r="B44" s="131"/>
      <c r="C44" s="132"/>
      <c r="D44" s="132"/>
      <c r="E44" s="132"/>
      <c r="F44" s="132"/>
      <c r="G44" s="132"/>
      <c r="H44" s="132"/>
      <c r="I44" s="133"/>
      <c r="J44" s="132"/>
      <c r="K44" s="132"/>
      <c r="L44" s="37"/>
    </row>
    <row r="45" spans="2:12" ht="11.25" hidden="1"/>
    <row r="46" spans="2:12" ht="11.25" hidden="1"/>
    <row r="47" spans="2:12" ht="11.25" hidden="1"/>
    <row r="48" spans="2:12" s="1" customFormat="1" ht="6.95" customHeight="1">
      <c r="B48" s="134"/>
      <c r="C48" s="135"/>
      <c r="D48" s="135"/>
      <c r="E48" s="135"/>
      <c r="F48" s="135"/>
      <c r="G48" s="135"/>
      <c r="H48" s="135"/>
      <c r="I48" s="136"/>
      <c r="J48" s="135"/>
      <c r="K48" s="135"/>
      <c r="L48" s="37"/>
    </row>
    <row r="49" spans="2:12" s="1" customFormat="1" ht="24.95" customHeight="1">
      <c r="B49" s="33"/>
      <c r="C49" s="22" t="s">
        <v>131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12" s="1" customFormat="1" ht="6.95" customHeight="1">
      <c r="B50" s="33"/>
      <c r="C50" s="34"/>
      <c r="D50" s="34"/>
      <c r="E50" s="34"/>
      <c r="F50" s="34"/>
      <c r="G50" s="34"/>
      <c r="H50" s="34"/>
      <c r="I50" s="111"/>
      <c r="J50" s="34"/>
      <c r="K50" s="34"/>
      <c r="L50" s="37"/>
    </row>
    <row r="51" spans="2:12" s="1" customFormat="1" ht="12" customHeight="1">
      <c r="B51" s="33"/>
      <c r="C51" s="28" t="s">
        <v>16</v>
      </c>
      <c r="D51" s="34"/>
      <c r="E51" s="34"/>
      <c r="F51" s="34"/>
      <c r="G51" s="34"/>
      <c r="H51" s="34"/>
      <c r="I51" s="111"/>
      <c r="J51" s="34"/>
      <c r="K51" s="34"/>
      <c r="L51" s="37"/>
    </row>
    <row r="52" spans="2:12" s="1" customFormat="1" ht="16.5" customHeight="1">
      <c r="B52" s="33"/>
      <c r="C52" s="34"/>
      <c r="D52" s="34"/>
      <c r="E52" s="297" t="str">
        <f>E7</f>
        <v>Merklovický potok Vamberk, oprava koryta, ř.km 0,078 - 0,850 a 1,050 - 1,350</v>
      </c>
      <c r="F52" s="298"/>
      <c r="G52" s="298"/>
      <c r="H52" s="298"/>
      <c r="I52" s="111"/>
      <c r="J52" s="34"/>
      <c r="K52" s="34"/>
      <c r="L52" s="37"/>
    </row>
    <row r="53" spans="2:12" ht="12" customHeight="1">
      <c r="B53" s="20"/>
      <c r="C53" s="28" t="s">
        <v>126</v>
      </c>
      <c r="D53" s="21"/>
      <c r="E53" s="21"/>
      <c r="F53" s="21"/>
      <c r="G53" s="21"/>
      <c r="H53" s="21"/>
      <c r="J53" s="21"/>
      <c r="K53" s="21"/>
      <c r="L53" s="19"/>
    </row>
    <row r="54" spans="2:12" ht="16.5" customHeight="1">
      <c r="B54" s="20"/>
      <c r="C54" s="21"/>
      <c r="D54" s="21"/>
      <c r="E54" s="297" t="s">
        <v>816</v>
      </c>
      <c r="F54" s="268"/>
      <c r="G54" s="268"/>
      <c r="H54" s="268"/>
      <c r="J54" s="21"/>
      <c r="K54" s="21"/>
      <c r="L54" s="19"/>
    </row>
    <row r="55" spans="2:12" ht="12" customHeight="1">
      <c r="B55" s="20"/>
      <c r="C55" s="28" t="s">
        <v>128</v>
      </c>
      <c r="D55" s="21"/>
      <c r="E55" s="21"/>
      <c r="F55" s="21"/>
      <c r="G55" s="21"/>
      <c r="H55" s="21"/>
      <c r="J55" s="21"/>
      <c r="K55" s="21"/>
      <c r="L55" s="19"/>
    </row>
    <row r="56" spans="2:12" s="1" customFormat="1" ht="16.5" customHeight="1">
      <c r="B56" s="33"/>
      <c r="C56" s="34"/>
      <c r="D56" s="34"/>
      <c r="E56" s="298" t="s">
        <v>817</v>
      </c>
      <c r="F56" s="263"/>
      <c r="G56" s="263"/>
      <c r="H56" s="263"/>
      <c r="I56" s="111"/>
      <c r="J56" s="34"/>
      <c r="K56" s="34"/>
      <c r="L56" s="37"/>
    </row>
    <row r="57" spans="2:12" s="1" customFormat="1" ht="12" customHeight="1">
      <c r="B57" s="33"/>
      <c r="C57" s="28" t="s">
        <v>818</v>
      </c>
      <c r="D57" s="34"/>
      <c r="E57" s="34"/>
      <c r="F57" s="34"/>
      <c r="G57" s="34"/>
      <c r="H57" s="34"/>
      <c r="I57" s="111"/>
      <c r="J57" s="34"/>
      <c r="K57" s="34"/>
      <c r="L57" s="37"/>
    </row>
    <row r="58" spans="2:12" s="1" customFormat="1" ht="16.5" customHeight="1">
      <c r="B58" s="33"/>
      <c r="C58" s="34"/>
      <c r="D58" s="34"/>
      <c r="E58" s="264" t="str">
        <f>E13</f>
        <v xml:space="preserve">2.1.1 - SO 2.1.1 Oprava opěrných zdí  </v>
      </c>
      <c r="F58" s="263"/>
      <c r="G58" s="263"/>
      <c r="H58" s="263"/>
      <c r="I58" s="111"/>
      <c r="J58" s="34"/>
      <c r="K58" s="34"/>
      <c r="L58" s="37"/>
    </row>
    <row r="59" spans="2:12" s="1" customFormat="1" ht="6.95" customHeight="1">
      <c r="B59" s="33"/>
      <c r="C59" s="34"/>
      <c r="D59" s="34"/>
      <c r="E59" s="34"/>
      <c r="F59" s="34"/>
      <c r="G59" s="34"/>
      <c r="H59" s="34"/>
      <c r="I59" s="111"/>
      <c r="J59" s="34"/>
      <c r="K59" s="34"/>
      <c r="L59" s="37"/>
    </row>
    <row r="60" spans="2:12" s="1" customFormat="1" ht="12" customHeight="1">
      <c r="B60" s="33"/>
      <c r="C60" s="28" t="s">
        <v>22</v>
      </c>
      <c r="D60" s="34"/>
      <c r="E60" s="34"/>
      <c r="F60" s="26" t="str">
        <f>F16</f>
        <v>Vamberk</v>
      </c>
      <c r="G60" s="34"/>
      <c r="H60" s="34"/>
      <c r="I60" s="112" t="s">
        <v>24</v>
      </c>
      <c r="J60" s="54" t="str">
        <f>IF(J16="","",J16)</f>
        <v>31.3.2017</v>
      </c>
      <c r="K60" s="34"/>
      <c r="L60" s="37"/>
    </row>
    <row r="61" spans="2:12" s="1" customFormat="1" ht="6.95" customHeight="1">
      <c r="B61" s="33"/>
      <c r="C61" s="34"/>
      <c r="D61" s="34"/>
      <c r="E61" s="34"/>
      <c r="F61" s="34"/>
      <c r="G61" s="34"/>
      <c r="H61" s="34"/>
      <c r="I61" s="111"/>
      <c r="J61" s="34"/>
      <c r="K61" s="34"/>
      <c r="L61" s="37"/>
    </row>
    <row r="62" spans="2:12" s="1" customFormat="1" ht="24.95" customHeight="1">
      <c r="B62" s="33"/>
      <c r="C62" s="28" t="s">
        <v>26</v>
      </c>
      <c r="D62" s="34"/>
      <c r="E62" s="34"/>
      <c r="F62" s="26" t="str">
        <f>E19</f>
        <v>Povodí Labe,státní podnik,Víta Nejedlého 951,HK3</v>
      </c>
      <c r="G62" s="34"/>
      <c r="H62" s="34"/>
      <c r="I62" s="112" t="s">
        <v>32</v>
      </c>
      <c r="J62" s="31" t="str">
        <f>E25</f>
        <v>Multiaqua s.r.o.,Veverkova 1343,Hradec Král. 2</v>
      </c>
      <c r="K62" s="34"/>
      <c r="L62" s="37"/>
    </row>
    <row r="63" spans="2:12" s="1" customFormat="1" ht="13.7" customHeight="1">
      <c r="B63" s="33"/>
      <c r="C63" s="28" t="s">
        <v>30</v>
      </c>
      <c r="D63" s="34"/>
      <c r="E63" s="34"/>
      <c r="F63" s="26" t="str">
        <f>IF(E22="","",E22)</f>
        <v>Vyplň údaj</v>
      </c>
      <c r="G63" s="34"/>
      <c r="H63" s="34"/>
      <c r="I63" s="112" t="s">
        <v>35</v>
      </c>
      <c r="J63" s="31" t="str">
        <f>E28</f>
        <v>Ing. Šárka Volfová</v>
      </c>
      <c r="K63" s="34"/>
      <c r="L63" s="37"/>
    </row>
    <row r="64" spans="2:12" s="1" customFormat="1" ht="10.35" customHeight="1">
      <c r="B64" s="33"/>
      <c r="C64" s="34"/>
      <c r="D64" s="34"/>
      <c r="E64" s="34"/>
      <c r="F64" s="34"/>
      <c r="G64" s="34"/>
      <c r="H64" s="34"/>
      <c r="I64" s="111"/>
      <c r="J64" s="34"/>
      <c r="K64" s="34"/>
      <c r="L64" s="37"/>
    </row>
    <row r="65" spans="2:47" s="1" customFormat="1" ht="29.25" customHeight="1">
      <c r="B65" s="33"/>
      <c r="C65" s="137" t="s">
        <v>132</v>
      </c>
      <c r="D65" s="138"/>
      <c r="E65" s="138"/>
      <c r="F65" s="138"/>
      <c r="G65" s="138"/>
      <c r="H65" s="138"/>
      <c r="I65" s="139"/>
      <c r="J65" s="140" t="s">
        <v>133</v>
      </c>
      <c r="K65" s="138"/>
      <c r="L65" s="37"/>
    </row>
    <row r="66" spans="2:47" s="1" customFormat="1" ht="10.35" customHeight="1">
      <c r="B66" s="33"/>
      <c r="C66" s="34"/>
      <c r="D66" s="34"/>
      <c r="E66" s="34"/>
      <c r="F66" s="34"/>
      <c r="G66" s="34"/>
      <c r="H66" s="34"/>
      <c r="I66" s="111"/>
      <c r="J66" s="34"/>
      <c r="K66" s="34"/>
      <c r="L66" s="37"/>
    </row>
    <row r="67" spans="2:47" s="1" customFormat="1" ht="22.9" customHeight="1">
      <c r="B67" s="33"/>
      <c r="C67" s="141" t="s">
        <v>134</v>
      </c>
      <c r="D67" s="34"/>
      <c r="E67" s="34"/>
      <c r="F67" s="34"/>
      <c r="G67" s="34"/>
      <c r="H67" s="34"/>
      <c r="I67" s="111"/>
      <c r="J67" s="72">
        <f>J98</f>
        <v>0</v>
      </c>
      <c r="K67" s="34"/>
      <c r="L67" s="37"/>
      <c r="AU67" s="16" t="s">
        <v>135</v>
      </c>
    </row>
    <row r="68" spans="2:47" s="8" customFormat="1" ht="24.95" customHeight="1">
      <c r="B68" s="142"/>
      <c r="C68" s="143"/>
      <c r="D68" s="144" t="s">
        <v>136</v>
      </c>
      <c r="E68" s="145"/>
      <c r="F68" s="145"/>
      <c r="G68" s="145"/>
      <c r="H68" s="145"/>
      <c r="I68" s="146"/>
      <c r="J68" s="147">
        <f>J99</f>
        <v>0</v>
      </c>
      <c r="K68" s="143"/>
      <c r="L68" s="148"/>
    </row>
    <row r="69" spans="2:47" s="9" customFormat="1" ht="19.899999999999999" customHeight="1">
      <c r="B69" s="149"/>
      <c r="C69" s="93"/>
      <c r="D69" s="150" t="s">
        <v>137</v>
      </c>
      <c r="E69" s="151"/>
      <c r="F69" s="151"/>
      <c r="G69" s="151"/>
      <c r="H69" s="151"/>
      <c r="I69" s="152"/>
      <c r="J69" s="153">
        <f>J100</f>
        <v>0</v>
      </c>
      <c r="K69" s="93"/>
      <c r="L69" s="154"/>
    </row>
    <row r="70" spans="2:47" s="9" customFormat="1" ht="19.899999999999999" customHeight="1">
      <c r="B70" s="149"/>
      <c r="C70" s="93"/>
      <c r="D70" s="150" t="s">
        <v>138</v>
      </c>
      <c r="E70" s="151"/>
      <c r="F70" s="151"/>
      <c r="G70" s="151"/>
      <c r="H70" s="151"/>
      <c r="I70" s="152"/>
      <c r="J70" s="153">
        <f>J110</f>
        <v>0</v>
      </c>
      <c r="K70" s="93"/>
      <c r="L70" s="154"/>
    </row>
    <row r="71" spans="2:47" s="9" customFormat="1" ht="19.899999999999999" customHeight="1">
      <c r="B71" s="149"/>
      <c r="C71" s="93"/>
      <c r="D71" s="150" t="s">
        <v>141</v>
      </c>
      <c r="E71" s="151"/>
      <c r="F71" s="151"/>
      <c r="G71" s="151"/>
      <c r="H71" s="151"/>
      <c r="I71" s="152"/>
      <c r="J71" s="153">
        <f>J114</f>
        <v>0</v>
      </c>
      <c r="K71" s="93"/>
      <c r="L71" s="154"/>
    </row>
    <row r="72" spans="2:47" s="9" customFormat="1" ht="19.899999999999999" customHeight="1">
      <c r="B72" s="149"/>
      <c r="C72" s="93"/>
      <c r="D72" s="150" t="s">
        <v>142</v>
      </c>
      <c r="E72" s="151"/>
      <c r="F72" s="151"/>
      <c r="G72" s="151"/>
      <c r="H72" s="151"/>
      <c r="I72" s="152"/>
      <c r="J72" s="153">
        <f>J118</f>
        <v>0</v>
      </c>
      <c r="K72" s="93"/>
      <c r="L72" s="154"/>
    </row>
    <row r="73" spans="2:47" s="9" customFormat="1" ht="19.899999999999999" customHeight="1">
      <c r="B73" s="149"/>
      <c r="C73" s="93"/>
      <c r="D73" s="150" t="s">
        <v>143</v>
      </c>
      <c r="E73" s="151"/>
      <c r="F73" s="151"/>
      <c r="G73" s="151"/>
      <c r="H73" s="151"/>
      <c r="I73" s="152"/>
      <c r="J73" s="153">
        <f>J125</f>
        <v>0</v>
      </c>
      <c r="K73" s="93"/>
      <c r="L73" s="154"/>
    </row>
    <row r="74" spans="2:47" s="9" customFormat="1" ht="19.899999999999999" customHeight="1">
      <c r="B74" s="149"/>
      <c r="C74" s="93"/>
      <c r="D74" s="150" t="s">
        <v>144</v>
      </c>
      <c r="E74" s="151"/>
      <c r="F74" s="151"/>
      <c r="G74" s="151"/>
      <c r="H74" s="151"/>
      <c r="I74" s="152"/>
      <c r="J74" s="153">
        <f>J133</f>
        <v>0</v>
      </c>
      <c r="K74" s="93"/>
      <c r="L74" s="154"/>
    </row>
    <row r="75" spans="2:47" s="1" customFormat="1" ht="21.75" customHeight="1">
      <c r="B75" s="33"/>
      <c r="C75" s="34"/>
      <c r="D75" s="34"/>
      <c r="E75" s="34"/>
      <c r="F75" s="34"/>
      <c r="G75" s="34"/>
      <c r="H75" s="34"/>
      <c r="I75" s="111"/>
      <c r="J75" s="34"/>
      <c r="K75" s="34"/>
      <c r="L75" s="37"/>
    </row>
    <row r="76" spans="2:47" s="1" customFormat="1" ht="6.95" customHeight="1">
      <c r="B76" s="45"/>
      <c r="C76" s="46"/>
      <c r="D76" s="46"/>
      <c r="E76" s="46"/>
      <c r="F76" s="46"/>
      <c r="G76" s="46"/>
      <c r="H76" s="46"/>
      <c r="I76" s="133"/>
      <c r="J76" s="46"/>
      <c r="K76" s="46"/>
      <c r="L76" s="37"/>
    </row>
    <row r="80" spans="2:47" s="1" customFormat="1" ht="6.95" customHeight="1">
      <c r="B80" s="47"/>
      <c r="C80" s="48"/>
      <c r="D80" s="48"/>
      <c r="E80" s="48"/>
      <c r="F80" s="48"/>
      <c r="G80" s="48"/>
      <c r="H80" s="48"/>
      <c r="I80" s="136"/>
      <c r="J80" s="48"/>
      <c r="K80" s="48"/>
      <c r="L80" s="37"/>
    </row>
    <row r="81" spans="2:12" s="1" customFormat="1" ht="24.95" customHeight="1">
      <c r="B81" s="33"/>
      <c r="C81" s="22" t="s">
        <v>145</v>
      </c>
      <c r="D81" s="34"/>
      <c r="E81" s="34"/>
      <c r="F81" s="34"/>
      <c r="G81" s="34"/>
      <c r="H81" s="34"/>
      <c r="I81" s="111"/>
      <c r="J81" s="34"/>
      <c r="K81" s="34"/>
      <c r="L81" s="37"/>
    </row>
    <row r="82" spans="2:12" s="1" customFormat="1" ht="6.95" customHeight="1">
      <c r="B82" s="33"/>
      <c r="C82" s="34"/>
      <c r="D82" s="34"/>
      <c r="E82" s="34"/>
      <c r="F82" s="34"/>
      <c r="G82" s="34"/>
      <c r="H82" s="34"/>
      <c r="I82" s="111"/>
      <c r="J82" s="34"/>
      <c r="K82" s="34"/>
      <c r="L82" s="37"/>
    </row>
    <row r="83" spans="2:12" s="1" customFormat="1" ht="12" customHeight="1">
      <c r="B83" s="33"/>
      <c r="C83" s="28" t="s">
        <v>16</v>
      </c>
      <c r="D83" s="34"/>
      <c r="E83" s="34"/>
      <c r="F83" s="34"/>
      <c r="G83" s="34"/>
      <c r="H83" s="34"/>
      <c r="I83" s="111"/>
      <c r="J83" s="34"/>
      <c r="K83" s="34"/>
      <c r="L83" s="37"/>
    </row>
    <row r="84" spans="2:12" s="1" customFormat="1" ht="16.5" customHeight="1">
      <c r="B84" s="33"/>
      <c r="C84" s="34"/>
      <c r="D84" s="34"/>
      <c r="E84" s="297" t="str">
        <f>E7</f>
        <v>Merklovický potok Vamberk, oprava koryta, ř.km 0,078 - 0,850 a 1,050 - 1,350</v>
      </c>
      <c r="F84" s="298"/>
      <c r="G84" s="298"/>
      <c r="H84" s="298"/>
      <c r="I84" s="111"/>
      <c r="J84" s="34"/>
      <c r="K84" s="34"/>
      <c r="L84" s="37"/>
    </row>
    <row r="85" spans="2:12" ht="12" customHeight="1">
      <c r="B85" s="20"/>
      <c r="C85" s="28" t="s">
        <v>126</v>
      </c>
      <c r="D85" s="21"/>
      <c r="E85" s="21"/>
      <c r="F85" s="21"/>
      <c r="G85" s="21"/>
      <c r="H85" s="21"/>
      <c r="J85" s="21"/>
      <c r="K85" s="21"/>
      <c r="L85" s="19"/>
    </row>
    <row r="86" spans="2:12" ht="16.5" customHeight="1">
      <c r="B86" s="20"/>
      <c r="C86" s="21"/>
      <c r="D86" s="21"/>
      <c r="E86" s="297" t="s">
        <v>816</v>
      </c>
      <c r="F86" s="268"/>
      <c r="G86" s="268"/>
      <c r="H86" s="268"/>
      <c r="J86" s="21"/>
      <c r="K86" s="21"/>
      <c r="L86" s="19"/>
    </row>
    <row r="87" spans="2:12" ht="12" customHeight="1">
      <c r="B87" s="20"/>
      <c r="C87" s="28" t="s">
        <v>128</v>
      </c>
      <c r="D87" s="21"/>
      <c r="E87" s="21"/>
      <c r="F87" s="21"/>
      <c r="G87" s="21"/>
      <c r="H87" s="21"/>
      <c r="J87" s="21"/>
      <c r="K87" s="21"/>
      <c r="L87" s="19"/>
    </row>
    <row r="88" spans="2:12" s="1" customFormat="1" ht="16.5" customHeight="1">
      <c r="B88" s="33"/>
      <c r="C88" s="34"/>
      <c r="D88" s="34"/>
      <c r="E88" s="298" t="s">
        <v>817</v>
      </c>
      <c r="F88" s="263"/>
      <c r="G88" s="263"/>
      <c r="H88" s="263"/>
      <c r="I88" s="111"/>
      <c r="J88" s="34"/>
      <c r="K88" s="34"/>
      <c r="L88" s="37"/>
    </row>
    <row r="89" spans="2:12" s="1" customFormat="1" ht="12" customHeight="1">
      <c r="B89" s="33"/>
      <c r="C89" s="28" t="s">
        <v>818</v>
      </c>
      <c r="D89" s="34"/>
      <c r="E89" s="34"/>
      <c r="F89" s="34"/>
      <c r="G89" s="34"/>
      <c r="H89" s="34"/>
      <c r="I89" s="111"/>
      <c r="J89" s="34"/>
      <c r="K89" s="34"/>
      <c r="L89" s="37"/>
    </row>
    <row r="90" spans="2:12" s="1" customFormat="1" ht="16.5" customHeight="1">
      <c r="B90" s="33"/>
      <c r="C90" s="34"/>
      <c r="D90" s="34"/>
      <c r="E90" s="264" t="str">
        <f>E13</f>
        <v xml:space="preserve">2.1.1 - SO 2.1.1 Oprava opěrných zdí  </v>
      </c>
      <c r="F90" s="263"/>
      <c r="G90" s="263"/>
      <c r="H90" s="263"/>
      <c r="I90" s="111"/>
      <c r="J90" s="34"/>
      <c r="K90" s="34"/>
      <c r="L90" s="37"/>
    </row>
    <row r="91" spans="2:12" s="1" customFormat="1" ht="6.95" customHeight="1">
      <c r="B91" s="33"/>
      <c r="C91" s="34"/>
      <c r="D91" s="34"/>
      <c r="E91" s="34"/>
      <c r="F91" s="34"/>
      <c r="G91" s="34"/>
      <c r="H91" s="34"/>
      <c r="I91" s="111"/>
      <c r="J91" s="34"/>
      <c r="K91" s="34"/>
      <c r="L91" s="37"/>
    </row>
    <row r="92" spans="2:12" s="1" customFormat="1" ht="12" customHeight="1">
      <c r="B92" s="33"/>
      <c r="C92" s="28" t="s">
        <v>22</v>
      </c>
      <c r="D92" s="34"/>
      <c r="E92" s="34"/>
      <c r="F92" s="26" t="str">
        <f>F16</f>
        <v>Vamberk</v>
      </c>
      <c r="G92" s="34"/>
      <c r="H92" s="34"/>
      <c r="I92" s="112" t="s">
        <v>24</v>
      </c>
      <c r="J92" s="54" t="str">
        <f>IF(J16="","",J16)</f>
        <v>31.3.2017</v>
      </c>
      <c r="K92" s="34"/>
      <c r="L92" s="37"/>
    </row>
    <row r="93" spans="2:12" s="1" customFormat="1" ht="6.95" customHeight="1">
      <c r="B93" s="33"/>
      <c r="C93" s="34"/>
      <c r="D93" s="34"/>
      <c r="E93" s="34"/>
      <c r="F93" s="34"/>
      <c r="G93" s="34"/>
      <c r="H93" s="34"/>
      <c r="I93" s="111"/>
      <c r="J93" s="34"/>
      <c r="K93" s="34"/>
      <c r="L93" s="37"/>
    </row>
    <row r="94" spans="2:12" s="1" customFormat="1" ht="24.95" customHeight="1">
      <c r="B94" s="33"/>
      <c r="C94" s="28" t="s">
        <v>26</v>
      </c>
      <c r="D94" s="34"/>
      <c r="E94" s="34"/>
      <c r="F94" s="26" t="str">
        <f>E19</f>
        <v>Povodí Labe,státní podnik,Víta Nejedlého 951,HK3</v>
      </c>
      <c r="G94" s="34"/>
      <c r="H94" s="34"/>
      <c r="I94" s="112" t="s">
        <v>32</v>
      </c>
      <c r="J94" s="31" t="str">
        <f>E25</f>
        <v>Multiaqua s.r.o.,Veverkova 1343,Hradec Král. 2</v>
      </c>
      <c r="K94" s="34"/>
      <c r="L94" s="37"/>
    </row>
    <row r="95" spans="2:12" s="1" customFormat="1" ht="13.7" customHeight="1">
      <c r="B95" s="33"/>
      <c r="C95" s="28" t="s">
        <v>30</v>
      </c>
      <c r="D95" s="34"/>
      <c r="E95" s="34"/>
      <c r="F95" s="26" t="str">
        <f>IF(E22="","",E22)</f>
        <v>Vyplň údaj</v>
      </c>
      <c r="G95" s="34"/>
      <c r="H95" s="34"/>
      <c r="I95" s="112" t="s">
        <v>35</v>
      </c>
      <c r="J95" s="31" t="str">
        <f>E28</f>
        <v>Ing. Šárka Volfová</v>
      </c>
      <c r="K95" s="34"/>
      <c r="L95" s="37"/>
    </row>
    <row r="96" spans="2:12" s="1" customFormat="1" ht="10.35" customHeight="1">
      <c r="B96" s="33"/>
      <c r="C96" s="34"/>
      <c r="D96" s="34"/>
      <c r="E96" s="34"/>
      <c r="F96" s="34"/>
      <c r="G96" s="34"/>
      <c r="H96" s="34"/>
      <c r="I96" s="111"/>
      <c r="J96" s="34"/>
      <c r="K96" s="34"/>
      <c r="L96" s="37"/>
    </row>
    <row r="97" spans="2:65" s="10" customFormat="1" ht="29.25" customHeight="1">
      <c r="B97" s="155"/>
      <c r="C97" s="156" t="s">
        <v>146</v>
      </c>
      <c r="D97" s="157" t="s">
        <v>58</v>
      </c>
      <c r="E97" s="157" t="s">
        <v>54</v>
      </c>
      <c r="F97" s="157" t="s">
        <v>55</v>
      </c>
      <c r="G97" s="157" t="s">
        <v>147</v>
      </c>
      <c r="H97" s="157" t="s">
        <v>148</v>
      </c>
      <c r="I97" s="158" t="s">
        <v>149</v>
      </c>
      <c r="J97" s="159" t="s">
        <v>133</v>
      </c>
      <c r="K97" s="160" t="s">
        <v>150</v>
      </c>
      <c r="L97" s="161"/>
      <c r="M97" s="63" t="s">
        <v>1</v>
      </c>
      <c r="N97" s="64" t="s">
        <v>43</v>
      </c>
      <c r="O97" s="64" t="s">
        <v>151</v>
      </c>
      <c r="P97" s="64" t="s">
        <v>152</v>
      </c>
      <c r="Q97" s="64" t="s">
        <v>153</v>
      </c>
      <c r="R97" s="64" t="s">
        <v>154</v>
      </c>
      <c r="S97" s="64" t="s">
        <v>155</v>
      </c>
      <c r="T97" s="65" t="s">
        <v>156</v>
      </c>
    </row>
    <row r="98" spans="2:65" s="1" customFormat="1" ht="22.9" customHeight="1">
      <c r="B98" s="33"/>
      <c r="C98" s="70" t="s">
        <v>157</v>
      </c>
      <c r="D98" s="34"/>
      <c r="E98" s="34"/>
      <c r="F98" s="34"/>
      <c r="G98" s="34"/>
      <c r="H98" s="34"/>
      <c r="I98" s="111"/>
      <c r="J98" s="162">
        <f>BK98</f>
        <v>0</v>
      </c>
      <c r="K98" s="34"/>
      <c r="L98" s="37"/>
      <c r="M98" s="66"/>
      <c r="N98" s="67"/>
      <c r="O98" s="67"/>
      <c r="P98" s="163">
        <f>P99</f>
        <v>0</v>
      </c>
      <c r="Q98" s="67"/>
      <c r="R98" s="163">
        <f>R99</f>
        <v>18.639399900000001</v>
      </c>
      <c r="S98" s="67"/>
      <c r="T98" s="164">
        <f>T99</f>
        <v>2.1617999999999999</v>
      </c>
      <c r="AT98" s="16" t="s">
        <v>72</v>
      </c>
      <c r="AU98" s="16" t="s">
        <v>135</v>
      </c>
      <c r="BK98" s="165">
        <f>BK99</f>
        <v>0</v>
      </c>
    </row>
    <row r="99" spans="2:65" s="11" customFormat="1" ht="25.9" customHeight="1">
      <c r="B99" s="166"/>
      <c r="C99" s="167"/>
      <c r="D99" s="168" t="s">
        <v>72</v>
      </c>
      <c r="E99" s="169" t="s">
        <v>158</v>
      </c>
      <c r="F99" s="169" t="s">
        <v>159</v>
      </c>
      <c r="G99" s="167"/>
      <c r="H99" s="167"/>
      <c r="I99" s="170"/>
      <c r="J99" s="171">
        <f>BK99</f>
        <v>0</v>
      </c>
      <c r="K99" s="167"/>
      <c r="L99" s="172"/>
      <c r="M99" s="173"/>
      <c r="N99" s="174"/>
      <c r="O99" s="174"/>
      <c r="P99" s="175">
        <f>P100+P110+P114+P118+P125+P133</f>
        <v>0</v>
      </c>
      <c r="Q99" s="174"/>
      <c r="R99" s="175">
        <f>R100+R110+R114+R118+R125+R133</f>
        <v>18.639399900000001</v>
      </c>
      <c r="S99" s="174"/>
      <c r="T99" s="176">
        <f>T100+T110+T114+T118+T125+T133</f>
        <v>2.1617999999999999</v>
      </c>
      <c r="AR99" s="177" t="s">
        <v>77</v>
      </c>
      <c r="AT99" s="178" t="s">
        <v>72</v>
      </c>
      <c r="AU99" s="178" t="s">
        <v>73</v>
      </c>
      <c r="AY99" s="177" t="s">
        <v>160</v>
      </c>
      <c r="BK99" s="179">
        <f>BK100+BK110+BK114+BK118+BK125+BK133</f>
        <v>0</v>
      </c>
    </row>
    <row r="100" spans="2:65" s="11" customFormat="1" ht="22.9" customHeight="1">
      <c r="B100" s="166"/>
      <c r="C100" s="167"/>
      <c r="D100" s="168" t="s">
        <v>72</v>
      </c>
      <c r="E100" s="180" t="s">
        <v>77</v>
      </c>
      <c r="F100" s="180" t="s">
        <v>161</v>
      </c>
      <c r="G100" s="167"/>
      <c r="H100" s="167"/>
      <c r="I100" s="170"/>
      <c r="J100" s="181">
        <f>BK100</f>
        <v>0</v>
      </c>
      <c r="K100" s="167"/>
      <c r="L100" s="172"/>
      <c r="M100" s="173"/>
      <c r="N100" s="174"/>
      <c r="O100" s="174"/>
      <c r="P100" s="175">
        <f>SUM(P101:P109)</f>
        <v>0</v>
      </c>
      <c r="Q100" s="174"/>
      <c r="R100" s="175">
        <f>SUM(R101:R109)</f>
        <v>0</v>
      </c>
      <c r="S100" s="174"/>
      <c r="T100" s="176">
        <f>SUM(T101:T109)</f>
        <v>0</v>
      </c>
      <c r="AR100" s="177" t="s">
        <v>77</v>
      </c>
      <c r="AT100" s="178" t="s">
        <v>72</v>
      </c>
      <c r="AU100" s="178" t="s">
        <v>77</v>
      </c>
      <c r="AY100" s="177" t="s">
        <v>160</v>
      </c>
      <c r="BK100" s="179">
        <f>SUM(BK101:BK109)</f>
        <v>0</v>
      </c>
    </row>
    <row r="101" spans="2:65" s="1" customFormat="1" ht="16.5" customHeight="1">
      <c r="B101" s="33"/>
      <c r="C101" s="182" t="s">
        <v>77</v>
      </c>
      <c r="D101" s="182" t="s">
        <v>162</v>
      </c>
      <c r="E101" s="183" t="s">
        <v>820</v>
      </c>
      <c r="F101" s="184" t="s">
        <v>821</v>
      </c>
      <c r="G101" s="185" t="s">
        <v>174</v>
      </c>
      <c r="H101" s="186">
        <v>0.98299999999999998</v>
      </c>
      <c r="I101" s="187"/>
      <c r="J101" s="188">
        <f>ROUND(I101*H101,2)</f>
        <v>0</v>
      </c>
      <c r="K101" s="184" t="s">
        <v>166</v>
      </c>
      <c r="L101" s="37"/>
      <c r="M101" s="189" t="s">
        <v>1</v>
      </c>
      <c r="N101" s="190" t="s">
        <v>44</v>
      </c>
      <c r="O101" s="59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16" t="s">
        <v>122</v>
      </c>
      <c r="AT101" s="16" t="s">
        <v>162</v>
      </c>
      <c r="AU101" s="16" t="s">
        <v>81</v>
      </c>
      <c r="AY101" s="16" t="s">
        <v>160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6" t="s">
        <v>77</v>
      </c>
      <c r="BK101" s="193">
        <f>ROUND(I101*H101,2)</f>
        <v>0</v>
      </c>
      <c r="BL101" s="16" t="s">
        <v>122</v>
      </c>
      <c r="BM101" s="16" t="s">
        <v>822</v>
      </c>
    </row>
    <row r="102" spans="2:65" s="1" customFormat="1" ht="19.5">
      <c r="B102" s="33"/>
      <c r="C102" s="34"/>
      <c r="D102" s="194" t="s">
        <v>168</v>
      </c>
      <c r="E102" s="34"/>
      <c r="F102" s="195" t="s">
        <v>823</v>
      </c>
      <c r="G102" s="34"/>
      <c r="H102" s="34"/>
      <c r="I102" s="111"/>
      <c r="J102" s="34"/>
      <c r="K102" s="34"/>
      <c r="L102" s="37"/>
      <c r="M102" s="196"/>
      <c r="N102" s="59"/>
      <c r="O102" s="59"/>
      <c r="P102" s="59"/>
      <c r="Q102" s="59"/>
      <c r="R102" s="59"/>
      <c r="S102" s="59"/>
      <c r="T102" s="60"/>
      <c r="AT102" s="16" t="s">
        <v>168</v>
      </c>
      <c r="AU102" s="16" t="s">
        <v>81</v>
      </c>
    </row>
    <row r="103" spans="2:65" s="12" customFormat="1" ht="11.25">
      <c r="B103" s="197"/>
      <c r="C103" s="198"/>
      <c r="D103" s="194" t="s">
        <v>170</v>
      </c>
      <c r="E103" s="199" t="s">
        <v>1</v>
      </c>
      <c r="F103" s="200" t="s">
        <v>824</v>
      </c>
      <c r="G103" s="198"/>
      <c r="H103" s="201">
        <v>0.98299999999999998</v>
      </c>
      <c r="I103" s="202"/>
      <c r="J103" s="198"/>
      <c r="K103" s="198"/>
      <c r="L103" s="203"/>
      <c r="M103" s="204"/>
      <c r="N103" s="205"/>
      <c r="O103" s="205"/>
      <c r="P103" s="205"/>
      <c r="Q103" s="205"/>
      <c r="R103" s="205"/>
      <c r="S103" s="205"/>
      <c r="T103" s="206"/>
      <c r="AT103" s="207" t="s">
        <v>170</v>
      </c>
      <c r="AU103" s="207" t="s">
        <v>81</v>
      </c>
      <c r="AV103" s="12" t="s">
        <v>81</v>
      </c>
      <c r="AW103" s="12" t="s">
        <v>34</v>
      </c>
      <c r="AX103" s="12" t="s">
        <v>77</v>
      </c>
      <c r="AY103" s="207" t="s">
        <v>160</v>
      </c>
    </row>
    <row r="104" spans="2:65" s="1" customFormat="1" ht="16.5" customHeight="1">
      <c r="B104" s="33"/>
      <c r="C104" s="182" t="s">
        <v>81</v>
      </c>
      <c r="D104" s="182" t="s">
        <v>162</v>
      </c>
      <c r="E104" s="183" t="s">
        <v>825</v>
      </c>
      <c r="F104" s="184" t="s">
        <v>826</v>
      </c>
      <c r="G104" s="185" t="s">
        <v>174</v>
      </c>
      <c r="H104" s="186">
        <v>0.98299999999999998</v>
      </c>
      <c r="I104" s="187"/>
      <c r="J104" s="188">
        <f>ROUND(I104*H104,2)</f>
        <v>0</v>
      </c>
      <c r="K104" s="184" t="s">
        <v>166</v>
      </c>
      <c r="L104" s="37"/>
      <c r="M104" s="189" t="s">
        <v>1</v>
      </c>
      <c r="N104" s="190" t="s">
        <v>44</v>
      </c>
      <c r="O104" s="59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16" t="s">
        <v>122</v>
      </c>
      <c r="AT104" s="16" t="s">
        <v>162</v>
      </c>
      <c r="AU104" s="16" t="s">
        <v>81</v>
      </c>
      <c r="AY104" s="16" t="s">
        <v>160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6" t="s">
        <v>77</v>
      </c>
      <c r="BK104" s="193">
        <f>ROUND(I104*H104,2)</f>
        <v>0</v>
      </c>
      <c r="BL104" s="16" t="s">
        <v>122</v>
      </c>
      <c r="BM104" s="16" t="s">
        <v>827</v>
      </c>
    </row>
    <row r="105" spans="2:65" s="1" customFormat="1" ht="19.5">
      <c r="B105" s="33"/>
      <c r="C105" s="34"/>
      <c r="D105" s="194" t="s">
        <v>168</v>
      </c>
      <c r="E105" s="34"/>
      <c r="F105" s="195" t="s">
        <v>828</v>
      </c>
      <c r="G105" s="34"/>
      <c r="H105" s="34"/>
      <c r="I105" s="111"/>
      <c r="J105" s="34"/>
      <c r="K105" s="34"/>
      <c r="L105" s="37"/>
      <c r="M105" s="196"/>
      <c r="N105" s="59"/>
      <c r="O105" s="59"/>
      <c r="P105" s="59"/>
      <c r="Q105" s="59"/>
      <c r="R105" s="59"/>
      <c r="S105" s="59"/>
      <c r="T105" s="60"/>
      <c r="AT105" s="16" t="s">
        <v>168</v>
      </c>
      <c r="AU105" s="16" t="s">
        <v>81</v>
      </c>
    </row>
    <row r="106" spans="2:65" s="12" customFormat="1" ht="11.25">
      <c r="B106" s="197"/>
      <c r="C106" s="198"/>
      <c r="D106" s="194" t="s">
        <v>170</v>
      </c>
      <c r="E106" s="199" t="s">
        <v>1</v>
      </c>
      <c r="F106" s="200" t="s">
        <v>824</v>
      </c>
      <c r="G106" s="198"/>
      <c r="H106" s="201">
        <v>0.98299999999999998</v>
      </c>
      <c r="I106" s="202"/>
      <c r="J106" s="198"/>
      <c r="K106" s="198"/>
      <c r="L106" s="203"/>
      <c r="M106" s="204"/>
      <c r="N106" s="205"/>
      <c r="O106" s="205"/>
      <c r="P106" s="205"/>
      <c r="Q106" s="205"/>
      <c r="R106" s="205"/>
      <c r="S106" s="205"/>
      <c r="T106" s="206"/>
      <c r="AT106" s="207" t="s">
        <v>170</v>
      </c>
      <c r="AU106" s="207" t="s">
        <v>81</v>
      </c>
      <c r="AV106" s="12" t="s">
        <v>81</v>
      </c>
      <c r="AW106" s="12" t="s">
        <v>34</v>
      </c>
      <c r="AX106" s="12" t="s">
        <v>77</v>
      </c>
      <c r="AY106" s="207" t="s">
        <v>160</v>
      </c>
    </row>
    <row r="107" spans="2:65" s="1" customFormat="1" ht="16.5" customHeight="1">
      <c r="B107" s="33"/>
      <c r="C107" s="182" t="s">
        <v>100</v>
      </c>
      <c r="D107" s="182" t="s">
        <v>162</v>
      </c>
      <c r="E107" s="183" t="s">
        <v>829</v>
      </c>
      <c r="F107" s="184" t="s">
        <v>830</v>
      </c>
      <c r="G107" s="185" t="s">
        <v>174</v>
      </c>
      <c r="H107" s="186">
        <v>0.98299999999999998</v>
      </c>
      <c r="I107" s="187"/>
      <c r="J107" s="188">
        <f>ROUND(I107*H107,2)</f>
        <v>0</v>
      </c>
      <c r="K107" s="184" t="s">
        <v>166</v>
      </c>
      <c r="L107" s="37"/>
      <c r="M107" s="189" t="s">
        <v>1</v>
      </c>
      <c r="N107" s="190" t="s">
        <v>44</v>
      </c>
      <c r="O107" s="59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AR107" s="16" t="s">
        <v>122</v>
      </c>
      <c r="AT107" s="16" t="s">
        <v>162</v>
      </c>
      <c r="AU107" s="16" t="s">
        <v>81</v>
      </c>
      <c r="AY107" s="16" t="s">
        <v>160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6" t="s">
        <v>77</v>
      </c>
      <c r="BK107" s="193">
        <f>ROUND(I107*H107,2)</f>
        <v>0</v>
      </c>
      <c r="BL107" s="16" t="s">
        <v>122</v>
      </c>
      <c r="BM107" s="16" t="s">
        <v>831</v>
      </c>
    </row>
    <row r="108" spans="2:65" s="1" customFormat="1" ht="11.25">
      <c r="B108" s="33"/>
      <c r="C108" s="34"/>
      <c r="D108" s="194" t="s">
        <v>168</v>
      </c>
      <c r="E108" s="34"/>
      <c r="F108" s="195" t="s">
        <v>832</v>
      </c>
      <c r="G108" s="34"/>
      <c r="H108" s="34"/>
      <c r="I108" s="111"/>
      <c r="J108" s="34"/>
      <c r="K108" s="34"/>
      <c r="L108" s="37"/>
      <c r="M108" s="196"/>
      <c r="N108" s="59"/>
      <c r="O108" s="59"/>
      <c r="P108" s="59"/>
      <c r="Q108" s="59"/>
      <c r="R108" s="59"/>
      <c r="S108" s="59"/>
      <c r="T108" s="60"/>
      <c r="AT108" s="16" t="s">
        <v>168</v>
      </c>
      <c r="AU108" s="16" t="s">
        <v>81</v>
      </c>
    </row>
    <row r="109" spans="2:65" s="12" customFormat="1" ht="11.25">
      <c r="B109" s="197"/>
      <c r="C109" s="198"/>
      <c r="D109" s="194" t="s">
        <v>170</v>
      </c>
      <c r="E109" s="199" t="s">
        <v>1</v>
      </c>
      <c r="F109" s="200" t="s">
        <v>824</v>
      </c>
      <c r="G109" s="198"/>
      <c r="H109" s="201">
        <v>0.98299999999999998</v>
      </c>
      <c r="I109" s="202"/>
      <c r="J109" s="198"/>
      <c r="K109" s="198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170</v>
      </c>
      <c r="AU109" s="207" t="s">
        <v>81</v>
      </c>
      <c r="AV109" s="12" t="s">
        <v>81</v>
      </c>
      <c r="AW109" s="12" t="s">
        <v>34</v>
      </c>
      <c r="AX109" s="12" t="s">
        <v>77</v>
      </c>
      <c r="AY109" s="207" t="s">
        <v>160</v>
      </c>
    </row>
    <row r="110" spans="2:65" s="11" customFormat="1" ht="22.9" customHeight="1">
      <c r="B110" s="166"/>
      <c r="C110" s="167"/>
      <c r="D110" s="168" t="s">
        <v>72</v>
      </c>
      <c r="E110" s="180" t="s">
        <v>100</v>
      </c>
      <c r="F110" s="180" t="s">
        <v>235</v>
      </c>
      <c r="G110" s="167"/>
      <c r="H110" s="167"/>
      <c r="I110" s="170"/>
      <c r="J110" s="181">
        <f>BK110</f>
        <v>0</v>
      </c>
      <c r="K110" s="167"/>
      <c r="L110" s="172"/>
      <c r="M110" s="173"/>
      <c r="N110" s="174"/>
      <c r="O110" s="174"/>
      <c r="P110" s="175">
        <f>SUM(P111:P113)</f>
        <v>0</v>
      </c>
      <c r="Q110" s="174"/>
      <c r="R110" s="175">
        <f>SUM(R111:R113)</f>
        <v>13.847409900000001</v>
      </c>
      <c r="S110" s="174"/>
      <c r="T110" s="176">
        <f>SUM(T111:T113)</f>
        <v>0</v>
      </c>
      <c r="AR110" s="177" t="s">
        <v>77</v>
      </c>
      <c r="AT110" s="178" t="s">
        <v>72</v>
      </c>
      <c r="AU110" s="178" t="s">
        <v>77</v>
      </c>
      <c r="AY110" s="177" t="s">
        <v>160</v>
      </c>
      <c r="BK110" s="179">
        <f>SUM(BK111:BK113)</f>
        <v>0</v>
      </c>
    </row>
    <row r="111" spans="2:65" s="1" customFormat="1" ht="16.5" customHeight="1">
      <c r="B111" s="33"/>
      <c r="C111" s="182" t="s">
        <v>122</v>
      </c>
      <c r="D111" s="182" t="s">
        <v>162</v>
      </c>
      <c r="E111" s="183" t="s">
        <v>250</v>
      </c>
      <c r="F111" s="184" t="s">
        <v>251</v>
      </c>
      <c r="G111" s="185" t="s">
        <v>174</v>
      </c>
      <c r="H111" s="186">
        <v>3.6030000000000002</v>
      </c>
      <c r="I111" s="187"/>
      <c r="J111" s="188">
        <f>ROUND(I111*H111,2)</f>
        <v>0</v>
      </c>
      <c r="K111" s="184" t="s">
        <v>166</v>
      </c>
      <c r="L111" s="37"/>
      <c r="M111" s="189" t="s">
        <v>1</v>
      </c>
      <c r="N111" s="190" t="s">
        <v>44</v>
      </c>
      <c r="O111" s="59"/>
      <c r="P111" s="191">
        <f>O111*H111</f>
        <v>0</v>
      </c>
      <c r="Q111" s="191">
        <v>3.8433000000000002</v>
      </c>
      <c r="R111" s="191">
        <f>Q111*H111</f>
        <v>13.847409900000001</v>
      </c>
      <c r="S111" s="191">
        <v>0</v>
      </c>
      <c r="T111" s="192">
        <f>S111*H111</f>
        <v>0</v>
      </c>
      <c r="AR111" s="16" t="s">
        <v>122</v>
      </c>
      <c r="AT111" s="16" t="s">
        <v>162</v>
      </c>
      <c r="AU111" s="16" t="s">
        <v>81</v>
      </c>
      <c r="AY111" s="16" t="s">
        <v>160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6" t="s">
        <v>77</v>
      </c>
      <c r="BK111" s="193">
        <f>ROUND(I111*H111,2)</f>
        <v>0</v>
      </c>
      <c r="BL111" s="16" t="s">
        <v>122</v>
      </c>
      <c r="BM111" s="16" t="s">
        <v>833</v>
      </c>
    </row>
    <row r="112" spans="2:65" s="1" customFormat="1" ht="29.25">
      <c r="B112" s="33"/>
      <c r="C112" s="34"/>
      <c r="D112" s="194" t="s">
        <v>168</v>
      </c>
      <c r="E112" s="34"/>
      <c r="F112" s="195" t="s">
        <v>253</v>
      </c>
      <c r="G112" s="34"/>
      <c r="H112" s="34"/>
      <c r="I112" s="111"/>
      <c r="J112" s="34"/>
      <c r="K112" s="34"/>
      <c r="L112" s="37"/>
      <c r="M112" s="196"/>
      <c r="N112" s="59"/>
      <c r="O112" s="59"/>
      <c r="P112" s="59"/>
      <c r="Q112" s="59"/>
      <c r="R112" s="59"/>
      <c r="S112" s="59"/>
      <c r="T112" s="60"/>
      <c r="AT112" s="16" t="s">
        <v>168</v>
      </c>
      <c r="AU112" s="16" t="s">
        <v>81</v>
      </c>
    </row>
    <row r="113" spans="2:65" s="12" customFormat="1" ht="11.25">
      <c r="B113" s="197"/>
      <c r="C113" s="198"/>
      <c r="D113" s="194" t="s">
        <v>170</v>
      </c>
      <c r="E113" s="199" t="s">
        <v>1</v>
      </c>
      <c r="F113" s="200" t="s">
        <v>834</v>
      </c>
      <c r="G113" s="198"/>
      <c r="H113" s="201">
        <v>3.6030000000000002</v>
      </c>
      <c r="I113" s="202"/>
      <c r="J113" s="198"/>
      <c r="K113" s="198"/>
      <c r="L113" s="203"/>
      <c r="M113" s="204"/>
      <c r="N113" s="205"/>
      <c r="O113" s="205"/>
      <c r="P113" s="205"/>
      <c r="Q113" s="205"/>
      <c r="R113" s="205"/>
      <c r="S113" s="205"/>
      <c r="T113" s="206"/>
      <c r="AT113" s="207" t="s">
        <v>170</v>
      </c>
      <c r="AU113" s="207" t="s">
        <v>81</v>
      </c>
      <c r="AV113" s="12" t="s">
        <v>81</v>
      </c>
      <c r="AW113" s="12" t="s">
        <v>34</v>
      </c>
      <c r="AX113" s="12" t="s">
        <v>77</v>
      </c>
      <c r="AY113" s="207" t="s">
        <v>160</v>
      </c>
    </row>
    <row r="114" spans="2:65" s="11" customFormat="1" ht="22.9" customHeight="1">
      <c r="B114" s="166"/>
      <c r="C114" s="167"/>
      <c r="D114" s="168" t="s">
        <v>72</v>
      </c>
      <c r="E114" s="180" t="s">
        <v>197</v>
      </c>
      <c r="F114" s="180" t="s">
        <v>361</v>
      </c>
      <c r="G114" s="167"/>
      <c r="H114" s="167"/>
      <c r="I114" s="170"/>
      <c r="J114" s="181">
        <f>BK114</f>
        <v>0</v>
      </c>
      <c r="K114" s="167"/>
      <c r="L114" s="172"/>
      <c r="M114" s="173"/>
      <c r="N114" s="174"/>
      <c r="O114" s="174"/>
      <c r="P114" s="175">
        <f>SUM(P115:P117)</f>
        <v>0</v>
      </c>
      <c r="Q114" s="174"/>
      <c r="R114" s="175">
        <f>SUM(R115:R117)</f>
        <v>4.7919899999999993</v>
      </c>
      <c r="S114" s="174"/>
      <c r="T114" s="176">
        <f>SUM(T115:T117)</f>
        <v>0</v>
      </c>
      <c r="AR114" s="177" t="s">
        <v>77</v>
      </c>
      <c r="AT114" s="178" t="s">
        <v>72</v>
      </c>
      <c r="AU114" s="178" t="s">
        <v>77</v>
      </c>
      <c r="AY114" s="177" t="s">
        <v>160</v>
      </c>
      <c r="BK114" s="179">
        <f>SUM(BK115:BK117)</f>
        <v>0</v>
      </c>
    </row>
    <row r="115" spans="2:65" s="1" customFormat="1" ht="16.5" customHeight="1">
      <c r="B115" s="33"/>
      <c r="C115" s="182" t="s">
        <v>189</v>
      </c>
      <c r="D115" s="182" t="s">
        <v>162</v>
      </c>
      <c r="E115" s="183" t="s">
        <v>363</v>
      </c>
      <c r="F115" s="184" t="s">
        <v>364</v>
      </c>
      <c r="G115" s="185" t="s">
        <v>165</v>
      </c>
      <c r="H115" s="186">
        <v>120.1</v>
      </c>
      <c r="I115" s="187"/>
      <c r="J115" s="188">
        <f>ROUND(I115*H115,2)</f>
        <v>0</v>
      </c>
      <c r="K115" s="184" t="s">
        <v>166</v>
      </c>
      <c r="L115" s="37"/>
      <c r="M115" s="189" t="s">
        <v>1</v>
      </c>
      <c r="N115" s="190" t="s">
        <v>44</v>
      </c>
      <c r="O115" s="59"/>
      <c r="P115" s="191">
        <f>O115*H115</f>
        <v>0</v>
      </c>
      <c r="Q115" s="191">
        <v>3.9899999999999998E-2</v>
      </c>
      <c r="R115" s="191">
        <f>Q115*H115</f>
        <v>4.7919899999999993</v>
      </c>
      <c r="S115" s="191">
        <v>0</v>
      </c>
      <c r="T115" s="192">
        <f>S115*H115</f>
        <v>0</v>
      </c>
      <c r="AR115" s="16" t="s">
        <v>122</v>
      </c>
      <c r="AT115" s="16" t="s">
        <v>162</v>
      </c>
      <c r="AU115" s="16" t="s">
        <v>81</v>
      </c>
      <c r="AY115" s="16" t="s">
        <v>160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6" t="s">
        <v>77</v>
      </c>
      <c r="BK115" s="193">
        <f>ROUND(I115*H115,2)</f>
        <v>0</v>
      </c>
      <c r="BL115" s="16" t="s">
        <v>122</v>
      </c>
      <c r="BM115" s="16" t="s">
        <v>835</v>
      </c>
    </row>
    <row r="116" spans="2:65" s="1" customFormat="1" ht="19.5">
      <c r="B116" s="33"/>
      <c r="C116" s="34"/>
      <c r="D116" s="194" t="s">
        <v>168</v>
      </c>
      <c r="E116" s="34"/>
      <c r="F116" s="195" t="s">
        <v>366</v>
      </c>
      <c r="G116" s="34"/>
      <c r="H116" s="34"/>
      <c r="I116" s="111"/>
      <c r="J116" s="34"/>
      <c r="K116" s="34"/>
      <c r="L116" s="37"/>
      <c r="M116" s="196"/>
      <c r="N116" s="59"/>
      <c r="O116" s="59"/>
      <c r="P116" s="59"/>
      <c r="Q116" s="59"/>
      <c r="R116" s="59"/>
      <c r="S116" s="59"/>
      <c r="T116" s="60"/>
      <c r="AT116" s="16" t="s">
        <v>168</v>
      </c>
      <c r="AU116" s="16" t="s">
        <v>81</v>
      </c>
    </row>
    <row r="117" spans="2:65" s="12" customFormat="1" ht="11.25">
      <c r="B117" s="197"/>
      <c r="C117" s="198"/>
      <c r="D117" s="194" t="s">
        <v>170</v>
      </c>
      <c r="E117" s="199" t="s">
        <v>1</v>
      </c>
      <c r="F117" s="200" t="s">
        <v>836</v>
      </c>
      <c r="G117" s="198"/>
      <c r="H117" s="201">
        <v>120.1</v>
      </c>
      <c r="I117" s="202"/>
      <c r="J117" s="198"/>
      <c r="K117" s="198"/>
      <c r="L117" s="203"/>
      <c r="M117" s="204"/>
      <c r="N117" s="205"/>
      <c r="O117" s="205"/>
      <c r="P117" s="205"/>
      <c r="Q117" s="205"/>
      <c r="R117" s="205"/>
      <c r="S117" s="205"/>
      <c r="T117" s="206"/>
      <c r="AT117" s="207" t="s">
        <v>170</v>
      </c>
      <c r="AU117" s="207" t="s">
        <v>81</v>
      </c>
      <c r="AV117" s="12" t="s">
        <v>81</v>
      </c>
      <c r="AW117" s="12" t="s">
        <v>34</v>
      </c>
      <c r="AX117" s="12" t="s">
        <v>77</v>
      </c>
      <c r="AY117" s="207" t="s">
        <v>160</v>
      </c>
    </row>
    <row r="118" spans="2:65" s="11" customFormat="1" ht="22.9" customHeight="1">
      <c r="B118" s="166"/>
      <c r="C118" s="167"/>
      <c r="D118" s="168" t="s">
        <v>72</v>
      </c>
      <c r="E118" s="180" t="s">
        <v>216</v>
      </c>
      <c r="F118" s="180" t="s">
        <v>370</v>
      </c>
      <c r="G118" s="167"/>
      <c r="H118" s="167"/>
      <c r="I118" s="170"/>
      <c r="J118" s="181">
        <f>BK118</f>
        <v>0</v>
      </c>
      <c r="K118" s="167"/>
      <c r="L118" s="172"/>
      <c r="M118" s="173"/>
      <c r="N118" s="174"/>
      <c r="O118" s="174"/>
      <c r="P118" s="175">
        <f>SUM(P119:P124)</f>
        <v>0</v>
      </c>
      <c r="Q118" s="174"/>
      <c r="R118" s="175">
        <f>SUM(R119:R124)</f>
        <v>0</v>
      </c>
      <c r="S118" s="174"/>
      <c r="T118" s="176">
        <f>SUM(T119:T124)</f>
        <v>2.1617999999999999</v>
      </c>
      <c r="AR118" s="177" t="s">
        <v>77</v>
      </c>
      <c r="AT118" s="178" t="s">
        <v>72</v>
      </c>
      <c r="AU118" s="178" t="s">
        <v>77</v>
      </c>
      <c r="AY118" s="177" t="s">
        <v>160</v>
      </c>
      <c r="BK118" s="179">
        <f>SUM(BK119:BK124)</f>
        <v>0</v>
      </c>
    </row>
    <row r="119" spans="2:65" s="1" customFormat="1" ht="16.5" customHeight="1">
      <c r="B119" s="33"/>
      <c r="C119" s="182" t="s">
        <v>197</v>
      </c>
      <c r="D119" s="182" t="s">
        <v>162</v>
      </c>
      <c r="E119" s="183" t="s">
        <v>372</v>
      </c>
      <c r="F119" s="184" t="s">
        <v>373</v>
      </c>
      <c r="G119" s="185" t="s">
        <v>165</v>
      </c>
      <c r="H119" s="186">
        <v>120.1</v>
      </c>
      <c r="I119" s="187"/>
      <c r="J119" s="188">
        <f>ROUND(I119*H119,2)</f>
        <v>0</v>
      </c>
      <c r="K119" s="184" t="s">
        <v>166</v>
      </c>
      <c r="L119" s="37"/>
      <c r="M119" s="189" t="s">
        <v>1</v>
      </c>
      <c r="N119" s="190" t="s">
        <v>44</v>
      </c>
      <c r="O119" s="59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6" t="s">
        <v>122</v>
      </c>
      <c r="AT119" s="16" t="s">
        <v>162</v>
      </c>
      <c r="AU119" s="16" t="s">
        <v>81</v>
      </c>
      <c r="AY119" s="16" t="s">
        <v>160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6" t="s">
        <v>77</v>
      </c>
      <c r="BK119" s="193">
        <f>ROUND(I119*H119,2)</f>
        <v>0</v>
      </c>
      <c r="BL119" s="16" t="s">
        <v>122</v>
      </c>
      <c r="BM119" s="16" t="s">
        <v>837</v>
      </c>
    </row>
    <row r="120" spans="2:65" s="1" customFormat="1" ht="11.25">
      <c r="B120" s="33"/>
      <c r="C120" s="34"/>
      <c r="D120" s="194" t="s">
        <v>168</v>
      </c>
      <c r="E120" s="34"/>
      <c r="F120" s="195" t="s">
        <v>375</v>
      </c>
      <c r="G120" s="34"/>
      <c r="H120" s="34"/>
      <c r="I120" s="111"/>
      <c r="J120" s="34"/>
      <c r="K120" s="34"/>
      <c r="L120" s="37"/>
      <c r="M120" s="196"/>
      <c r="N120" s="59"/>
      <c r="O120" s="59"/>
      <c r="P120" s="59"/>
      <c r="Q120" s="59"/>
      <c r="R120" s="59"/>
      <c r="S120" s="59"/>
      <c r="T120" s="60"/>
      <c r="AT120" s="16" t="s">
        <v>168</v>
      </c>
      <c r="AU120" s="16" t="s">
        <v>81</v>
      </c>
    </row>
    <row r="121" spans="2:65" s="12" customFormat="1" ht="11.25">
      <c r="B121" s="197"/>
      <c r="C121" s="198"/>
      <c r="D121" s="194" t="s">
        <v>170</v>
      </c>
      <c r="E121" s="199" t="s">
        <v>1</v>
      </c>
      <c r="F121" s="200" t="s">
        <v>838</v>
      </c>
      <c r="G121" s="198"/>
      <c r="H121" s="201">
        <v>120.1</v>
      </c>
      <c r="I121" s="202"/>
      <c r="J121" s="198"/>
      <c r="K121" s="198"/>
      <c r="L121" s="203"/>
      <c r="M121" s="204"/>
      <c r="N121" s="205"/>
      <c r="O121" s="205"/>
      <c r="P121" s="205"/>
      <c r="Q121" s="205"/>
      <c r="R121" s="205"/>
      <c r="S121" s="205"/>
      <c r="T121" s="206"/>
      <c r="AT121" s="207" t="s">
        <v>170</v>
      </c>
      <c r="AU121" s="207" t="s">
        <v>81</v>
      </c>
      <c r="AV121" s="12" t="s">
        <v>81</v>
      </c>
      <c r="AW121" s="12" t="s">
        <v>34</v>
      </c>
      <c r="AX121" s="12" t="s">
        <v>77</v>
      </c>
      <c r="AY121" s="207" t="s">
        <v>160</v>
      </c>
    </row>
    <row r="122" spans="2:65" s="1" customFormat="1" ht="16.5" customHeight="1">
      <c r="B122" s="33"/>
      <c r="C122" s="182" t="s">
        <v>203</v>
      </c>
      <c r="D122" s="182" t="s">
        <v>162</v>
      </c>
      <c r="E122" s="183" t="s">
        <v>379</v>
      </c>
      <c r="F122" s="184" t="s">
        <v>380</v>
      </c>
      <c r="G122" s="185" t="s">
        <v>165</v>
      </c>
      <c r="H122" s="186">
        <v>120.1</v>
      </c>
      <c r="I122" s="187"/>
      <c r="J122" s="188">
        <f>ROUND(I122*H122,2)</f>
        <v>0</v>
      </c>
      <c r="K122" s="184" t="s">
        <v>166</v>
      </c>
      <c r="L122" s="37"/>
      <c r="M122" s="189" t="s">
        <v>1</v>
      </c>
      <c r="N122" s="190" t="s">
        <v>44</v>
      </c>
      <c r="O122" s="59"/>
      <c r="P122" s="191">
        <f>O122*H122</f>
        <v>0</v>
      </c>
      <c r="Q122" s="191">
        <v>0</v>
      </c>
      <c r="R122" s="191">
        <f>Q122*H122</f>
        <v>0</v>
      </c>
      <c r="S122" s="191">
        <v>1.7999999999999999E-2</v>
      </c>
      <c r="T122" s="192">
        <f>S122*H122</f>
        <v>2.1617999999999999</v>
      </c>
      <c r="AR122" s="16" t="s">
        <v>122</v>
      </c>
      <c r="AT122" s="16" t="s">
        <v>162</v>
      </c>
      <c r="AU122" s="16" t="s">
        <v>81</v>
      </c>
      <c r="AY122" s="16" t="s">
        <v>160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6" t="s">
        <v>77</v>
      </c>
      <c r="BK122" s="193">
        <f>ROUND(I122*H122,2)</f>
        <v>0</v>
      </c>
      <c r="BL122" s="16" t="s">
        <v>122</v>
      </c>
      <c r="BM122" s="16" t="s">
        <v>839</v>
      </c>
    </row>
    <row r="123" spans="2:65" s="1" customFormat="1" ht="19.5">
      <c r="B123" s="33"/>
      <c r="C123" s="34"/>
      <c r="D123" s="194" t="s">
        <v>168</v>
      </c>
      <c r="E123" s="34"/>
      <c r="F123" s="195" t="s">
        <v>382</v>
      </c>
      <c r="G123" s="34"/>
      <c r="H123" s="34"/>
      <c r="I123" s="111"/>
      <c r="J123" s="34"/>
      <c r="K123" s="34"/>
      <c r="L123" s="37"/>
      <c r="M123" s="196"/>
      <c r="N123" s="59"/>
      <c r="O123" s="59"/>
      <c r="P123" s="59"/>
      <c r="Q123" s="59"/>
      <c r="R123" s="59"/>
      <c r="S123" s="59"/>
      <c r="T123" s="60"/>
      <c r="AT123" s="16" t="s">
        <v>168</v>
      </c>
      <c r="AU123" s="16" t="s">
        <v>81</v>
      </c>
    </row>
    <row r="124" spans="2:65" s="12" customFormat="1" ht="11.25">
      <c r="B124" s="197"/>
      <c r="C124" s="198"/>
      <c r="D124" s="194" t="s">
        <v>170</v>
      </c>
      <c r="E124" s="199" t="s">
        <v>1</v>
      </c>
      <c r="F124" s="200" t="s">
        <v>840</v>
      </c>
      <c r="G124" s="198"/>
      <c r="H124" s="201">
        <v>120.1</v>
      </c>
      <c r="I124" s="202"/>
      <c r="J124" s="198"/>
      <c r="K124" s="198"/>
      <c r="L124" s="203"/>
      <c r="M124" s="204"/>
      <c r="N124" s="205"/>
      <c r="O124" s="205"/>
      <c r="P124" s="205"/>
      <c r="Q124" s="205"/>
      <c r="R124" s="205"/>
      <c r="S124" s="205"/>
      <c r="T124" s="206"/>
      <c r="AT124" s="207" t="s">
        <v>170</v>
      </c>
      <c r="AU124" s="207" t="s">
        <v>81</v>
      </c>
      <c r="AV124" s="12" t="s">
        <v>81</v>
      </c>
      <c r="AW124" s="12" t="s">
        <v>34</v>
      </c>
      <c r="AX124" s="12" t="s">
        <v>77</v>
      </c>
      <c r="AY124" s="207" t="s">
        <v>160</v>
      </c>
    </row>
    <row r="125" spans="2:65" s="11" customFormat="1" ht="22.9" customHeight="1">
      <c r="B125" s="166"/>
      <c r="C125" s="167"/>
      <c r="D125" s="168" t="s">
        <v>72</v>
      </c>
      <c r="E125" s="180" t="s">
        <v>425</v>
      </c>
      <c r="F125" s="180" t="s">
        <v>426</v>
      </c>
      <c r="G125" s="167"/>
      <c r="H125" s="167"/>
      <c r="I125" s="170"/>
      <c r="J125" s="181">
        <f>BK125</f>
        <v>0</v>
      </c>
      <c r="K125" s="167"/>
      <c r="L125" s="172"/>
      <c r="M125" s="173"/>
      <c r="N125" s="174"/>
      <c r="O125" s="174"/>
      <c r="P125" s="175">
        <f>SUM(P126:P132)</f>
        <v>0</v>
      </c>
      <c r="Q125" s="174"/>
      <c r="R125" s="175">
        <f>SUM(R126:R132)</f>
        <v>0</v>
      </c>
      <c r="S125" s="174"/>
      <c r="T125" s="176">
        <f>SUM(T126:T132)</f>
        <v>0</v>
      </c>
      <c r="AR125" s="177" t="s">
        <v>77</v>
      </c>
      <c r="AT125" s="178" t="s">
        <v>72</v>
      </c>
      <c r="AU125" s="178" t="s">
        <v>77</v>
      </c>
      <c r="AY125" s="177" t="s">
        <v>160</v>
      </c>
      <c r="BK125" s="179">
        <f>SUM(BK126:BK132)</f>
        <v>0</v>
      </c>
    </row>
    <row r="126" spans="2:65" s="1" customFormat="1" ht="16.5" customHeight="1">
      <c r="B126" s="33"/>
      <c r="C126" s="182" t="s">
        <v>209</v>
      </c>
      <c r="D126" s="182" t="s">
        <v>162</v>
      </c>
      <c r="E126" s="183" t="s">
        <v>428</v>
      </c>
      <c r="F126" s="184" t="s">
        <v>429</v>
      </c>
      <c r="G126" s="185" t="s">
        <v>231</v>
      </c>
      <c r="H126" s="186">
        <v>2.1619999999999999</v>
      </c>
      <c r="I126" s="187"/>
      <c r="J126" s="188">
        <f>ROUND(I126*H126,2)</f>
        <v>0</v>
      </c>
      <c r="K126" s="184" t="s">
        <v>166</v>
      </c>
      <c r="L126" s="37"/>
      <c r="M126" s="189" t="s">
        <v>1</v>
      </c>
      <c r="N126" s="190" t="s">
        <v>44</v>
      </c>
      <c r="O126" s="59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AR126" s="16" t="s">
        <v>122</v>
      </c>
      <c r="AT126" s="16" t="s">
        <v>162</v>
      </c>
      <c r="AU126" s="16" t="s">
        <v>81</v>
      </c>
      <c r="AY126" s="16" t="s">
        <v>160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6" t="s">
        <v>77</v>
      </c>
      <c r="BK126" s="193">
        <f>ROUND(I126*H126,2)</f>
        <v>0</v>
      </c>
      <c r="BL126" s="16" t="s">
        <v>122</v>
      </c>
      <c r="BM126" s="16" t="s">
        <v>841</v>
      </c>
    </row>
    <row r="127" spans="2:65" s="1" customFormat="1" ht="11.25">
      <c r="B127" s="33"/>
      <c r="C127" s="34"/>
      <c r="D127" s="194" t="s">
        <v>168</v>
      </c>
      <c r="E127" s="34"/>
      <c r="F127" s="195" t="s">
        <v>431</v>
      </c>
      <c r="G127" s="34"/>
      <c r="H127" s="34"/>
      <c r="I127" s="111"/>
      <c r="J127" s="34"/>
      <c r="K127" s="34"/>
      <c r="L127" s="37"/>
      <c r="M127" s="196"/>
      <c r="N127" s="59"/>
      <c r="O127" s="59"/>
      <c r="P127" s="59"/>
      <c r="Q127" s="59"/>
      <c r="R127" s="59"/>
      <c r="S127" s="59"/>
      <c r="T127" s="60"/>
      <c r="AT127" s="16" t="s">
        <v>168</v>
      </c>
      <c r="AU127" s="16" t="s">
        <v>81</v>
      </c>
    </row>
    <row r="128" spans="2:65" s="1" customFormat="1" ht="16.5" customHeight="1">
      <c r="B128" s="33"/>
      <c r="C128" s="182" t="s">
        <v>216</v>
      </c>
      <c r="D128" s="182" t="s">
        <v>162</v>
      </c>
      <c r="E128" s="183" t="s">
        <v>438</v>
      </c>
      <c r="F128" s="184" t="s">
        <v>439</v>
      </c>
      <c r="G128" s="185" t="s">
        <v>231</v>
      </c>
      <c r="H128" s="186">
        <v>2.1619999999999999</v>
      </c>
      <c r="I128" s="187"/>
      <c r="J128" s="188">
        <f>ROUND(I128*H128,2)</f>
        <v>0</v>
      </c>
      <c r="K128" s="184" t="s">
        <v>166</v>
      </c>
      <c r="L128" s="37"/>
      <c r="M128" s="189" t="s">
        <v>1</v>
      </c>
      <c r="N128" s="190" t="s">
        <v>44</v>
      </c>
      <c r="O128" s="59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AR128" s="16" t="s">
        <v>122</v>
      </c>
      <c r="AT128" s="16" t="s">
        <v>162</v>
      </c>
      <c r="AU128" s="16" t="s">
        <v>81</v>
      </c>
      <c r="AY128" s="16" t="s">
        <v>160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6" t="s">
        <v>77</v>
      </c>
      <c r="BK128" s="193">
        <f>ROUND(I128*H128,2)</f>
        <v>0</v>
      </c>
      <c r="BL128" s="16" t="s">
        <v>122</v>
      </c>
      <c r="BM128" s="16" t="s">
        <v>842</v>
      </c>
    </row>
    <row r="129" spans="2:65" s="1" customFormat="1" ht="11.25">
      <c r="B129" s="33"/>
      <c r="C129" s="34"/>
      <c r="D129" s="194" t="s">
        <v>168</v>
      </c>
      <c r="E129" s="34"/>
      <c r="F129" s="195" t="s">
        <v>441</v>
      </c>
      <c r="G129" s="34"/>
      <c r="H129" s="34"/>
      <c r="I129" s="111"/>
      <c r="J129" s="34"/>
      <c r="K129" s="34"/>
      <c r="L129" s="37"/>
      <c r="M129" s="196"/>
      <c r="N129" s="59"/>
      <c r="O129" s="59"/>
      <c r="P129" s="59"/>
      <c r="Q129" s="59"/>
      <c r="R129" s="59"/>
      <c r="S129" s="59"/>
      <c r="T129" s="60"/>
      <c r="AT129" s="16" t="s">
        <v>168</v>
      </c>
      <c r="AU129" s="16" t="s">
        <v>81</v>
      </c>
    </row>
    <row r="130" spans="2:65" s="1" customFormat="1" ht="16.5" customHeight="1">
      <c r="B130" s="33"/>
      <c r="C130" s="182" t="s">
        <v>222</v>
      </c>
      <c r="D130" s="182" t="s">
        <v>162</v>
      </c>
      <c r="E130" s="183" t="s">
        <v>443</v>
      </c>
      <c r="F130" s="184" t="s">
        <v>444</v>
      </c>
      <c r="G130" s="185" t="s">
        <v>231</v>
      </c>
      <c r="H130" s="186">
        <v>25.943999999999999</v>
      </c>
      <c r="I130" s="187"/>
      <c r="J130" s="188">
        <f>ROUND(I130*H130,2)</f>
        <v>0</v>
      </c>
      <c r="K130" s="184" t="s">
        <v>166</v>
      </c>
      <c r="L130" s="37"/>
      <c r="M130" s="189" t="s">
        <v>1</v>
      </c>
      <c r="N130" s="190" t="s">
        <v>44</v>
      </c>
      <c r="O130" s="59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AR130" s="16" t="s">
        <v>122</v>
      </c>
      <c r="AT130" s="16" t="s">
        <v>162</v>
      </c>
      <c r="AU130" s="16" t="s">
        <v>81</v>
      </c>
      <c r="AY130" s="16" t="s">
        <v>160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6" t="s">
        <v>77</v>
      </c>
      <c r="BK130" s="193">
        <f>ROUND(I130*H130,2)</f>
        <v>0</v>
      </c>
      <c r="BL130" s="16" t="s">
        <v>122</v>
      </c>
      <c r="BM130" s="16" t="s">
        <v>843</v>
      </c>
    </row>
    <row r="131" spans="2:65" s="1" customFormat="1" ht="19.5">
      <c r="B131" s="33"/>
      <c r="C131" s="34"/>
      <c r="D131" s="194" t="s">
        <v>168</v>
      </c>
      <c r="E131" s="34"/>
      <c r="F131" s="195" t="s">
        <v>446</v>
      </c>
      <c r="G131" s="34"/>
      <c r="H131" s="34"/>
      <c r="I131" s="111"/>
      <c r="J131" s="34"/>
      <c r="K131" s="34"/>
      <c r="L131" s="37"/>
      <c r="M131" s="196"/>
      <c r="N131" s="59"/>
      <c r="O131" s="59"/>
      <c r="P131" s="59"/>
      <c r="Q131" s="59"/>
      <c r="R131" s="59"/>
      <c r="S131" s="59"/>
      <c r="T131" s="60"/>
      <c r="AT131" s="16" t="s">
        <v>168</v>
      </c>
      <c r="AU131" s="16" t="s">
        <v>81</v>
      </c>
    </row>
    <row r="132" spans="2:65" s="12" customFormat="1" ht="11.25">
      <c r="B132" s="197"/>
      <c r="C132" s="198"/>
      <c r="D132" s="194" t="s">
        <v>170</v>
      </c>
      <c r="E132" s="199" t="s">
        <v>1</v>
      </c>
      <c r="F132" s="200" t="s">
        <v>844</v>
      </c>
      <c r="G132" s="198"/>
      <c r="H132" s="201">
        <v>25.943999999999999</v>
      </c>
      <c r="I132" s="202"/>
      <c r="J132" s="198"/>
      <c r="K132" s="198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170</v>
      </c>
      <c r="AU132" s="207" t="s">
        <v>81</v>
      </c>
      <c r="AV132" s="12" t="s">
        <v>81</v>
      </c>
      <c r="AW132" s="12" t="s">
        <v>34</v>
      </c>
      <c r="AX132" s="12" t="s">
        <v>77</v>
      </c>
      <c r="AY132" s="207" t="s">
        <v>160</v>
      </c>
    </row>
    <row r="133" spans="2:65" s="11" customFormat="1" ht="22.9" customHeight="1">
      <c r="B133" s="166"/>
      <c r="C133" s="167"/>
      <c r="D133" s="168" t="s">
        <v>72</v>
      </c>
      <c r="E133" s="180" t="s">
        <v>448</v>
      </c>
      <c r="F133" s="180" t="s">
        <v>449</v>
      </c>
      <c r="G133" s="167"/>
      <c r="H133" s="167"/>
      <c r="I133" s="170"/>
      <c r="J133" s="181">
        <f>BK133</f>
        <v>0</v>
      </c>
      <c r="K133" s="167"/>
      <c r="L133" s="172"/>
      <c r="M133" s="173"/>
      <c r="N133" s="174"/>
      <c r="O133" s="174"/>
      <c r="P133" s="175">
        <f>SUM(P134:P135)</f>
        <v>0</v>
      </c>
      <c r="Q133" s="174"/>
      <c r="R133" s="175">
        <f>SUM(R134:R135)</f>
        <v>0</v>
      </c>
      <c r="S133" s="174"/>
      <c r="T133" s="176">
        <f>SUM(T134:T135)</f>
        <v>0</v>
      </c>
      <c r="AR133" s="177" t="s">
        <v>77</v>
      </c>
      <c r="AT133" s="178" t="s">
        <v>72</v>
      </c>
      <c r="AU133" s="178" t="s">
        <v>77</v>
      </c>
      <c r="AY133" s="177" t="s">
        <v>160</v>
      </c>
      <c r="BK133" s="179">
        <f>SUM(BK134:BK135)</f>
        <v>0</v>
      </c>
    </row>
    <row r="134" spans="2:65" s="1" customFormat="1" ht="16.5" customHeight="1">
      <c r="B134" s="33"/>
      <c r="C134" s="182" t="s">
        <v>228</v>
      </c>
      <c r="D134" s="182" t="s">
        <v>162</v>
      </c>
      <c r="E134" s="183" t="s">
        <v>451</v>
      </c>
      <c r="F134" s="184" t="s">
        <v>452</v>
      </c>
      <c r="G134" s="185" t="s">
        <v>231</v>
      </c>
      <c r="H134" s="186">
        <v>18.638999999999999</v>
      </c>
      <c r="I134" s="187"/>
      <c r="J134" s="188">
        <f>ROUND(I134*H134,2)</f>
        <v>0</v>
      </c>
      <c r="K134" s="184" t="s">
        <v>166</v>
      </c>
      <c r="L134" s="37"/>
      <c r="M134" s="189" t="s">
        <v>1</v>
      </c>
      <c r="N134" s="190" t="s">
        <v>44</v>
      </c>
      <c r="O134" s="59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AR134" s="16" t="s">
        <v>122</v>
      </c>
      <c r="AT134" s="16" t="s">
        <v>162</v>
      </c>
      <c r="AU134" s="16" t="s">
        <v>81</v>
      </c>
      <c r="AY134" s="16" t="s">
        <v>160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6" t="s">
        <v>77</v>
      </c>
      <c r="BK134" s="193">
        <f>ROUND(I134*H134,2)</f>
        <v>0</v>
      </c>
      <c r="BL134" s="16" t="s">
        <v>122</v>
      </c>
      <c r="BM134" s="16" t="s">
        <v>845</v>
      </c>
    </row>
    <row r="135" spans="2:65" s="1" customFormat="1" ht="11.25">
      <c r="B135" s="33"/>
      <c r="C135" s="34"/>
      <c r="D135" s="194" t="s">
        <v>168</v>
      </c>
      <c r="E135" s="34"/>
      <c r="F135" s="195" t="s">
        <v>454</v>
      </c>
      <c r="G135" s="34"/>
      <c r="H135" s="34"/>
      <c r="I135" s="111"/>
      <c r="J135" s="34"/>
      <c r="K135" s="34"/>
      <c r="L135" s="37"/>
      <c r="M135" s="229"/>
      <c r="N135" s="230"/>
      <c r="O135" s="230"/>
      <c r="P135" s="230"/>
      <c r="Q135" s="230"/>
      <c r="R135" s="230"/>
      <c r="S135" s="230"/>
      <c r="T135" s="231"/>
      <c r="AT135" s="16" t="s">
        <v>168</v>
      </c>
      <c r="AU135" s="16" t="s">
        <v>81</v>
      </c>
    </row>
    <row r="136" spans="2:65" s="1" customFormat="1" ht="6.95" customHeight="1">
      <c r="B136" s="45"/>
      <c r="C136" s="46"/>
      <c r="D136" s="46"/>
      <c r="E136" s="46"/>
      <c r="F136" s="46"/>
      <c r="G136" s="46"/>
      <c r="H136" s="46"/>
      <c r="I136" s="133"/>
      <c r="J136" s="46"/>
      <c r="K136" s="46"/>
      <c r="L136" s="37"/>
    </row>
  </sheetData>
  <sheetProtection algorithmName="SHA-512" hashValue="cqz2zjG/Z6dh8hn1tdOzeOUWqFgfPJb9IfA2/gO9e9Rwsyi5zf6rV6U2ZR9mksr7mrnzuKs1eHym+95zE+n33A==" saltValue="UuTEO6albxBgpAe7jT+2bsp0pESyVpy/hQomxHfuvCddhD+pClHBg6zV8BNIs+SDFSh2CxGb6uinxZBrdTLQjg==" spinCount="100000" sheet="1" objects="1" scenarios="1" formatColumns="0" formatRows="0" autoFilter="0"/>
  <autoFilter ref="C97:K135"/>
  <mergeCells count="15">
    <mergeCell ref="E84:H84"/>
    <mergeCell ref="E88:H88"/>
    <mergeCell ref="E86:H86"/>
    <mergeCell ref="E90:H90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0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16" t="s">
        <v>104</v>
      </c>
    </row>
    <row r="3" spans="2:46" ht="6.95" hidden="1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81</v>
      </c>
    </row>
    <row r="4" spans="2:46" ht="24.95" hidden="1" customHeight="1">
      <c r="B4" s="19"/>
      <c r="D4" s="109" t="s">
        <v>125</v>
      </c>
      <c r="L4" s="19"/>
      <c r="M4" s="23" t="s">
        <v>10</v>
      </c>
      <c r="AT4" s="16" t="s">
        <v>4</v>
      </c>
    </row>
    <row r="5" spans="2:46" ht="6.95" hidden="1" customHeight="1">
      <c r="B5" s="19"/>
      <c r="L5" s="19"/>
    </row>
    <row r="6" spans="2:46" ht="12" hidden="1" customHeight="1">
      <c r="B6" s="19"/>
      <c r="D6" s="110" t="s">
        <v>16</v>
      </c>
      <c r="L6" s="19"/>
    </row>
    <row r="7" spans="2:46" ht="16.5" hidden="1" customHeight="1">
      <c r="B7" s="19"/>
      <c r="E7" s="290" t="str">
        <f>'Rekapitulace stavby'!K6</f>
        <v>Merklovický potok Vamberk, oprava koryta, ř.km 0,078 - 0,850 a 1,050 - 1,350</v>
      </c>
      <c r="F7" s="291"/>
      <c r="G7" s="291"/>
      <c r="H7" s="291"/>
      <c r="L7" s="19"/>
    </row>
    <row r="8" spans="2:46" ht="11.25" hidden="1">
      <c r="B8" s="19"/>
      <c r="D8" s="110" t="s">
        <v>126</v>
      </c>
      <c r="L8" s="19"/>
    </row>
    <row r="9" spans="2:46" ht="16.5" hidden="1" customHeight="1">
      <c r="B9" s="19"/>
      <c r="E9" s="290" t="s">
        <v>816</v>
      </c>
      <c r="F9" s="255"/>
      <c r="G9" s="255"/>
      <c r="H9" s="255"/>
      <c r="L9" s="19"/>
    </row>
    <row r="10" spans="2:46" ht="12" hidden="1" customHeight="1">
      <c r="B10" s="19"/>
      <c r="D10" s="110" t="s">
        <v>128</v>
      </c>
      <c r="L10" s="19"/>
    </row>
    <row r="11" spans="2:46" s="1" customFormat="1" ht="16.5" hidden="1" customHeight="1">
      <c r="B11" s="37"/>
      <c r="E11" s="291" t="s">
        <v>817</v>
      </c>
      <c r="F11" s="292"/>
      <c r="G11" s="292"/>
      <c r="H11" s="292"/>
      <c r="I11" s="111"/>
      <c r="L11" s="37"/>
    </row>
    <row r="12" spans="2:46" s="1" customFormat="1" ht="12" hidden="1" customHeight="1">
      <c r="B12" s="37"/>
      <c r="D12" s="110" t="s">
        <v>818</v>
      </c>
      <c r="I12" s="111"/>
      <c r="L12" s="37"/>
    </row>
    <row r="13" spans="2:46" s="1" customFormat="1" ht="36.950000000000003" hidden="1" customHeight="1">
      <c r="B13" s="37"/>
      <c r="E13" s="293" t="s">
        <v>846</v>
      </c>
      <c r="F13" s="292"/>
      <c r="G13" s="292"/>
      <c r="H13" s="292"/>
      <c r="I13" s="111"/>
      <c r="L13" s="37"/>
    </row>
    <row r="14" spans="2:46" s="1" customFormat="1" ht="11.25" hidden="1">
      <c r="B14" s="37"/>
      <c r="I14" s="111"/>
      <c r="L14" s="37"/>
    </row>
    <row r="15" spans="2:46" s="1" customFormat="1" ht="12" hidden="1" customHeight="1">
      <c r="B15" s="37"/>
      <c r="D15" s="110" t="s">
        <v>18</v>
      </c>
      <c r="F15" s="16" t="s">
        <v>19</v>
      </c>
      <c r="I15" s="112" t="s">
        <v>20</v>
      </c>
      <c r="J15" s="16" t="s">
        <v>1</v>
      </c>
      <c r="L15" s="37"/>
    </row>
    <row r="16" spans="2:46" s="1" customFormat="1" ht="12" hidden="1" customHeight="1">
      <c r="B16" s="37"/>
      <c r="D16" s="110" t="s">
        <v>22</v>
      </c>
      <c r="F16" s="16" t="s">
        <v>23</v>
      </c>
      <c r="I16" s="112" t="s">
        <v>24</v>
      </c>
      <c r="J16" s="113" t="str">
        <f>'Rekapitulace stavby'!AN8</f>
        <v>31.3.2017</v>
      </c>
      <c r="L16" s="37"/>
    </row>
    <row r="17" spans="2:12" s="1" customFormat="1" ht="10.9" hidden="1" customHeight="1">
      <c r="B17" s="37"/>
      <c r="I17" s="111"/>
      <c r="L17" s="37"/>
    </row>
    <row r="18" spans="2:12" s="1" customFormat="1" ht="12" hidden="1" customHeight="1">
      <c r="B18" s="37"/>
      <c r="D18" s="110" t="s">
        <v>26</v>
      </c>
      <c r="I18" s="112" t="s">
        <v>27</v>
      </c>
      <c r="J18" s="16" t="s">
        <v>1</v>
      </c>
      <c r="L18" s="37"/>
    </row>
    <row r="19" spans="2:12" s="1" customFormat="1" ht="18" hidden="1" customHeight="1">
      <c r="B19" s="37"/>
      <c r="E19" s="16" t="s">
        <v>28</v>
      </c>
      <c r="I19" s="112" t="s">
        <v>29</v>
      </c>
      <c r="J19" s="16" t="s">
        <v>1</v>
      </c>
      <c r="L19" s="37"/>
    </row>
    <row r="20" spans="2:12" s="1" customFormat="1" ht="6.95" hidden="1" customHeight="1">
      <c r="B20" s="37"/>
      <c r="I20" s="111"/>
      <c r="L20" s="37"/>
    </row>
    <row r="21" spans="2:12" s="1" customFormat="1" ht="12" hidden="1" customHeight="1">
      <c r="B21" s="37"/>
      <c r="D21" s="110" t="s">
        <v>30</v>
      </c>
      <c r="I21" s="112" t="s">
        <v>27</v>
      </c>
      <c r="J21" s="29" t="str">
        <f>'Rekapitulace stavby'!AN13</f>
        <v>Vyplň údaj</v>
      </c>
      <c r="L21" s="37"/>
    </row>
    <row r="22" spans="2:12" s="1" customFormat="1" ht="18" hidden="1" customHeight="1">
      <c r="B22" s="37"/>
      <c r="E22" s="294" t="str">
        <f>'Rekapitulace stavby'!E14</f>
        <v>Vyplň údaj</v>
      </c>
      <c r="F22" s="295"/>
      <c r="G22" s="295"/>
      <c r="H22" s="295"/>
      <c r="I22" s="112" t="s">
        <v>29</v>
      </c>
      <c r="J22" s="29" t="str">
        <f>'Rekapitulace stavby'!AN14</f>
        <v>Vyplň údaj</v>
      </c>
      <c r="L22" s="37"/>
    </row>
    <row r="23" spans="2:12" s="1" customFormat="1" ht="6.95" hidden="1" customHeight="1">
      <c r="B23" s="37"/>
      <c r="I23" s="111"/>
      <c r="L23" s="37"/>
    </row>
    <row r="24" spans="2:12" s="1" customFormat="1" ht="12" hidden="1" customHeight="1">
      <c r="B24" s="37"/>
      <c r="D24" s="110" t="s">
        <v>32</v>
      </c>
      <c r="I24" s="112" t="s">
        <v>27</v>
      </c>
      <c r="J24" s="16" t="s">
        <v>1</v>
      </c>
      <c r="L24" s="37"/>
    </row>
    <row r="25" spans="2:12" s="1" customFormat="1" ht="18" hidden="1" customHeight="1">
      <c r="B25" s="37"/>
      <c r="E25" s="16" t="s">
        <v>33</v>
      </c>
      <c r="I25" s="112" t="s">
        <v>29</v>
      </c>
      <c r="J25" s="16" t="s">
        <v>1</v>
      </c>
      <c r="L25" s="37"/>
    </row>
    <row r="26" spans="2:12" s="1" customFormat="1" ht="6.95" hidden="1" customHeight="1">
      <c r="B26" s="37"/>
      <c r="I26" s="111"/>
      <c r="L26" s="37"/>
    </row>
    <row r="27" spans="2:12" s="1" customFormat="1" ht="12" hidden="1" customHeight="1">
      <c r="B27" s="37"/>
      <c r="D27" s="110" t="s">
        <v>35</v>
      </c>
      <c r="I27" s="112" t="s">
        <v>27</v>
      </c>
      <c r="J27" s="16" t="s">
        <v>1</v>
      </c>
      <c r="L27" s="37"/>
    </row>
    <row r="28" spans="2:12" s="1" customFormat="1" ht="18" hidden="1" customHeight="1">
      <c r="B28" s="37"/>
      <c r="E28" s="16" t="s">
        <v>36</v>
      </c>
      <c r="I28" s="112" t="s">
        <v>29</v>
      </c>
      <c r="J28" s="16" t="s">
        <v>1</v>
      </c>
      <c r="L28" s="37"/>
    </row>
    <row r="29" spans="2:12" s="1" customFormat="1" ht="6.95" hidden="1" customHeight="1">
      <c r="B29" s="37"/>
      <c r="I29" s="111"/>
      <c r="L29" s="37"/>
    </row>
    <row r="30" spans="2:12" s="1" customFormat="1" ht="12" hidden="1" customHeight="1">
      <c r="B30" s="37"/>
      <c r="D30" s="110" t="s">
        <v>37</v>
      </c>
      <c r="I30" s="111"/>
      <c r="L30" s="37"/>
    </row>
    <row r="31" spans="2:12" s="7" customFormat="1" ht="33.75" hidden="1" customHeight="1">
      <c r="B31" s="114"/>
      <c r="E31" s="296" t="s">
        <v>130</v>
      </c>
      <c r="F31" s="296"/>
      <c r="G31" s="296"/>
      <c r="H31" s="296"/>
      <c r="I31" s="115"/>
      <c r="L31" s="114"/>
    </row>
    <row r="32" spans="2:12" s="1" customFormat="1" ht="6.95" hidden="1" customHeight="1">
      <c r="B32" s="37"/>
      <c r="I32" s="111"/>
      <c r="L32" s="37"/>
    </row>
    <row r="33" spans="2:12" s="1" customFormat="1" ht="6.95" hidden="1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25.35" hidden="1" customHeight="1">
      <c r="B34" s="37"/>
      <c r="D34" s="117" t="s">
        <v>39</v>
      </c>
      <c r="I34" s="111"/>
      <c r="J34" s="118">
        <f>ROUND(J93, 2)</f>
        <v>0</v>
      </c>
      <c r="L34" s="37"/>
    </row>
    <row r="35" spans="2:12" s="1" customFormat="1" ht="6.95" hidden="1" customHeight="1">
      <c r="B35" s="37"/>
      <c r="D35" s="55"/>
      <c r="E35" s="55"/>
      <c r="F35" s="55"/>
      <c r="G35" s="55"/>
      <c r="H35" s="55"/>
      <c r="I35" s="116"/>
      <c r="J35" s="55"/>
      <c r="K35" s="55"/>
      <c r="L35" s="37"/>
    </row>
    <row r="36" spans="2:12" s="1" customFormat="1" ht="14.45" hidden="1" customHeight="1">
      <c r="B36" s="37"/>
      <c r="F36" s="119" t="s">
        <v>41</v>
      </c>
      <c r="I36" s="120" t="s">
        <v>40</v>
      </c>
      <c r="J36" s="119" t="s">
        <v>42</v>
      </c>
      <c r="L36" s="37"/>
    </row>
    <row r="37" spans="2:12" s="1" customFormat="1" ht="14.45" hidden="1" customHeight="1">
      <c r="B37" s="37"/>
      <c r="D37" s="110" t="s">
        <v>43</v>
      </c>
      <c r="E37" s="110" t="s">
        <v>44</v>
      </c>
      <c r="F37" s="121">
        <f>ROUND((SUM(BE93:BE119)),  2)</f>
        <v>0</v>
      </c>
      <c r="I37" s="122">
        <v>0.21</v>
      </c>
      <c r="J37" s="121">
        <f>ROUND(((SUM(BE93:BE119))*I37),  2)</f>
        <v>0</v>
      </c>
      <c r="L37" s="37"/>
    </row>
    <row r="38" spans="2:12" s="1" customFormat="1" ht="14.45" hidden="1" customHeight="1">
      <c r="B38" s="37"/>
      <c r="E38" s="110" t="s">
        <v>45</v>
      </c>
      <c r="F38" s="121">
        <f>ROUND((SUM(BF93:BF119)),  2)</f>
        <v>0</v>
      </c>
      <c r="I38" s="122">
        <v>0.15</v>
      </c>
      <c r="J38" s="121">
        <f>ROUND(((SUM(BF93:BF119))*I38),  2)</f>
        <v>0</v>
      </c>
      <c r="L38" s="37"/>
    </row>
    <row r="39" spans="2:12" s="1" customFormat="1" ht="14.45" hidden="1" customHeight="1">
      <c r="B39" s="37"/>
      <c r="E39" s="110" t="s">
        <v>46</v>
      </c>
      <c r="F39" s="121">
        <f>ROUND((SUM(BG93:BG119)),  2)</f>
        <v>0</v>
      </c>
      <c r="I39" s="122">
        <v>0.21</v>
      </c>
      <c r="J39" s="121">
        <f>0</f>
        <v>0</v>
      </c>
      <c r="L39" s="37"/>
    </row>
    <row r="40" spans="2:12" s="1" customFormat="1" ht="14.45" hidden="1" customHeight="1">
      <c r="B40" s="37"/>
      <c r="E40" s="110" t="s">
        <v>47</v>
      </c>
      <c r="F40" s="121">
        <f>ROUND((SUM(BH93:BH119)),  2)</f>
        <v>0</v>
      </c>
      <c r="I40" s="122">
        <v>0.15</v>
      </c>
      <c r="J40" s="121">
        <f>0</f>
        <v>0</v>
      </c>
      <c r="L40" s="37"/>
    </row>
    <row r="41" spans="2:12" s="1" customFormat="1" ht="14.45" hidden="1" customHeight="1">
      <c r="B41" s="37"/>
      <c r="E41" s="110" t="s">
        <v>48</v>
      </c>
      <c r="F41" s="121">
        <f>ROUND((SUM(BI93:BI119)),  2)</f>
        <v>0</v>
      </c>
      <c r="I41" s="122">
        <v>0</v>
      </c>
      <c r="J41" s="121">
        <f>0</f>
        <v>0</v>
      </c>
      <c r="L41" s="37"/>
    </row>
    <row r="42" spans="2:12" s="1" customFormat="1" ht="6.95" hidden="1" customHeight="1">
      <c r="B42" s="37"/>
      <c r="I42" s="111"/>
      <c r="L42" s="37"/>
    </row>
    <row r="43" spans="2:12" s="1" customFormat="1" ht="25.35" hidden="1" customHeight="1">
      <c r="B43" s="37"/>
      <c r="C43" s="123"/>
      <c r="D43" s="124" t="s">
        <v>49</v>
      </c>
      <c r="E43" s="125"/>
      <c r="F43" s="125"/>
      <c r="G43" s="126" t="s">
        <v>50</v>
      </c>
      <c r="H43" s="127" t="s">
        <v>51</v>
      </c>
      <c r="I43" s="128"/>
      <c r="J43" s="129">
        <f>SUM(J34:J41)</f>
        <v>0</v>
      </c>
      <c r="K43" s="130"/>
      <c r="L43" s="37"/>
    </row>
    <row r="44" spans="2:12" s="1" customFormat="1" ht="14.45" hidden="1" customHeight="1">
      <c r="B44" s="131"/>
      <c r="C44" s="132"/>
      <c r="D44" s="132"/>
      <c r="E44" s="132"/>
      <c r="F44" s="132"/>
      <c r="G44" s="132"/>
      <c r="H44" s="132"/>
      <c r="I44" s="133"/>
      <c r="J44" s="132"/>
      <c r="K44" s="132"/>
      <c r="L44" s="37"/>
    </row>
    <row r="45" spans="2:12" ht="11.25" hidden="1"/>
    <row r="46" spans="2:12" ht="11.25" hidden="1"/>
    <row r="47" spans="2:12" ht="11.25" hidden="1"/>
    <row r="48" spans="2:12" s="1" customFormat="1" ht="6.95" customHeight="1">
      <c r="B48" s="134"/>
      <c r="C48" s="135"/>
      <c r="D48" s="135"/>
      <c r="E48" s="135"/>
      <c r="F48" s="135"/>
      <c r="G48" s="135"/>
      <c r="H48" s="135"/>
      <c r="I48" s="136"/>
      <c r="J48" s="135"/>
      <c r="K48" s="135"/>
      <c r="L48" s="37"/>
    </row>
    <row r="49" spans="2:12" s="1" customFormat="1" ht="24.95" customHeight="1">
      <c r="B49" s="33"/>
      <c r="C49" s="22" t="s">
        <v>131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12" s="1" customFormat="1" ht="6.95" customHeight="1">
      <c r="B50" s="33"/>
      <c r="C50" s="34"/>
      <c r="D50" s="34"/>
      <c r="E50" s="34"/>
      <c r="F50" s="34"/>
      <c r="G50" s="34"/>
      <c r="H50" s="34"/>
      <c r="I50" s="111"/>
      <c r="J50" s="34"/>
      <c r="K50" s="34"/>
      <c r="L50" s="37"/>
    </row>
    <row r="51" spans="2:12" s="1" customFormat="1" ht="12" customHeight="1">
      <c r="B51" s="33"/>
      <c r="C51" s="28" t="s">
        <v>16</v>
      </c>
      <c r="D51" s="34"/>
      <c r="E51" s="34"/>
      <c r="F51" s="34"/>
      <c r="G51" s="34"/>
      <c r="H51" s="34"/>
      <c r="I51" s="111"/>
      <c r="J51" s="34"/>
      <c r="K51" s="34"/>
      <c r="L51" s="37"/>
    </row>
    <row r="52" spans="2:12" s="1" customFormat="1" ht="16.5" customHeight="1">
      <c r="B52" s="33"/>
      <c r="C52" s="34"/>
      <c r="D52" s="34"/>
      <c r="E52" s="297" t="str">
        <f>E7</f>
        <v>Merklovický potok Vamberk, oprava koryta, ř.km 0,078 - 0,850 a 1,050 - 1,350</v>
      </c>
      <c r="F52" s="298"/>
      <c r="G52" s="298"/>
      <c r="H52" s="298"/>
      <c r="I52" s="111"/>
      <c r="J52" s="34"/>
      <c r="K52" s="34"/>
      <c r="L52" s="37"/>
    </row>
    <row r="53" spans="2:12" ht="12" customHeight="1">
      <c r="B53" s="20"/>
      <c r="C53" s="28" t="s">
        <v>126</v>
      </c>
      <c r="D53" s="21"/>
      <c r="E53" s="21"/>
      <c r="F53" s="21"/>
      <c r="G53" s="21"/>
      <c r="H53" s="21"/>
      <c r="J53" s="21"/>
      <c r="K53" s="21"/>
      <c r="L53" s="19"/>
    </row>
    <row r="54" spans="2:12" ht="16.5" customHeight="1">
      <c r="B54" s="20"/>
      <c r="C54" s="21"/>
      <c r="D54" s="21"/>
      <c r="E54" s="297" t="s">
        <v>816</v>
      </c>
      <c r="F54" s="268"/>
      <c r="G54" s="268"/>
      <c r="H54" s="268"/>
      <c r="J54" s="21"/>
      <c r="K54" s="21"/>
      <c r="L54" s="19"/>
    </row>
    <row r="55" spans="2:12" ht="12" customHeight="1">
      <c r="B55" s="20"/>
      <c r="C55" s="28" t="s">
        <v>128</v>
      </c>
      <c r="D55" s="21"/>
      <c r="E55" s="21"/>
      <c r="F55" s="21"/>
      <c r="G55" s="21"/>
      <c r="H55" s="21"/>
      <c r="J55" s="21"/>
      <c r="K55" s="21"/>
      <c r="L55" s="19"/>
    </row>
    <row r="56" spans="2:12" s="1" customFormat="1" ht="16.5" customHeight="1">
      <c r="B56" s="33"/>
      <c r="C56" s="34"/>
      <c r="D56" s="34"/>
      <c r="E56" s="298" t="s">
        <v>817</v>
      </c>
      <c r="F56" s="263"/>
      <c r="G56" s="263"/>
      <c r="H56" s="263"/>
      <c r="I56" s="111"/>
      <c r="J56" s="34"/>
      <c r="K56" s="34"/>
      <c r="L56" s="37"/>
    </row>
    <row r="57" spans="2:12" s="1" customFormat="1" ht="12" customHeight="1">
      <c r="B57" s="33"/>
      <c r="C57" s="28" t="s">
        <v>818</v>
      </c>
      <c r="D57" s="34"/>
      <c r="E57" s="34"/>
      <c r="F57" s="34"/>
      <c r="G57" s="34"/>
      <c r="H57" s="34"/>
      <c r="I57" s="111"/>
      <c r="J57" s="34"/>
      <c r="K57" s="34"/>
      <c r="L57" s="37"/>
    </row>
    <row r="58" spans="2:12" s="1" customFormat="1" ht="16.5" customHeight="1">
      <c r="B58" s="33"/>
      <c r="C58" s="34"/>
      <c r="D58" s="34"/>
      <c r="E58" s="264" t="str">
        <f>E13</f>
        <v>2.1.2 - SO 2.1.2 Odtěžení sedimentů</v>
      </c>
      <c r="F58" s="263"/>
      <c r="G58" s="263"/>
      <c r="H58" s="263"/>
      <c r="I58" s="111"/>
      <c r="J58" s="34"/>
      <c r="K58" s="34"/>
      <c r="L58" s="37"/>
    </row>
    <row r="59" spans="2:12" s="1" customFormat="1" ht="6.95" customHeight="1">
      <c r="B59" s="33"/>
      <c r="C59" s="34"/>
      <c r="D59" s="34"/>
      <c r="E59" s="34"/>
      <c r="F59" s="34"/>
      <c r="G59" s="34"/>
      <c r="H59" s="34"/>
      <c r="I59" s="111"/>
      <c r="J59" s="34"/>
      <c r="K59" s="34"/>
      <c r="L59" s="37"/>
    </row>
    <row r="60" spans="2:12" s="1" customFormat="1" ht="12" customHeight="1">
      <c r="B60" s="33"/>
      <c r="C60" s="28" t="s">
        <v>22</v>
      </c>
      <c r="D60" s="34"/>
      <c r="E60" s="34"/>
      <c r="F60" s="26" t="str">
        <f>F16</f>
        <v>Vamberk</v>
      </c>
      <c r="G60" s="34"/>
      <c r="H60" s="34"/>
      <c r="I60" s="112" t="s">
        <v>24</v>
      </c>
      <c r="J60" s="54" t="str">
        <f>IF(J16="","",J16)</f>
        <v>31.3.2017</v>
      </c>
      <c r="K60" s="34"/>
      <c r="L60" s="37"/>
    </row>
    <row r="61" spans="2:12" s="1" customFormat="1" ht="6.95" customHeight="1">
      <c r="B61" s="33"/>
      <c r="C61" s="34"/>
      <c r="D61" s="34"/>
      <c r="E61" s="34"/>
      <c r="F61" s="34"/>
      <c r="G61" s="34"/>
      <c r="H61" s="34"/>
      <c r="I61" s="111"/>
      <c r="J61" s="34"/>
      <c r="K61" s="34"/>
      <c r="L61" s="37"/>
    </row>
    <row r="62" spans="2:12" s="1" customFormat="1" ht="24.95" customHeight="1">
      <c r="B62" s="33"/>
      <c r="C62" s="28" t="s">
        <v>26</v>
      </c>
      <c r="D62" s="34"/>
      <c r="E62" s="34"/>
      <c r="F62" s="26" t="str">
        <f>E19</f>
        <v>Povodí Labe,státní podnik,Víta Nejedlého 951,HK3</v>
      </c>
      <c r="G62" s="34"/>
      <c r="H62" s="34"/>
      <c r="I62" s="112" t="s">
        <v>32</v>
      </c>
      <c r="J62" s="31" t="str">
        <f>E25</f>
        <v>Multiaqua s.r.o.,Veverkova 1343,Hradec Král. 2</v>
      </c>
      <c r="K62" s="34"/>
      <c r="L62" s="37"/>
    </row>
    <row r="63" spans="2:12" s="1" customFormat="1" ht="13.7" customHeight="1">
      <c r="B63" s="33"/>
      <c r="C63" s="28" t="s">
        <v>30</v>
      </c>
      <c r="D63" s="34"/>
      <c r="E63" s="34"/>
      <c r="F63" s="26" t="str">
        <f>IF(E22="","",E22)</f>
        <v>Vyplň údaj</v>
      </c>
      <c r="G63" s="34"/>
      <c r="H63" s="34"/>
      <c r="I63" s="112" t="s">
        <v>35</v>
      </c>
      <c r="J63" s="31" t="str">
        <f>E28</f>
        <v>Ing. Šárka Volfová</v>
      </c>
      <c r="K63" s="34"/>
      <c r="L63" s="37"/>
    </row>
    <row r="64" spans="2:12" s="1" customFormat="1" ht="10.35" customHeight="1">
      <c r="B64" s="33"/>
      <c r="C64" s="34"/>
      <c r="D64" s="34"/>
      <c r="E64" s="34"/>
      <c r="F64" s="34"/>
      <c r="G64" s="34"/>
      <c r="H64" s="34"/>
      <c r="I64" s="111"/>
      <c r="J64" s="34"/>
      <c r="K64" s="34"/>
      <c r="L64" s="37"/>
    </row>
    <row r="65" spans="2:47" s="1" customFormat="1" ht="29.25" customHeight="1">
      <c r="B65" s="33"/>
      <c r="C65" s="137" t="s">
        <v>132</v>
      </c>
      <c r="D65" s="138"/>
      <c r="E65" s="138"/>
      <c r="F65" s="138"/>
      <c r="G65" s="138"/>
      <c r="H65" s="138"/>
      <c r="I65" s="139"/>
      <c r="J65" s="140" t="s">
        <v>133</v>
      </c>
      <c r="K65" s="138"/>
      <c r="L65" s="37"/>
    </row>
    <row r="66" spans="2:47" s="1" customFormat="1" ht="10.35" customHeight="1">
      <c r="B66" s="33"/>
      <c r="C66" s="34"/>
      <c r="D66" s="34"/>
      <c r="E66" s="34"/>
      <c r="F66" s="34"/>
      <c r="G66" s="34"/>
      <c r="H66" s="34"/>
      <c r="I66" s="111"/>
      <c r="J66" s="34"/>
      <c r="K66" s="34"/>
      <c r="L66" s="37"/>
    </row>
    <row r="67" spans="2:47" s="1" customFormat="1" ht="22.9" customHeight="1">
      <c r="B67" s="33"/>
      <c r="C67" s="141" t="s">
        <v>134</v>
      </c>
      <c r="D67" s="34"/>
      <c r="E67" s="34"/>
      <c r="F67" s="34"/>
      <c r="G67" s="34"/>
      <c r="H67" s="34"/>
      <c r="I67" s="111"/>
      <c r="J67" s="72">
        <f>J93</f>
        <v>0</v>
      </c>
      <c r="K67" s="34"/>
      <c r="L67" s="37"/>
      <c r="AU67" s="16" t="s">
        <v>135</v>
      </c>
    </row>
    <row r="68" spans="2:47" s="8" customFormat="1" ht="24.95" customHeight="1">
      <c r="B68" s="142"/>
      <c r="C68" s="143"/>
      <c r="D68" s="144" t="s">
        <v>136</v>
      </c>
      <c r="E68" s="145"/>
      <c r="F68" s="145"/>
      <c r="G68" s="145"/>
      <c r="H68" s="145"/>
      <c r="I68" s="146"/>
      <c r="J68" s="147">
        <f>J94</f>
        <v>0</v>
      </c>
      <c r="K68" s="143"/>
      <c r="L68" s="148"/>
    </row>
    <row r="69" spans="2:47" s="9" customFormat="1" ht="19.899999999999999" customHeight="1">
      <c r="B69" s="149"/>
      <c r="C69" s="93"/>
      <c r="D69" s="150" t="s">
        <v>137</v>
      </c>
      <c r="E69" s="151"/>
      <c r="F69" s="151"/>
      <c r="G69" s="151"/>
      <c r="H69" s="151"/>
      <c r="I69" s="152"/>
      <c r="J69" s="153">
        <f>J95</f>
        <v>0</v>
      </c>
      <c r="K69" s="93"/>
      <c r="L69" s="154"/>
    </row>
    <row r="70" spans="2:47" s="1" customFormat="1" ht="21.75" customHeight="1">
      <c r="B70" s="33"/>
      <c r="C70" s="34"/>
      <c r="D70" s="34"/>
      <c r="E70" s="34"/>
      <c r="F70" s="34"/>
      <c r="G70" s="34"/>
      <c r="H70" s="34"/>
      <c r="I70" s="111"/>
      <c r="J70" s="34"/>
      <c r="K70" s="34"/>
      <c r="L70" s="37"/>
    </row>
    <row r="71" spans="2:47" s="1" customFormat="1" ht="6.95" customHeight="1">
      <c r="B71" s="45"/>
      <c r="C71" s="46"/>
      <c r="D71" s="46"/>
      <c r="E71" s="46"/>
      <c r="F71" s="46"/>
      <c r="G71" s="46"/>
      <c r="H71" s="46"/>
      <c r="I71" s="133"/>
      <c r="J71" s="46"/>
      <c r="K71" s="46"/>
      <c r="L71" s="37"/>
    </row>
    <row r="75" spans="2:47" s="1" customFormat="1" ht="6.95" customHeight="1">
      <c r="B75" s="47"/>
      <c r="C75" s="48"/>
      <c r="D75" s="48"/>
      <c r="E75" s="48"/>
      <c r="F75" s="48"/>
      <c r="G75" s="48"/>
      <c r="H75" s="48"/>
      <c r="I75" s="136"/>
      <c r="J75" s="48"/>
      <c r="K75" s="48"/>
      <c r="L75" s="37"/>
    </row>
    <row r="76" spans="2:47" s="1" customFormat="1" ht="24.95" customHeight="1">
      <c r="B76" s="33"/>
      <c r="C76" s="22" t="s">
        <v>145</v>
      </c>
      <c r="D76" s="34"/>
      <c r="E76" s="34"/>
      <c r="F76" s="34"/>
      <c r="G76" s="34"/>
      <c r="H76" s="34"/>
      <c r="I76" s="111"/>
      <c r="J76" s="34"/>
      <c r="K76" s="34"/>
      <c r="L76" s="37"/>
    </row>
    <row r="77" spans="2:47" s="1" customFormat="1" ht="6.95" customHeight="1">
      <c r="B77" s="33"/>
      <c r="C77" s="34"/>
      <c r="D77" s="34"/>
      <c r="E77" s="34"/>
      <c r="F77" s="34"/>
      <c r="G77" s="34"/>
      <c r="H77" s="34"/>
      <c r="I77" s="111"/>
      <c r="J77" s="34"/>
      <c r="K77" s="34"/>
      <c r="L77" s="37"/>
    </row>
    <row r="78" spans="2:47" s="1" customFormat="1" ht="12" customHeight="1">
      <c r="B78" s="33"/>
      <c r="C78" s="28" t="s">
        <v>16</v>
      </c>
      <c r="D78" s="34"/>
      <c r="E78" s="34"/>
      <c r="F78" s="34"/>
      <c r="G78" s="34"/>
      <c r="H78" s="34"/>
      <c r="I78" s="111"/>
      <c r="J78" s="34"/>
      <c r="K78" s="34"/>
      <c r="L78" s="37"/>
    </row>
    <row r="79" spans="2:47" s="1" customFormat="1" ht="16.5" customHeight="1">
      <c r="B79" s="33"/>
      <c r="C79" s="34"/>
      <c r="D79" s="34"/>
      <c r="E79" s="297" t="str">
        <f>E7</f>
        <v>Merklovický potok Vamberk, oprava koryta, ř.km 0,078 - 0,850 a 1,050 - 1,350</v>
      </c>
      <c r="F79" s="298"/>
      <c r="G79" s="298"/>
      <c r="H79" s="298"/>
      <c r="I79" s="111"/>
      <c r="J79" s="34"/>
      <c r="K79" s="34"/>
      <c r="L79" s="37"/>
    </row>
    <row r="80" spans="2:47" ht="12" customHeight="1">
      <c r="B80" s="20"/>
      <c r="C80" s="28" t="s">
        <v>126</v>
      </c>
      <c r="D80" s="21"/>
      <c r="E80" s="21"/>
      <c r="F80" s="21"/>
      <c r="G80" s="21"/>
      <c r="H80" s="21"/>
      <c r="J80" s="21"/>
      <c r="K80" s="21"/>
      <c r="L80" s="19"/>
    </row>
    <row r="81" spans="2:65" ht="16.5" customHeight="1">
      <c r="B81" s="20"/>
      <c r="C81" s="21"/>
      <c r="D81" s="21"/>
      <c r="E81" s="297" t="s">
        <v>816</v>
      </c>
      <c r="F81" s="268"/>
      <c r="G81" s="268"/>
      <c r="H81" s="268"/>
      <c r="J81" s="21"/>
      <c r="K81" s="21"/>
      <c r="L81" s="19"/>
    </row>
    <row r="82" spans="2:65" ht="12" customHeight="1">
      <c r="B82" s="20"/>
      <c r="C82" s="28" t="s">
        <v>128</v>
      </c>
      <c r="D82" s="21"/>
      <c r="E82" s="21"/>
      <c r="F82" s="21"/>
      <c r="G82" s="21"/>
      <c r="H82" s="21"/>
      <c r="J82" s="21"/>
      <c r="K82" s="21"/>
      <c r="L82" s="19"/>
    </row>
    <row r="83" spans="2:65" s="1" customFormat="1" ht="16.5" customHeight="1">
      <c r="B83" s="33"/>
      <c r="C83" s="34"/>
      <c r="D83" s="34"/>
      <c r="E83" s="298" t="s">
        <v>817</v>
      </c>
      <c r="F83" s="263"/>
      <c r="G83" s="263"/>
      <c r="H83" s="263"/>
      <c r="I83" s="111"/>
      <c r="J83" s="34"/>
      <c r="K83" s="34"/>
      <c r="L83" s="37"/>
    </row>
    <row r="84" spans="2:65" s="1" customFormat="1" ht="12" customHeight="1">
      <c r="B84" s="33"/>
      <c r="C84" s="28" t="s">
        <v>818</v>
      </c>
      <c r="D84" s="34"/>
      <c r="E84" s="34"/>
      <c r="F84" s="34"/>
      <c r="G84" s="34"/>
      <c r="H84" s="34"/>
      <c r="I84" s="111"/>
      <c r="J84" s="34"/>
      <c r="K84" s="34"/>
      <c r="L84" s="37"/>
    </row>
    <row r="85" spans="2:65" s="1" customFormat="1" ht="16.5" customHeight="1">
      <c r="B85" s="33"/>
      <c r="C85" s="34"/>
      <c r="D85" s="34"/>
      <c r="E85" s="264" t="str">
        <f>E13</f>
        <v>2.1.2 - SO 2.1.2 Odtěžení sedimentů</v>
      </c>
      <c r="F85" s="263"/>
      <c r="G85" s="263"/>
      <c r="H85" s="263"/>
      <c r="I85" s="111"/>
      <c r="J85" s="34"/>
      <c r="K85" s="34"/>
      <c r="L85" s="37"/>
    </row>
    <row r="86" spans="2:65" s="1" customFormat="1" ht="6.95" customHeight="1">
      <c r="B86" s="33"/>
      <c r="C86" s="34"/>
      <c r="D86" s="34"/>
      <c r="E86" s="34"/>
      <c r="F86" s="34"/>
      <c r="G86" s="34"/>
      <c r="H86" s="34"/>
      <c r="I86" s="111"/>
      <c r="J86" s="34"/>
      <c r="K86" s="34"/>
      <c r="L86" s="37"/>
    </row>
    <row r="87" spans="2:65" s="1" customFormat="1" ht="12" customHeight="1">
      <c r="B87" s="33"/>
      <c r="C87" s="28" t="s">
        <v>22</v>
      </c>
      <c r="D87" s="34"/>
      <c r="E87" s="34"/>
      <c r="F87" s="26" t="str">
        <f>F16</f>
        <v>Vamberk</v>
      </c>
      <c r="G87" s="34"/>
      <c r="H87" s="34"/>
      <c r="I87" s="112" t="s">
        <v>24</v>
      </c>
      <c r="J87" s="54" t="str">
        <f>IF(J16="","",J16)</f>
        <v>31.3.2017</v>
      </c>
      <c r="K87" s="34"/>
      <c r="L87" s="37"/>
    </row>
    <row r="88" spans="2:65" s="1" customFormat="1" ht="6.95" customHeight="1">
      <c r="B88" s="33"/>
      <c r="C88" s="34"/>
      <c r="D88" s="34"/>
      <c r="E88" s="34"/>
      <c r="F88" s="34"/>
      <c r="G88" s="34"/>
      <c r="H88" s="34"/>
      <c r="I88" s="111"/>
      <c r="J88" s="34"/>
      <c r="K88" s="34"/>
      <c r="L88" s="37"/>
    </row>
    <row r="89" spans="2:65" s="1" customFormat="1" ht="24.95" customHeight="1">
      <c r="B89" s="33"/>
      <c r="C89" s="28" t="s">
        <v>26</v>
      </c>
      <c r="D89" s="34"/>
      <c r="E89" s="34"/>
      <c r="F89" s="26" t="str">
        <f>E19</f>
        <v>Povodí Labe,státní podnik,Víta Nejedlého 951,HK3</v>
      </c>
      <c r="G89" s="34"/>
      <c r="H89" s="34"/>
      <c r="I89" s="112" t="s">
        <v>32</v>
      </c>
      <c r="J89" s="31" t="str">
        <f>E25</f>
        <v>Multiaqua s.r.o.,Veverkova 1343,Hradec Král. 2</v>
      </c>
      <c r="K89" s="34"/>
      <c r="L89" s="37"/>
    </row>
    <row r="90" spans="2:65" s="1" customFormat="1" ht="13.7" customHeight="1">
      <c r="B90" s="33"/>
      <c r="C90" s="28" t="s">
        <v>30</v>
      </c>
      <c r="D90" s="34"/>
      <c r="E90" s="34"/>
      <c r="F90" s="26" t="str">
        <f>IF(E22="","",E22)</f>
        <v>Vyplň údaj</v>
      </c>
      <c r="G90" s="34"/>
      <c r="H90" s="34"/>
      <c r="I90" s="112" t="s">
        <v>35</v>
      </c>
      <c r="J90" s="31" t="str">
        <f>E28</f>
        <v>Ing. Šárka Volfová</v>
      </c>
      <c r="K90" s="34"/>
      <c r="L90" s="37"/>
    </row>
    <row r="91" spans="2:65" s="1" customFormat="1" ht="10.35" customHeight="1">
      <c r="B91" s="33"/>
      <c r="C91" s="34"/>
      <c r="D91" s="34"/>
      <c r="E91" s="34"/>
      <c r="F91" s="34"/>
      <c r="G91" s="34"/>
      <c r="H91" s="34"/>
      <c r="I91" s="111"/>
      <c r="J91" s="34"/>
      <c r="K91" s="34"/>
      <c r="L91" s="37"/>
    </row>
    <row r="92" spans="2:65" s="10" customFormat="1" ht="29.25" customHeight="1">
      <c r="B92" s="155"/>
      <c r="C92" s="156" t="s">
        <v>146</v>
      </c>
      <c r="D92" s="157" t="s">
        <v>58</v>
      </c>
      <c r="E92" s="157" t="s">
        <v>54</v>
      </c>
      <c r="F92" s="157" t="s">
        <v>55</v>
      </c>
      <c r="G92" s="157" t="s">
        <v>147</v>
      </c>
      <c r="H92" s="157" t="s">
        <v>148</v>
      </c>
      <c r="I92" s="158" t="s">
        <v>149</v>
      </c>
      <c r="J92" s="159" t="s">
        <v>133</v>
      </c>
      <c r="K92" s="160" t="s">
        <v>150</v>
      </c>
      <c r="L92" s="161"/>
      <c r="M92" s="63" t="s">
        <v>1</v>
      </c>
      <c r="N92" s="64" t="s">
        <v>43</v>
      </c>
      <c r="O92" s="64" t="s">
        <v>151</v>
      </c>
      <c r="P92" s="64" t="s">
        <v>152</v>
      </c>
      <c r="Q92" s="64" t="s">
        <v>153</v>
      </c>
      <c r="R92" s="64" t="s">
        <v>154</v>
      </c>
      <c r="S92" s="64" t="s">
        <v>155</v>
      </c>
      <c r="T92" s="65" t="s">
        <v>156</v>
      </c>
    </row>
    <row r="93" spans="2:65" s="1" customFormat="1" ht="22.9" customHeight="1">
      <c r="B93" s="33"/>
      <c r="C93" s="70" t="s">
        <v>157</v>
      </c>
      <c r="D93" s="34"/>
      <c r="E93" s="34"/>
      <c r="F93" s="34"/>
      <c r="G93" s="34"/>
      <c r="H93" s="34"/>
      <c r="I93" s="111"/>
      <c r="J93" s="162">
        <f>BK93</f>
        <v>0</v>
      </c>
      <c r="K93" s="34"/>
      <c r="L93" s="37"/>
      <c r="M93" s="66"/>
      <c r="N93" s="67"/>
      <c r="O93" s="67"/>
      <c r="P93" s="163">
        <f>P94</f>
        <v>0</v>
      </c>
      <c r="Q93" s="67"/>
      <c r="R93" s="163">
        <f>R94</f>
        <v>0</v>
      </c>
      <c r="S93" s="67"/>
      <c r="T93" s="164">
        <f>T94</f>
        <v>0</v>
      </c>
      <c r="AT93" s="16" t="s">
        <v>72</v>
      </c>
      <c r="AU93" s="16" t="s">
        <v>135</v>
      </c>
      <c r="BK93" s="165">
        <f>BK94</f>
        <v>0</v>
      </c>
    </row>
    <row r="94" spans="2:65" s="11" customFormat="1" ht="25.9" customHeight="1">
      <c r="B94" s="166"/>
      <c r="C94" s="167"/>
      <c r="D94" s="168" t="s">
        <v>72</v>
      </c>
      <c r="E94" s="169" t="s">
        <v>158</v>
      </c>
      <c r="F94" s="169" t="s">
        <v>159</v>
      </c>
      <c r="G94" s="167"/>
      <c r="H94" s="167"/>
      <c r="I94" s="170"/>
      <c r="J94" s="171">
        <f>BK94</f>
        <v>0</v>
      </c>
      <c r="K94" s="167"/>
      <c r="L94" s="172"/>
      <c r="M94" s="173"/>
      <c r="N94" s="174"/>
      <c r="O94" s="174"/>
      <c r="P94" s="175">
        <f>P95</f>
        <v>0</v>
      </c>
      <c r="Q94" s="174"/>
      <c r="R94" s="175">
        <f>R95</f>
        <v>0</v>
      </c>
      <c r="S94" s="174"/>
      <c r="T94" s="176">
        <f>T95</f>
        <v>0</v>
      </c>
      <c r="AR94" s="177" t="s">
        <v>77</v>
      </c>
      <c r="AT94" s="178" t="s">
        <v>72</v>
      </c>
      <c r="AU94" s="178" t="s">
        <v>73</v>
      </c>
      <c r="AY94" s="177" t="s">
        <v>160</v>
      </c>
      <c r="BK94" s="179">
        <f>BK95</f>
        <v>0</v>
      </c>
    </row>
    <row r="95" spans="2:65" s="11" customFormat="1" ht="22.9" customHeight="1">
      <c r="B95" s="166"/>
      <c r="C95" s="167"/>
      <c r="D95" s="168" t="s">
        <v>72</v>
      </c>
      <c r="E95" s="180" t="s">
        <v>77</v>
      </c>
      <c r="F95" s="180" t="s">
        <v>161</v>
      </c>
      <c r="G95" s="167"/>
      <c r="H95" s="167"/>
      <c r="I95" s="170"/>
      <c r="J95" s="181">
        <f>BK95</f>
        <v>0</v>
      </c>
      <c r="K95" s="167"/>
      <c r="L95" s="172"/>
      <c r="M95" s="173"/>
      <c r="N95" s="174"/>
      <c r="O95" s="174"/>
      <c r="P95" s="175">
        <f>SUM(P96:P119)</f>
        <v>0</v>
      </c>
      <c r="Q95" s="174"/>
      <c r="R95" s="175">
        <f>SUM(R96:R119)</f>
        <v>0</v>
      </c>
      <c r="S95" s="174"/>
      <c r="T95" s="176">
        <f>SUM(T96:T119)</f>
        <v>0</v>
      </c>
      <c r="AR95" s="177" t="s">
        <v>77</v>
      </c>
      <c r="AT95" s="178" t="s">
        <v>72</v>
      </c>
      <c r="AU95" s="178" t="s">
        <v>77</v>
      </c>
      <c r="AY95" s="177" t="s">
        <v>160</v>
      </c>
      <c r="BK95" s="179">
        <f>SUM(BK96:BK119)</f>
        <v>0</v>
      </c>
    </row>
    <row r="96" spans="2:65" s="1" customFormat="1" ht="16.5" customHeight="1">
      <c r="B96" s="33"/>
      <c r="C96" s="182" t="s">
        <v>81</v>
      </c>
      <c r="D96" s="182" t="s">
        <v>162</v>
      </c>
      <c r="E96" s="183" t="s">
        <v>847</v>
      </c>
      <c r="F96" s="184" t="s">
        <v>848</v>
      </c>
      <c r="G96" s="185" t="s">
        <v>174</v>
      </c>
      <c r="H96" s="186">
        <v>20.6</v>
      </c>
      <c r="I96" s="187"/>
      <c r="J96" s="188">
        <f>ROUND(I96*H96,2)</f>
        <v>0</v>
      </c>
      <c r="K96" s="184" t="s">
        <v>166</v>
      </c>
      <c r="L96" s="37"/>
      <c r="M96" s="189" t="s">
        <v>1</v>
      </c>
      <c r="N96" s="190" t="s">
        <v>44</v>
      </c>
      <c r="O96" s="59"/>
      <c r="P96" s="191">
        <f>O96*H96</f>
        <v>0</v>
      </c>
      <c r="Q96" s="191">
        <v>0</v>
      </c>
      <c r="R96" s="191">
        <f>Q96*H96</f>
        <v>0</v>
      </c>
      <c r="S96" s="191">
        <v>0</v>
      </c>
      <c r="T96" s="192">
        <f>S96*H96</f>
        <v>0</v>
      </c>
      <c r="AR96" s="16" t="s">
        <v>122</v>
      </c>
      <c r="AT96" s="16" t="s">
        <v>162</v>
      </c>
      <c r="AU96" s="16" t="s">
        <v>81</v>
      </c>
      <c r="AY96" s="16" t="s">
        <v>160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16" t="s">
        <v>77</v>
      </c>
      <c r="BK96" s="193">
        <f>ROUND(I96*H96,2)</f>
        <v>0</v>
      </c>
      <c r="BL96" s="16" t="s">
        <v>122</v>
      </c>
      <c r="BM96" s="16" t="s">
        <v>849</v>
      </c>
    </row>
    <row r="97" spans="2:65" s="1" customFormat="1" ht="19.5">
      <c r="B97" s="33"/>
      <c r="C97" s="34"/>
      <c r="D97" s="194" t="s">
        <v>168</v>
      </c>
      <c r="E97" s="34"/>
      <c r="F97" s="195" t="s">
        <v>850</v>
      </c>
      <c r="G97" s="34"/>
      <c r="H97" s="34"/>
      <c r="I97" s="111"/>
      <c r="J97" s="34"/>
      <c r="K97" s="34"/>
      <c r="L97" s="37"/>
      <c r="M97" s="196"/>
      <c r="N97" s="59"/>
      <c r="O97" s="59"/>
      <c r="P97" s="59"/>
      <c r="Q97" s="59"/>
      <c r="R97" s="59"/>
      <c r="S97" s="59"/>
      <c r="T97" s="60"/>
      <c r="AT97" s="16" t="s">
        <v>168</v>
      </c>
      <c r="AU97" s="16" t="s">
        <v>81</v>
      </c>
    </row>
    <row r="98" spans="2:65" s="12" customFormat="1" ht="11.25">
      <c r="B98" s="197"/>
      <c r="C98" s="198"/>
      <c r="D98" s="194" t="s">
        <v>170</v>
      </c>
      <c r="E98" s="199" t="s">
        <v>1</v>
      </c>
      <c r="F98" s="200" t="s">
        <v>851</v>
      </c>
      <c r="G98" s="198"/>
      <c r="H98" s="201">
        <v>20.6</v>
      </c>
      <c r="I98" s="202"/>
      <c r="J98" s="198"/>
      <c r="K98" s="198"/>
      <c r="L98" s="203"/>
      <c r="M98" s="204"/>
      <c r="N98" s="205"/>
      <c r="O98" s="205"/>
      <c r="P98" s="205"/>
      <c r="Q98" s="205"/>
      <c r="R98" s="205"/>
      <c r="S98" s="205"/>
      <c r="T98" s="206"/>
      <c r="AT98" s="207" t="s">
        <v>170</v>
      </c>
      <c r="AU98" s="207" t="s">
        <v>81</v>
      </c>
      <c r="AV98" s="12" t="s">
        <v>81</v>
      </c>
      <c r="AW98" s="12" t="s">
        <v>34</v>
      </c>
      <c r="AX98" s="12" t="s">
        <v>77</v>
      </c>
      <c r="AY98" s="207" t="s">
        <v>160</v>
      </c>
    </row>
    <row r="99" spans="2:65" s="1" customFormat="1" ht="16.5" customHeight="1">
      <c r="B99" s="33"/>
      <c r="C99" s="182" t="s">
        <v>100</v>
      </c>
      <c r="D99" s="182" t="s">
        <v>162</v>
      </c>
      <c r="E99" s="183" t="s">
        <v>852</v>
      </c>
      <c r="F99" s="184" t="s">
        <v>853</v>
      </c>
      <c r="G99" s="185" t="s">
        <v>174</v>
      </c>
      <c r="H99" s="186">
        <v>6.18</v>
      </c>
      <c r="I99" s="187"/>
      <c r="J99" s="188">
        <f>ROUND(I99*H99,2)</f>
        <v>0</v>
      </c>
      <c r="K99" s="184" t="s">
        <v>166</v>
      </c>
      <c r="L99" s="37"/>
      <c r="M99" s="189" t="s">
        <v>1</v>
      </c>
      <c r="N99" s="190" t="s">
        <v>44</v>
      </c>
      <c r="O99" s="59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AR99" s="16" t="s">
        <v>122</v>
      </c>
      <c r="AT99" s="16" t="s">
        <v>162</v>
      </c>
      <c r="AU99" s="16" t="s">
        <v>81</v>
      </c>
      <c r="AY99" s="16" t="s">
        <v>160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6" t="s">
        <v>77</v>
      </c>
      <c r="BK99" s="193">
        <f>ROUND(I99*H99,2)</f>
        <v>0</v>
      </c>
      <c r="BL99" s="16" t="s">
        <v>122</v>
      </c>
      <c r="BM99" s="16" t="s">
        <v>854</v>
      </c>
    </row>
    <row r="100" spans="2:65" s="1" customFormat="1" ht="11.25">
      <c r="B100" s="33"/>
      <c r="C100" s="34"/>
      <c r="D100" s="194" t="s">
        <v>168</v>
      </c>
      <c r="E100" s="34"/>
      <c r="F100" s="195" t="s">
        <v>855</v>
      </c>
      <c r="G100" s="34"/>
      <c r="H100" s="34"/>
      <c r="I100" s="111"/>
      <c r="J100" s="34"/>
      <c r="K100" s="34"/>
      <c r="L100" s="37"/>
      <c r="M100" s="196"/>
      <c r="N100" s="59"/>
      <c r="O100" s="59"/>
      <c r="P100" s="59"/>
      <c r="Q100" s="59"/>
      <c r="R100" s="59"/>
      <c r="S100" s="59"/>
      <c r="T100" s="60"/>
      <c r="AT100" s="16" t="s">
        <v>168</v>
      </c>
      <c r="AU100" s="16" t="s">
        <v>81</v>
      </c>
    </row>
    <row r="101" spans="2:65" s="12" customFormat="1" ht="11.25">
      <c r="B101" s="197"/>
      <c r="C101" s="198"/>
      <c r="D101" s="194" t="s">
        <v>170</v>
      </c>
      <c r="E101" s="199" t="s">
        <v>1</v>
      </c>
      <c r="F101" s="200" t="s">
        <v>856</v>
      </c>
      <c r="G101" s="198"/>
      <c r="H101" s="201">
        <v>6.18</v>
      </c>
      <c r="I101" s="202"/>
      <c r="J101" s="198"/>
      <c r="K101" s="198"/>
      <c r="L101" s="203"/>
      <c r="M101" s="204"/>
      <c r="N101" s="205"/>
      <c r="O101" s="205"/>
      <c r="P101" s="205"/>
      <c r="Q101" s="205"/>
      <c r="R101" s="205"/>
      <c r="S101" s="205"/>
      <c r="T101" s="206"/>
      <c r="AT101" s="207" t="s">
        <v>170</v>
      </c>
      <c r="AU101" s="207" t="s">
        <v>81</v>
      </c>
      <c r="AV101" s="12" t="s">
        <v>81</v>
      </c>
      <c r="AW101" s="12" t="s">
        <v>34</v>
      </c>
      <c r="AX101" s="12" t="s">
        <v>77</v>
      </c>
      <c r="AY101" s="207" t="s">
        <v>160</v>
      </c>
    </row>
    <row r="102" spans="2:65" s="1" customFormat="1" ht="16.5" customHeight="1">
      <c r="B102" s="33"/>
      <c r="C102" s="182" t="s">
        <v>122</v>
      </c>
      <c r="D102" s="182" t="s">
        <v>162</v>
      </c>
      <c r="E102" s="183" t="s">
        <v>857</v>
      </c>
      <c r="F102" s="184" t="s">
        <v>858</v>
      </c>
      <c r="G102" s="185" t="s">
        <v>174</v>
      </c>
      <c r="H102" s="186">
        <v>20.6</v>
      </c>
      <c r="I102" s="187"/>
      <c r="J102" s="188">
        <f>ROUND(I102*H102,2)</f>
        <v>0</v>
      </c>
      <c r="K102" s="184" t="s">
        <v>166</v>
      </c>
      <c r="L102" s="37"/>
      <c r="M102" s="189" t="s">
        <v>1</v>
      </c>
      <c r="N102" s="190" t="s">
        <v>44</v>
      </c>
      <c r="O102" s="59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16" t="s">
        <v>122</v>
      </c>
      <c r="AT102" s="16" t="s">
        <v>162</v>
      </c>
      <c r="AU102" s="16" t="s">
        <v>81</v>
      </c>
      <c r="AY102" s="16" t="s">
        <v>160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6" t="s">
        <v>77</v>
      </c>
      <c r="BK102" s="193">
        <f>ROUND(I102*H102,2)</f>
        <v>0</v>
      </c>
      <c r="BL102" s="16" t="s">
        <v>122</v>
      </c>
      <c r="BM102" s="16" t="s">
        <v>859</v>
      </c>
    </row>
    <row r="103" spans="2:65" s="1" customFormat="1" ht="19.5">
      <c r="B103" s="33"/>
      <c r="C103" s="34"/>
      <c r="D103" s="194" t="s">
        <v>168</v>
      </c>
      <c r="E103" s="34"/>
      <c r="F103" s="195" t="s">
        <v>860</v>
      </c>
      <c r="G103" s="34"/>
      <c r="H103" s="34"/>
      <c r="I103" s="111"/>
      <c r="J103" s="34"/>
      <c r="K103" s="34"/>
      <c r="L103" s="37"/>
      <c r="M103" s="196"/>
      <c r="N103" s="59"/>
      <c r="O103" s="59"/>
      <c r="P103" s="59"/>
      <c r="Q103" s="59"/>
      <c r="R103" s="59"/>
      <c r="S103" s="59"/>
      <c r="T103" s="60"/>
      <c r="AT103" s="16" t="s">
        <v>168</v>
      </c>
      <c r="AU103" s="16" t="s">
        <v>81</v>
      </c>
    </row>
    <row r="104" spans="2:65" s="12" customFormat="1" ht="11.25">
      <c r="B104" s="197"/>
      <c r="C104" s="198"/>
      <c r="D104" s="194" t="s">
        <v>170</v>
      </c>
      <c r="E104" s="199" t="s">
        <v>1</v>
      </c>
      <c r="F104" s="200" t="s">
        <v>861</v>
      </c>
      <c r="G104" s="198"/>
      <c r="H104" s="201">
        <v>20.6</v>
      </c>
      <c r="I104" s="202"/>
      <c r="J104" s="198"/>
      <c r="K104" s="198"/>
      <c r="L104" s="203"/>
      <c r="M104" s="204"/>
      <c r="N104" s="205"/>
      <c r="O104" s="205"/>
      <c r="P104" s="205"/>
      <c r="Q104" s="205"/>
      <c r="R104" s="205"/>
      <c r="S104" s="205"/>
      <c r="T104" s="206"/>
      <c r="AT104" s="207" t="s">
        <v>170</v>
      </c>
      <c r="AU104" s="207" t="s">
        <v>81</v>
      </c>
      <c r="AV104" s="12" t="s">
        <v>81</v>
      </c>
      <c r="AW104" s="12" t="s">
        <v>34</v>
      </c>
      <c r="AX104" s="12" t="s">
        <v>77</v>
      </c>
      <c r="AY104" s="207" t="s">
        <v>160</v>
      </c>
    </row>
    <row r="105" spans="2:65" s="1" customFormat="1" ht="16.5" customHeight="1">
      <c r="B105" s="33"/>
      <c r="C105" s="182" t="s">
        <v>189</v>
      </c>
      <c r="D105" s="182" t="s">
        <v>162</v>
      </c>
      <c r="E105" s="183" t="s">
        <v>862</v>
      </c>
      <c r="F105" s="184" t="s">
        <v>863</v>
      </c>
      <c r="G105" s="185" t="s">
        <v>174</v>
      </c>
      <c r="H105" s="186">
        <v>20.6</v>
      </c>
      <c r="I105" s="187"/>
      <c r="J105" s="188">
        <f>ROUND(I105*H105,2)</f>
        <v>0</v>
      </c>
      <c r="K105" s="184" t="s">
        <v>166</v>
      </c>
      <c r="L105" s="37"/>
      <c r="M105" s="189" t="s">
        <v>1</v>
      </c>
      <c r="N105" s="190" t="s">
        <v>44</v>
      </c>
      <c r="O105" s="59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16" t="s">
        <v>122</v>
      </c>
      <c r="AT105" s="16" t="s">
        <v>162</v>
      </c>
      <c r="AU105" s="16" t="s">
        <v>81</v>
      </c>
      <c r="AY105" s="16" t="s">
        <v>160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6" t="s">
        <v>77</v>
      </c>
      <c r="BK105" s="193">
        <f>ROUND(I105*H105,2)</f>
        <v>0</v>
      </c>
      <c r="BL105" s="16" t="s">
        <v>122</v>
      </c>
      <c r="BM105" s="16" t="s">
        <v>864</v>
      </c>
    </row>
    <row r="106" spans="2:65" s="1" customFormat="1" ht="19.5">
      <c r="B106" s="33"/>
      <c r="C106" s="34"/>
      <c r="D106" s="194" t="s">
        <v>168</v>
      </c>
      <c r="E106" s="34"/>
      <c r="F106" s="195" t="s">
        <v>828</v>
      </c>
      <c r="G106" s="34"/>
      <c r="H106" s="34"/>
      <c r="I106" s="111"/>
      <c r="J106" s="34"/>
      <c r="K106" s="34"/>
      <c r="L106" s="37"/>
      <c r="M106" s="196"/>
      <c r="N106" s="59"/>
      <c r="O106" s="59"/>
      <c r="P106" s="59"/>
      <c r="Q106" s="59"/>
      <c r="R106" s="59"/>
      <c r="S106" s="59"/>
      <c r="T106" s="60"/>
      <c r="AT106" s="16" t="s">
        <v>168</v>
      </c>
      <c r="AU106" s="16" t="s">
        <v>81</v>
      </c>
    </row>
    <row r="107" spans="2:65" s="12" customFormat="1" ht="11.25">
      <c r="B107" s="197"/>
      <c r="C107" s="198"/>
      <c r="D107" s="194" t="s">
        <v>170</v>
      </c>
      <c r="E107" s="199" t="s">
        <v>1</v>
      </c>
      <c r="F107" s="200" t="s">
        <v>865</v>
      </c>
      <c r="G107" s="198"/>
      <c r="H107" s="201">
        <v>20.6</v>
      </c>
      <c r="I107" s="202"/>
      <c r="J107" s="198"/>
      <c r="K107" s="198"/>
      <c r="L107" s="203"/>
      <c r="M107" s="204"/>
      <c r="N107" s="205"/>
      <c r="O107" s="205"/>
      <c r="P107" s="205"/>
      <c r="Q107" s="205"/>
      <c r="R107" s="205"/>
      <c r="S107" s="205"/>
      <c r="T107" s="206"/>
      <c r="AT107" s="207" t="s">
        <v>170</v>
      </c>
      <c r="AU107" s="207" t="s">
        <v>81</v>
      </c>
      <c r="AV107" s="12" t="s">
        <v>81</v>
      </c>
      <c r="AW107" s="12" t="s">
        <v>34</v>
      </c>
      <c r="AX107" s="12" t="s">
        <v>77</v>
      </c>
      <c r="AY107" s="207" t="s">
        <v>160</v>
      </c>
    </row>
    <row r="108" spans="2:65" s="1" customFormat="1" ht="16.5" customHeight="1">
      <c r="B108" s="33"/>
      <c r="C108" s="182" t="s">
        <v>197</v>
      </c>
      <c r="D108" s="182" t="s">
        <v>162</v>
      </c>
      <c r="E108" s="183" t="s">
        <v>649</v>
      </c>
      <c r="F108" s="184" t="s">
        <v>650</v>
      </c>
      <c r="G108" s="185" t="s">
        <v>174</v>
      </c>
      <c r="H108" s="186">
        <v>20.6</v>
      </c>
      <c r="I108" s="187"/>
      <c r="J108" s="188">
        <f>ROUND(I108*H108,2)</f>
        <v>0</v>
      </c>
      <c r="K108" s="184" t="s">
        <v>166</v>
      </c>
      <c r="L108" s="37"/>
      <c r="M108" s="189" t="s">
        <v>1</v>
      </c>
      <c r="N108" s="190" t="s">
        <v>44</v>
      </c>
      <c r="O108" s="59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16" t="s">
        <v>122</v>
      </c>
      <c r="AT108" s="16" t="s">
        <v>162</v>
      </c>
      <c r="AU108" s="16" t="s">
        <v>81</v>
      </c>
      <c r="AY108" s="16" t="s">
        <v>160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6" t="s">
        <v>77</v>
      </c>
      <c r="BK108" s="193">
        <f>ROUND(I108*H108,2)</f>
        <v>0</v>
      </c>
      <c r="BL108" s="16" t="s">
        <v>122</v>
      </c>
      <c r="BM108" s="16" t="s">
        <v>866</v>
      </c>
    </row>
    <row r="109" spans="2:65" s="1" customFormat="1" ht="19.5">
      <c r="B109" s="33"/>
      <c r="C109" s="34"/>
      <c r="D109" s="194" t="s">
        <v>168</v>
      </c>
      <c r="E109" s="34"/>
      <c r="F109" s="195" t="s">
        <v>652</v>
      </c>
      <c r="G109" s="34"/>
      <c r="H109" s="34"/>
      <c r="I109" s="111"/>
      <c r="J109" s="34"/>
      <c r="K109" s="34"/>
      <c r="L109" s="37"/>
      <c r="M109" s="196"/>
      <c r="N109" s="59"/>
      <c r="O109" s="59"/>
      <c r="P109" s="59"/>
      <c r="Q109" s="59"/>
      <c r="R109" s="59"/>
      <c r="S109" s="59"/>
      <c r="T109" s="60"/>
      <c r="AT109" s="16" t="s">
        <v>168</v>
      </c>
      <c r="AU109" s="16" t="s">
        <v>81</v>
      </c>
    </row>
    <row r="110" spans="2:65" s="12" customFormat="1" ht="11.25">
      <c r="B110" s="197"/>
      <c r="C110" s="198"/>
      <c r="D110" s="194" t="s">
        <v>170</v>
      </c>
      <c r="E110" s="199" t="s">
        <v>1</v>
      </c>
      <c r="F110" s="200" t="s">
        <v>867</v>
      </c>
      <c r="G110" s="198"/>
      <c r="H110" s="201">
        <v>20.6</v>
      </c>
      <c r="I110" s="202"/>
      <c r="J110" s="198"/>
      <c r="K110" s="198"/>
      <c r="L110" s="203"/>
      <c r="M110" s="204"/>
      <c r="N110" s="205"/>
      <c r="O110" s="205"/>
      <c r="P110" s="205"/>
      <c r="Q110" s="205"/>
      <c r="R110" s="205"/>
      <c r="S110" s="205"/>
      <c r="T110" s="206"/>
      <c r="AT110" s="207" t="s">
        <v>170</v>
      </c>
      <c r="AU110" s="207" t="s">
        <v>81</v>
      </c>
      <c r="AV110" s="12" t="s">
        <v>81</v>
      </c>
      <c r="AW110" s="12" t="s">
        <v>34</v>
      </c>
      <c r="AX110" s="12" t="s">
        <v>77</v>
      </c>
      <c r="AY110" s="207" t="s">
        <v>160</v>
      </c>
    </row>
    <row r="111" spans="2:65" s="1" customFormat="1" ht="16.5" customHeight="1">
      <c r="B111" s="33"/>
      <c r="C111" s="182" t="s">
        <v>203</v>
      </c>
      <c r="D111" s="182" t="s">
        <v>162</v>
      </c>
      <c r="E111" s="183" t="s">
        <v>654</v>
      </c>
      <c r="F111" s="184" t="s">
        <v>655</v>
      </c>
      <c r="G111" s="185" t="s">
        <v>174</v>
      </c>
      <c r="H111" s="186">
        <v>61.8</v>
      </c>
      <c r="I111" s="187"/>
      <c r="J111" s="188">
        <f>ROUND(I111*H111,2)</f>
        <v>0</v>
      </c>
      <c r="K111" s="184" t="s">
        <v>166</v>
      </c>
      <c r="L111" s="37"/>
      <c r="M111" s="189" t="s">
        <v>1</v>
      </c>
      <c r="N111" s="190" t="s">
        <v>44</v>
      </c>
      <c r="O111" s="59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AR111" s="16" t="s">
        <v>122</v>
      </c>
      <c r="AT111" s="16" t="s">
        <v>162</v>
      </c>
      <c r="AU111" s="16" t="s">
        <v>81</v>
      </c>
      <c r="AY111" s="16" t="s">
        <v>160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6" t="s">
        <v>77</v>
      </c>
      <c r="BK111" s="193">
        <f>ROUND(I111*H111,2)</f>
        <v>0</v>
      </c>
      <c r="BL111" s="16" t="s">
        <v>122</v>
      </c>
      <c r="BM111" s="16" t="s">
        <v>868</v>
      </c>
    </row>
    <row r="112" spans="2:65" s="1" customFormat="1" ht="19.5">
      <c r="B112" s="33"/>
      <c r="C112" s="34"/>
      <c r="D112" s="194" t="s">
        <v>168</v>
      </c>
      <c r="E112" s="34"/>
      <c r="F112" s="195" t="s">
        <v>657</v>
      </c>
      <c r="G112" s="34"/>
      <c r="H112" s="34"/>
      <c r="I112" s="111"/>
      <c r="J112" s="34"/>
      <c r="K112" s="34"/>
      <c r="L112" s="37"/>
      <c r="M112" s="196"/>
      <c r="N112" s="59"/>
      <c r="O112" s="59"/>
      <c r="P112" s="59"/>
      <c r="Q112" s="59"/>
      <c r="R112" s="59"/>
      <c r="S112" s="59"/>
      <c r="T112" s="60"/>
      <c r="AT112" s="16" t="s">
        <v>168</v>
      </c>
      <c r="AU112" s="16" t="s">
        <v>81</v>
      </c>
    </row>
    <row r="113" spans="2:65" s="12" customFormat="1" ht="11.25">
      <c r="B113" s="197"/>
      <c r="C113" s="198"/>
      <c r="D113" s="194" t="s">
        <v>170</v>
      </c>
      <c r="E113" s="199" t="s">
        <v>1</v>
      </c>
      <c r="F113" s="200" t="s">
        <v>869</v>
      </c>
      <c r="G113" s="198"/>
      <c r="H113" s="201">
        <v>61.8</v>
      </c>
      <c r="I113" s="202"/>
      <c r="J113" s="198"/>
      <c r="K113" s="198"/>
      <c r="L113" s="203"/>
      <c r="M113" s="204"/>
      <c r="N113" s="205"/>
      <c r="O113" s="205"/>
      <c r="P113" s="205"/>
      <c r="Q113" s="205"/>
      <c r="R113" s="205"/>
      <c r="S113" s="205"/>
      <c r="T113" s="206"/>
      <c r="AT113" s="207" t="s">
        <v>170</v>
      </c>
      <c r="AU113" s="207" t="s">
        <v>81</v>
      </c>
      <c r="AV113" s="12" t="s">
        <v>81</v>
      </c>
      <c r="AW113" s="12" t="s">
        <v>34</v>
      </c>
      <c r="AX113" s="12" t="s">
        <v>77</v>
      </c>
      <c r="AY113" s="207" t="s">
        <v>160</v>
      </c>
    </row>
    <row r="114" spans="2:65" s="1" customFormat="1" ht="16.5" customHeight="1">
      <c r="B114" s="33"/>
      <c r="C114" s="182" t="s">
        <v>209</v>
      </c>
      <c r="D114" s="182" t="s">
        <v>162</v>
      </c>
      <c r="E114" s="183" t="s">
        <v>870</v>
      </c>
      <c r="F114" s="184" t="s">
        <v>871</v>
      </c>
      <c r="G114" s="185" t="s">
        <v>174</v>
      </c>
      <c r="H114" s="186">
        <v>20.6</v>
      </c>
      <c r="I114" s="187"/>
      <c r="J114" s="188">
        <f>ROUND(I114*H114,2)</f>
        <v>0</v>
      </c>
      <c r="K114" s="184" t="s">
        <v>166</v>
      </c>
      <c r="L114" s="37"/>
      <c r="M114" s="189" t="s">
        <v>1</v>
      </c>
      <c r="N114" s="190" t="s">
        <v>44</v>
      </c>
      <c r="O114" s="59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16" t="s">
        <v>122</v>
      </c>
      <c r="AT114" s="16" t="s">
        <v>162</v>
      </c>
      <c r="AU114" s="16" t="s">
        <v>81</v>
      </c>
      <c r="AY114" s="16" t="s">
        <v>160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6" t="s">
        <v>77</v>
      </c>
      <c r="BK114" s="193">
        <f>ROUND(I114*H114,2)</f>
        <v>0</v>
      </c>
      <c r="BL114" s="16" t="s">
        <v>122</v>
      </c>
      <c r="BM114" s="16" t="s">
        <v>872</v>
      </c>
    </row>
    <row r="115" spans="2:65" s="1" customFormat="1" ht="11.25">
      <c r="B115" s="33"/>
      <c r="C115" s="34"/>
      <c r="D115" s="194" t="s">
        <v>168</v>
      </c>
      <c r="E115" s="34"/>
      <c r="F115" s="195" t="s">
        <v>873</v>
      </c>
      <c r="G115" s="34"/>
      <c r="H115" s="34"/>
      <c r="I115" s="111"/>
      <c r="J115" s="34"/>
      <c r="K115" s="34"/>
      <c r="L115" s="37"/>
      <c r="M115" s="196"/>
      <c r="N115" s="59"/>
      <c r="O115" s="59"/>
      <c r="P115" s="59"/>
      <c r="Q115" s="59"/>
      <c r="R115" s="59"/>
      <c r="S115" s="59"/>
      <c r="T115" s="60"/>
      <c r="AT115" s="16" t="s">
        <v>168</v>
      </c>
      <c r="AU115" s="16" t="s">
        <v>81</v>
      </c>
    </row>
    <row r="116" spans="2:65" s="12" customFormat="1" ht="11.25">
      <c r="B116" s="197"/>
      <c r="C116" s="198"/>
      <c r="D116" s="194" t="s">
        <v>170</v>
      </c>
      <c r="E116" s="199" t="s">
        <v>1</v>
      </c>
      <c r="F116" s="200" t="s">
        <v>874</v>
      </c>
      <c r="G116" s="198"/>
      <c r="H116" s="201">
        <v>20.6</v>
      </c>
      <c r="I116" s="202"/>
      <c r="J116" s="198"/>
      <c r="K116" s="198"/>
      <c r="L116" s="203"/>
      <c r="M116" s="204"/>
      <c r="N116" s="205"/>
      <c r="O116" s="205"/>
      <c r="P116" s="205"/>
      <c r="Q116" s="205"/>
      <c r="R116" s="205"/>
      <c r="S116" s="205"/>
      <c r="T116" s="206"/>
      <c r="AT116" s="207" t="s">
        <v>170</v>
      </c>
      <c r="AU116" s="207" t="s">
        <v>81</v>
      </c>
      <c r="AV116" s="12" t="s">
        <v>81</v>
      </c>
      <c r="AW116" s="12" t="s">
        <v>34</v>
      </c>
      <c r="AX116" s="12" t="s">
        <v>77</v>
      </c>
      <c r="AY116" s="207" t="s">
        <v>160</v>
      </c>
    </row>
    <row r="117" spans="2:65" s="1" customFormat="1" ht="16.5" customHeight="1">
      <c r="B117" s="33"/>
      <c r="C117" s="182" t="s">
        <v>216</v>
      </c>
      <c r="D117" s="182" t="s">
        <v>162</v>
      </c>
      <c r="E117" s="183" t="s">
        <v>229</v>
      </c>
      <c r="F117" s="184" t="s">
        <v>230</v>
      </c>
      <c r="G117" s="185" t="s">
        <v>231</v>
      </c>
      <c r="H117" s="186">
        <v>37.08</v>
      </c>
      <c r="I117" s="187"/>
      <c r="J117" s="188">
        <f>ROUND(I117*H117,2)</f>
        <v>0</v>
      </c>
      <c r="K117" s="184" t="s">
        <v>166</v>
      </c>
      <c r="L117" s="37"/>
      <c r="M117" s="189" t="s">
        <v>1</v>
      </c>
      <c r="N117" s="190" t="s">
        <v>44</v>
      </c>
      <c r="O117" s="59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AR117" s="16" t="s">
        <v>122</v>
      </c>
      <c r="AT117" s="16" t="s">
        <v>162</v>
      </c>
      <c r="AU117" s="16" t="s">
        <v>81</v>
      </c>
      <c r="AY117" s="16" t="s">
        <v>160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6" t="s">
        <v>77</v>
      </c>
      <c r="BK117" s="193">
        <f>ROUND(I117*H117,2)</f>
        <v>0</v>
      </c>
      <c r="BL117" s="16" t="s">
        <v>122</v>
      </c>
      <c r="BM117" s="16" t="s">
        <v>875</v>
      </c>
    </row>
    <row r="118" spans="2:65" s="1" customFormat="1" ht="11.25">
      <c r="B118" s="33"/>
      <c r="C118" s="34"/>
      <c r="D118" s="194" t="s">
        <v>168</v>
      </c>
      <c r="E118" s="34"/>
      <c r="F118" s="195" t="s">
        <v>233</v>
      </c>
      <c r="G118" s="34"/>
      <c r="H118" s="34"/>
      <c r="I118" s="111"/>
      <c r="J118" s="34"/>
      <c r="K118" s="34"/>
      <c r="L118" s="37"/>
      <c r="M118" s="196"/>
      <c r="N118" s="59"/>
      <c r="O118" s="59"/>
      <c r="P118" s="59"/>
      <c r="Q118" s="59"/>
      <c r="R118" s="59"/>
      <c r="S118" s="59"/>
      <c r="T118" s="60"/>
      <c r="AT118" s="16" t="s">
        <v>168</v>
      </c>
      <c r="AU118" s="16" t="s">
        <v>81</v>
      </c>
    </row>
    <row r="119" spans="2:65" s="12" customFormat="1" ht="11.25">
      <c r="B119" s="197"/>
      <c r="C119" s="198"/>
      <c r="D119" s="194" t="s">
        <v>170</v>
      </c>
      <c r="E119" s="199" t="s">
        <v>1</v>
      </c>
      <c r="F119" s="200" t="s">
        <v>876</v>
      </c>
      <c r="G119" s="198"/>
      <c r="H119" s="201">
        <v>37.08</v>
      </c>
      <c r="I119" s="202"/>
      <c r="J119" s="198"/>
      <c r="K119" s="198"/>
      <c r="L119" s="203"/>
      <c r="M119" s="242"/>
      <c r="N119" s="243"/>
      <c r="O119" s="243"/>
      <c r="P119" s="243"/>
      <c r="Q119" s="243"/>
      <c r="R119" s="243"/>
      <c r="S119" s="243"/>
      <c r="T119" s="244"/>
      <c r="AT119" s="207" t="s">
        <v>170</v>
      </c>
      <c r="AU119" s="207" t="s">
        <v>81</v>
      </c>
      <c r="AV119" s="12" t="s">
        <v>81</v>
      </c>
      <c r="AW119" s="12" t="s">
        <v>34</v>
      </c>
      <c r="AX119" s="12" t="s">
        <v>77</v>
      </c>
      <c r="AY119" s="207" t="s">
        <v>160</v>
      </c>
    </row>
    <row r="120" spans="2:65" s="1" customFormat="1" ht="6.95" customHeight="1">
      <c r="B120" s="45"/>
      <c r="C120" s="46"/>
      <c r="D120" s="46"/>
      <c r="E120" s="46"/>
      <c r="F120" s="46"/>
      <c r="G120" s="46"/>
      <c r="H120" s="46"/>
      <c r="I120" s="133"/>
      <c r="J120" s="46"/>
      <c r="K120" s="46"/>
      <c r="L120" s="37"/>
    </row>
  </sheetData>
  <sheetProtection algorithmName="SHA-512" hashValue="kESsMGQWT9XdQHzNUFUkGdVPAcfHspfkri4m7h9U12BcVYh15k3k4d9cD8pdl31G+SnB665OpVdtKYo9RLb1iQ==" saltValue="piQRp/e04WaxVsnfGXjeri9dsBQQRG+0o2HOSti9knAYxvB53K0l/LdAqzJ5JyPHAko9I0lU6sUOfnNFDL7CJQ==" spinCount="100000" sheet="1" objects="1" scenarios="1" formatColumns="0" formatRows="0" autoFilter="0"/>
  <autoFilter ref="C92:K119"/>
  <mergeCells count="15">
    <mergeCell ref="E79:H79"/>
    <mergeCell ref="E83:H83"/>
    <mergeCell ref="E81:H81"/>
    <mergeCell ref="E85:H8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23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16" t="s">
        <v>110</v>
      </c>
    </row>
    <row r="3" spans="2:46" ht="6.95" hidden="1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81</v>
      </c>
    </row>
    <row r="4" spans="2:46" ht="24.95" hidden="1" customHeight="1">
      <c r="B4" s="19"/>
      <c r="D4" s="109" t="s">
        <v>125</v>
      </c>
      <c r="L4" s="19"/>
      <c r="M4" s="23" t="s">
        <v>10</v>
      </c>
      <c r="AT4" s="16" t="s">
        <v>4</v>
      </c>
    </row>
    <row r="5" spans="2:46" ht="6.95" hidden="1" customHeight="1">
      <c r="B5" s="19"/>
      <c r="L5" s="19"/>
    </row>
    <row r="6" spans="2:46" ht="12" hidden="1" customHeight="1">
      <c r="B6" s="19"/>
      <c r="D6" s="110" t="s">
        <v>16</v>
      </c>
      <c r="L6" s="19"/>
    </row>
    <row r="7" spans="2:46" ht="16.5" hidden="1" customHeight="1">
      <c r="B7" s="19"/>
      <c r="E7" s="290" t="str">
        <f>'Rekapitulace stavby'!K6</f>
        <v>Merklovický potok Vamberk, oprava koryta, ř.km 0,078 - 0,850 a 1,050 - 1,350</v>
      </c>
      <c r="F7" s="291"/>
      <c r="G7" s="291"/>
      <c r="H7" s="291"/>
      <c r="L7" s="19"/>
    </row>
    <row r="8" spans="2:46" ht="11.25" hidden="1">
      <c r="B8" s="19"/>
      <c r="D8" s="110" t="s">
        <v>126</v>
      </c>
      <c r="L8" s="19"/>
    </row>
    <row r="9" spans="2:46" ht="16.5" hidden="1" customHeight="1">
      <c r="B9" s="19"/>
      <c r="E9" s="290" t="s">
        <v>816</v>
      </c>
      <c r="F9" s="255"/>
      <c r="G9" s="255"/>
      <c r="H9" s="255"/>
      <c r="L9" s="19"/>
    </row>
    <row r="10" spans="2:46" ht="12" hidden="1" customHeight="1">
      <c r="B10" s="19"/>
      <c r="D10" s="110" t="s">
        <v>128</v>
      </c>
      <c r="L10" s="19"/>
    </row>
    <row r="11" spans="2:46" s="1" customFormat="1" ht="16.5" hidden="1" customHeight="1">
      <c r="B11" s="37"/>
      <c r="E11" s="291" t="s">
        <v>877</v>
      </c>
      <c r="F11" s="292"/>
      <c r="G11" s="292"/>
      <c r="H11" s="292"/>
      <c r="I11" s="111"/>
      <c r="L11" s="37"/>
    </row>
    <row r="12" spans="2:46" s="1" customFormat="1" ht="12" hidden="1" customHeight="1">
      <c r="B12" s="37"/>
      <c r="D12" s="110" t="s">
        <v>818</v>
      </c>
      <c r="I12" s="111"/>
      <c r="L12" s="37"/>
    </row>
    <row r="13" spans="2:46" s="1" customFormat="1" ht="36.950000000000003" hidden="1" customHeight="1">
      <c r="B13" s="37"/>
      <c r="E13" s="293" t="s">
        <v>878</v>
      </c>
      <c r="F13" s="292"/>
      <c r="G13" s="292"/>
      <c r="H13" s="292"/>
      <c r="I13" s="111"/>
      <c r="L13" s="37"/>
    </row>
    <row r="14" spans="2:46" s="1" customFormat="1" ht="11.25" hidden="1">
      <c r="B14" s="37"/>
      <c r="I14" s="111"/>
      <c r="L14" s="37"/>
    </row>
    <row r="15" spans="2:46" s="1" customFormat="1" ht="12" hidden="1" customHeight="1">
      <c r="B15" s="37"/>
      <c r="D15" s="110" t="s">
        <v>18</v>
      </c>
      <c r="F15" s="16" t="s">
        <v>19</v>
      </c>
      <c r="I15" s="112" t="s">
        <v>20</v>
      </c>
      <c r="J15" s="16" t="s">
        <v>1</v>
      </c>
      <c r="L15" s="37"/>
    </row>
    <row r="16" spans="2:46" s="1" customFormat="1" ht="12" hidden="1" customHeight="1">
      <c r="B16" s="37"/>
      <c r="D16" s="110" t="s">
        <v>22</v>
      </c>
      <c r="F16" s="16" t="s">
        <v>23</v>
      </c>
      <c r="I16" s="112" t="s">
        <v>24</v>
      </c>
      <c r="J16" s="113" t="str">
        <f>'Rekapitulace stavby'!AN8</f>
        <v>31.3.2017</v>
      </c>
      <c r="L16" s="37"/>
    </row>
    <row r="17" spans="2:12" s="1" customFormat="1" ht="10.9" hidden="1" customHeight="1">
      <c r="B17" s="37"/>
      <c r="I17" s="111"/>
      <c r="L17" s="37"/>
    </row>
    <row r="18" spans="2:12" s="1" customFormat="1" ht="12" hidden="1" customHeight="1">
      <c r="B18" s="37"/>
      <c r="D18" s="110" t="s">
        <v>26</v>
      </c>
      <c r="I18" s="112" t="s">
        <v>27</v>
      </c>
      <c r="J18" s="16" t="s">
        <v>1</v>
      </c>
      <c r="L18" s="37"/>
    </row>
    <row r="19" spans="2:12" s="1" customFormat="1" ht="18" hidden="1" customHeight="1">
      <c r="B19" s="37"/>
      <c r="E19" s="16" t="s">
        <v>28</v>
      </c>
      <c r="I19" s="112" t="s">
        <v>29</v>
      </c>
      <c r="J19" s="16" t="s">
        <v>1</v>
      </c>
      <c r="L19" s="37"/>
    </row>
    <row r="20" spans="2:12" s="1" customFormat="1" ht="6.95" hidden="1" customHeight="1">
      <c r="B20" s="37"/>
      <c r="I20" s="111"/>
      <c r="L20" s="37"/>
    </row>
    <row r="21" spans="2:12" s="1" customFormat="1" ht="12" hidden="1" customHeight="1">
      <c r="B21" s="37"/>
      <c r="D21" s="110" t="s">
        <v>30</v>
      </c>
      <c r="I21" s="112" t="s">
        <v>27</v>
      </c>
      <c r="J21" s="29" t="str">
        <f>'Rekapitulace stavby'!AN13</f>
        <v>Vyplň údaj</v>
      </c>
      <c r="L21" s="37"/>
    </row>
    <row r="22" spans="2:12" s="1" customFormat="1" ht="18" hidden="1" customHeight="1">
      <c r="B22" s="37"/>
      <c r="E22" s="294" t="str">
        <f>'Rekapitulace stavby'!E14</f>
        <v>Vyplň údaj</v>
      </c>
      <c r="F22" s="295"/>
      <c r="G22" s="295"/>
      <c r="H22" s="295"/>
      <c r="I22" s="112" t="s">
        <v>29</v>
      </c>
      <c r="J22" s="29" t="str">
        <f>'Rekapitulace stavby'!AN14</f>
        <v>Vyplň údaj</v>
      </c>
      <c r="L22" s="37"/>
    </row>
    <row r="23" spans="2:12" s="1" customFormat="1" ht="6.95" hidden="1" customHeight="1">
      <c r="B23" s="37"/>
      <c r="I23" s="111"/>
      <c r="L23" s="37"/>
    </row>
    <row r="24" spans="2:12" s="1" customFormat="1" ht="12" hidden="1" customHeight="1">
      <c r="B24" s="37"/>
      <c r="D24" s="110" t="s">
        <v>32</v>
      </c>
      <c r="I24" s="112" t="s">
        <v>27</v>
      </c>
      <c r="J24" s="16" t="s">
        <v>1</v>
      </c>
      <c r="L24" s="37"/>
    </row>
    <row r="25" spans="2:12" s="1" customFormat="1" ht="18" hidden="1" customHeight="1">
      <c r="B25" s="37"/>
      <c r="E25" s="16" t="s">
        <v>33</v>
      </c>
      <c r="I25" s="112" t="s">
        <v>29</v>
      </c>
      <c r="J25" s="16" t="s">
        <v>1</v>
      </c>
      <c r="L25" s="37"/>
    </row>
    <row r="26" spans="2:12" s="1" customFormat="1" ht="6.95" hidden="1" customHeight="1">
      <c r="B26" s="37"/>
      <c r="I26" s="111"/>
      <c r="L26" s="37"/>
    </row>
    <row r="27" spans="2:12" s="1" customFormat="1" ht="12" hidden="1" customHeight="1">
      <c r="B27" s="37"/>
      <c r="D27" s="110" t="s">
        <v>35</v>
      </c>
      <c r="I27" s="112" t="s">
        <v>27</v>
      </c>
      <c r="J27" s="16" t="s">
        <v>1</v>
      </c>
      <c r="L27" s="37"/>
    </row>
    <row r="28" spans="2:12" s="1" customFormat="1" ht="18" hidden="1" customHeight="1">
      <c r="B28" s="37"/>
      <c r="E28" s="16" t="s">
        <v>36</v>
      </c>
      <c r="I28" s="112" t="s">
        <v>29</v>
      </c>
      <c r="J28" s="16" t="s">
        <v>1</v>
      </c>
      <c r="L28" s="37"/>
    </row>
    <row r="29" spans="2:12" s="1" customFormat="1" ht="6.95" hidden="1" customHeight="1">
      <c r="B29" s="37"/>
      <c r="I29" s="111"/>
      <c r="L29" s="37"/>
    </row>
    <row r="30" spans="2:12" s="1" customFormat="1" ht="12" hidden="1" customHeight="1">
      <c r="B30" s="37"/>
      <c r="D30" s="110" t="s">
        <v>37</v>
      </c>
      <c r="I30" s="111"/>
      <c r="L30" s="37"/>
    </row>
    <row r="31" spans="2:12" s="7" customFormat="1" ht="33.75" hidden="1" customHeight="1">
      <c r="B31" s="114"/>
      <c r="E31" s="296" t="s">
        <v>130</v>
      </c>
      <c r="F31" s="296"/>
      <c r="G31" s="296"/>
      <c r="H31" s="296"/>
      <c r="I31" s="115"/>
      <c r="L31" s="114"/>
    </row>
    <row r="32" spans="2:12" s="1" customFormat="1" ht="6.95" hidden="1" customHeight="1">
      <c r="B32" s="37"/>
      <c r="I32" s="111"/>
      <c r="L32" s="37"/>
    </row>
    <row r="33" spans="2:12" s="1" customFormat="1" ht="6.95" hidden="1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25.35" hidden="1" customHeight="1">
      <c r="B34" s="37"/>
      <c r="D34" s="117" t="s">
        <v>39</v>
      </c>
      <c r="I34" s="111"/>
      <c r="J34" s="118">
        <f>ROUND(J103, 2)</f>
        <v>0</v>
      </c>
      <c r="L34" s="37"/>
    </row>
    <row r="35" spans="2:12" s="1" customFormat="1" ht="6.95" hidden="1" customHeight="1">
      <c r="B35" s="37"/>
      <c r="D35" s="55"/>
      <c r="E35" s="55"/>
      <c r="F35" s="55"/>
      <c r="G35" s="55"/>
      <c r="H35" s="55"/>
      <c r="I35" s="116"/>
      <c r="J35" s="55"/>
      <c r="K35" s="55"/>
      <c r="L35" s="37"/>
    </row>
    <row r="36" spans="2:12" s="1" customFormat="1" ht="14.45" hidden="1" customHeight="1">
      <c r="B36" s="37"/>
      <c r="F36" s="119" t="s">
        <v>41</v>
      </c>
      <c r="I36" s="120" t="s">
        <v>40</v>
      </c>
      <c r="J36" s="119" t="s">
        <v>42</v>
      </c>
      <c r="L36" s="37"/>
    </row>
    <row r="37" spans="2:12" s="1" customFormat="1" ht="14.45" hidden="1" customHeight="1">
      <c r="B37" s="37"/>
      <c r="D37" s="110" t="s">
        <v>43</v>
      </c>
      <c r="E37" s="110" t="s">
        <v>44</v>
      </c>
      <c r="F37" s="121">
        <f>ROUND((SUM(BE103:BE322)),  2)</f>
        <v>0</v>
      </c>
      <c r="I37" s="122">
        <v>0.21</v>
      </c>
      <c r="J37" s="121">
        <f>ROUND(((SUM(BE103:BE322))*I37),  2)</f>
        <v>0</v>
      </c>
      <c r="L37" s="37"/>
    </row>
    <row r="38" spans="2:12" s="1" customFormat="1" ht="14.45" hidden="1" customHeight="1">
      <c r="B38" s="37"/>
      <c r="E38" s="110" t="s">
        <v>45</v>
      </c>
      <c r="F38" s="121">
        <f>ROUND((SUM(BF103:BF322)),  2)</f>
        <v>0</v>
      </c>
      <c r="I38" s="122">
        <v>0.15</v>
      </c>
      <c r="J38" s="121">
        <f>ROUND(((SUM(BF103:BF322))*I38),  2)</f>
        <v>0</v>
      </c>
      <c r="L38" s="37"/>
    </row>
    <row r="39" spans="2:12" s="1" customFormat="1" ht="14.45" hidden="1" customHeight="1">
      <c r="B39" s="37"/>
      <c r="E39" s="110" t="s">
        <v>46</v>
      </c>
      <c r="F39" s="121">
        <f>ROUND((SUM(BG103:BG322)),  2)</f>
        <v>0</v>
      </c>
      <c r="I39" s="122">
        <v>0.21</v>
      </c>
      <c r="J39" s="121">
        <f>0</f>
        <v>0</v>
      </c>
      <c r="L39" s="37"/>
    </row>
    <row r="40" spans="2:12" s="1" customFormat="1" ht="14.45" hidden="1" customHeight="1">
      <c r="B40" s="37"/>
      <c r="E40" s="110" t="s">
        <v>47</v>
      </c>
      <c r="F40" s="121">
        <f>ROUND((SUM(BH103:BH322)),  2)</f>
        <v>0</v>
      </c>
      <c r="I40" s="122">
        <v>0.15</v>
      </c>
      <c r="J40" s="121">
        <f>0</f>
        <v>0</v>
      </c>
      <c r="L40" s="37"/>
    </row>
    <row r="41" spans="2:12" s="1" customFormat="1" ht="14.45" hidden="1" customHeight="1">
      <c r="B41" s="37"/>
      <c r="E41" s="110" t="s">
        <v>48</v>
      </c>
      <c r="F41" s="121">
        <f>ROUND((SUM(BI103:BI322)),  2)</f>
        <v>0</v>
      </c>
      <c r="I41" s="122">
        <v>0</v>
      </c>
      <c r="J41" s="121">
        <f>0</f>
        <v>0</v>
      </c>
      <c r="L41" s="37"/>
    </row>
    <row r="42" spans="2:12" s="1" customFormat="1" ht="6.95" hidden="1" customHeight="1">
      <c r="B42" s="37"/>
      <c r="I42" s="111"/>
      <c r="L42" s="37"/>
    </row>
    <row r="43" spans="2:12" s="1" customFormat="1" ht="25.35" hidden="1" customHeight="1">
      <c r="B43" s="37"/>
      <c r="C43" s="123"/>
      <c r="D43" s="124" t="s">
        <v>49</v>
      </c>
      <c r="E43" s="125"/>
      <c r="F43" s="125"/>
      <c r="G43" s="126" t="s">
        <v>50</v>
      </c>
      <c r="H43" s="127" t="s">
        <v>51</v>
      </c>
      <c r="I43" s="128"/>
      <c r="J43" s="129">
        <f>SUM(J34:J41)</f>
        <v>0</v>
      </c>
      <c r="K43" s="130"/>
      <c r="L43" s="37"/>
    </row>
    <row r="44" spans="2:12" s="1" customFormat="1" ht="14.45" hidden="1" customHeight="1">
      <c r="B44" s="131"/>
      <c r="C44" s="132"/>
      <c r="D44" s="132"/>
      <c r="E44" s="132"/>
      <c r="F44" s="132"/>
      <c r="G44" s="132"/>
      <c r="H44" s="132"/>
      <c r="I44" s="133"/>
      <c r="J44" s="132"/>
      <c r="K44" s="132"/>
      <c r="L44" s="37"/>
    </row>
    <row r="45" spans="2:12" ht="11.25" hidden="1"/>
    <row r="46" spans="2:12" ht="11.25" hidden="1"/>
    <row r="47" spans="2:12" ht="11.25" hidden="1"/>
    <row r="48" spans="2:12" s="1" customFormat="1" ht="6.95" customHeight="1">
      <c r="B48" s="134"/>
      <c r="C48" s="135"/>
      <c r="D48" s="135"/>
      <c r="E48" s="135"/>
      <c r="F48" s="135"/>
      <c r="G48" s="135"/>
      <c r="H48" s="135"/>
      <c r="I48" s="136"/>
      <c r="J48" s="135"/>
      <c r="K48" s="135"/>
      <c r="L48" s="37"/>
    </row>
    <row r="49" spans="2:12" s="1" customFormat="1" ht="24.95" customHeight="1">
      <c r="B49" s="33"/>
      <c r="C49" s="22" t="s">
        <v>131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12" s="1" customFormat="1" ht="6.95" customHeight="1">
      <c r="B50" s="33"/>
      <c r="C50" s="34"/>
      <c r="D50" s="34"/>
      <c r="E50" s="34"/>
      <c r="F50" s="34"/>
      <c r="G50" s="34"/>
      <c r="H50" s="34"/>
      <c r="I50" s="111"/>
      <c r="J50" s="34"/>
      <c r="K50" s="34"/>
      <c r="L50" s="37"/>
    </row>
    <row r="51" spans="2:12" s="1" customFormat="1" ht="12" customHeight="1">
      <c r="B51" s="33"/>
      <c r="C51" s="28" t="s">
        <v>16</v>
      </c>
      <c r="D51" s="34"/>
      <c r="E51" s="34"/>
      <c r="F51" s="34"/>
      <c r="G51" s="34"/>
      <c r="H51" s="34"/>
      <c r="I51" s="111"/>
      <c r="J51" s="34"/>
      <c r="K51" s="34"/>
      <c r="L51" s="37"/>
    </row>
    <row r="52" spans="2:12" s="1" customFormat="1" ht="16.5" customHeight="1">
      <c r="B52" s="33"/>
      <c r="C52" s="34"/>
      <c r="D52" s="34"/>
      <c r="E52" s="297" t="str">
        <f>E7</f>
        <v>Merklovický potok Vamberk, oprava koryta, ř.km 0,078 - 0,850 a 1,050 - 1,350</v>
      </c>
      <c r="F52" s="298"/>
      <c r="G52" s="298"/>
      <c r="H52" s="298"/>
      <c r="I52" s="111"/>
      <c r="J52" s="34"/>
      <c r="K52" s="34"/>
      <c r="L52" s="37"/>
    </row>
    <row r="53" spans="2:12" ht="12" customHeight="1">
      <c r="B53" s="20"/>
      <c r="C53" s="28" t="s">
        <v>126</v>
      </c>
      <c r="D53" s="21"/>
      <c r="E53" s="21"/>
      <c r="F53" s="21"/>
      <c r="G53" s="21"/>
      <c r="H53" s="21"/>
      <c r="J53" s="21"/>
      <c r="K53" s="21"/>
      <c r="L53" s="19"/>
    </row>
    <row r="54" spans="2:12" ht="16.5" customHeight="1">
      <c r="B54" s="20"/>
      <c r="C54" s="21"/>
      <c r="D54" s="21"/>
      <c r="E54" s="297" t="s">
        <v>816</v>
      </c>
      <c r="F54" s="268"/>
      <c r="G54" s="268"/>
      <c r="H54" s="268"/>
      <c r="J54" s="21"/>
      <c r="K54" s="21"/>
      <c r="L54" s="19"/>
    </row>
    <row r="55" spans="2:12" ht="12" customHeight="1">
      <c r="B55" s="20"/>
      <c r="C55" s="28" t="s">
        <v>128</v>
      </c>
      <c r="D55" s="21"/>
      <c r="E55" s="21"/>
      <c r="F55" s="21"/>
      <c r="G55" s="21"/>
      <c r="H55" s="21"/>
      <c r="J55" s="21"/>
      <c r="K55" s="21"/>
      <c r="L55" s="19"/>
    </row>
    <row r="56" spans="2:12" s="1" customFormat="1" ht="16.5" customHeight="1">
      <c r="B56" s="33"/>
      <c r="C56" s="34"/>
      <c r="D56" s="34"/>
      <c r="E56" s="298" t="s">
        <v>877</v>
      </c>
      <c r="F56" s="263"/>
      <c r="G56" s="263"/>
      <c r="H56" s="263"/>
      <c r="I56" s="111"/>
      <c r="J56" s="34"/>
      <c r="K56" s="34"/>
      <c r="L56" s="37"/>
    </row>
    <row r="57" spans="2:12" s="1" customFormat="1" ht="12" customHeight="1">
      <c r="B57" s="33"/>
      <c r="C57" s="28" t="s">
        <v>818</v>
      </c>
      <c r="D57" s="34"/>
      <c r="E57" s="34"/>
      <c r="F57" s="34"/>
      <c r="G57" s="34"/>
      <c r="H57" s="34"/>
      <c r="I57" s="111"/>
      <c r="J57" s="34"/>
      <c r="K57" s="34"/>
      <c r="L57" s="37"/>
    </row>
    <row r="58" spans="2:12" s="1" customFormat="1" ht="16.5" customHeight="1">
      <c r="B58" s="33"/>
      <c r="C58" s="34"/>
      <c r="D58" s="34"/>
      <c r="E58" s="264" t="str">
        <f>E13</f>
        <v>2.7.1 - SO 2.7.1 Oprava dnových a břehových dlažeb</v>
      </c>
      <c r="F58" s="263"/>
      <c r="G58" s="263"/>
      <c r="H58" s="263"/>
      <c r="I58" s="111"/>
      <c r="J58" s="34"/>
      <c r="K58" s="34"/>
      <c r="L58" s="37"/>
    </row>
    <row r="59" spans="2:12" s="1" customFormat="1" ht="6.95" customHeight="1">
      <c r="B59" s="33"/>
      <c r="C59" s="34"/>
      <c r="D59" s="34"/>
      <c r="E59" s="34"/>
      <c r="F59" s="34"/>
      <c r="G59" s="34"/>
      <c r="H59" s="34"/>
      <c r="I59" s="111"/>
      <c r="J59" s="34"/>
      <c r="K59" s="34"/>
      <c r="L59" s="37"/>
    </row>
    <row r="60" spans="2:12" s="1" customFormat="1" ht="12" customHeight="1">
      <c r="B60" s="33"/>
      <c r="C60" s="28" t="s">
        <v>22</v>
      </c>
      <c r="D60" s="34"/>
      <c r="E60" s="34"/>
      <c r="F60" s="26" t="str">
        <f>F16</f>
        <v>Vamberk</v>
      </c>
      <c r="G60" s="34"/>
      <c r="H60" s="34"/>
      <c r="I60" s="112" t="s">
        <v>24</v>
      </c>
      <c r="J60" s="54" t="str">
        <f>IF(J16="","",J16)</f>
        <v>31.3.2017</v>
      </c>
      <c r="K60" s="34"/>
      <c r="L60" s="37"/>
    </row>
    <row r="61" spans="2:12" s="1" customFormat="1" ht="6.95" customHeight="1">
      <c r="B61" s="33"/>
      <c r="C61" s="34"/>
      <c r="D61" s="34"/>
      <c r="E61" s="34"/>
      <c r="F61" s="34"/>
      <c r="G61" s="34"/>
      <c r="H61" s="34"/>
      <c r="I61" s="111"/>
      <c r="J61" s="34"/>
      <c r="K61" s="34"/>
      <c r="L61" s="37"/>
    </row>
    <row r="62" spans="2:12" s="1" customFormat="1" ht="24.95" customHeight="1">
      <c r="B62" s="33"/>
      <c r="C62" s="28" t="s">
        <v>26</v>
      </c>
      <c r="D62" s="34"/>
      <c r="E62" s="34"/>
      <c r="F62" s="26" t="str">
        <f>E19</f>
        <v>Povodí Labe,státní podnik,Víta Nejedlého 951,HK3</v>
      </c>
      <c r="G62" s="34"/>
      <c r="H62" s="34"/>
      <c r="I62" s="112" t="s">
        <v>32</v>
      </c>
      <c r="J62" s="31" t="str">
        <f>E25</f>
        <v>Multiaqua s.r.o.,Veverkova 1343,Hradec Král. 2</v>
      </c>
      <c r="K62" s="34"/>
      <c r="L62" s="37"/>
    </row>
    <row r="63" spans="2:12" s="1" customFormat="1" ht="13.7" customHeight="1">
      <c r="B63" s="33"/>
      <c r="C63" s="28" t="s">
        <v>30</v>
      </c>
      <c r="D63" s="34"/>
      <c r="E63" s="34"/>
      <c r="F63" s="26" t="str">
        <f>IF(E22="","",E22)</f>
        <v>Vyplň údaj</v>
      </c>
      <c r="G63" s="34"/>
      <c r="H63" s="34"/>
      <c r="I63" s="112" t="s">
        <v>35</v>
      </c>
      <c r="J63" s="31" t="str">
        <f>E28</f>
        <v>Ing. Šárka Volfová</v>
      </c>
      <c r="K63" s="34"/>
      <c r="L63" s="37"/>
    </row>
    <row r="64" spans="2:12" s="1" customFormat="1" ht="10.35" customHeight="1">
      <c r="B64" s="33"/>
      <c r="C64" s="34"/>
      <c r="D64" s="34"/>
      <c r="E64" s="34"/>
      <c r="F64" s="34"/>
      <c r="G64" s="34"/>
      <c r="H64" s="34"/>
      <c r="I64" s="111"/>
      <c r="J64" s="34"/>
      <c r="K64" s="34"/>
      <c r="L64" s="37"/>
    </row>
    <row r="65" spans="2:47" s="1" customFormat="1" ht="29.25" customHeight="1">
      <c r="B65" s="33"/>
      <c r="C65" s="137" t="s">
        <v>132</v>
      </c>
      <c r="D65" s="138"/>
      <c r="E65" s="138"/>
      <c r="F65" s="138"/>
      <c r="G65" s="138"/>
      <c r="H65" s="138"/>
      <c r="I65" s="139"/>
      <c r="J65" s="140" t="s">
        <v>133</v>
      </c>
      <c r="K65" s="138"/>
      <c r="L65" s="37"/>
    </row>
    <row r="66" spans="2:47" s="1" customFormat="1" ht="10.35" customHeight="1">
      <c r="B66" s="33"/>
      <c r="C66" s="34"/>
      <c r="D66" s="34"/>
      <c r="E66" s="34"/>
      <c r="F66" s="34"/>
      <c r="G66" s="34"/>
      <c r="H66" s="34"/>
      <c r="I66" s="111"/>
      <c r="J66" s="34"/>
      <c r="K66" s="34"/>
      <c r="L66" s="37"/>
    </row>
    <row r="67" spans="2:47" s="1" customFormat="1" ht="22.9" customHeight="1">
      <c r="B67" s="33"/>
      <c r="C67" s="141" t="s">
        <v>134</v>
      </c>
      <c r="D67" s="34"/>
      <c r="E67" s="34"/>
      <c r="F67" s="34"/>
      <c r="G67" s="34"/>
      <c r="H67" s="34"/>
      <c r="I67" s="111"/>
      <c r="J67" s="72">
        <f>J103</f>
        <v>0</v>
      </c>
      <c r="K67" s="34"/>
      <c r="L67" s="37"/>
      <c r="AU67" s="16" t="s">
        <v>135</v>
      </c>
    </row>
    <row r="68" spans="2:47" s="8" customFormat="1" ht="24.95" customHeight="1">
      <c r="B68" s="142"/>
      <c r="C68" s="143"/>
      <c r="D68" s="144" t="s">
        <v>136</v>
      </c>
      <c r="E68" s="145"/>
      <c r="F68" s="145"/>
      <c r="G68" s="145"/>
      <c r="H68" s="145"/>
      <c r="I68" s="146"/>
      <c r="J68" s="147">
        <f>J104</f>
        <v>0</v>
      </c>
      <c r="K68" s="143"/>
      <c r="L68" s="148"/>
    </row>
    <row r="69" spans="2:47" s="9" customFormat="1" ht="19.899999999999999" customHeight="1">
      <c r="B69" s="149"/>
      <c r="C69" s="93"/>
      <c r="D69" s="150" t="s">
        <v>137</v>
      </c>
      <c r="E69" s="151"/>
      <c r="F69" s="151"/>
      <c r="G69" s="151"/>
      <c r="H69" s="151"/>
      <c r="I69" s="152"/>
      <c r="J69" s="153">
        <f>J105</f>
        <v>0</v>
      </c>
      <c r="K69" s="93"/>
      <c r="L69" s="154"/>
    </row>
    <row r="70" spans="2:47" s="9" customFormat="1" ht="19.899999999999999" customHeight="1">
      <c r="B70" s="149"/>
      <c r="C70" s="93"/>
      <c r="D70" s="150" t="s">
        <v>630</v>
      </c>
      <c r="E70" s="151"/>
      <c r="F70" s="151"/>
      <c r="G70" s="151"/>
      <c r="H70" s="151"/>
      <c r="I70" s="152"/>
      <c r="J70" s="153">
        <f>J219</f>
        <v>0</v>
      </c>
      <c r="K70" s="93"/>
      <c r="L70" s="154"/>
    </row>
    <row r="71" spans="2:47" s="9" customFormat="1" ht="19.899999999999999" customHeight="1">
      <c r="B71" s="149"/>
      <c r="C71" s="93"/>
      <c r="D71" s="150" t="s">
        <v>138</v>
      </c>
      <c r="E71" s="151"/>
      <c r="F71" s="151"/>
      <c r="G71" s="151"/>
      <c r="H71" s="151"/>
      <c r="I71" s="152"/>
      <c r="J71" s="153">
        <f>J225</f>
        <v>0</v>
      </c>
      <c r="K71" s="93"/>
      <c r="L71" s="154"/>
    </row>
    <row r="72" spans="2:47" s="9" customFormat="1" ht="19.899999999999999" customHeight="1">
      <c r="B72" s="149"/>
      <c r="C72" s="93"/>
      <c r="D72" s="150" t="s">
        <v>139</v>
      </c>
      <c r="E72" s="151"/>
      <c r="F72" s="151"/>
      <c r="G72" s="151"/>
      <c r="H72" s="151"/>
      <c r="I72" s="152"/>
      <c r="J72" s="153">
        <f>J255</f>
        <v>0</v>
      </c>
      <c r="K72" s="93"/>
      <c r="L72" s="154"/>
    </row>
    <row r="73" spans="2:47" s="9" customFormat="1" ht="19.899999999999999" customHeight="1">
      <c r="B73" s="149"/>
      <c r="C73" s="93"/>
      <c r="D73" s="150" t="s">
        <v>140</v>
      </c>
      <c r="E73" s="151"/>
      <c r="F73" s="151"/>
      <c r="G73" s="151"/>
      <c r="H73" s="151"/>
      <c r="I73" s="152"/>
      <c r="J73" s="153">
        <f>J273</f>
        <v>0</v>
      </c>
      <c r="K73" s="93"/>
      <c r="L73" s="154"/>
    </row>
    <row r="74" spans="2:47" s="9" customFormat="1" ht="19.899999999999999" customHeight="1">
      <c r="B74" s="149"/>
      <c r="C74" s="93"/>
      <c r="D74" s="150" t="s">
        <v>142</v>
      </c>
      <c r="E74" s="151"/>
      <c r="F74" s="151"/>
      <c r="G74" s="151"/>
      <c r="H74" s="151"/>
      <c r="I74" s="152"/>
      <c r="J74" s="153">
        <f>J284</f>
        <v>0</v>
      </c>
      <c r="K74" s="93"/>
      <c r="L74" s="154"/>
    </row>
    <row r="75" spans="2:47" s="9" customFormat="1" ht="19.899999999999999" customHeight="1">
      <c r="B75" s="149"/>
      <c r="C75" s="93"/>
      <c r="D75" s="150" t="s">
        <v>143</v>
      </c>
      <c r="E75" s="151"/>
      <c r="F75" s="151"/>
      <c r="G75" s="151"/>
      <c r="H75" s="151"/>
      <c r="I75" s="152"/>
      <c r="J75" s="153">
        <f>J295</f>
        <v>0</v>
      </c>
      <c r="K75" s="93"/>
      <c r="L75" s="154"/>
    </row>
    <row r="76" spans="2:47" s="9" customFormat="1" ht="19.899999999999999" customHeight="1">
      <c r="B76" s="149"/>
      <c r="C76" s="93"/>
      <c r="D76" s="150" t="s">
        <v>144</v>
      </c>
      <c r="E76" s="151"/>
      <c r="F76" s="151"/>
      <c r="G76" s="151"/>
      <c r="H76" s="151"/>
      <c r="I76" s="152"/>
      <c r="J76" s="153">
        <f>J307</f>
        <v>0</v>
      </c>
      <c r="K76" s="93"/>
      <c r="L76" s="154"/>
    </row>
    <row r="77" spans="2:47" s="8" customFormat="1" ht="24.95" customHeight="1">
      <c r="B77" s="142"/>
      <c r="C77" s="143"/>
      <c r="D77" s="144" t="s">
        <v>456</v>
      </c>
      <c r="E77" s="145"/>
      <c r="F77" s="145"/>
      <c r="G77" s="145"/>
      <c r="H77" s="145"/>
      <c r="I77" s="146"/>
      <c r="J77" s="147">
        <f>J314</f>
        <v>0</v>
      </c>
      <c r="K77" s="143"/>
      <c r="L77" s="148"/>
    </row>
    <row r="78" spans="2:47" s="9" customFormat="1" ht="19.899999999999999" customHeight="1">
      <c r="B78" s="149"/>
      <c r="C78" s="93"/>
      <c r="D78" s="150" t="s">
        <v>879</v>
      </c>
      <c r="E78" s="151"/>
      <c r="F78" s="151"/>
      <c r="G78" s="151"/>
      <c r="H78" s="151"/>
      <c r="I78" s="152"/>
      <c r="J78" s="153">
        <f>J315</f>
        <v>0</v>
      </c>
      <c r="K78" s="93"/>
      <c r="L78" s="154"/>
    </row>
    <row r="79" spans="2:47" s="8" customFormat="1" ht="24.95" customHeight="1">
      <c r="B79" s="142"/>
      <c r="C79" s="143"/>
      <c r="D79" s="144" t="s">
        <v>880</v>
      </c>
      <c r="E79" s="145"/>
      <c r="F79" s="145"/>
      <c r="G79" s="145"/>
      <c r="H79" s="145"/>
      <c r="I79" s="146"/>
      <c r="J79" s="147">
        <f>J319</f>
        <v>0</v>
      </c>
      <c r="K79" s="143"/>
      <c r="L79" s="148"/>
    </row>
    <row r="80" spans="2:47" s="1" customFormat="1" ht="21.75" customHeight="1">
      <c r="B80" s="33"/>
      <c r="C80" s="34"/>
      <c r="D80" s="34"/>
      <c r="E80" s="34"/>
      <c r="F80" s="34"/>
      <c r="G80" s="34"/>
      <c r="H80" s="34"/>
      <c r="I80" s="111"/>
      <c r="J80" s="34"/>
      <c r="K80" s="34"/>
      <c r="L80" s="37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133"/>
      <c r="J81" s="46"/>
      <c r="K81" s="46"/>
      <c r="L81" s="37"/>
    </row>
    <row r="85" spans="2:12" s="1" customFormat="1" ht="6.95" customHeight="1">
      <c r="B85" s="47"/>
      <c r="C85" s="48"/>
      <c r="D85" s="48"/>
      <c r="E85" s="48"/>
      <c r="F85" s="48"/>
      <c r="G85" s="48"/>
      <c r="H85" s="48"/>
      <c r="I85" s="136"/>
      <c r="J85" s="48"/>
      <c r="K85" s="48"/>
      <c r="L85" s="37"/>
    </row>
    <row r="86" spans="2:12" s="1" customFormat="1" ht="24.95" customHeight="1">
      <c r="B86" s="33"/>
      <c r="C86" s="22" t="s">
        <v>145</v>
      </c>
      <c r="D86" s="34"/>
      <c r="E86" s="34"/>
      <c r="F86" s="34"/>
      <c r="G86" s="34"/>
      <c r="H86" s="34"/>
      <c r="I86" s="111"/>
      <c r="J86" s="34"/>
      <c r="K86" s="34"/>
      <c r="L86" s="37"/>
    </row>
    <row r="87" spans="2:12" s="1" customFormat="1" ht="6.95" customHeight="1">
      <c r="B87" s="33"/>
      <c r="C87" s="34"/>
      <c r="D87" s="34"/>
      <c r="E87" s="34"/>
      <c r="F87" s="34"/>
      <c r="G87" s="34"/>
      <c r="H87" s="34"/>
      <c r="I87" s="111"/>
      <c r="J87" s="34"/>
      <c r="K87" s="34"/>
      <c r="L87" s="37"/>
    </row>
    <row r="88" spans="2:12" s="1" customFormat="1" ht="12" customHeight="1">
      <c r="B88" s="33"/>
      <c r="C88" s="28" t="s">
        <v>16</v>
      </c>
      <c r="D88" s="34"/>
      <c r="E88" s="34"/>
      <c r="F88" s="34"/>
      <c r="G88" s="34"/>
      <c r="H88" s="34"/>
      <c r="I88" s="111"/>
      <c r="J88" s="34"/>
      <c r="K88" s="34"/>
      <c r="L88" s="37"/>
    </row>
    <row r="89" spans="2:12" s="1" customFormat="1" ht="16.5" customHeight="1">
      <c r="B89" s="33"/>
      <c r="C89" s="34"/>
      <c r="D89" s="34"/>
      <c r="E89" s="297" t="str">
        <f>E7</f>
        <v>Merklovický potok Vamberk, oprava koryta, ř.km 0,078 - 0,850 a 1,050 - 1,350</v>
      </c>
      <c r="F89" s="298"/>
      <c r="G89" s="298"/>
      <c r="H89" s="298"/>
      <c r="I89" s="111"/>
      <c r="J89" s="34"/>
      <c r="K89" s="34"/>
      <c r="L89" s="37"/>
    </row>
    <row r="90" spans="2:12" ht="12" customHeight="1">
      <c r="B90" s="20"/>
      <c r="C90" s="28" t="s">
        <v>126</v>
      </c>
      <c r="D90" s="21"/>
      <c r="E90" s="21"/>
      <c r="F90" s="21"/>
      <c r="G90" s="21"/>
      <c r="H90" s="21"/>
      <c r="J90" s="21"/>
      <c r="K90" s="21"/>
      <c r="L90" s="19"/>
    </row>
    <row r="91" spans="2:12" ht="16.5" customHeight="1">
      <c r="B91" s="20"/>
      <c r="C91" s="21"/>
      <c r="D91" s="21"/>
      <c r="E91" s="297" t="s">
        <v>816</v>
      </c>
      <c r="F91" s="268"/>
      <c r="G91" s="268"/>
      <c r="H91" s="268"/>
      <c r="J91" s="21"/>
      <c r="K91" s="21"/>
      <c r="L91" s="19"/>
    </row>
    <row r="92" spans="2:12" ht="12" customHeight="1">
      <c r="B92" s="20"/>
      <c r="C92" s="28" t="s">
        <v>128</v>
      </c>
      <c r="D92" s="21"/>
      <c r="E92" s="21"/>
      <c r="F92" s="21"/>
      <c r="G92" s="21"/>
      <c r="H92" s="21"/>
      <c r="J92" s="21"/>
      <c r="K92" s="21"/>
      <c r="L92" s="19"/>
    </row>
    <row r="93" spans="2:12" s="1" customFormat="1" ht="16.5" customHeight="1">
      <c r="B93" s="33"/>
      <c r="C93" s="34"/>
      <c r="D93" s="34"/>
      <c r="E93" s="298" t="s">
        <v>877</v>
      </c>
      <c r="F93" s="263"/>
      <c r="G93" s="263"/>
      <c r="H93" s="263"/>
      <c r="I93" s="111"/>
      <c r="J93" s="34"/>
      <c r="K93" s="34"/>
      <c r="L93" s="37"/>
    </row>
    <row r="94" spans="2:12" s="1" customFormat="1" ht="12" customHeight="1">
      <c r="B94" s="33"/>
      <c r="C94" s="28" t="s">
        <v>818</v>
      </c>
      <c r="D94" s="34"/>
      <c r="E94" s="34"/>
      <c r="F94" s="34"/>
      <c r="G94" s="34"/>
      <c r="H94" s="34"/>
      <c r="I94" s="111"/>
      <c r="J94" s="34"/>
      <c r="K94" s="34"/>
      <c r="L94" s="37"/>
    </row>
    <row r="95" spans="2:12" s="1" customFormat="1" ht="16.5" customHeight="1">
      <c r="B95" s="33"/>
      <c r="C95" s="34"/>
      <c r="D95" s="34"/>
      <c r="E95" s="264" t="str">
        <f>E13</f>
        <v>2.7.1 - SO 2.7.1 Oprava dnových a břehových dlažeb</v>
      </c>
      <c r="F95" s="263"/>
      <c r="G95" s="263"/>
      <c r="H95" s="263"/>
      <c r="I95" s="111"/>
      <c r="J95" s="34"/>
      <c r="K95" s="34"/>
      <c r="L95" s="37"/>
    </row>
    <row r="96" spans="2:12" s="1" customFormat="1" ht="6.95" customHeight="1">
      <c r="B96" s="33"/>
      <c r="C96" s="34"/>
      <c r="D96" s="34"/>
      <c r="E96" s="34"/>
      <c r="F96" s="34"/>
      <c r="G96" s="34"/>
      <c r="H96" s="34"/>
      <c r="I96" s="111"/>
      <c r="J96" s="34"/>
      <c r="K96" s="34"/>
      <c r="L96" s="37"/>
    </row>
    <row r="97" spans="2:65" s="1" customFormat="1" ht="12" customHeight="1">
      <c r="B97" s="33"/>
      <c r="C97" s="28" t="s">
        <v>22</v>
      </c>
      <c r="D97" s="34"/>
      <c r="E97" s="34"/>
      <c r="F97" s="26" t="str">
        <f>F16</f>
        <v>Vamberk</v>
      </c>
      <c r="G97" s="34"/>
      <c r="H97" s="34"/>
      <c r="I97" s="112" t="s">
        <v>24</v>
      </c>
      <c r="J97" s="54" t="str">
        <f>IF(J16="","",J16)</f>
        <v>31.3.2017</v>
      </c>
      <c r="K97" s="34"/>
      <c r="L97" s="37"/>
    </row>
    <row r="98" spans="2:65" s="1" customFormat="1" ht="6.95" customHeight="1">
      <c r="B98" s="33"/>
      <c r="C98" s="34"/>
      <c r="D98" s="34"/>
      <c r="E98" s="34"/>
      <c r="F98" s="34"/>
      <c r="G98" s="34"/>
      <c r="H98" s="34"/>
      <c r="I98" s="111"/>
      <c r="J98" s="34"/>
      <c r="K98" s="34"/>
      <c r="L98" s="37"/>
    </row>
    <row r="99" spans="2:65" s="1" customFormat="1" ht="24.95" customHeight="1">
      <c r="B99" s="33"/>
      <c r="C99" s="28" t="s">
        <v>26</v>
      </c>
      <c r="D99" s="34"/>
      <c r="E99" s="34"/>
      <c r="F99" s="26" t="str">
        <f>E19</f>
        <v>Povodí Labe,státní podnik,Víta Nejedlého 951,HK3</v>
      </c>
      <c r="G99" s="34"/>
      <c r="H99" s="34"/>
      <c r="I99" s="112" t="s">
        <v>32</v>
      </c>
      <c r="J99" s="31" t="str">
        <f>E25</f>
        <v>Multiaqua s.r.o.,Veverkova 1343,Hradec Král. 2</v>
      </c>
      <c r="K99" s="34"/>
      <c r="L99" s="37"/>
    </row>
    <row r="100" spans="2:65" s="1" customFormat="1" ht="13.7" customHeight="1">
      <c r="B100" s="33"/>
      <c r="C100" s="28" t="s">
        <v>30</v>
      </c>
      <c r="D100" s="34"/>
      <c r="E100" s="34"/>
      <c r="F100" s="26" t="str">
        <f>IF(E22="","",E22)</f>
        <v>Vyplň údaj</v>
      </c>
      <c r="G100" s="34"/>
      <c r="H100" s="34"/>
      <c r="I100" s="112" t="s">
        <v>35</v>
      </c>
      <c r="J100" s="31" t="str">
        <f>E28</f>
        <v>Ing. Šárka Volfová</v>
      </c>
      <c r="K100" s="34"/>
      <c r="L100" s="37"/>
    </row>
    <row r="101" spans="2:65" s="1" customFormat="1" ht="10.35" customHeight="1">
      <c r="B101" s="33"/>
      <c r="C101" s="34"/>
      <c r="D101" s="34"/>
      <c r="E101" s="34"/>
      <c r="F101" s="34"/>
      <c r="G101" s="34"/>
      <c r="H101" s="34"/>
      <c r="I101" s="111"/>
      <c r="J101" s="34"/>
      <c r="K101" s="34"/>
      <c r="L101" s="37"/>
    </row>
    <row r="102" spans="2:65" s="10" customFormat="1" ht="29.25" customHeight="1">
      <c r="B102" s="155"/>
      <c r="C102" s="156" t="s">
        <v>146</v>
      </c>
      <c r="D102" s="157" t="s">
        <v>58</v>
      </c>
      <c r="E102" s="157" t="s">
        <v>54</v>
      </c>
      <c r="F102" s="157" t="s">
        <v>55</v>
      </c>
      <c r="G102" s="157" t="s">
        <v>147</v>
      </c>
      <c r="H102" s="157" t="s">
        <v>148</v>
      </c>
      <c r="I102" s="158" t="s">
        <v>149</v>
      </c>
      <c r="J102" s="159" t="s">
        <v>133</v>
      </c>
      <c r="K102" s="160" t="s">
        <v>150</v>
      </c>
      <c r="L102" s="161"/>
      <c r="M102" s="63" t="s">
        <v>1</v>
      </c>
      <c r="N102" s="64" t="s">
        <v>43</v>
      </c>
      <c r="O102" s="64" t="s">
        <v>151</v>
      </c>
      <c r="P102" s="64" t="s">
        <v>152</v>
      </c>
      <c r="Q102" s="64" t="s">
        <v>153</v>
      </c>
      <c r="R102" s="64" t="s">
        <v>154</v>
      </c>
      <c r="S102" s="64" t="s">
        <v>155</v>
      </c>
      <c r="T102" s="65" t="s">
        <v>156</v>
      </c>
    </row>
    <row r="103" spans="2:65" s="1" customFormat="1" ht="22.9" customHeight="1">
      <c r="B103" s="33"/>
      <c r="C103" s="70" t="s">
        <v>157</v>
      </c>
      <c r="D103" s="34"/>
      <c r="E103" s="34"/>
      <c r="F103" s="34"/>
      <c r="G103" s="34"/>
      <c r="H103" s="34"/>
      <c r="I103" s="111"/>
      <c r="J103" s="162">
        <f>BK103</f>
        <v>0</v>
      </c>
      <c r="K103" s="34"/>
      <c r="L103" s="37"/>
      <c r="M103" s="66"/>
      <c r="N103" s="67"/>
      <c r="O103" s="67"/>
      <c r="P103" s="163">
        <f>P104+P314+P319</f>
        <v>0</v>
      </c>
      <c r="Q103" s="67"/>
      <c r="R103" s="163">
        <f>R104+R314+R319</f>
        <v>1039.26471459</v>
      </c>
      <c r="S103" s="67"/>
      <c r="T103" s="164">
        <f>T104+T314+T319</f>
        <v>7.61782</v>
      </c>
      <c r="AT103" s="16" t="s">
        <v>72</v>
      </c>
      <c r="AU103" s="16" t="s">
        <v>135</v>
      </c>
      <c r="BK103" s="165">
        <f>BK104+BK314+BK319</f>
        <v>0</v>
      </c>
    </row>
    <row r="104" spans="2:65" s="11" customFormat="1" ht="25.9" customHeight="1">
      <c r="B104" s="166"/>
      <c r="C104" s="167"/>
      <c r="D104" s="168" t="s">
        <v>72</v>
      </c>
      <c r="E104" s="169" t="s">
        <v>158</v>
      </c>
      <c r="F104" s="169" t="s">
        <v>159</v>
      </c>
      <c r="G104" s="167"/>
      <c r="H104" s="167"/>
      <c r="I104" s="170"/>
      <c r="J104" s="171">
        <f>BK104</f>
        <v>0</v>
      </c>
      <c r="K104" s="167"/>
      <c r="L104" s="172"/>
      <c r="M104" s="173"/>
      <c r="N104" s="174"/>
      <c r="O104" s="174"/>
      <c r="P104" s="175">
        <f>P105+P219+P225+P255+P273+P284+P295+P307</f>
        <v>0</v>
      </c>
      <c r="Q104" s="174"/>
      <c r="R104" s="175">
        <f>R105+R219+R225+R255+R273+R284+R295+R307</f>
        <v>1039.26471459</v>
      </c>
      <c r="S104" s="174"/>
      <c r="T104" s="176">
        <f>T105+T219+T225+T255+T273+T284+T295+T307</f>
        <v>7.3928200000000004</v>
      </c>
      <c r="AR104" s="177" t="s">
        <v>77</v>
      </c>
      <c r="AT104" s="178" t="s">
        <v>72</v>
      </c>
      <c r="AU104" s="178" t="s">
        <v>73</v>
      </c>
      <c r="AY104" s="177" t="s">
        <v>160</v>
      </c>
      <c r="BK104" s="179">
        <f>BK105+BK219+BK225+BK255+BK273+BK284+BK295+BK307</f>
        <v>0</v>
      </c>
    </row>
    <row r="105" spans="2:65" s="11" customFormat="1" ht="22.9" customHeight="1">
      <c r="B105" s="166"/>
      <c r="C105" s="167"/>
      <c r="D105" s="168" t="s">
        <v>72</v>
      </c>
      <c r="E105" s="180" t="s">
        <v>77</v>
      </c>
      <c r="F105" s="180" t="s">
        <v>161</v>
      </c>
      <c r="G105" s="167"/>
      <c r="H105" s="167"/>
      <c r="I105" s="170"/>
      <c r="J105" s="181">
        <f>BK105</f>
        <v>0</v>
      </c>
      <c r="K105" s="167"/>
      <c r="L105" s="172"/>
      <c r="M105" s="173"/>
      <c r="N105" s="174"/>
      <c r="O105" s="174"/>
      <c r="P105" s="175">
        <f>SUM(P106:P218)</f>
        <v>0</v>
      </c>
      <c r="Q105" s="174"/>
      <c r="R105" s="175">
        <f>SUM(R106:R218)</f>
        <v>3.7315800000000001</v>
      </c>
      <c r="S105" s="174"/>
      <c r="T105" s="176">
        <f>SUM(T106:T218)</f>
        <v>7.375</v>
      </c>
      <c r="AR105" s="177" t="s">
        <v>77</v>
      </c>
      <c r="AT105" s="178" t="s">
        <v>72</v>
      </c>
      <c r="AU105" s="178" t="s">
        <v>77</v>
      </c>
      <c r="AY105" s="177" t="s">
        <v>160</v>
      </c>
      <c r="BK105" s="179">
        <f>SUM(BK106:BK218)</f>
        <v>0</v>
      </c>
    </row>
    <row r="106" spans="2:65" s="1" customFormat="1" ht="16.5" customHeight="1">
      <c r="B106" s="33"/>
      <c r="C106" s="182" t="s">
        <v>77</v>
      </c>
      <c r="D106" s="182" t="s">
        <v>162</v>
      </c>
      <c r="E106" s="183" t="s">
        <v>881</v>
      </c>
      <c r="F106" s="184" t="s">
        <v>882</v>
      </c>
      <c r="G106" s="185" t="s">
        <v>165</v>
      </c>
      <c r="H106" s="186">
        <v>48</v>
      </c>
      <c r="I106" s="187"/>
      <c r="J106" s="188">
        <f>ROUND(I106*H106,2)</f>
        <v>0</v>
      </c>
      <c r="K106" s="184" t="s">
        <v>166</v>
      </c>
      <c r="L106" s="37"/>
      <c r="M106" s="189" t="s">
        <v>1</v>
      </c>
      <c r="N106" s="190" t="s">
        <v>44</v>
      </c>
      <c r="O106" s="59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AR106" s="16" t="s">
        <v>122</v>
      </c>
      <c r="AT106" s="16" t="s">
        <v>162</v>
      </c>
      <c r="AU106" s="16" t="s">
        <v>81</v>
      </c>
      <c r="AY106" s="16" t="s">
        <v>160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6" t="s">
        <v>77</v>
      </c>
      <c r="BK106" s="193">
        <f>ROUND(I106*H106,2)</f>
        <v>0</v>
      </c>
      <c r="BL106" s="16" t="s">
        <v>122</v>
      </c>
      <c r="BM106" s="16" t="s">
        <v>883</v>
      </c>
    </row>
    <row r="107" spans="2:65" s="1" customFormat="1" ht="11.25">
      <c r="B107" s="33"/>
      <c r="C107" s="34"/>
      <c r="D107" s="194" t="s">
        <v>168</v>
      </c>
      <c r="E107" s="34"/>
      <c r="F107" s="195" t="s">
        <v>884</v>
      </c>
      <c r="G107" s="34"/>
      <c r="H107" s="34"/>
      <c r="I107" s="111"/>
      <c r="J107" s="34"/>
      <c r="K107" s="34"/>
      <c r="L107" s="37"/>
      <c r="M107" s="196"/>
      <c r="N107" s="59"/>
      <c r="O107" s="59"/>
      <c r="P107" s="59"/>
      <c r="Q107" s="59"/>
      <c r="R107" s="59"/>
      <c r="S107" s="59"/>
      <c r="T107" s="60"/>
      <c r="AT107" s="16" t="s">
        <v>168</v>
      </c>
      <c r="AU107" s="16" t="s">
        <v>81</v>
      </c>
    </row>
    <row r="108" spans="2:65" s="12" customFormat="1" ht="11.25">
      <c r="B108" s="197"/>
      <c r="C108" s="198"/>
      <c r="D108" s="194" t="s">
        <v>170</v>
      </c>
      <c r="E108" s="199" t="s">
        <v>1</v>
      </c>
      <c r="F108" s="200" t="s">
        <v>885</v>
      </c>
      <c r="G108" s="198"/>
      <c r="H108" s="201">
        <v>48</v>
      </c>
      <c r="I108" s="202"/>
      <c r="J108" s="198"/>
      <c r="K108" s="198"/>
      <c r="L108" s="203"/>
      <c r="M108" s="204"/>
      <c r="N108" s="205"/>
      <c r="O108" s="205"/>
      <c r="P108" s="205"/>
      <c r="Q108" s="205"/>
      <c r="R108" s="205"/>
      <c r="S108" s="205"/>
      <c r="T108" s="206"/>
      <c r="AT108" s="207" t="s">
        <v>170</v>
      </c>
      <c r="AU108" s="207" t="s">
        <v>81</v>
      </c>
      <c r="AV108" s="12" t="s">
        <v>81</v>
      </c>
      <c r="AW108" s="12" t="s">
        <v>34</v>
      </c>
      <c r="AX108" s="12" t="s">
        <v>77</v>
      </c>
      <c r="AY108" s="207" t="s">
        <v>160</v>
      </c>
    </row>
    <row r="109" spans="2:65" s="1" customFormat="1" ht="16.5" customHeight="1">
      <c r="B109" s="33"/>
      <c r="C109" s="182" t="s">
        <v>81</v>
      </c>
      <c r="D109" s="182" t="s">
        <v>162</v>
      </c>
      <c r="E109" s="183" t="s">
        <v>886</v>
      </c>
      <c r="F109" s="184" t="s">
        <v>887</v>
      </c>
      <c r="G109" s="185" t="s">
        <v>174</v>
      </c>
      <c r="H109" s="186">
        <v>0.36399999999999999</v>
      </c>
      <c r="I109" s="187"/>
      <c r="J109" s="188">
        <f>ROUND(I109*H109,2)</f>
        <v>0</v>
      </c>
      <c r="K109" s="184" t="s">
        <v>166</v>
      </c>
      <c r="L109" s="37"/>
      <c r="M109" s="189" t="s">
        <v>1</v>
      </c>
      <c r="N109" s="190" t="s">
        <v>44</v>
      </c>
      <c r="O109" s="59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AR109" s="16" t="s">
        <v>122</v>
      </c>
      <c r="AT109" s="16" t="s">
        <v>162</v>
      </c>
      <c r="AU109" s="16" t="s">
        <v>81</v>
      </c>
      <c r="AY109" s="16" t="s">
        <v>160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6" t="s">
        <v>77</v>
      </c>
      <c r="BK109" s="193">
        <f>ROUND(I109*H109,2)</f>
        <v>0</v>
      </c>
      <c r="BL109" s="16" t="s">
        <v>122</v>
      </c>
      <c r="BM109" s="16" t="s">
        <v>888</v>
      </c>
    </row>
    <row r="110" spans="2:65" s="1" customFormat="1" ht="11.25">
      <c r="B110" s="33"/>
      <c r="C110" s="34"/>
      <c r="D110" s="194" t="s">
        <v>168</v>
      </c>
      <c r="E110" s="34"/>
      <c r="F110" s="195" t="s">
        <v>889</v>
      </c>
      <c r="G110" s="34"/>
      <c r="H110" s="34"/>
      <c r="I110" s="111"/>
      <c r="J110" s="34"/>
      <c r="K110" s="34"/>
      <c r="L110" s="37"/>
      <c r="M110" s="196"/>
      <c r="N110" s="59"/>
      <c r="O110" s="59"/>
      <c r="P110" s="59"/>
      <c r="Q110" s="59"/>
      <c r="R110" s="59"/>
      <c r="S110" s="59"/>
      <c r="T110" s="60"/>
      <c r="AT110" s="16" t="s">
        <v>168</v>
      </c>
      <c r="AU110" s="16" t="s">
        <v>81</v>
      </c>
    </row>
    <row r="111" spans="2:65" s="12" customFormat="1" ht="11.25">
      <c r="B111" s="197"/>
      <c r="C111" s="198"/>
      <c r="D111" s="194" t="s">
        <v>170</v>
      </c>
      <c r="E111" s="199" t="s">
        <v>1</v>
      </c>
      <c r="F111" s="200" t="s">
        <v>890</v>
      </c>
      <c r="G111" s="198"/>
      <c r="H111" s="201">
        <v>0.24</v>
      </c>
      <c r="I111" s="202"/>
      <c r="J111" s="198"/>
      <c r="K111" s="198"/>
      <c r="L111" s="203"/>
      <c r="M111" s="204"/>
      <c r="N111" s="205"/>
      <c r="O111" s="205"/>
      <c r="P111" s="205"/>
      <c r="Q111" s="205"/>
      <c r="R111" s="205"/>
      <c r="S111" s="205"/>
      <c r="T111" s="206"/>
      <c r="AT111" s="207" t="s">
        <v>170</v>
      </c>
      <c r="AU111" s="207" t="s">
        <v>81</v>
      </c>
      <c r="AV111" s="12" t="s">
        <v>81</v>
      </c>
      <c r="AW111" s="12" t="s">
        <v>34</v>
      </c>
      <c r="AX111" s="12" t="s">
        <v>73</v>
      </c>
      <c r="AY111" s="207" t="s">
        <v>160</v>
      </c>
    </row>
    <row r="112" spans="2:65" s="12" customFormat="1" ht="11.25">
      <c r="B112" s="197"/>
      <c r="C112" s="198"/>
      <c r="D112" s="194" t="s">
        <v>170</v>
      </c>
      <c r="E112" s="199" t="s">
        <v>1</v>
      </c>
      <c r="F112" s="200" t="s">
        <v>891</v>
      </c>
      <c r="G112" s="198"/>
      <c r="H112" s="201">
        <v>0.124</v>
      </c>
      <c r="I112" s="202"/>
      <c r="J112" s="198"/>
      <c r="K112" s="198"/>
      <c r="L112" s="203"/>
      <c r="M112" s="204"/>
      <c r="N112" s="205"/>
      <c r="O112" s="205"/>
      <c r="P112" s="205"/>
      <c r="Q112" s="205"/>
      <c r="R112" s="205"/>
      <c r="S112" s="205"/>
      <c r="T112" s="206"/>
      <c r="AT112" s="207" t="s">
        <v>170</v>
      </c>
      <c r="AU112" s="207" t="s">
        <v>81</v>
      </c>
      <c r="AV112" s="12" t="s">
        <v>81</v>
      </c>
      <c r="AW112" s="12" t="s">
        <v>34</v>
      </c>
      <c r="AX112" s="12" t="s">
        <v>73</v>
      </c>
      <c r="AY112" s="207" t="s">
        <v>160</v>
      </c>
    </row>
    <row r="113" spans="2:65" s="13" customFormat="1" ht="11.25">
      <c r="B113" s="208"/>
      <c r="C113" s="209"/>
      <c r="D113" s="194" t="s">
        <v>170</v>
      </c>
      <c r="E113" s="210" t="s">
        <v>1</v>
      </c>
      <c r="F113" s="211" t="s">
        <v>196</v>
      </c>
      <c r="G113" s="209"/>
      <c r="H113" s="212">
        <v>0.36399999999999999</v>
      </c>
      <c r="I113" s="213"/>
      <c r="J113" s="209"/>
      <c r="K113" s="209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170</v>
      </c>
      <c r="AU113" s="218" t="s">
        <v>81</v>
      </c>
      <c r="AV113" s="13" t="s">
        <v>122</v>
      </c>
      <c r="AW113" s="13" t="s">
        <v>34</v>
      </c>
      <c r="AX113" s="13" t="s">
        <v>77</v>
      </c>
      <c r="AY113" s="218" t="s">
        <v>160</v>
      </c>
    </row>
    <row r="114" spans="2:65" s="1" customFormat="1" ht="16.5" customHeight="1">
      <c r="B114" s="33"/>
      <c r="C114" s="182" t="s">
        <v>100</v>
      </c>
      <c r="D114" s="182" t="s">
        <v>162</v>
      </c>
      <c r="E114" s="183" t="s">
        <v>892</v>
      </c>
      <c r="F114" s="184" t="s">
        <v>893</v>
      </c>
      <c r="G114" s="185" t="s">
        <v>239</v>
      </c>
      <c r="H114" s="186">
        <v>14</v>
      </c>
      <c r="I114" s="187"/>
      <c r="J114" s="188">
        <f>ROUND(I114*H114,2)</f>
        <v>0</v>
      </c>
      <c r="K114" s="184" t="s">
        <v>166</v>
      </c>
      <c r="L114" s="37"/>
      <c r="M114" s="189" t="s">
        <v>1</v>
      </c>
      <c r="N114" s="190" t="s">
        <v>44</v>
      </c>
      <c r="O114" s="59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16" t="s">
        <v>122</v>
      </c>
      <c r="AT114" s="16" t="s">
        <v>162</v>
      </c>
      <c r="AU114" s="16" t="s">
        <v>81</v>
      </c>
      <c r="AY114" s="16" t="s">
        <v>160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6" t="s">
        <v>77</v>
      </c>
      <c r="BK114" s="193">
        <f>ROUND(I114*H114,2)</f>
        <v>0</v>
      </c>
      <c r="BL114" s="16" t="s">
        <v>122</v>
      </c>
      <c r="BM114" s="16" t="s">
        <v>894</v>
      </c>
    </row>
    <row r="115" spans="2:65" s="1" customFormat="1" ht="11.25">
      <c r="B115" s="33"/>
      <c r="C115" s="34"/>
      <c r="D115" s="194" t="s">
        <v>168</v>
      </c>
      <c r="E115" s="34"/>
      <c r="F115" s="195" t="s">
        <v>895</v>
      </c>
      <c r="G115" s="34"/>
      <c r="H115" s="34"/>
      <c r="I115" s="111"/>
      <c r="J115" s="34"/>
      <c r="K115" s="34"/>
      <c r="L115" s="37"/>
      <c r="M115" s="196"/>
      <c r="N115" s="59"/>
      <c r="O115" s="59"/>
      <c r="P115" s="59"/>
      <c r="Q115" s="59"/>
      <c r="R115" s="59"/>
      <c r="S115" s="59"/>
      <c r="T115" s="60"/>
      <c r="AT115" s="16" t="s">
        <v>168</v>
      </c>
      <c r="AU115" s="16" t="s">
        <v>81</v>
      </c>
    </row>
    <row r="116" spans="2:65" s="12" customFormat="1" ht="11.25">
      <c r="B116" s="197"/>
      <c r="C116" s="198"/>
      <c r="D116" s="194" t="s">
        <v>170</v>
      </c>
      <c r="E116" s="199" t="s">
        <v>1</v>
      </c>
      <c r="F116" s="200" t="s">
        <v>896</v>
      </c>
      <c r="G116" s="198"/>
      <c r="H116" s="201">
        <v>14</v>
      </c>
      <c r="I116" s="202"/>
      <c r="J116" s="198"/>
      <c r="K116" s="198"/>
      <c r="L116" s="203"/>
      <c r="M116" s="204"/>
      <c r="N116" s="205"/>
      <c r="O116" s="205"/>
      <c r="P116" s="205"/>
      <c r="Q116" s="205"/>
      <c r="R116" s="205"/>
      <c r="S116" s="205"/>
      <c r="T116" s="206"/>
      <c r="AT116" s="207" t="s">
        <v>170</v>
      </c>
      <c r="AU116" s="207" t="s">
        <v>81</v>
      </c>
      <c r="AV116" s="12" t="s">
        <v>81</v>
      </c>
      <c r="AW116" s="12" t="s">
        <v>34</v>
      </c>
      <c r="AX116" s="12" t="s">
        <v>77</v>
      </c>
      <c r="AY116" s="207" t="s">
        <v>160</v>
      </c>
    </row>
    <row r="117" spans="2:65" s="1" customFormat="1" ht="16.5" customHeight="1">
      <c r="B117" s="33"/>
      <c r="C117" s="182" t="s">
        <v>122</v>
      </c>
      <c r="D117" s="182" t="s">
        <v>162</v>
      </c>
      <c r="E117" s="183" t="s">
        <v>897</v>
      </c>
      <c r="F117" s="184" t="s">
        <v>898</v>
      </c>
      <c r="G117" s="185" t="s">
        <v>239</v>
      </c>
      <c r="H117" s="186">
        <v>3</v>
      </c>
      <c r="I117" s="187"/>
      <c r="J117" s="188">
        <f>ROUND(I117*H117,2)</f>
        <v>0</v>
      </c>
      <c r="K117" s="184" t="s">
        <v>166</v>
      </c>
      <c r="L117" s="37"/>
      <c r="M117" s="189" t="s">
        <v>1</v>
      </c>
      <c r="N117" s="190" t="s">
        <v>44</v>
      </c>
      <c r="O117" s="59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AR117" s="16" t="s">
        <v>122</v>
      </c>
      <c r="AT117" s="16" t="s">
        <v>162</v>
      </c>
      <c r="AU117" s="16" t="s">
        <v>81</v>
      </c>
      <c r="AY117" s="16" t="s">
        <v>160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6" t="s">
        <v>77</v>
      </c>
      <c r="BK117" s="193">
        <f>ROUND(I117*H117,2)</f>
        <v>0</v>
      </c>
      <c r="BL117" s="16" t="s">
        <v>122</v>
      </c>
      <c r="BM117" s="16" t="s">
        <v>899</v>
      </c>
    </row>
    <row r="118" spans="2:65" s="1" customFormat="1" ht="11.25">
      <c r="B118" s="33"/>
      <c r="C118" s="34"/>
      <c r="D118" s="194" t="s">
        <v>168</v>
      </c>
      <c r="E118" s="34"/>
      <c r="F118" s="195" t="s">
        <v>900</v>
      </c>
      <c r="G118" s="34"/>
      <c r="H118" s="34"/>
      <c r="I118" s="111"/>
      <c r="J118" s="34"/>
      <c r="K118" s="34"/>
      <c r="L118" s="37"/>
      <c r="M118" s="196"/>
      <c r="N118" s="59"/>
      <c r="O118" s="59"/>
      <c r="P118" s="59"/>
      <c r="Q118" s="59"/>
      <c r="R118" s="59"/>
      <c r="S118" s="59"/>
      <c r="T118" s="60"/>
      <c r="AT118" s="16" t="s">
        <v>168</v>
      </c>
      <c r="AU118" s="16" t="s">
        <v>81</v>
      </c>
    </row>
    <row r="119" spans="2:65" s="12" customFormat="1" ht="11.25">
      <c r="B119" s="197"/>
      <c r="C119" s="198"/>
      <c r="D119" s="194" t="s">
        <v>170</v>
      </c>
      <c r="E119" s="199" t="s">
        <v>1</v>
      </c>
      <c r="F119" s="200" t="s">
        <v>901</v>
      </c>
      <c r="G119" s="198"/>
      <c r="H119" s="201">
        <v>1</v>
      </c>
      <c r="I119" s="202"/>
      <c r="J119" s="198"/>
      <c r="K119" s="198"/>
      <c r="L119" s="203"/>
      <c r="M119" s="204"/>
      <c r="N119" s="205"/>
      <c r="O119" s="205"/>
      <c r="P119" s="205"/>
      <c r="Q119" s="205"/>
      <c r="R119" s="205"/>
      <c r="S119" s="205"/>
      <c r="T119" s="206"/>
      <c r="AT119" s="207" t="s">
        <v>170</v>
      </c>
      <c r="AU119" s="207" t="s">
        <v>81</v>
      </c>
      <c r="AV119" s="12" t="s">
        <v>81</v>
      </c>
      <c r="AW119" s="12" t="s">
        <v>34</v>
      </c>
      <c r="AX119" s="12" t="s">
        <v>73</v>
      </c>
      <c r="AY119" s="207" t="s">
        <v>160</v>
      </c>
    </row>
    <row r="120" spans="2:65" s="12" customFormat="1" ht="11.25">
      <c r="B120" s="197"/>
      <c r="C120" s="198"/>
      <c r="D120" s="194" t="s">
        <v>170</v>
      </c>
      <c r="E120" s="199" t="s">
        <v>1</v>
      </c>
      <c r="F120" s="200" t="s">
        <v>902</v>
      </c>
      <c r="G120" s="198"/>
      <c r="H120" s="201">
        <v>2</v>
      </c>
      <c r="I120" s="202"/>
      <c r="J120" s="198"/>
      <c r="K120" s="198"/>
      <c r="L120" s="203"/>
      <c r="M120" s="204"/>
      <c r="N120" s="205"/>
      <c r="O120" s="205"/>
      <c r="P120" s="205"/>
      <c r="Q120" s="205"/>
      <c r="R120" s="205"/>
      <c r="S120" s="205"/>
      <c r="T120" s="206"/>
      <c r="AT120" s="207" t="s">
        <v>170</v>
      </c>
      <c r="AU120" s="207" t="s">
        <v>81</v>
      </c>
      <c r="AV120" s="12" t="s">
        <v>81</v>
      </c>
      <c r="AW120" s="12" t="s">
        <v>34</v>
      </c>
      <c r="AX120" s="12" t="s">
        <v>73</v>
      </c>
      <c r="AY120" s="207" t="s">
        <v>160</v>
      </c>
    </row>
    <row r="121" spans="2:65" s="13" customFormat="1" ht="11.25">
      <c r="B121" s="208"/>
      <c r="C121" s="209"/>
      <c r="D121" s="194" t="s">
        <v>170</v>
      </c>
      <c r="E121" s="210" t="s">
        <v>1</v>
      </c>
      <c r="F121" s="211" t="s">
        <v>196</v>
      </c>
      <c r="G121" s="209"/>
      <c r="H121" s="212">
        <v>3</v>
      </c>
      <c r="I121" s="213"/>
      <c r="J121" s="209"/>
      <c r="K121" s="209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170</v>
      </c>
      <c r="AU121" s="218" t="s">
        <v>81</v>
      </c>
      <c r="AV121" s="13" t="s">
        <v>122</v>
      </c>
      <c r="AW121" s="13" t="s">
        <v>34</v>
      </c>
      <c r="AX121" s="13" t="s">
        <v>77</v>
      </c>
      <c r="AY121" s="218" t="s">
        <v>160</v>
      </c>
    </row>
    <row r="122" spans="2:65" s="1" customFormat="1" ht="16.5" customHeight="1">
      <c r="B122" s="33"/>
      <c r="C122" s="182" t="s">
        <v>189</v>
      </c>
      <c r="D122" s="182" t="s">
        <v>162</v>
      </c>
      <c r="E122" s="183" t="s">
        <v>903</v>
      </c>
      <c r="F122" s="184" t="s">
        <v>904</v>
      </c>
      <c r="G122" s="185" t="s">
        <v>165</v>
      </c>
      <c r="H122" s="186">
        <v>1.5149999999999999</v>
      </c>
      <c r="I122" s="187"/>
      <c r="J122" s="188">
        <f>ROUND(I122*H122,2)</f>
        <v>0</v>
      </c>
      <c r="K122" s="184" t="s">
        <v>166</v>
      </c>
      <c r="L122" s="37"/>
      <c r="M122" s="189" t="s">
        <v>1</v>
      </c>
      <c r="N122" s="190" t="s">
        <v>44</v>
      </c>
      <c r="O122" s="59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AR122" s="16" t="s">
        <v>122</v>
      </c>
      <c r="AT122" s="16" t="s">
        <v>162</v>
      </c>
      <c r="AU122" s="16" t="s">
        <v>81</v>
      </c>
      <c r="AY122" s="16" t="s">
        <v>160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6" t="s">
        <v>77</v>
      </c>
      <c r="BK122" s="193">
        <f>ROUND(I122*H122,2)</f>
        <v>0</v>
      </c>
      <c r="BL122" s="16" t="s">
        <v>122</v>
      </c>
      <c r="BM122" s="16" t="s">
        <v>905</v>
      </c>
    </row>
    <row r="123" spans="2:65" s="1" customFormat="1" ht="11.25">
      <c r="B123" s="33"/>
      <c r="C123" s="34"/>
      <c r="D123" s="194" t="s">
        <v>168</v>
      </c>
      <c r="E123" s="34"/>
      <c r="F123" s="195" t="s">
        <v>906</v>
      </c>
      <c r="G123" s="34"/>
      <c r="H123" s="34"/>
      <c r="I123" s="111"/>
      <c r="J123" s="34"/>
      <c r="K123" s="34"/>
      <c r="L123" s="37"/>
      <c r="M123" s="196"/>
      <c r="N123" s="59"/>
      <c r="O123" s="59"/>
      <c r="P123" s="59"/>
      <c r="Q123" s="59"/>
      <c r="R123" s="59"/>
      <c r="S123" s="59"/>
      <c r="T123" s="60"/>
      <c r="AT123" s="16" t="s">
        <v>168</v>
      </c>
      <c r="AU123" s="16" t="s">
        <v>81</v>
      </c>
    </row>
    <row r="124" spans="2:65" s="12" customFormat="1" ht="11.25">
      <c r="B124" s="197"/>
      <c r="C124" s="198"/>
      <c r="D124" s="194" t="s">
        <v>170</v>
      </c>
      <c r="E124" s="199" t="s">
        <v>1</v>
      </c>
      <c r="F124" s="200" t="s">
        <v>907</v>
      </c>
      <c r="G124" s="198"/>
      <c r="H124" s="201">
        <v>1.3740000000000001</v>
      </c>
      <c r="I124" s="202"/>
      <c r="J124" s="198"/>
      <c r="K124" s="198"/>
      <c r="L124" s="203"/>
      <c r="M124" s="204"/>
      <c r="N124" s="205"/>
      <c r="O124" s="205"/>
      <c r="P124" s="205"/>
      <c r="Q124" s="205"/>
      <c r="R124" s="205"/>
      <c r="S124" s="205"/>
      <c r="T124" s="206"/>
      <c r="AT124" s="207" t="s">
        <v>170</v>
      </c>
      <c r="AU124" s="207" t="s">
        <v>81</v>
      </c>
      <c r="AV124" s="12" t="s">
        <v>81</v>
      </c>
      <c r="AW124" s="12" t="s">
        <v>34</v>
      </c>
      <c r="AX124" s="12" t="s">
        <v>73</v>
      </c>
      <c r="AY124" s="207" t="s">
        <v>160</v>
      </c>
    </row>
    <row r="125" spans="2:65" s="12" customFormat="1" ht="11.25">
      <c r="B125" s="197"/>
      <c r="C125" s="198"/>
      <c r="D125" s="194" t="s">
        <v>170</v>
      </c>
      <c r="E125" s="199" t="s">
        <v>1</v>
      </c>
      <c r="F125" s="200" t="s">
        <v>908</v>
      </c>
      <c r="G125" s="198"/>
      <c r="H125" s="201">
        <v>0.14099999999999999</v>
      </c>
      <c r="I125" s="202"/>
      <c r="J125" s="198"/>
      <c r="K125" s="198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170</v>
      </c>
      <c r="AU125" s="207" t="s">
        <v>81</v>
      </c>
      <c r="AV125" s="12" t="s">
        <v>81</v>
      </c>
      <c r="AW125" s="12" t="s">
        <v>34</v>
      </c>
      <c r="AX125" s="12" t="s">
        <v>73</v>
      </c>
      <c r="AY125" s="207" t="s">
        <v>160</v>
      </c>
    </row>
    <row r="126" spans="2:65" s="13" customFormat="1" ht="11.25">
      <c r="B126" s="208"/>
      <c r="C126" s="209"/>
      <c r="D126" s="194" t="s">
        <v>170</v>
      </c>
      <c r="E126" s="210" t="s">
        <v>1</v>
      </c>
      <c r="F126" s="211" t="s">
        <v>196</v>
      </c>
      <c r="G126" s="209"/>
      <c r="H126" s="212">
        <v>1.5149999999999999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170</v>
      </c>
      <c r="AU126" s="218" t="s">
        <v>81</v>
      </c>
      <c r="AV126" s="13" t="s">
        <v>122</v>
      </c>
      <c r="AW126" s="13" t="s">
        <v>34</v>
      </c>
      <c r="AX126" s="13" t="s">
        <v>77</v>
      </c>
      <c r="AY126" s="218" t="s">
        <v>160</v>
      </c>
    </row>
    <row r="127" spans="2:65" s="1" customFormat="1" ht="16.5" customHeight="1">
      <c r="B127" s="33"/>
      <c r="C127" s="182" t="s">
        <v>197</v>
      </c>
      <c r="D127" s="182" t="s">
        <v>162</v>
      </c>
      <c r="E127" s="183" t="s">
        <v>909</v>
      </c>
      <c r="F127" s="184" t="s">
        <v>910</v>
      </c>
      <c r="G127" s="185" t="s">
        <v>165</v>
      </c>
      <c r="H127" s="186">
        <v>25</v>
      </c>
      <c r="I127" s="187"/>
      <c r="J127" s="188">
        <f>ROUND(I127*H127,2)</f>
        <v>0</v>
      </c>
      <c r="K127" s="184" t="s">
        <v>166</v>
      </c>
      <c r="L127" s="37"/>
      <c r="M127" s="189" t="s">
        <v>1</v>
      </c>
      <c r="N127" s="190" t="s">
        <v>44</v>
      </c>
      <c r="O127" s="59"/>
      <c r="P127" s="191">
        <f>O127*H127</f>
        <v>0</v>
      </c>
      <c r="Q127" s="191">
        <v>0</v>
      </c>
      <c r="R127" s="191">
        <f>Q127*H127</f>
        <v>0</v>
      </c>
      <c r="S127" s="191">
        <v>0.29499999999999998</v>
      </c>
      <c r="T127" s="192">
        <f>S127*H127</f>
        <v>7.375</v>
      </c>
      <c r="AR127" s="16" t="s">
        <v>122</v>
      </c>
      <c r="AT127" s="16" t="s">
        <v>162</v>
      </c>
      <c r="AU127" s="16" t="s">
        <v>81</v>
      </c>
      <c r="AY127" s="16" t="s">
        <v>160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6" t="s">
        <v>77</v>
      </c>
      <c r="BK127" s="193">
        <f>ROUND(I127*H127,2)</f>
        <v>0</v>
      </c>
      <c r="BL127" s="16" t="s">
        <v>122</v>
      </c>
      <c r="BM127" s="16" t="s">
        <v>911</v>
      </c>
    </row>
    <row r="128" spans="2:65" s="1" customFormat="1" ht="19.5">
      <c r="B128" s="33"/>
      <c r="C128" s="34"/>
      <c r="D128" s="194" t="s">
        <v>168</v>
      </c>
      <c r="E128" s="34"/>
      <c r="F128" s="195" t="s">
        <v>912</v>
      </c>
      <c r="G128" s="34"/>
      <c r="H128" s="34"/>
      <c r="I128" s="111"/>
      <c r="J128" s="34"/>
      <c r="K128" s="34"/>
      <c r="L128" s="37"/>
      <c r="M128" s="196"/>
      <c r="N128" s="59"/>
      <c r="O128" s="59"/>
      <c r="P128" s="59"/>
      <c r="Q128" s="59"/>
      <c r="R128" s="59"/>
      <c r="S128" s="59"/>
      <c r="T128" s="60"/>
      <c r="AT128" s="16" t="s">
        <v>168</v>
      </c>
      <c r="AU128" s="16" t="s">
        <v>81</v>
      </c>
    </row>
    <row r="129" spans="2:65" s="12" customFormat="1" ht="11.25">
      <c r="B129" s="197"/>
      <c r="C129" s="198"/>
      <c r="D129" s="194" t="s">
        <v>170</v>
      </c>
      <c r="E129" s="199" t="s">
        <v>1</v>
      </c>
      <c r="F129" s="200" t="s">
        <v>913</v>
      </c>
      <c r="G129" s="198"/>
      <c r="H129" s="201">
        <v>25</v>
      </c>
      <c r="I129" s="202"/>
      <c r="J129" s="198"/>
      <c r="K129" s="198"/>
      <c r="L129" s="203"/>
      <c r="M129" s="204"/>
      <c r="N129" s="205"/>
      <c r="O129" s="205"/>
      <c r="P129" s="205"/>
      <c r="Q129" s="205"/>
      <c r="R129" s="205"/>
      <c r="S129" s="205"/>
      <c r="T129" s="206"/>
      <c r="AT129" s="207" t="s">
        <v>170</v>
      </c>
      <c r="AU129" s="207" t="s">
        <v>81</v>
      </c>
      <c r="AV129" s="12" t="s">
        <v>81</v>
      </c>
      <c r="AW129" s="12" t="s">
        <v>34</v>
      </c>
      <c r="AX129" s="12" t="s">
        <v>77</v>
      </c>
      <c r="AY129" s="207" t="s">
        <v>160</v>
      </c>
    </row>
    <row r="130" spans="2:65" s="1" customFormat="1" ht="16.5" customHeight="1">
      <c r="B130" s="33"/>
      <c r="C130" s="182" t="s">
        <v>203</v>
      </c>
      <c r="D130" s="182" t="s">
        <v>162</v>
      </c>
      <c r="E130" s="183" t="s">
        <v>914</v>
      </c>
      <c r="F130" s="184" t="s">
        <v>915</v>
      </c>
      <c r="G130" s="185" t="s">
        <v>174</v>
      </c>
      <c r="H130" s="186">
        <v>163.1</v>
      </c>
      <c r="I130" s="187"/>
      <c r="J130" s="188">
        <f>ROUND(I130*H130,2)</f>
        <v>0</v>
      </c>
      <c r="K130" s="184" t="s">
        <v>166</v>
      </c>
      <c r="L130" s="37"/>
      <c r="M130" s="189" t="s">
        <v>1</v>
      </c>
      <c r="N130" s="190" t="s">
        <v>44</v>
      </c>
      <c r="O130" s="59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AR130" s="16" t="s">
        <v>122</v>
      </c>
      <c r="AT130" s="16" t="s">
        <v>162</v>
      </c>
      <c r="AU130" s="16" t="s">
        <v>81</v>
      </c>
      <c r="AY130" s="16" t="s">
        <v>160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6" t="s">
        <v>77</v>
      </c>
      <c r="BK130" s="193">
        <f>ROUND(I130*H130,2)</f>
        <v>0</v>
      </c>
      <c r="BL130" s="16" t="s">
        <v>122</v>
      </c>
      <c r="BM130" s="16" t="s">
        <v>916</v>
      </c>
    </row>
    <row r="131" spans="2:65" s="1" customFormat="1" ht="19.5">
      <c r="B131" s="33"/>
      <c r="C131" s="34"/>
      <c r="D131" s="194" t="s">
        <v>168</v>
      </c>
      <c r="E131" s="34"/>
      <c r="F131" s="195" t="s">
        <v>917</v>
      </c>
      <c r="G131" s="34"/>
      <c r="H131" s="34"/>
      <c r="I131" s="111"/>
      <c r="J131" s="34"/>
      <c r="K131" s="34"/>
      <c r="L131" s="37"/>
      <c r="M131" s="196"/>
      <c r="N131" s="59"/>
      <c r="O131" s="59"/>
      <c r="P131" s="59"/>
      <c r="Q131" s="59"/>
      <c r="R131" s="59"/>
      <c r="S131" s="59"/>
      <c r="T131" s="60"/>
      <c r="AT131" s="16" t="s">
        <v>168</v>
      </c>
      <c r="AU131" s="16" t="s">
        <v>81</v>
      </c>
    </row>
    <row r="132" spans="2:65" s="12" customFormat="1" ht="11.25">
      <c r="B132" s="197"/>
      <c r="C132" s="198"/>
      <c r="D132" s="194" t="s">
        <v>170</v>
      </c>
      <c r="E132" s="199" t="s">
        <v>1</v>
      </c>
      <c r="F132" s="200" t="s">
        <v>918</v>
      </c>
      <c r="G132" s="198"/>
      <c r="H132" s="201">
        <v>163.1</v>
      </c>
      <c r="I132" s="202"/>
      <c r="J132" s="198"/>
      <c r="K132" s="198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170</v>
      </c>
      <c r="AU132" s="207" t="s">
        <v>81</v>
      </c>
      <c r="AV132" s="12" t="s">
        <v>81</v>
      </c>
      <c r="AW132" s="12" t="s">
        <v>34</v>
      </c>
      <c r="AX132" s="12" t="s">
        <v>77</v>
      </c>
      <c r="AY132" s="207" t="s">
        <v>160</v>
      </c>
    </row>
    <row r="133" spans="2:65" s="1" customFormat="1" ht="16.5" customHeight="1">
      <c r="B133" s="33"/>
      <c r="C133" s="182" t="s">
        <v>209</v>
      </c>
      <c r="D133" s="182" t="s">
        <v>162</v>
      </c>
      <c r="E133" s="183" t="s">
        <v>919</v>
      </c>
      <c r="F133" s="184" t="s">
        <v>920</v>
      </c>
      <c r="G133" s="185" t="s">
        <v>174</v>
      </c>
      <c r="H133" s="186">
        <v>163.1</v>
      </c>
      <c r="I133" s="187"/>
      <c r="J133" s="188">
        <f>ROUND(I133*H133,2)</f>
        <v>0</v>
      </c>
      <c r="K133" s="184" t="s">
        <v>166</v>
      </c>
      <c r="L133" s="37"/>
      <c r="M133" s="189" t="s">
        <v>1</v>
      </c>
      <c r="N133" s="190" t="s">
        <v>44</v>
      </c>
      <c r="O133" s="59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AR133" s="16" t="s">
        <v>122</v>
      </c>
      <c r="AT133" s="16" t="s">
        <v>162</v>
      </c>
      <c r="AU133" s="16" t="s">
        <v>81</v>
      </c>
      <c r="AY133" s="16" t="s">
        <v>160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6" t="s">
        <v>77</v>
      </c>
      <c r="BK133" s="193">
        <f>ROUND(I133*H133,2)</f>
        <v>0</v>
      </c>
      <c r="BL133" s="16" t="s">
        <v>122</v>
      </c>
      <c r="BM133" s="16" t="s">
        <v>921</v>
      </c>
    </row>
    <row r="134" spans="2:65" s="1" customFormat="1" ht="19.5">
      <c r="B134" s="33"/>
      <c r="C134" s="34"/>
      <c r="D134" s="194" t="s">
        <v>168</v>
      </c>
      <c r="E134" s="34"/>
      <c r="F134" s="195" t="s">
        <v>922</v>
      </c>
      <c r="G134" s="34"/>
      <c r="H134" s="34"/>
      <c r="I134" s="111"/>
      <c r="J134" s="34"/>
      <c r="K134" s="34"/>
      <c r="L134" s="37"/>
      <c r="M134" s="196"/>
      <c r="N134" s="59"/>
      <c r="O134" s="59"/>
      <c r="P134" s="59"/>
      <c r="Q134" s="59"/>
      <c r="R134" s="59"/>
      <c r="S134" s="59"/>
      <c r="T134" s="60"/>
      <c r="AT134" s="16" t="s">
        <v>168</v>
      </c>
      <c r="AU134" s="16" t="s">
        <v>81</v>
      </c>
    </row>
    <row r="135" spans="2:65" s="12" customFormat="1" ht="11.25">
      <c r="B135" s="197"/>
      <c r="C135" s="198"/>
      <c r="D135" s="194" t="s">
        <v>170</v>
      </c>
      <c r="E135" s="199" t="s">
        <v>1</v>
      </c>
      <c r="F135" s="200" t="s">
        <v>923</v>
      </c>
      <c r="G135" s="198"/>
      <c r="H135" s="201">
        <v>163.1</v>
      </c>
      <c r="I135" s="202"/>
      <c r="J135" s="198"/>
      <c r="K135" s="198"/>
      <c r="L135" s="203"/>
      <c r="M135" s="204"/>
      <c r="N135" s="205"/>
      <c r="O135" s="205"/>
      <c r="P135" s="205"/>
      <c r="Q135" s="205"/>
      <c r="R135" s="205"/>
      <c r="S135" s="205"/>
      <c r="T135" s="206"/>
      <c r="AT135" s="207" t="s">
        <v>170</v>
      </c>
      <c r="AU135" s="207" t="s">
        <v>81</v>
      </c>
      <c r="AV135" s="12" t="s">
        <v>81</v>
      </c>
      <c r="AW135" s="12" t="s">
        <v>34</v>
      </c>
      <c r="AX135" s="12" t="s">
        <v>77</v>
      </c>
      <c r="AY135" s="207" t="s">
        <v>160</v>
      </c>
    </row>
    <row r="136" spans="2:65" s="1" customFormat="1" ht="16.5" customHeight="1">
      <c r="B136" s="33"/>
      <c r="C136" s="182" t="s">
        <v>216</v>
      </c>
      <c r="D136" s="182" t="s">
        <v>162</v>
      </c>
      <c r="E136" s="183" t="s">
        <v>924</v>
      </c>
      <c r="F136" s="184" t="s">
        <v>925</v>
      </c>
      <c r="G136" s="185" t="s">
        <v>174</v>
      </c>
      <c r="H136" s="186">
        <v>163.1</v>
      </c>
      <c r="I136" s="187"/>
      <c r="J136" s="188">
        <f>ROUND(I136*H136,2)</f>
        <v>0</v>
      </c>
      <c r="K136" s="184" t="s">
        <v>166</v>
      </c>
      <c r="L136" s="37"/>
      <c r="M136" s="189" t="s">
        <v>1</v>
      </c>
      <c r="N136" s="190" t="s">
        <v>44</v>
      </c>
      <c r="O136" s="59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AR136" s="16" t="s">
        <v>122</v>
      </c>
      <c r="AT136" s="16" t="s">
        <v>162</v>
      </c>
      <c r="AU136" s="16" t="s">
        <v>81</v>
      </c>
      <c r="AY136" s="16" t="s">
        <v>160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6" t="s">
        <v>77</v>
      </c>
      <c r="BK136" s="193">
        <f>ROUND(I136*H136,2)</f>
        <v>0</v>
      </c>
      <c r="BL136" s="16" t="s">
        <v>122</v>
      </c>
      <c r="BM136" s="16" t="s">
        <v>926</v>
      </c>
    </row>
    <row r="137" spans="2:65" s="1" customFormat="1" ht="19.5">
      <c r="B137" s="33"/>
      <c r="C137" s="34"/>
      <c r="D137" s="194" t="s">
        <v>168</v>
      </c>
      <c r="E137" s="34"/>
      <c r="F137" s="195" t="s">
        <v>927</v>
      </c>
      <c r="G137" s="34"/>
      <c r="H137" s="34"/>
      <c r="I137" s="111"/>
      <c r="J137" s="34"/>
      <c r="K137" s="34"/>
      <c r="L137" s="37"/>
      <c r="M137" s="196"/>
      <c r="N137" s="59"/>
      <c r="O137" s="59"/>
      <c r="P137" s="59"/>
      <c r="Q137" s="59"/>
      <c r="R137" s="59"/>
      <c r="S137" s="59"/>
      <c r="T137" s="60"/>
      <c r="AT137" s="16" t="s">
        <v>168</v>
      </c>
      <c r="AU137" s="16" t="s">
        <v>81</v>
      </c>
    </row>
    <row r="138" spans="2:65" s="12" customFormat="1" ht="11.25">
      <c r="B138" s="197"/>
      <c r="C138" s="198"/>
      <c r="D138" s="194" t="s">
        <v>170</v>
      </c>
      <c r="E138" s="199" t="s">
        <v>1</v>
      </c>
      <c r="F138" s="200" t="s">
        <v>923</v>
      </c>
      <c r="G138" s="198"/>
      <c r="H138" s="201">
        <v>163.1</v>
      </c>
      <c r="I138" s="202"/>
      <c r="J138" s="198"/>
      <c r="K138" s="198"/>
      <c r="L138" s="203"/>
      <c r="M138" s="204"/>
      <c r="N138" s="205"/>
      <c r="O138" s="205"/>
      <c r="P138" s="205"/>
      <c r="Q138" s="205"/>
      <c r="R138" s="205"/>
      <c r="S138" s="205"/>
      <c r="T138" s="206"/>
      <c r="AT138" s="207" t="s">
        <v>170</v>
      </c>
      <c r="AU138" s="207" t="s">
        <v>81</v>
      </c>
      <c r="AV138" s="12" t="s">
        <v>81</v>
      </c>
      <c r="AW138" s="12" t="s">
        <v>34</v>
      </c>
      <c r="AX138" s="12" t="s">
        <v>77</v>
      </c>
      <c r="AY138" s="207" t="s">
        <v>160</v>
      </c>
    </row>
    <row r="139" spans="2:65" s="1" customFormat="1" ht="16.5" customHeight="1">
      <c r="B139" s="33"/>
      <c r="C139" s="182" t="s">
        <v>222</v>
      </c>
      <c r="D139" s="182" t="s">
        <v>162</v>
      </c>
      <c r="E139" s="183" t="s">
        <v>928</v>
      </c>
      <c r="F139" s="184" t="s">
        <v>929</v>
      </c>
      <c r="G139" s="185" t="s">
        <v>174</v>
      </c>
      <c r="H139" s="186">
        <v>40.774999999999999</v>
      </c>
      <c r="I139" s="187"/>
      <c r="J139" s="188">
        <f>ROUND(I139*H139,2)</f>
        <v>0</v>
      </c>
      <c r="K139" s="184" t="s">
        <v>166</v>
      </c>
      <c r="L139" s="37"/>
      <c r="M139" s="189" t="s">
        <v>1</v>
      </c>
      <c r="N139" s="190" t="s">
        <v>44</v>
      </c>
      <c r="O139" s="59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AR139" s="16" t="s">
        <v>122</v>
      </c>
      <c r="AT139" s="16" t="s">
        <v>162</v>
      </c>
      <c r="AU139" s="16" t="s">
        <v>81</v>
      </c>
      <c r="AY139" s="16" t="s">
        <v>160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6" t="s">
        <v>77</v>
      </c>
      <c r="BK139" s="193">
        <f>ROUND(I139*H139,2)</f>
        <v>0</v>
      </c>
      <c r="BL139" s="16" t="s">
        <v>122</v>
      </c>
      <c r="BM139" s="16" t="s">
        <v>930</v>
      </c>
    </row>
    <row r="140" spans="2:65" s="1" customFormat="1" ht="11.25">
      <c r="B140" s="33"/>
      <c r="C140" s="34"/>
      <c r="D140" s="194" t="s">
        <v>168</v>
      </c>
      <c r="E140" s="34"/>
      <c r="F140" s="195" t="s">
        <v>931</v>
      </c>
      <c r="G140" s="34"/>
      <c r="H140" s="34"/>
      <c r="I140" s="111"/>
      <c r="J140" s="34"/>
      <c r="K140" s="34"/>
      <c r="L140" s="37"/>
      <c r="M140" s="196"/>
      <c r="N140" s="59"/>
      <c r="O140" s="59"/>
      <c r="P140" s="59"/>
      <c r="Q140" s="59"/>
      <c r="R140" s="59"/>
      <c r="S140" s="59"/>
      <c r="T140" s="60"/>
      <c r="AT140" s="16" t="s">
        <v>168</v>
      </c>
      <c r="AU140" s="16" t="s">
        <v>81</v>
      </c>
    </row>
    <row r="141" spans="2:65" s="12" customFormat="1" ht="11.25">
      <c r="B141" s="197"/>
      <c r="C141" s="198"/>
      <c r="D141" s="194" t="s">
        <v>170</v>
      </c>
      <c r="E141" s="199" t="s">
        <v>1</v>
      </c>
      <c r="F141" s="200" t="s">
        <v>932</v>
      </c>
      <c r="G141" s="198"/>
      <c r="H141" s="201">
        <v>40.774999999999999</v>
      </c>
      <c r="I141" s="202"/>
      <c r="J141" s="198"/>
      <c r="K141" s="198"/>
      <c r="L141" s="203"/>
      <c r="M141" s="204"/>
      <c r="N141" s="205"/>
      <c r="O141" s="205"/>
      <c r="P141" s="205"/>
      <c r="Q141" s="205"/>
      <c r="R141" s="205"/>
      <c r="S141" s="205"/>
      <c r="T141" s="206"/>
      <c r="AT141" s="207" t="s">
        <v>170</v>
      </c>
      <c r="AU141" s="207" t="s">
        <v>81</v>
      </c>
      <c r="AV141" s="12" t="s">
        <v>81</v>
      </c>
      <c r="AW141" s="12" t="s">
        <v>34</v>
      </c>
      <c r="AX141" s="12" t="s">
        <v>77</v>
      </c>
      <c r="AY141" s="207" t="s">
        <v>160</v>
      </c>
    </row>
    <row r="142" spans="2:65" s="1" customFormat="1" ht="16.5" customHeight="1">
      <c r="B142" s="33"/>
      <c r="C142" s="182" t="s">
        <v>228</v>
      </c>
      <c r="D142" s="182" t="s">
        <v>162</v>
      </c>
      <c r="E142" s="183" t="s">
        <v>933</v>
      </c>
      <c r="F142" s="184" t="s">
        <v>934</v>
      </c>
      <c r="G142" s="185" t="s">
        <v>174</v>
      </c>
      <c r="H142" s="186">
        <v>40.774999999999999</v>
      </c>
      <c r="I142" s="187"/>
      <c r="J142" s="188">
        <f>ROUND(I142*H142,2)</f>
        <v>0</v>
      </c>
      <c r="K142" s="184" t="s">
        <v>166</v>
      </c>
      <c r="L142" s="37"/>
      <c r="M142" s="189" t="s">
        <v>1</v>
      </c>
      <c r="N142" s="190" t="s">
        <v>44</v>
      </c>
      <c r="O142" s="59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AR142" s="16" t="s">
        <v>122</v>
      </c>
      <c r="AT142" s="16" t="s">
        <v>162</v>
      </c>
      <c r="AU142" s="16" t="s">
        <v>81</v>
      </c>
      <c r="AY142" s="16" t="s">
        <v>160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6" t="s">
        <v>77</v>
      </c>
      <c r="BK142" s="193">
        <f>ROUND(I142*H142,2)</f>
        <v>0</v>
      </c>
      <c r="BL142" s="16" t="s">
        <v>122</v>
      </c>
      <c r="BM142" s="16" t="s">
        <v>935</v>
      </c>
    </row>
    <row r="143" spans="2:65" s="1" customFormat="1" ht="11.25">
      <c r="B143" s="33"/>
      <c r="C143" s="34"/>
      <c r="D143" s="194" t="s">
        <v>168</v>
      </c>
      <c r="E143" s="34"/>
      <c r="F143" s="195" t="s">
        <v>936</v>
      </c>
      <c r="G143" s="34"/>
      <c r="H143" s="34"/>
      <c r="I143" s="111"/>
      <c r="J143" s="34"/>
      <c r="K143" s="34"/>
      <c r="L143" s="37"/>
      <c r="M143" s="196"/>
      <c r="N143" s="59"/>
      <c r="O143" s="59"/>
      <c r="P143" s="59"/>
      <c r="Q143" s="59"/>
      <c r="R143" s="59"/>
      <c r="S143" s="59"/>
      <c r="T143" s="60"/>
      <c r="AT143" s="16" t="s">
        <v>168</v>
      </c>
      <c r="AU143" s="16" t="s">
        <v>81</v>
      </c>
    </row>
    <row r="144" spans="2:65" s="12" customFormat="1" ht="11.25">
      <c r="B144" s="197"/>
      <c r="C144" s="198"/>
      <c r="D144" s="194" t="s">
        <v>170</v>
      </c>
      <c r="E144" s="199" t="s">
        <v>1</v>
      </c>
      <c r="F144" s="200" t="s">
        <v>937</v>
      </c>
      <c r="G144" s="198"/>
      <c r="H144" s="201">
        <v>40.774999999999999</v>
      </c>
      <c r="I144" s="202"/>
      <c r="J144" s="198"/>
      <c r="K144" s="198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170</v>
      </c>
      <c r="AU144" s="207" t="s">
        <v>81</v>
      </c>
      <c r="AV144" s="12" t="s">
        <v>81</v>
      </c>
      <c r="AW144" s="12" t="s">
        <v>34</v>
      </c>
      <c r="AX144" s="12" t="s">
        <v>77</v>
      </c>
      <c r="AY144" s="207" t="s">
        <v>160</v>
      </c>
    </row>
    <row r="145" spans="2:65" s="1" customFormat="1" ht="16.5" customHeight="1">
      <c r="B145" s="33"/>
      <c r="C145" s="182" t="s">
        <v>236</v>
      </c>
      <c r="D145" s="182" t="s">
        <v>162</v>
      </c>
      <c r="E145" s="183" t="s">
        <v>178</v>
      </c>
      <c r="F145" s="184" t="s">
        <v>179</v>
      </c>
      <c r="G145" s="185" t="s">
        <v>180</v>
      </c>
      <c r="H145" s="186">
        <v>238</v>
      </c>
      <c r="I145" s="187"/>
      <c r="J145" s="188">
        <f>ROUND(I145*H145,2)</f>
        <v>0</v>
      </c>
      <c r="K145" s="184" t="s">
        <v>166</v>
      </c>
      <c r="L145" s="37"/>
      <c r="M145" s="189" t="s">
        <v>1</v>
      </c>
      <c r="N145" s="190" t="s">
        <v>44</v>
      </c>
      <c r="O145" s="59"/>
      <c r="P145" s="191">
        <f>O145*H145</f>
        <v>0</v>
      </c>
      <c r="Q145" s="191">
        <v>1.559E-2</v>
      </c>
      <c r="R145" s="191">
        <f>Q145*H145</f>
        <v>3.7104200000000001</v>
      </c>
      <c r="S145" s="191">
        <v>0</v>
      </c>
      <c r="T145" s="192">
        <f>S145*H145</f>
        <v>0</v>
      </c>
      <c r="AR145" s="16" t="s">
        <v>122</v>
      </c>
      <c r="AT145" s="16" t="s">
        <v>162</v>
      </c>
      <c r="AU145" s="16" t="s">
        <v>81</v>
      </c>
      <c r="AY145" s="16" t="s">
        <v>160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6" t="s">
        <v>77</v>
      </c>
      <c r="BK145" s="193">
        <f>ROUND(I145*H145,2)</f>
        <v>0</v>
      </c>
      <c r="BL145" s="16" t="s">
        <v>122</v>
      </c>
      <c r="BM145" s="16" t="s">
        <v>938</v>
      </c>
    </row>
    <row r="146" spans="2:65" s="1" customFormat="1" ht="11.25">
      <c r="B146" s="33"/>
      <c r="C146" s="34"/>
      <c r="D146" s="194" t="s">
        <v>168</v>
      </c>
      <c r="E146" s="34"/>
      <c r="F146" s="195" t="s">
        <v>182</v>
      </c>
      <c r="G146" s="34"/>
      <c r="H146" s="34"/>
      <c r="I146" s="111"/>
      <c r="J146" s="34"/>
      <c r="K146" s="34"/>
      <c r="L146" s="37"/>
      <c r="M146" s="196"/>
      <c r="N146" s="59"/>
      <c r="O146" s="59"/>
      <c r="P146" s="59"/>
      <c r="Q146" s="59"/>
      <c r="R146" s="59"/>
      <c r="S146" s="59"/>
      <c r="T146" s="60"/>
      <c r="AT146" s="16" t="s">
        <v>168</v>
      </c>
      <c r="AU146" s="16" t="s">
        <v>81</v>
      </c>
    </row>
    <row r="147" spans="2:65" s="12" customFormat="1" ht="11.25">
      <c r="B147" s="197"/>
      <c r="C147" s="198"/>
      <c r="D147" s="194" t="s">
        <v>170</v>
      </c>
      <c r="E147" s="199" t="s">
        <v>1</v>
      </c>
      <c r="F147" s="200" t="s">
        <v>939</v>
      </c>
      <c r="G147" s="198"/>
      <c r="H147" s="201">
        <v>238</v>
      </c>
      <c r="I147" s="202"/>
      <c r="J147" s="198"/>
      <c r="K147" s="198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170</v>
      </c>
      <c r="AU147" s="207" t="s">
        <v>81</v>
      </c>
      <c r="AV147" s="12" t="s">
        <v>81</v>
      </c>
      <c r="AW147" s="12" t="s">
        <v>34</v>
      </c>
      <c r="AX147" s="12" t="s">
        <v>77</v>
      </c>
      <c r="AY147" s="207" t="s">
        <v>160</v>
      </c>
    </row>
    <row r="148" spans="2:65" s="1" customFormat="1" ht="16.5" customHeight="1">
      <c r="B148" s="33"/>
      <c r="C148" s="182" t="s">
        <v>243</v>
      </c>
      <c r="D148" s="182" t="s">
        <v>162</v>
      </c>
      <c r="E148" s="183" t="s">
        <v>183</v>
      </c>
      <c r="F148" s="184" t="s">
        <v>184</v>
      </c>
      <c r="G148" s="185" t="s">
        <v>185</v>
      </c>
      <c r="H148" s="186">
        <v>720</v>
      </c>
      <c r="I148" s="187"/>
      <c r="J148" s="188">
        <f>ROUND(I148*H148,2)</f>
        <v>0</v>
      </c>
      <c r="K148" s="184" t="s">
        <v>166</v>
      </c>
      <c r="L148" s="37"/>
      <c r="M148" s="189" t="s">
        <v>1</v>
      </c>
      <c r="N148" s="190" t="s">
        <v>44</v>
      </c>
      <c r="O148" s="59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AR148" s="16" t="s">
        <v>122</v>
      </c>
      <c r="AT148" s="16" t="s">
        <v>162</v>
      </c>
      <c r="AU148" s="16" t="s">
        <v>81</v>
      </c>
      <c r="AY148" s="16" t="s">
        <v>160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6" t="s">
        <v>77</v>
      </c>
      <c r="BK148" s="193">
        <f>ROUND(I148*H148,2)</f>
        <v>0</v>
      </c>
      <c r="BL148" s="16" t="s">
        <v>122</v>
      </c>
      <c r="BM148" s="16" t="s">
        <v>940</v>
      </c>
    </row>
    <row r="149" spans="2:65" s="1" customFormat="1" ht="11.25">
      <c r="B149" s="33"/>
      <c r="C149" s="34"/>
      <c r="D149" s="194" t="s">
        <v>168</v>
      </c>
      <c r="E149" s="34"/>
      <c r="F149" s="195" t="s">
        <v>187</v>
      </c>
      <c r="G149" s="34"/>
      <c r="H149" s="34"/>
      <c r="I149" s="111"/>
      <c r="J149" s="34"/>
      <c r="K149" s="34"/>
      <c r="L149" s="37"/>
      <c r="M149" s="196"/>
      <c r="N149" s="59"/>
      <c r="O149" s="59"/>
      <c r="P149" s="59"/>
      <c r="Q149" s="59"/>
      <c r="R149" s="59"/>
      <c r="S149" s="59"/>
      <c r="T149" s="60"/>
      <c r="AT149" s="16" t="s">
        <v>168</v>
      </c>
      <c r="AU149" s="16" t="s">
        <v>81</v>
      </c>
    </row>
    <row r="150" spans="2:65" s="12" customFormat="1" ht="11.25">
      <c r="B150" s="197"/>
      <c r="C150" s="198"/>
      <c r="D150" s="194" t="s">
        <v>170</v>
      </c>
      <c r="E150" s="199" t="s">
        <v>1</v>
      </c>
      <c r="F150" s="200" t="s">
        <v>941</v>
      </c>
      <c r="G150" s="198"/>
      <c r="H150" s="201">
        <v>720</v>
      </c>
      <c r="I150" s="202"/>
      <c r="J150" s="198"/>
      <c r="K150" s="198"/>
      <c r="L150" s="203"/>
      <c r="M150" s="204"/>
      <c r="N150" s="205"/>
      <c r="O150" s="205"/>
      <c r="P150" s="205"/>
      <c r="Q150" s="205"/>
      <c r="R150" s="205"/>
      <c r="S150" s="205"/>
      <c r="T150" s="206"/>
      <c r="AT150" s="207" t="s">
        <v>170</v>
      </c>
      <c r="AU150" s="207" t="s">
        <v>81</v>
      </c>
      <c r="AV150" s="12" t="s">
        <v>81</v>
      </c>
      <c r="AW150" s="12" t="s">
        <v>34</v>
      </c>
      <c r="AX150" s="12" t="s">
        <v>77</v>
      </c>
      <c r="AY150" s="207" t="s">
        <v>160</v>
      </c>
    </row>
    <row r="151" spans="2:65" s="1" customFormat="1" ht="16.5" customHeight="1">
      <c r="B151" s="33"/>
      <c r="C151" s="182" t="s">
        <v>249</v>
      </c>
      <c r="D151" s="182" t="s">
        <v>162</v>
      </c>
      <c r="E151" s="183" t="s">
        <v>942</v>
      </c>
      <c r="F151" s="184" t="s">
        <v>943</v>
      </c>
      <c r="G151" s="185" t="s">
        <v>174</v>
      </c>
      <c r="H151" s="186">
        <v>118.74</v>
      </c>
      <c r="I151" s="187"/>
      <c r="J151" s="188">
        <f>ROUND(I151*H151,2)</f>
        <v>0</v>
      </c>
      <c r="K151" s="184" t="s">
        <v>166</v>
      </c>
      <c r="L151" s="37"/>
      <c r="M151" s="189" t="s">
        <v>1</v>
      </c>
      <c r="N151" s="190" t="s">
        <v>44</v>
      </c>
      <c r="O151" s="59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AR151" s="16" t="s">
        <v>122</v>
      </c>
      <c r="AT151" s="16" t="s">
        <v>162</v>
      </c>
      <c r="AU151" s="16" t="s">
        <v>81</v>
      </c>
      <c r="AY151" s="16" t="s">
        <v>160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6" t="s">
        <v>77</v>
      </c>
      <c r="BK151" s="193">
        <f>ROUND(I151*H151,2)</f>
        <v>0</v>
      </c>
      <c r="BL151" s="16" t="s">
        <v>122</v>
      </c>
      <c r="BM151" s="16" t="s">
        <v>944</v>
      </c>
    </row>
    <row r="152" spans="2:65" s="1" customFormat="1" ht="19.5">
      <c r="B152" s="33"/>
      <c r="C152" s="34"/>
      <c r="D152" s="194" t="s">
        <v>168</v>
      </c>
      <c r="E152" s="34"/>
      <c r="F152" s="195" t="s">
        <v>945</v>
      </c>
      <c r="G152" s="34"/>
      <c r="H152" s="34"/>
      <c r="I152" s="111"/>
      <c r="J152" s="34"/>
      <c r="K152" s="34"/>
      <c r="L152" s="37"/>
      <c r="M152" s="196"/>
      <c r="N152" s="59"/>
      <c r="O152" s="59"/>
      <c r="P152" s="59"/>
      <c r="Q152" s="59"/>
      <c r="R152" s="59"/>
      <c r="S152" s="59"/>
      <c r="T152" s="60"/>
      <c r="AT152" s="16" t="s">
        <v>168</v>
      </c>
      <c r="AU152" s="16" t="s">
        <v>81</v>
      </c>
    </row>
    <row r="153" spans="2:65" s="12" customFormat="1" ht="11.25">
      <c r="B153" s="197"/>
      <c r="C153" s="198"/>
      <c r="D153" s="194" t="s">
        <v>170</v>
      </c>
      <c r="E153" s="199" t="s">
        <v>1</v>
      </c>
      <c r="F153" s="200" t="s">
        <v>946</v>
      </c>
      <c r="G153" s="198"/>
      <c r="H153" s="201">
        <v>118.74</v>
      </c>
      <c r="I153" s="202"/>
      <c r="J153" s="198"/>
      <c r="K153" s="198"/>
      <c r="L153" s="203"/>
      <c r="M153" s="204"/>
      <c r="N153" s="205"/>
      <c r="O153" s="205"/>
      <c r="P153" s="205"/>
      <c r="Q153" s="205"/>
      <c r="R153" s="205"/>
      <c r="S153" s="205"/>
      <c r="T153" s="206"/>
      <c r="AT153" s="207" t="s">
        <v>170</v>
      </c>
      <c r="AU153" s="207" t="s">
        <v>81</v>
      </c>
      <c r="AV153" s="12" t="s">
        <v>81</v>
      </c>
      <c r="AW153" s="12" t="s">
        <v>34</v>
      </c>
      <c r="AX153" s="12" t="s">
        <v>77</v>
      </c>
      <c r="AY153" s="207" t="s">
        <v>160</v>
      </c>
    </row>
    <row r="154" spans="2:65" s="1" customFormat="1" ht="16.5" customHeight="1">
      <c r="B154" s="33"/>
      <c r="C154" s="182" t="s">
        <v>8</v>
      </c>
      <c r="D154" s="182" t="s">
        <v>162</v>
      </c>
      <c r="E154" s="183" t="s">
        <v>478</v>
      </c>
      <c r="F154" s="184" t="s">
        <v>479</v>
      </c>
      <c r="G154" s="185" t="s">
        <v>174</v>
      </c>
      <c r="H154" s="186">
        <v>35.622</v>
      </c>
      <c r="I154" s="187"/>
      <c r="J154" s="188">
        <f>ROUND(I154*H154,2)</f>
        <v>0</v>
      </c>
      <c r="K154" s="184" t="s">
        <v>166</v>
      </c>
      <c r="L154" s="37"/>
      <c r="M154" s="189" t="s">
        <v>1</v>
      </c>
      <c r="N154" s="190" t="s">
        <v>44</v>
      </c>
      <c r="O154" s="59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AR154" s="16" t="s">
        <v>122</v>
      </c>
      <c r="AT154" s="16" t="s">
        <v>162</v>
      </c>
      <c r="AU154" s="16" t="s">
        <v>81</v>
      </c>
      <c r="AY154" s="16" t="s">
        <v>160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6" t="s">
        <v>77</v>
      </c>
      <c r="BK154" s="193">
        <f>ROUND(I154*H154,2)</f>
        <v>0</v>
      </c>
      <c r="BL154" s="16" t="s">
        <v>122</v>
      </c>
      <c r="BM154" s="16" t="s">
        <v>947</v>
      </c>
    </row>
    <row r="155" spans="2:65" s="1" customFormat="1" ht="19.5">
      <c r="B155" s="33"/>
      <c r="C155" s="34"/>
      <c r="D155" s="194" t="s">
        <v>168</v>
      </c>
      <c r="E155" s="34"/>
      <c r="F155" s="195" t="s">
        <v>481</v>
      </c>
      <c r="G155" s="34"/>
      <c r="H155" s="34"/>
      <c r="I155" s="111"/>
      <c r="J155" s="34"/>
      <c r="K155" s="34"/>
      <c r="L155" s="37"/>
      <c r="M155" s="196"/>
      <c r="N155" s="59"/>
      <c r="O155" s="59"/>
      <c r="P155" s="59"/>
      <c r="Q155" s="59"/>
      <c r="R155" s="59"/>
      <c r="S155" s="59"/>
      <c r="T155" s="60"/>
      <c r="AT155" s="16" t="s">
        <v>168</v>
      </c>
      <c r="AU155" s="16" t="s">
        <v>81</v>
      </c>
    </row>
    <row r="156" spans="2:65" s="12" customFormat="1" ht="11.25">
      <c r="B156" s="197"/>
      <c r="C156" s="198"/>
      <c r="D156" s="194" t="s">
        <v>170</v>
      </c>
      <c r="E156" s="199" t="s">
        <v>1</v>
      </c>
      <c r="F156" s="200" t="s">
        <v>948</v>
      </c>
      <c r="G156" s="198"/>
      <c r="H156" s="201">
        <v>35.622</v>
      </c>
      <c r="I156" s="202"/>
      <c r="J156" s="198"/>
      <c r="K156" s="198"/>
      <c r="L156" s="203"/>
      <c r="M156" s="204"/>
      <c r="N156" s="205"/>
      <c r="O156" s="205"/>
      <c r="P156" s="205"/>
      <c r="Q156" s="205"/>
      <c r="R156" s="205"/>
      <c r="S156" s="205"/>
      <c r="T156" s="206"/>
      <c r="AT156" s="207" t="s">
        <v>170</v>
      </c>
      <c r="AU156" s="207" t="s">
        <v>81</v>
      </c>
      <c r="AV156" s="12" t="s">
        <v>81</v>
      </c>
      <c r="AW156" s="12" t="s">
        <v>34</v>
      </c>
      <c r="AX156" s="12" t="s">
        <v>77</v>
      </c>
      <c r="AY156" s="207" t="s">
        <v>160</v>
      </c>
    </row>
    <row r="157" spans="2:65" s="1" customFormat="1" ht="16.5" customHeight="1">
      <c r="B157" s="33"/>
      <c r="C157" s="182" t="s">
        <v>260</v>
      </c>
      <c r="D157" s="182" t="s">
        <v>162</v>
      </c>
      <c r="E157" s="183" t="s">
        <v>949</v>
      </c>
      <c r="F157" s="184" t="s">
        <v>950</v>
      </c>
      <c r="G157" s="185" t="s">
        <v>165</v>
      </c>
      <c r="H157" s="186">
        <v>1.5149999999999999</v>
      </c>
      <c r="I157" s="187"/>
      <c r="J157" s="188">
        <f>ROUND(I157*H157,2)</f>
        <v>0</v>
      </c>
      <c r="K157" s="184" t="s">
        <v>166</v>
      </c>
      <c r="L157" s="37"/>
      <c r="M157" s="189" t="s">
        <v>1</v>
      </c>
      <c r="N157" s="190" t="s">
        <v>44</v>
      </c>
      <c r="O157" s="59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AR157" s="16" t="s">
        <v>122</v>
      </c>
      <c r="AT157" s="16" t="s">
        <v>162</v>
      </c>
      <c r="AU157" s="16" t="s">
        <v>81</v>
      </c>
      <c r="AY157" s="16" t="s">
        <v>160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6" t="s">
        <v>77</v>
      </c>
      <c r="BK157" s="193">
        <f>ROUND(I157*H157,2)</f>
        <v>0</v>
      </c>
      <c r="BL157" s="16" t="s">
        <v>122</v>
      </c>
      <c r="BM157" s="16" t="s">
        <v>951</v>
      </c>
    </row>
    <row r="158" spans="2:65" s="1" customFormat="1" ht="11.25">
      <c r="B158" s="33"/>
      <c r="C158" s="34"/>
      <c r="D158" s="194" t="s">
        <v>168</v>
      </c>
      <c r="E158" s="34"/>
      <c r="F158" s="195" t="s">
        <v>952</v>
      </c>
      <c r="G158" s="34"/>
      <c r="H158" s="34"/>
      <c r="I158" s="111"/>
      <c r="J158" s="34"/>
      <c r="K158" s="34"/>
      <c r="L158" s="37"/>
      <c r="M158" s="196"/>
      <c r="N158" s="59"/>
      <c r="O158" s="59"/>
      <c r="P158" s="59"/>
      <c r="Q158" s="59"/>
      <c r="R158" s="59"/>
      <c r="S158" s="59"/>
      <c r="T158" s="60"/>
      <c r="AT158" s="16" t="s">
        <v>168</v>
      </c>
      <c r="AU158" s="16" t="s">
        <v>81</v>
      </c>
    </row>
    <row r="159" spans="2:65" s="12" customFormat="1" ht="11.25">
      <c r="B159" s="197"/>
      <c r="C159" s="198"/>
      <c r="D159" s="194" t="s">
        <v>170</v>
      </c>
      <c r="E159" s="199" t="s">
        <v>1</v>
      </c>
      <c r="F159" s="200" t="s">
        <v>907</v>
      </c>
      <c r="G159" s="198"/>
      <c r="H159" s="201">
        <v>1.3740000000000001</v>
      </c>
      <c r="I159" s="202"/>
      <c r="J159" s="198"/>
      <c r="K159" s="198"/>
      <c r="L159" s="203"/>
      <c r="M159" s="204"/>
      <c r="N159" s="205"/>
      <c r="O159" s="205"/>
      <c r="P159" s="205"/>
      <c r="Q159" s="205"/>
      <c r="R159" s="205"/>
      <c r="S159" s="205"/>
      <c r="T159" s="206"/>
      <c r="AT159" s="207" t="s">
        <v>170</v>
      </c>
      <c r="AU159" s="207" t="s">
        <v>81</v>
      </c>
      <c r="AV159" s="12" t="s">
        <v>81</v>
      </c>
      <c r="AW159" s="12" t="s">
        <v>34</v>
      </c>
      <c r="AX159" s="12" t="s">
        <v>73</v>
      </c>
      <c r="AY159" s="207" t="s">
        <v>160</v>
      </c>
    </row>
    <row r="160" spans="2:65" s="12" customFormat="1" ht="11.25">
      <c r="B160" s="197"/>
      <c r="C160" s="198"/>
      <c r="D160" s="194" t="s">
        <v>170</v>
      </c>
      <c r="E160" s="199" t="s">
        <v>1</v>
      </c>
      <c r="F160" s="200" t="s">
        <v>908</v>
      </c>
      <c r="G160" s="198"/>
      <c r="H160" s="201">
        <v>0.14099999999999999</v>
      </c>
      <c r="I160" s="202"/>
      <c r="J160" s="198"/>
      <c r="K160" s="198"/>
      <c r="L160" s="203"/>
      <c r="M160" s="204"/>
      <c r="N160" s="205"/>
      <c r="O160" s="205"/>
      <c r="P160" s="205"/>
      <c r="Q160" s="205"/>
      <c r="R160" s="205"/>
      <c r="S160" s="205"/>
      <c r="T160" s="206"/>
      <c r="AT160" s="207" t="s">
        <v>170</v>
      </c>
      <c r="AU160" s="207" t="s">
        <v>81</v>
      </c>
      <c r="AV160" s="12" t="s">
        <v>81</v>
      </c>
      <c r="AW160" s="12" t="s">
        <v>34</v>
      </c>
      <c r="AX160" s="12" t="s">
        <v>73</v>
      </c>
      <c r="AY160" s="207" t="s">
        <v>160</v>
      </c>
    </row>
    <row r="161" spans="2:65" s="13" customFormat="1" ht="11.25">
      <c r="B161" s="208"/>
      <c r="C161" s="209"/>
      <c r="D161" s="194" t="s">
        <v>170</v>
      </c>
      <c r="E161" s="210" t="s">
        <v>1</v>
      </c>
      <c r="F161" s="211" t="s">
        <v>196</v>
      </c>
      <c r="G161" s="209"/>
      <c r="H161" s="212">
        <v>1.5149999999999999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170</v>
      </c>
      <c r="AU161" s="218" t="s">
        <v>81</v>
      </c>
      <c r="AV161" s="13" t="s">
        <v>122</v>
      </c>
      <c r="AW161" s="13" t="s">
        <v>34</v>
      </c>
      <c r="AX161" s="13" t="s">
        <v>77</v>
      </c>
      <c r="AY161" s="218" t="s">
        <v>160</v>
      </c>
    </row>
    <row r="162" spans="2:65" s="1" customFormat="1" ht="16.5" customHeight="1">
      <c r="B162" s="33"/>
      <c r="C162" s="182" t="s">
        <v>266</v>
      </c>
      <c r="D162" s="182" t="s">
        <v>162</v>
      </c>
      <c r="E162" s="183" t="s">
        <v>953</v>
      </c>
      <c r="F162" s="184" t="s">
        <v>954</v>
      </c>
      <c r="G162" s="185" t="s">
        <v>174</v>
      </c>
      <c r="H162" s="186">
        <v>204.79900000000001</v>
      </c>
      <c r="I162" s="187"/>
      <c r="J162" s="188">
        <f>ROUND(I162*H162,2)</f>
        <v>0</v>
      </c>
      <c r="K162" s="184" t="s">
        <v>166</v>
      </c>
      <c r="L162" s="37"/>
      <c r="M162" s="189" t="s">
        <v>1</v>
      </c>
      <c r="N162" s="190" t="s">
        <v>44</v>
      </c>
      <c r="O162" s="59"/>
      <c r="P162" s="191">
        <f>O162*H162</f>
        <v>0</v>
      </c>
      <c r="Q162" s="191">
        <v>0</v>
      </c>
      <c r="R162" s="191">
        <f>Q162*H162</f>
        <v>0</v>
      </c>
      <c r="S162" s="191">
        <v>0</v>
      </c>
      <c r="T162" s="192">
        <f>S162*H162</f>
        <v>0</v>
      </c>
      <c r="AR162" s="16" t="s">
        <v>122</v>
      </c>
      <c r="AT162" s="16" t="s">
        <v>162</v>
      </c>
      <c r="AU162" s="16" t="s">
        <v>81</v>
      </c>
      <c r="AY162" s="16" t="s">
        <v>160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6" t="s">
        <v>77</v>
      </c>
      <c r="BK162" s="193">
        <f>ROUND(I162*H162,2)</f>
        <v>0</v>
      </c>
      <c r="BL162" s="16" t="s">
        <v>122</v>
      </c>
      <c r="BM162" s="16" t="s">
        <v>955</v>
      </c>
    </row>
    <row r="163" spans="2:65" s="1" customFormat="1" ht="11.25">
      <c r="B163" s="33"/>
      <c r="C163" s="34"/>
      <c r="D163" s="194" t="s">
        <v>168</v>
      </c>
      <c r="E163" s="34"/>
      <c r="F163" s="195" t="s">
        <v>956</v>
      </c>
      <c r="G163" s="34"/>
      <c r="H163" s="34"/>
      <c r="I163" s="111"/>
      <c r="J163" s="34"/>
      <c r="K163" s="34"/>
      <c r="L163" s="37"/>
      <c r="M163" s="196"/>
      <c r="N163" s="59"/>
      <c r="O163" s="59"/>
      <c r="P163" s="59"/>
      <c r="Q163" s="59"/>
      <c r="R163" s="59"/>
      <c r="S163" s="59"/>
      <c r="T163" s="60"/>
      <c r="AT163" s="16" t="s">
        <v>168</v>
      </c>
      <c r="AU163" s="16" t="s">
        <v>81</v>
      </c>
    </row>
    <row r="164" spans="2:65" s="12" customFormat="1" ht="11.25">
      <c r="B164" s="197"/>
      <c r="C164" s="198"/>
      <c r="D164" s="194" t="s">
        <v>170</v>
      </c>
      <c r="E164" s="199" t="s">
        <v>1</v>
      </c>
      <c r="F164" s="200" t="s">
        <v>957</v>
      </c>
      <c r="G164" s="198"/>
      <c r="H164" s="201">
        <v>199.483</v>
      </c>
      <c r="I164" s="202"/>
      <c r="J164" s="198"/>
      <c r="K164" s="198"/>
      <c r="L164" s="203"/>
      <c r="M164" s="204"/>
      <c r="N164" s="205"/>
      <c r="O164" s="205"/>
      <c r="P164" s="205"/>
      <c r="Q164" s="205"/>
      <c r="R164" s="205"/>
      <c r="S164" s="205"/>
      <c r="T164" s="206"/>
      <c r="AT164" s="207" t="s">
        <v>170</v>
      </c>
      <c r="AU164" s="207" t="s">
        <v>81</v>
      </c>
      <c r="AV164" s="12" t="s">
        <v>81</v>
      </c>
      <c r="AW164" s="12" t="s">
        <v>34</v>
      </c>
      <c r="AX164" s="12" t="s">
        <v>73</v>
      </c>
      <c r="AY164" s="207" t="s">
        <v>160</v>
      </c>
    </row>
    <row r="165" spans="2:65" s="12" customFormat="1" ht="11.25">
      <c r="B165" s="197"/>
      <c r="C165" s="198"/>
      <c r="D165" s="194" t="s">
        <v>170</v>
      </c>
      <c r="E165" s="199" t="s">
        <v>1</v>
      </c>
      <c r="F165" s="200" t="s">
        <v>958</v>
      </c>
      <c r="G165" s="198"/>
      <c r="H165" s="201">
        <v>1.956</v>
      </c>
      <c r="I165" s="202"/>
      <c r="J165" s="198"/>
      <c r="K165" s="198"/>
      <c r="L165" s="203"/>
      <c r="M165" s="204"/>
      <c r="N165" s="205"/>
      <c r="O165" s="205"/>
      <c r="P165" s="205"/>
      <c r="Q165" s="205"/>
      <c r="R165" s="205"/>
      <c r="S165" s="205"/>
      <c r="T165" s="206"/>
      <c r="AT165" s="207" t="s">
        <v>170</v>
      </c>
      <c r="AU165" s="207" t="s">
        <v>81</v>
      </c>
      <c r="AV165" s="12" t="s">
        <v>81</v>
      </c>
      <c r="AW165" s="12" t="s">
        <v>34</v>
      </c>
      <c r="AX165" s="12" t="s">
        <v>73</v>
      </c>
      <c r="AY165" s="207" t="s">
        <v>160</v>
      </c>
    </row>
    <row r="166" spans="2:65" s="12" customFormat="1" ht="11.25">
      <c r="B166" s="197"/>
      <c r="C166" s="198"/>
      <c r="D166" s="194" t="s">
        <v>170</v>
      </c>
      <c r="E166" s="199" t="s">
        <v>1</v>
      </c>
      <c r="F166" s="200" t="s">
        <v>959</v>
      </c>
      <c r="G166" s="198"/>
      <c r="H166" s="201">
        <v>3.36</v>
      </c>
      <c r="I166" s="202"/>
      <c r="J166" s="198"/>
      <c r="K166" s="198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170</v>
      </c>
      <c r="AU166" s="207" t="s">
        <v>81</v>
      </c>
      <c r="AV166" s="12" t="s">
        <v>81</v>
      </c>
      <c r="AW166" s="12" t="s">
        <v>34</v>
      </c>
      <c r="AX166" s="12" t="s">
        <v>73</v>
      </c>
      <c r="AY166" s="207" t="s">
        <v>160</v>
      </c>
    </row>
    <row r="167" spans="2:65" s="13" customFormat="1" ht="11.25">
      <c r="B167" s="208"/>
      <c r="C167" s="209"/>
      <c r="D167" s="194" t="s">
        <v>170</v>
      </c>
      <c r="E167" s="210" t="s">
        <v>1</v>
      </c>
      <c r="F167" s="211" t="s">
        <v>196</v>
      </c>
      <c r="G167" s="209"/>
      <c r="H167" s="212">
        <v>204.79900000000001</v>
      </c>
      <c r="I167" s="213"/>
      <c r="J167" s="209"/>
      <c r="K167" s="2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170</v>
      </c>
      <c r="AU167" s="218" t="s">
        <v>81</v>
      </c>
      <c r="AV167" s="13" t="s">
        <v>122</v>
      </c>
      <c r="AW167" s="13" t="s">
        <v>34</v>
      </c>
      <c r="AX167" s="13" t="s">
        <v>77</v>
      </c>
      <c r="AY167" s="218" t="s">
        <v>160</v>
      </c>
    </row>
    <row r="168" spans="2:65" s="1" customFormat="1" ht="16.5" customHeight="1">
      <c r="B168" s="33"/>
      <c r="C168" s="182" t="s">
        <v>271</v>
      </c>
      <c r="D168" s="182" t="s">
        <v>162</v>
      </c>
      <c r="E168" s="183" t="s">
        <v>960</v>
      </c>
      <c r="F168" s="184" t="s">
        <v>961</v>
      </c>
      <c r="G168" s="185" t="s">
        <v>174</v>
      </c>
      <c r="H168" s="186">
        <v>61.44</v>
      </c>
      <c r="I168" s="187"/>
      <c r="J168" s="188">
        <f>ROUND(I168*H168,2)</f>
        <v>0</v>
      </c>
      <c r="K168" s="184" t="s">
        <v>166</v>
      </c>
      <c r="L168" s="37"/>
      <c r="M168" s="189" t="s">
        <v>1</v>
      </c>
      <c r="N168" s="190" t="s">
        <v>44</v>
      </c>
      <c r="O168" s="59"/>
      <c r="P168" s="191">
        <f>O168*H168</f>
        <v>0</v>
      </c>
      <c r="Q168" s="191">
        <v>0</v>
      </c>
      <c r="R168" s="191">
        <f>Q168*H168</f>
        <v>0</v>
      </c>
      <c r="S168" s="191">
        <v>0</v>
      </c>
      <c r="T168" s="192">
        <f>S168*H168</f>
        <v>0</v>
      </c>
      <c r="AR168" s="16" t="s">
        <v>122</v>
      </c>
      <c r="AT168" s="16" t="s">
        <v>162</v>
      </c>
      <c r="AU168" s="16" t="s">
        <v>81</v>
      </c>
      <c r="AY168" s="16" t="s">
        <v>160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6" t="s">
        <v>77</v>
      </c>
      <c r="BK168" s="193">
        <f>ROUND(I168*H168,2)</f>
        <v>0</v>
      </c>
      <c r="BL168" s="16" t="s">
        <v>122</v>
      </c>
      <c r="BM168" s="16" t="s">
        <v>962</v>
      </c>
    </row>
    <row r="169" spans="2:65" s="1" customFormat="1" ht="19.5">
      <c r="B169" s="33"/>
      <c r="C169" s="34"/>
      <c r="D169" s="194" t="s">
        <v>168</v>
      </c>
      <c r="E169" s="34"/>
      <c r="F169" s="195" t="s">
        <v>963</v>
      </c>
      <c r="G169" s="34"/>
      <c r="H169" s="34"/>
      <c r="I169" s="111"/>
      <c r="J169" s="34"/>
      <c r="K169" s="34"/>
      <c r="L169" s="37"/>
      <c r="M169" s="196"/>
      <c r="N169" s="59"/>
      <c r="O169" s="59"/>
      <c r="P169" s="59"/>
      <c r="Q169" s="59"/>
      <c r="R169" s="59"/>
      <c r="S169" s="59"/>
      <c r="T169" s="60"/>
      <c r="AT169" s="16" t="s">
        <v>168</v>
      </c>
      <c r="AU169" s="16" t="s">
        <v>81</v>
      </c>
    </row>
    <row r="170" spans="2:65" s="12" customFormat="1" ht="11.25">
      <c r="B170" s="197"/>
      <c r="C170" s="198"/>
      <c r="D170" s="194" t="s">
        <v>170</v>
      </c>
      <c r="E170" s="199" t="s">
        <v>1</v>
      </c>
      <c r="F170" s="200" t="s">
        <v>964</v>
      </c>
      <c r="G170" s="198"/>
      <c r="H170" s="201">
        <v>61.44</v>
      </c>
      <c r="I170" s="202"/>
      <c r="J170" s="198"/>
      <c r="K170" s="198"/>
      <c r="L170" s="203"/>
      <c r="M170" s="204"/>
      <c r="N170" s="205"/>
      <c r="O170" s="205"/>
      <c r="P170" s="205"/>
      <c r="Q170" s="205"/>
      <c r="R170" s="205"/>
      <c r="S170" s="205"/>
      <c r="T170" s="206"/>
      <c r="AT170" s="207" t="s">
        <v>170</v>
      </c>
      <c r="AU170" s="207" t="s">
        <v>81</v>
      </c>
      <c r="AV170" s="12" t="s">
        <v>81</v>
      </c>
      <c r="AW170" s="12" t="s">
        <v>34</v>
      </c>
      <c r="AX170" s="12" t="s">
        <v>77</v>
      </c>
      <c r="AY170" s="207" t="s">
        <v>160</v>
      </c>
    </row>
    <row r="171" spans="2:65" s="1" customFormat="1" ht="16.5" customHeight="1">
      <c r="B171" s="33"/>
      <c r="C171" s="182" t="s">
        <v>278</v>
      </c>
      <c r="D171" s="182" t="s">
        <v>162</v>
      </c>
      <c r="E171" s="183" t="s">
        <v>649</v>
      </c>
      <c r="F171" s="184" t="s">
        <v>650</v>
      </c>
      <c r="G171" s="185" t="s">
        <v>174</v>
      </c>
      <c r="H171" s="186">
        <v>201.43899999999999</v>
      </c>
      <c r="I171" s="187"/>
      <c r="J171" s="188">
        <f>ROUND(I171*H171,2)</f>
        <v>0</v>
      </c>
      <c r="K171" s="184" t="s">
        <v>166</v>
      </c>
      <c r="L171" s="37"/>
      <c r="M171" s="189" t="s">
        <v>1</v>
      </c>
      <c r="N171" s="190" t="s">
        <v>44</v>
      </c>
      <c r="O171" s="59"/>
      <c r="P171" s="191">
        <f>O171*H171</f>
        <v>0</v>
      </c>
      <c r="Q171" s="191">
        <v>0</v>
      </c>
      <c r="R171" s="191">
        <f>Q171*H171</f>
        <v>0</v>
      </c>
      <c r="S171" s="191">
        <v>0</v>
      </c>
      <c r="T171" s="192">
        <f>S171*H171</f>
        <v>0</v>
      </c>
      <c r="AR171" s="16" t="s">
        <v>122</v>
      </c>
      <c r="AT171" s="16" t="s">
        <v>162</v>
      </c>
      <c r="AU171" s="16" t="s">
        <v>81</v>
      </c>
      <c r="AY171" s="16" t="s">
        <v>160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6" t="s">
        <v>77</v>
      </c>
      <c r="BK171" s="193">
        <f>ROUND(I171*H171,2)</f>
        <v>0</v>
      </c>
      <c r="BL171" s="16" t="s">
        <v>122</v>
      </c>
      <c r="BM171" s="16" t="s">
        <v>965</v>
      </c>
    </row>
    <row r="172" spans="2:65" s="1" customFormat="1" ht="19.5">
      <c r="B172" s="33"/>
      <c r="C172" s="34"/>
      <c r="D172" s="194" t="s">
        <v>168</v>
      </c>
      <c r="E172" s="34"/>
      <c r="F172" s="195" t="s">
        <v>652</v>
      </c>
      <c r="G172" s="34"/>
      <c r="H172" s="34"/>
      <c r="I172" s="111"/>
      <c r="J172" s="34"/>
      <c r="K172" s="34"/>
      <c r="L172" s="37"/>
      <c r="M172" s="196"/>
      <c r="N172" s="59"/>
      <c r="O172" s="59"/>
      <c r="P172" s="59"/>
      <c r="Q172" s="59"/>
      <c r="R172" s="59"/>
      <c r="S172" s="59"/>
      <c r="T172" s="60"/>
      <c r="AT172" s="16" t="s">
        <v>168</v>
      </c>
      <c r="AU172" s="16" t="s">
        <v>81</v>
      </c>
    </row>
    <row r="173" spans="2:65" s="12" customFormat="1" ht="11.25">
      <c r="B173" s="197"/>
      <c r="C173" s="198"/>
      <c r="D173" s="194" t="s">
        <v>170</v>
      </c>
      <c r="E173" s="199" t="s">
        <v>1</v>
      </c>
      <c r="F173" s="200" t="s">
        <v>966</v>
      </c>
      <c r="G173" s="198"/>
      <c r="H173" s="201">
        <v>201.43899999999999</v>
      </c>
      <c r="I173" s="202"/>
      <c r="J173" s="198"/>
      <c r="K173" s="198"/>
      <c r="L173" s="203"/>
      <c r="M173" s="204"/>
      <c r="N173" s="205"/>
      <c r="O173" s="205"/>
      <c r="P173" s="205"/>
      <c r="Q173" s="205"/>
      <c r="R173" s="205"/>
      <c r="S173" s="205"/>
      <c r="T173" s="206"/>
      <c r="AT173" s="207" t="s">
        <v>170</v>
      </c>
      <c r="AU173" s="207" t="s">
        <v>81</v>
      </c>
      <c r="AV173" s="12" t="s">
        <v>81</v>
      </c>
      <c r="AW173" s="12" t="s">
        <v>34</v>
      </c>
      <c r="AX173" s="12" t="s">
        <v>77</v>
      </c>
      <c r="AY173" s="207" t="s">
        <v>160</v>
      </c>
    </row>
    <row r="174" spans="2:65" s="1" customFormat="1" ht="16.5" customHeight="1">
      <c r="B174" s="33"/>
      <c r="C174" s="182" t="s">
        <v>284</v>
      </c>
      <c r="D174" s="182" t="s">
        <v>162</v>
      </c>
      <c r="E174" s="183" t="s">
        <v>654</v>
      </c>
      <c r="F174" s="184" t="s">
        <v>655</v>
      </c>
      <c r="G174" s="185" t="s">
        <v>174</v>
      </c>
      <c r="H174" s="186">
        <v>614.39700000000005</v>
      </c>
      <c r="I174" s="187"/>
      <c r="J174" s="188">
        <f>ROUND(I174*H174,2)</f>
        <v>0</v>
      </c>
      <c r="K174" s="184" t="s">
        <v>166</v>
      </c>
      <c r="L174" s="37"/>
      <c r="M174" s="189" t="s">
        <v>1</v>
      </c>
      <c r="N174" s="190" t="s">
        <v>44</v>
      </c>
      <c r="O174" s="59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AR174" s="16" t="s">
        <v>122</v>
      </c>
      <c r="AT174" s="16" t="s">
        <v>162</v>
      </c>
      <c r="AU174" s="16" t="s">
        <v>81</v>
      </c>
      <c r="AY174" s="16" t="s">
        <v>160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6" t="s">
        <v>77</v>
      </c>
      <c r="BK174" s="193">
        <f>ROUND(I174*H174,2)</f>
        <v>0</v>
      </c>
      <c r="BL174" s="16" t="s">
        <v>122</v>
      </c>
      <c r="BM174" s="16" t="s">
        <v>967</v>
      </c>
    </row>
    <row r="175" spans="2:65" s="1" customFormat="1" ht="19.5">
      <c r="B175" s="33"/>
      <c r="C175" s="34"/>
      <c r="D175" s="194" t="s">
        <v>168</v>
      </c>
      <c r="E175" s="34"/>
      <c r="F175" s="195" t="s">
        <v>657</v>
      </c>
      <c r="G175" s="34"/>
      <c r="H175" s="34"/>
      <c r="I175" s="111"/>
      <c r="J175" s="34"/>
      <c r="K175" s="34"/>
      <c r="L175" s="37"/>
      <c r="M175" s="196"/>
      <c r="N175" s="59"/>
      <c r="O175" s="59"/>
      <c r="P175" s="59"/>
      <c r="Q175" s="59"/>
      <c r="R175" s="59"/>
      <c r="S175" s="59"/>
      <c r="T175" s="60"/>
      <c r="AT175" s="16" t="s">
        <v>168</v>
      </c>
      <c r="AU175" s="16" t="s">
        <v>81</v>
      </c>
    </row>
    <row r="176" spans="2:65" s="12" customFormat="1" ht="11.25">
      <c r="B176" s="197"/>
      <c r="C176" s="198"/>
      <c r="D176" s="194" t="s">
        <v>170</v>
      </c>
      <c r="E176" s="199" t="s">
        <v>1</v>
      </c>
      <c r="F176" s="200" t="s">
        <v>968</v>
      </c>
      <c r="G176" s="198"/>
      <c r="H176" s="201">
        <v>614.39700000000005</v>
      </c>
      <c r="I176" s="202"/>
      <c r="J176" s="198"/>
      <c r="K176" s="198"/>
      <c r="L176" s="203"/>
      <c r="M176" s="204"/>
      <c r="N176" s="205"/>
      <c r="O176" s="205"/>
      <c r="P176" s="205"/>
      <c r="Q176" s="205"/>
      <c r="R176" s="205"/>
      <c r="S176" s="205"/>
      <c r="T176" s="206"/>
      <c r="AT176" s="207" t="s">
        <v>170</v>
      </c>
      <c r="AU176" s="207" t="s">
        <v>81</v>
      </c>
      <c r="AV176" s="12" t="s">
        <v>81</v>
      </c>
      <c r="AW176" s="12" t="s">
        <v>34</v>
      </c>
      <c r="AX176" s="12" t="s">
        <v>77</v>
      </c>
      <c r="AY176" s="207" t="s">
        <v>160</v>
      </c>
    </row>
    <row r="177" spans="2:65" s="1" customFormat="1" ht="16.5" customHeight="1">
      <c r="B177" s="33"/>
      <c r="C177" s="182" t="s">
        <v>7</v>
      </c>
      <c r="D177" s="182" t="s">
        <v>162</v>
      </c>
      <c r="E177" s="183" t="s">
        <v>210</v>
      </c>
      <c r="F177" s="184" t="s">
        <v>211</v>
      </c>
      <c r="G177" s="185" t="s">
        <v>174</v>
      </c>
      <c r="H177" s="186">
        <v>122.325</v>
      </c>
      <c r="I177" s="187"/>
      <c r="J177" s="188">
        <f>ROUND(I177*H177,2)</f>
        <v>0</v>
      </c>
      <c r="K177" s="184" t="s">
        <v>166</v>
      </c>
      <c r="L177" s="37"/>
      <c r="M177" s="189" t="s">
        <v>1</v>
      </c>
      <c r="N177" s="190" t="s">
        <v>44</v>
      </c>
      <c r="O177" s="59"/>
      <c r="P177" s="191">
        <f>O177*H177</f>
        <v>0</v>
      </c>
      <c r="Q177" s="191">
        <v>0</v>
      </c>
      <c r="R177" s="191">
        <f>Q177*H177</f>
        <v>0</v>
      </c>
      <c r="S177" s="191">
        <v>0</v>
      </c>
      <c r="T177" s="192">
        <f>S177*H177</f>
        <v>0</v>
      </c>
      <c r="AR177" s="16" t="s">
        <v>122</v>
      </c>
      <c r="AT177" s="16" t="s">
        <v>162</v>
      </c>
      <c r="AU177" s="16" t="s">
        <v>81</v>
      </c>
      <c r="AY177" s="16" t="s">
        <v>160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6" t="s">
        <v>77</v>
      </c>
      <c r="BK177" s="193">
        <f>ROUND(I177*H177,2)</f>
        <v>0</v>
      </c>
      <c r="BL177" s="16" t="s">
        <v>122</v>
      </c>
      <c r="BM177" s="16" t="s">
        <v>969</v>
      </c>
    </row>
    <row r="178" spans="2:65" s="1" customFormat="1" ht="19.5">
      <c r="B178" s="33"/>
      <c r="C178" s="34"/>
      <c r="D178" s="194" t="s">
        <v>168</v>
      </c>
      <c r="E178" s="34"/>
      <c r="F178" s="195" t="s">
        <v>213</v>
      </c>
      <c r="G178" s="34"/>
      <c r="H178" s="34"/>
      <c r="I178" s="111"/>
      <c r="J178" s="34"/>
      <c r="K178" s="34"/>
      <c r="L178" s="37"/>
      <c r="M178" s="196"/>
      <c r="N178" s="59"/>
      <c r="O178" s="59"/>
      <c r="P178" s="59"/>
      <c r="Q178" s="59"/>
      <c r="R178" s="59"/>
      <c r="S178" s="59"/>
      <c r="T178" s="60"/>
      <c r="AT178" s="16" t="s">
        <v>168</v>
      </c>
      <c r="AU178" s="16" t="s">
        <v>81</v>
      </c>
    </row>
    <row r="179" spans="2:65" s="12" customFormat="1" ht="11.25">
      <c r="B179" s="197"/>
      <c r="C179" s="198"/>
      <c r="D179" s="194" t="s">
        <v>170</v>
      </c>
      <c r="E179" s="199" t="s">
        <v>1</v>
      </c>
      <c r="F179" s="200" t="s">
        <v>970</v>
      </c>
      <c r="G179" s="198"/>
      <c r="H179" s="201">
        <v>122.325</v>
      </c>
      <c r="I179" s="202"/>
      <c r="J179" s="198"/>
      <c r="K179" s="198"/>
      <c r="L179" s="203"/>
      <c r="M179" s="204"/>
      <c r="N179" s="205"/>
      <c r="O179" s="205"/>
      <c r="P179" s="205"/>
      <c r="Q179" s="205"/>
      <c r="R179" s="205"/>
      <c r="S179" s="205"/>
      <c r="T179" s="206"/>
      <c r="AT179" s="207" t="s">
        <v>170</v>
      </c>
      <c r="AU179" s="207" t="s">
        <v>81</v>
      </c>
      <c r="AV179" s="12" t="s">
        <v>81</v>
      </c>
      <c r="AW179" s="12" t="s">
        <v>34</v>
      </c>
      <c r="AX179" s="12" t="s">
        <v>77</v>
      </c>
      <c r="AY179" s="207" t="s">
        <v>160</v>
      </c>
    </row>
    <row r="180" spans="2:65" s="1" customFormat="1" ht="16.5" customHeight="1">
      <c r="B180" s="33"/>
      <c r="C180" s="182" t="s">
        <v>296</v>
      </c>
      <c r="D180" s="182" t="s">
        <v>162</v>
      </c>
      <c r="E180" s="183" t="s">
        <v>217</v>
      </c>
      <c r="F180" s="184" t="s">
        <v>971</v>
      </c>
      <c r="G180" s="185" t="s">
        <v>174</v>
      </c>
      <c r="H180" s="186">
        <v>366.97500000000002</v>
      </c>
      <c r="I180" s="187"/>
      <c r="J180" s="188">
        <f>ROUND(I180*H180,2)</f>
        <v>0</v>
      </c>
      <c r="K180" s="184" t="s">
        <v>166</v>
      </c>
      <c r="L180" s="37"/>
      <c r="M180" s="189" t="s">
        <v>1</v>
      </c>
      <c r="N180" s="190" t="s">
        <v>44</v>
      </c>
      <c r="O180" s="59"/>
      <c r="P180" s="191">
        <f>O180*H180</f>
        <v>0</v>
      </c>
      <c r="Q180" s="191">
        <v>0</v>
      </c>
      <c r="R180" s="191">
        <f>Q180*H180</f>
        <v>0</v>
      </c>
      <c r="S180" s="191">
        <v>0</v>
      </c>
      <c r="T180" s="192">
        <f>S180*H180</f>
        <v>0</v>
      </c>
      <c r="AR180" s="16" t="s">
        <v>122</v>
      </c>
      <c r="AT180" s="16" t="s">
        <v>162</v>
      </c>
      <c r="AU180" s="16" t="s">
        <v>81</v>
      </c>
      <c r="AY180" s="16" t="s">
        <v>160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16" t="s">
        <v>77</v>
      </c>
      <c r="BK180" s="193">
        <f>ROUND(I180*H180,2)</f>
        <v>0</v>
      </c>
      <c r="BL180" s="16" t="s">
        <v>122</v>
      </c>
      <c r="BM180" s="16" t="s">
        <v>972</v>
      </c>
    </row>
    <row r="181" spans="2:65" s="1" customFormat="1" ht="19.5">
      <c r="B181" s="33"/>
      <c r="C181" s="34"/>
      <c r="D181" s="194" t="s">
        <v>168</v>
      </c>
      <c r="E181" s="34"/>
      <c r="F181" s="195" t="s">
        <v>220</v>
      </c>
      <c r="G181" s="34"/>
      <c r="H181" s="34"/>
      <c r="I181" s="111"/>
      <c r="J181" s="34"/>
      <c r="K181" s="34"/>
      <c r="L181" s="37"/>
      <c r="M181" s="196"/>
      <c r="N181" s="59"/>
      <c r="O181" s="59"/>
      <c r="P181" s="59"/>
      <c r="Q181" s="59"/>
      <c r="R181" s="59"/>
      <c r="S181" s="59"/>
      <c r="T181" s="60"/>
      <c r="AT181" s="16" t="s">
        <v>168</v>
      </c>
      <c r="AU181" s="16" t="s">
        <v>81</v>
      </c>
    </row>
    <row r="182" spans="2:65" s="12" customFormat="1" ht="11.25">
      <c r="B182" s="197"/>
      <c r="C182" s="198"/>
      <c r="D182" s="194" t="s">
        <v>170</v>
      </c>
      <c r="E182" s="199" t="s">
        <v>1</v>
      </c>
      <c r="F182" s="200" t="s">
        <v>973</v>
      </c>
      <c r="G182" s="198"/>
      <c r="H182" s="201">
        <v>366.97500000000002</v>
      </c>
      <c r="I182" s="202"/>
      <c r="J182" s="198"/>
      <c r="K182" s="198"/>
      <c r="L182" s="203"/>
      <c r="M182" s="204"/>
      <c r="N182" s="205"/>
      <c r="O182" s="205"/>
      <c r="P182" s="205"/>
      <c r="Q182" s="205"/>
      <c r="R182" s="205"/>
      <c r="S182" s="205"/>
      <c r="T182" s="206"/>
      <c r="AT182" s="207" t="s">
        <v>170</v>
      </c>
      <c r="AU182" s="207" t="s">
        <v>81</v>
      </c>
      <c r="AV182" s="12" t="s">
        <v>81</v>
      </c>
      <c r="AW182" s="12" t="s">
        <v>34</v>
      </c>
      <c r="AX182" s="12" t="s">
        <v>77</v>
      </c>
      <c r="AY182" s="207" t="s">
        <v>160</v>
      </c>
    </row>
    <row r="183" spans="2:65" s="1" customFormat="1" ht="16.5" customHeight="1">
      <c r="B183" s="33"/>
      <c r="C183" s="182" t="s">
        <v>301</v>
      </c>
      <c r="D183" s="182" t="s">
        <v>162</v>
      </c>
      <c r="E183" s="183" t="s">
        <v>974</v>
      </c>
      <c r="F183" s="184" t="s">
        <v>975</v>
      </c>
      <c r="G183" s="185" t="s">
        <v>174</v>
      </c>
      <c r="H183" s="186">
        <v>122.325</v>
      </c>
      <c r="I183" s="187"/>
      <c r="J183" s="188">
        <f>ROUND(I183*H183,2)</f>
        <v>0</v>
      </c>
      <c r="K183" s="184" t="s">
        <v>166</v>
      </c>
      <c r="L183" s="37"/>
      <c r="M183" s="189" t="s">
        <v>1</v>
      </c>
      <c r="N183" s="190" t="s">
        <v>44</v>
      </c>
      <c r="O183" s="59"/>
      <c r="P183" s="191">
        <f>O183*H183</f>
        <v>0</v>
      </c>
      <c r="Q183" s="191">
        <v>0</v>
      </c>
      <c r="R183" s="191">
        <f>Q183*H183</f>
        <v>0</v>
      </c>
      <c r="S183" s="191">
        <v>0</v>
      </c>
      <c r="T183" s="192">
        <f>S183*H183</f>
        <v>0</v>
      </c>
      <c r="AR183" s="16" t="s">
        <v>122</v>
      </c>
      <c r="AT183" s="16" t="s">
        <v>162</v>
      </c>
      <c r="AU183" s="16" t="s">
        <v>81</v>
      </c>
      <c r="AY183" s="16" t="s">
        <v>160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6" t="s">
        <v>77</v>
      </c>
      <c r="BK183" s="193">
        <f>ROUND(I183*H183,2)</f>
        <v>0</v>
      </c>
      <c r="BL183" s="16" t="s">
        <v>122</v>
      </c>
      <c r="BM183" s="16" t="s">
        <v>976</v>
      </c>
    </row>
    <row r="184" spans="2:65" s="1" customFormat="1" ht="11.25">
      <c r="B184" s="33"/>
      <c r="C184" s="34"/>
      <c r="D184" s="194" t="s">
        <v>168</v>
      </c>
      <c r="E184" s="34"/>
      <c r="F184" s="195" t="s">
        <v>977</v>
      </c>
      <c r="G184" s="34"/>
      <c r="H184" s="34"/>
      <c r="I184" s="111"/>
      <c r="J184" s="34"/>
      <c r="K184" s="34"/>
      <c r="L184" s="37"/>
      <c r="M184" s="196"/>
      <c r="N184" s="59"/>
      <c r="O184" s="59"/>
      <c r="P184" s="59"/>
      <c r="Q184" s="59"/>
      <c r="R184" s="59"/>
      <c r="S184" s="59"/>
      <c r="T184" s="60"/>
      <c r="AT184" s="16" t="s">
        <v>168</v>
      </c>
      <c r="AU184" s="16" t="s">
        <v>81</v>
      </c>
    </row>
    <row r="185" spans="2:65" s="12" customFormat="1" ht="11.25">
      <c r="B185" s="197"/>
      <c r="C185" s="198"/>
      <c r="D185" s="194" t="s">
        <v>170</v>
      </c>
      <c r="E185" s="199" t="s">
        <v>1</v>
      </c>
      <c r="F185" s="200" t="s">
        <v>978</v>
      </c>
      <c r="G185" s="198"/>
      <c r="H185" s="201">
        <v>122.325</v>
      </c>
      <c r="I185" s="202"/>
      <c r="J185" s="198"/>
      <c r="K185" s="198"/>
      <c r="L185" s="203"/>
      <c r="M185" s="204"/>
      <c r="N185" s="205"/>
      <c r="O185" s="205"/>
      <c r="P185" s="205"/>
      <c r="Q185" s="205"/>
      <c r="R185" s="205"/>
      <c r="S185" s="205"/>
      <c r="T185" s="206"/>
      <c r="AT185" s="207" t="s">
        <v>170</v>
      </c>
      <c r="AU185" s="207" t="s">
        <v>81</v>
      </c>
      <c r="AV185" s="12" t="s">
        <v>81</v>
      </c>
      <c r="AW185" s="12" t="s">
        <v>34</v>
      </c>
      <c r="AX185" s="12" t="s">
        <v>77</v>
      </c>
      <c r="AY185" s="207" t="s">
        <v>160</v>
      </c>
    </row>
    <row r="186" spans="2:65" s="1" customFormat="1" ht="16.5" customHeight="1">
      <c r="B186" s="33"/>
      <c r="C186" s="182" t="s">
        <v>306</v>
      </c>
      <c r="D186" s="182" t="s">
        <v>162</v>
      </c>
      <c r="E186" s="183" t="s">
        <v>483</v>
      </c>
      <c r="F186" s="184" t="s">
        <v>484</v>
      </c>
      <c r="G186" s="185" t="s">
        <v>174</v>
      </c>
      <c r="H186" s="186">
        <v>118.74</v>
      </c>
      <c r="I186" s="187"/>
      <c r="J186" s="188">
        <f>ROUND(I186*H186,2)</f>
        <v>0</v>
      </c>
      <c r="K186" s="184" t="s">
        <v>166</v>
      </c>
      <c r="L186" s="37"/>
      <c r="M186" s="189" t="s">
        <v>1</v>
      </c>
      <c r="N186" s="190" t="s">
        <v>44</v>
      </c>
      <c r="O186" s="59"/>
      <c r="P186" s="191">
        <f>O186*H186</f>
        <v>0</v>
      </c>
      <c r="Q186" s="191">
        <v>0</v>
      </c>
      <c r="R186" s="191">
        <f>Q186*H186</f>
        <v>0</v>
      </c>
      <c r="S186" s="191">
        <v>0</v>
      </c>
      <c r="T186" s="192">
        <f>S186*H186</f>
        <v>0</v>
      </c>
      <c r="AR186" s="16" t="s">
        <v>122</v>
      </c>
      <c r="AT186" s="16" t="s">
        <v>162</v>
      </c>
      <c r="AU186" s="16" t="s">
        <v>81</v>
      </c>
      <c r="AY186" s="16" t="s">
        <v>160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6" t="s">
        <v>77</v>
      </c>
      <c r="BK186" s="193">
        <f>ROUND(I186*H186,2)</f>
        <v>0</v>
      </c>
      <c r="BL186" s="16" t="s">
        <v>122</v>
      </c>
      <c r="BM186" s="16" t="s">
        <v>979</v>
      </c>
    </row>
    <row r="187" spans="2:65" s="1" customFormat="1" ht="19.5">
      <c r="B187" s="33"/>
      <c r="C187" s="34"/>
      <c r="D187" s="194" t="s">
        <v>168</v>
      </c>
      <c r="E187" s="34"/>
      <c r="F187" s="195" t="s">
        <v>486</v>
      </c>
      <c r="G187" s="34"/>
      <c r="H187" s="34"/>
      <c r="I187" s="111"/>
      <c r="J187" s="34"/>
      <c r="K187" s="34"/>
      <c r="L187" s="37"/>
      <c r="M187" s="196"/>
      <c r="N187" s="59"/>
      <c r="O187" s="59"/>
      <c r="P187" s="59"/>
      <c r="Q187" s="59"/>
      <c r="R187" s="59"/>
      <c r="S187" s="59"/>
      <c r="T187" s="60"/>
      <c r="AT187" s="16" t="s">
        <v>168</v>
      </c>
      <c r="AU187" s="16" t="s">
        <v>81</v>
      </c>
    </row>
    <row r="188" spans="2:65" s="12" customFormat="1" ht="11.25">
      <c r="B188" s="197"/>
      <c r="C188" s="198"/>
      <c r="D188" s="194" t="s">
        <v>170</v>
      </c>
      <c r="E188" s="199" t="s">
        <v>1</v>
      </c>
      <c r="F188" s="200" t="s">
        <v>980</v>
      </c>
      <c r="G188" s="198"/>
      <c r="H188" s="201">
        <v>118.74</v>
      </c>
      <c r="I188" s="202"/>
      <c r="J188" s="198"/>
      <c r="K188" s="198"/>
      <c r="L188" s="203"/>
      <c r="M188" s="204"/>
      <c r="N188" s="205"/>
      <c r="O188" s="205"/>
      <c r="P188" s="205"/>
      <c r="Q188" s="205"/>
      <c r="R188" s="205"/>
      <c r="S188" s="205"/>
      <c r="T188" s="206"/>
      <c r="AT188" s="207" t="s">
        <v>170</v>
      </c>
      <c r="AU188" s="207" t="s">
        <v>81</v>
      </c>
      <c r="AV188" s="12" t="s">
        <v>81</v>
      </c>
      <c r="AW188" s="12" t="s">
        <v>34</v>
      </c>
      <c r="AX188" s="12" t="s">
        <v>77</v>
      </c>
      <c r="AY188" s="207" t="s">
        <v>160</v>
      </c>
    </row>
    <row r="189" spans="2:65" s="1" customFormat="1" ht="16.5" customHeight="1">
      <c r="B189" s="33"/>
      <c r="C189" s="182" t="s">
        <v>311</v>
      </c>
      <c r="D189" s="182" t="s">
        <v>162</v>
      </c>
      <c r="E189" s="183" t="s">
        <v>223</v>
      </c>
      <c r="F189" s="184" t="s">
        <v>224</v>
      </c>
      <c r="G189" s="185" t="s">
        <v>174</v>
      </c>
      <c r="H189" s="186">
        <v>16.2</v>
      </c>
      <c r="I189" s="187"/>
      <c r="J189" s="188">
        <f>ROUND(I189*H189,2)</f>
        <v>0</v>
      </c>
      <c r="K189" s="184" t="s">
        <v>166</v>
      </c>
      <c r="L189" s="37"/>
      <c r="M189" s="189" t="s">
        <v>1</v>
      </c>
      <c r="N189" s="190" t="s">
        <v>44</v>
      </c>
      <c r="O189" s="59"/>
      <c r="P189" s="191">
        <f>O189*H189</f>
        <v>0</v>
      </c>
      <c r="Q189" s="191">
        <v>0</v>
      </c>
      <c r="R189" s="191">
        <f>Q189*H189</f>
        <v>0</v>
      </c>
      <c r="S189" s="191">
        <v>0</v>
      </c>
      <c r="T189" s="192">
        <f>S189*H189</f>
        <v>0</v>
      </c>
      <c r="AR189" s="16" t="s">
        <v>122</v>
      </c>
      <c r="AT189" s="16" t="s">
        <v>162</v>
      </c>
      <c r="AU189" s="16" t="s">
        <v>81</v>
      </c>
      <c r="AY189" s="16" t="s">
        <v>160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6" t="s">
        <v>77</v>
      </c>
      <c r="BK189" s="193">
        <f>ROUND(I189*H189,2)</f>
        <v>0</v>
      </c>
      <c r="BL189" s="16" t="s">
        <v>122</v>
      </c>
      <c r="BM189" s="16" t="s">
        <v>981</v>
      </c>
    </row>
    <row r="190" spans="2:65" s="1" customFormat="1" ht="19.5">
      <c r="B190" s="33"/>
      <c r="C190" s="34"/>
      <c r="D190" s="194" t="s">
        <v>168</v>
      </c>
      <c r="E190" s="34"/>
      <c r="F190" s="195" t="s">
        <v>226</v>
      </c>
      <c r="G190" s="34"/>
      <c r="H190" s="34"/>
      <c r="I190" s="111"/>
      <c r="J190" s="34"/>
      <c r="K190" s="34"/>
      <c r="L190" s="37"/>
      <c r="M190" s="196"/>
      <c r="N190" s="59"/>
      <c r="O190" s="59"/>
      <c r="P190" s="59"/>
      <c r="Q190" s="59"/>
      <c r="R190" s="59"/>
      <c r="S190" s="59"/>
      <c r="T190" s="60"/>
      <c r="AT190" s="16" t="s">
        <v>168</v>
      </c>
      <c r="AU190" s="16" t="s">
        <v>81</v>
      </c>
    </row>
    <row r="191" spans="2:65" s="12" customFormat="1" ht="11.25">
      <c r="B191" s="197"/>
      <c r="C191" s="198"/>
      <c r="D191" s="194" t="s">
        <v>170</v>
      </c>
      <c r="E191" s="199" t="s">
        <v>1</v>
      </c>
      <c r="F191" s="200" t="s">
        <v>982</v>
      </c>
      <c r="G191" s="198"/>
      <c r="H191" s="201">
        <v>16.2</v>
      </c>
      <c r="I191" s="202"/>
      <c r="J191" s="198"/>
      <c r="K191" s="198"/>
      <c r="L191" s="203"/>
      <c r="M191" s="204"/>
      <c r="N191" s="205"/>
      <c r="O191" s="205"/>
      <c r="P191" s="205"/>
      <c r="Q191" s="205"/>
      <c r="R191" s="205"/>
      <c r="S191" s="205"/>
      <c r="T191" s="206"/>
      <c r="AT191" s="207" t="s">
        <v>170</v>
      </c>
      <c r="AU191" s="207" t="s">
        <v>81</v>
      </c>
      <c r="AV191" s="12" t="s">
        <v>81</v>
      </c>
      <c r="AW191" s="12" t="s">
        <v>34</v>
      </c>
      <c r="AX191" s="12" t="s">
        <v>77</v>
      </c>
      <c r="AY191" s="207" t="s">
        <v>160</v>
      </c>
    </row>
    <row r="192" spans="2:65" s="1" customFormat="1" ht="16.5" customHeight="1">
      <c r="B192" s="33"/>
      <c r="C192" s="182" t="s">
        <v>317</v>
      </c>
      <c r="D192" s="182" t="s">
        <v>162</v>
      </c>
      <c r="E192" s="183" t="s">
        <v>229</v>
      </c>
      <c r="F192" s="184" t="s">
        <v>230</v>
      </c>
      <c r="G192" s="185" t="s">
        <v>231</v>
      </c>
      <c r="H192" s="186">
        <v>637.75300000000004</v>
      </c>
      <c r="I192" s="187"/>
      <c r="J192" s="188">
        <f>ROUND(I192*H192,2)</f>
        <v>0</v>
      </c>
      <c r="K192" s="184" t="s">
        <v>166</v>
      </c>
      <c r="L192" s="37"/>
      <c r="M192" s="189" t="s">
        <v>1</v>
      </c>
      <c r="N192" s="190" t="s">
        <v>44</v>
      </c>
      <c r="O192" s="59"/>
      <c r="P192" s="191">
        <f>O192*H192</f>
        <v>0</v>
      </c>
      <c r="Q192" s="191">
        <v>0</v>
      </c>
      <c r="R192" s="191">
        <f>Q192*H192</f>
        <v>0</v>
      </c>
      <c r="S192" s="191">
        <v>0</v>
      </c>
      <c r="T192" s="192">
        <f>S192*H192</f>
        <v>0</v>
      </c>
      <c r="AR192" s="16" t="s">
        <v>122</v>
      </c>
      <c r="AT192" s="16" t="s">
        <v>162</v>
      </c>
      <c r="AU192" s="16" t="s">
        <v>81</v>
      </c>
      <c r="AY192" s="16" t="s">
        <v>160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6" t="s">
        <v>77</v>
      </c>
      <c r="BK192" s="193">
        <f>ROUND(I192*H192,2)</f>
        <v>0</v>
      </c>
      <c r="BL192" s="16" t="s">
        <v>122</v>
      </c>
      <c r="BM192" s="16" t="s">
        <v>983</v>
      </c>
    </row>
    <row r="193" spans="2:65" s="1" customFormat="1" ht="11.25">
      <c r="B193" s="33"/>
      <c r="C193" s="34"/>
      <c r="D193" s="194" t="s">
        <v>168</v>
      </c>
      <c r="E193" s="34"/>
      <c r="F193" s="195" t="s">
        <v>233</v>
      </c>
      <c r="G193" s="34"/>
      <c r="H193" s="34"/>
      <c r="I193" s="111"/>
      <c r="J193" s="34"/>
      <c r="K193" s="34"/>
      <c r="L193" s="37"/>
      <c r="M193" s="196"/>
      <c r="N193" s="59"/>
      <c r="O193" s="59"/>
      <c r="P193" s="59"/>
      <c r="Q193" s="59"/>
      <c r="R193" s="59"/>
      <c r="S193" s="59"/>
      <c r="T193" s="60"/>
      <c r="AT193" s="16" t="s">
        <v>168</v>
      </c>
      <c r="AU193" s="16" t="s">
        <v>81</v>
      </c>
    </row>
    <row r="194" spans="2:65" s="12" customFormat="1" ht="11.25">
      <c r="B194" s="197"/>
      <c r="C194" s="198"/>
      <c r="D194" s="194" t="s">
        <v>170</v>
      </c>
      <c r="E194" s="199" t="s">
        <v>1</v>
      </c>
      <c r="F194" s="200" t="s">
        <v>984</v>
      </c>
      <c r="G194" s="198"/>
      <c r="H194" s="201">
        <v>637.75300000000004</v>
      </c>
      <c r="I194" s="202"/>
      <c r="J194" s="198"/>
      <c r="K194" s="198"/>
      <c r="L194" s="203"/>
      <c r="M194" s="204"/>
      <c r="N194" s="205"/>
      <c r="O194" s="205"/>
      <c r="P194" s="205"/>
      <c r="Q194" s="205"/>
      <c r="R194" s="205"/>
      <c r="S194" s="205"/>
      <c r="T194" s="206"/>
      <c r="AT194" s="207" t="s">
        <v>170</v>
      </c>
      <c r="AU194" s="207" t="s">
        <v>81</v>
      </c>
      <c r="AV194" s="12" t="s">
        <v>81</v>
      </c>
      <c r="AW194" s="12" t="s">
        <v>34</v>
      </c>
      <c r="AX194" s="12" t="s">
        <v>77</v>
      </c>
      <c r="AY194" s="207" t="s">
        <v>160</v>
      </c>
    </row>
    <row r="195" spans="2:65" s="1" customFormat="1" ht="16.5" customHeight="1">
      <c r="B195" s="33"/>
      <c r="C195" s="182" t="s">
        <v>322</v>
      </c>
      <c r="D195" s="182" t="s">
        <v>162</v>
      </c>
      <c r="E195" s="183" t="s">
        <v>489</v>
      </c>
      <c r="F195" s="184" t="s">
        <v>490</v>
      </c>
      <c r="G195" s="185" t="s">
        <v>165</v>
      </c>
      <c r="H195" s="186">
        <v>714</v>
      </c>
      <c r="I195" s="187"/>
      <c r="J195" s="188">
        <f>ROUND(I195*H195,2)</f>
        <v>0</v>
      </c>
      <c r="K195" s="184" t="s">
        <v>166</v>
      </c>
      <c r="L195" s="37"/>
      <c r="M195" s="189" t="s">
        <v>1</v>
      </c>
      <c r="N195" s="190" t="s">
        <v>44</v>
      </c>
      <c r="O195" s="59"/>
      <c r="P195" s="191">
        <f>O195*H195</f>
        <v>0</v>
      </c>
      <c r="Q195" s="191">
        <v>0</v>
      </c>
      <c r="R195" s="191">
        <f>Q195*H195</f>
        <v>0</v>
      </c>
      <c r="S195" s="191">
        <v>0</v>
      </c>
      <c r="T195" s="192">
        <f>S195*H195</f>
        <v>0</v>
      </c>
      <c r="AR195" s="16" t="s">
        <v>122</v>
      </c>
      <c r="AT195" s="16" t="s">
        <v>162</v>
      </c>
      <c r="AU195" s="16" t="s">
        <v>81</v>
      </c>
      <c r="AY195" s="16" t="s">
        <v>160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6" t="s">
        <v>77</v>
      </c>
      <c r="BK195" s="193">
        <f>ROUND(I195*H195,2)</f>
        <v>0</v>
      </c>
      <c r="BL195" s="16" t="s">
        <v>122</v>
      </c>
      <c r="BM195" s="16" t="s">
        <v>985</v>
      </c>
    </row>
    <row r="196" spans="2:65" s="1" customFormat="1" ht="19.5">
      <c r="B196" s="33"/>
      <c r="C196" s="34"/>
      <c r="D196" s="194" t="s">
        <v>168</v>
      </c>
      <c r="E196" s="34"/>
      <c r="F196" s="195" t="s">
        <v>492</v>
      </c>
      <c r="G196" s="34"/>
      <c r="H196" s="34"/>
      <c r="I196" s="111"/>
      <c r="J196" s="34"/>
      <c r="K196" s="34"/>
      <c r="L196" s="37"/>
      <c r="M196" s="196"/>
      <c r="N196" s="59"/>
      <c r="O196" s="59"/>
      <c r="P196" s="59"/>
      <c r="Q196" s="59"/>
      <c r="R196" s="59"/>
      <c r="S196" s="59"/>
      <c r="T196" s="60"/>
      <c r="AT196" s="16" t="s">
        <v>168</v>
      </c>
      <c r="AU196" s="16" t="s">
        <v>81</v>
      </c>
    </row>
    <row r="197" spans="2:65" s="12" customFormat="1" ht="11.25">
      <c r="B197" s="197"/>
      <c r="C197" s="198"/>
      <c r="D197" s="194" t="s">
        <v>170</v>
      </c>
      <c r="E197" s="199" t="s">
        <v>1</v>
      </c>
      <c r="F197" s="200" t="s">
        <v>986</v>
      </c>
      <c r="G197" s="198"/>
      <c r="H197" s="201">
        <v>714</v>
      </c>
      <c r="I197" s="202"/>
      <c r="J197" s="198"/>
      <c r="K197" s="198"/>
      <c r="L197" s="203"/>
      <c r="M197" s="204"/>
      <c r="N197" s="205"/>
      <c r="O197" s="205"/>
      <c r="P197" s="205"/>
      <c r="Q197" s="205"/>
      <c r="R197" s="205"/>
      <c r="S197" s="205"/>
      <c r="T197" s="206"/>
      <c r="AT197" s="207" t="s">
        <v>170</v>
      </c>
      <c r="AU197" s="207" t="s">
        <v>81</v>
      </c>
      <c r="AV197" s="12" t="s">
        <v>81</v>
      </c>
      <c r="AW197" s="12" t="s">
        <v>34</v>
      </c>
      <c r="AX197" s="12" t="s">
        <v>77</v>
      </c>
      <c r="AY197" s="207" t="s">
        <v>160</v>
      </c>
    </row>
    <row r="198" spans="2:65" s="1" customFormat="1" ht="16.5" customHeight="1">
      <c r="B198" s="33"/>
      <c r="C198" s="182" t="s">
        <v>327</v>
      </c>
      <c r="D198" s="182" t="s">
        <v>162</v>
      </c>
      <c r="E198" s="183" t="s">
        <v>494</v>
      </c>
      <c r="F198" s="184" t="s">
        <v>495</v>
      </c>
      <c r="G198" s="185" t="s">
        <v>165</v>
      </c>
      <c r="H198" s="186">
        <v>714</v>
      </c>
      <c r="I198" s="187"/>
      <c r="J198" s="188">
        <f>ROUND(I198*H198,2)</f>
        <v>0</v>
      </c>
      <c r="K198" s="184" t="s">
        <v>166</v>
      </c>
      <c r="L198" s="37"/>
      <c r="M198" s="189" t="s">
        <v>1</v>
      </c>
      <c r="N198" s="190" t="s">
        <v>44</v>
      </c>
      <c r="O198" s="59"/>
      <c r="P198" s="191">
        <f>O198*H198</f>
        <v>0</v>
      </c>
      <c r="Q198" s="191">
        <v>0</v>
      </c>
      <c r="R198" s="191">
        <f>Q198*H198</f>
        <v>0</v>
      </c>
      <c r="S198" s="191">
        <v>0</v>
      </c>
      <c r="T198" s="192">
        <f>S198*H198</f>
        <v>0</v>
      </c>
      <c r="AR198" s="16" t="s">
        <v>122</v>
      </c>
      <c r="AT198" s="16" t="s">
        <v>162</v>
      </c>
      <c r="AU198" s="16" t="s">
        <v>81</v>
      </c>
      <c r="AY198" s="16" t="s">
        <v>160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6" t="s">
        <v>77</v>
      </c>
      <c r="BK198" s="193">
        <f>ROUND(I198*H198,2)</f>
        <v>0</v>
      </c>
      <c r="BL198" s="16" t="s">
        <v>122</v>
      </c>
      <c r="BM198" s="16" t="s">
        <v>987</v>
      </c>
    </row>
    <row r="199" spans="2:65" s="1" customFormat="1" ht="11.25">
      <c r="B199" s="33"/>
      <c r="C199" s="34"/>
      <c r="D199" s="194" t="s">
        <v>168</v>
      </c>
      <c r="E199" s="34"/>
      <c r="F199" s="195" t="s">
        <v>497</v>
      </c>
      <c r="G199" s="34"/>
      <c r="H199" s="34"/>
      <c r="I199" s="111"/>
      <c r="J199" s="34"/>
      <c r="K199" s="34"/>
      <c r="L199" s="37"/>
      <c r="M199" s="196"/>
      <c r="N199" s="59"/>
      <c r="O199" s="59"/>
      <c r="P199" s="59"/>
      <c r="Q199" s="59"/>
      <c r="R199" s="59"/>
      <c r="S199" s="59"/>
      <c r="T199" s="60"/>
      <c r="AT199" s="16" t="s">
        <v>168</v>
      </c>
      <c r="AU199" s="16" t="s">
        <v>81</v>
      </c>
    </row>
    <row r="200" spans="2:65" s="12" customFormat="1" ht="11.25">
      <c r="B200" s="197"/>
      <c r="C200" s="198"/>
      <c r="D200" s="194" t="s">
        <v>170</v>
      </c>
      <c r="E200" s="199" t="s">
        <v>1</v>
      </c>
      <c r="F200" s="200" t="s">
        <v>986</v>
      </c>
      <c r="G200" s="198"/>
      <c r="H200" s="201">
        <v>714</v>
      </c>
      <c r="I200" s="202"/>
      <c r="J200" s="198"/>
      <c r="K200" s="198"/>
      <c r="L200" s="203"/>
      <c r="M200" s="204"/>
      <c r="N200" s="205"/>
      <c r="O200" s="205"/>
      <c r="P200" s="205"/>
      <c r="Q200" s="205"/>
      <c r="R200" s="205"/>
      <c r="S200" s="205"/>
      <c r="T200" s="206"/>
      <c r="AT200" s="207" t="s">
        <v>170</v>
      </c>
      <c r="AU200" s="207" t="s">
        <v>81</v>
      </c>
      <c r="AV200" s="12" t="s">
        <v>81</v>
      </c>
      <c r="AW200" s="12" t="s">
        <v>34</v>
      </c>
      <c r="AX200" s="12" t="s">
        <v>77</v>
      </c>
      <c r="AY200" s="207" t="s">
        <v>160</v>
      </c>
    </row>
    <row r="201" spans="2:65" s="1" customFormat="1" ht="16.5" customHeight="1">
      <c r="B201" s="33"/>
      <c r="C201" s="219" t="s">
        <v>331</v>
      </c>
      <c r="D201" s="219" t="s">
        <v>244</v>
      </c>
      <c r="E201" s="220" t="s">
        <v>500</v>
      </c>
      <c r="F201" s="221" t="s">
        <v>501</v>
      </c>
      <c r="G201" s="222" t="s">
        <v>502</v>
      </c>
      <c r="H201" s="223">
        <v>10.71</v>
      </c>
      <c r="I201" s="224"/>
      <c r="J201" s="225">
        <f>ROUND(I201*H201,2)</f>
        <v>0</v>
      </c>
      <c r="K201" s="221" t="s">
        <v>166</v>
      </c>
      <c r="L201" s="226"/>
      <c r="M201" s="227" t="s">
        <v>1</v>
      </c>
      <c r="N201" s="228" t="s">
        <v>44</v>
      </c>
      <c r="O201" s="59"/>
      <c r="P201" s="191">
        <f>O201*H201</f>
        <v>0</v>
      </c>
      <c r="Q201" s="191">
        <v>1E-3</v>
      </c>
      <c r="R201" s="191">
        <f>Q201*H201</f>
        <v>1.0710000000000001E-2</v>
      </c>
      <c r="S201" s="191">
        <v>0</v>
      </c>
      <c r="T201" s="192">
        <f>S201*H201</f>
        <v>0</v>
      </c>
      <c r="AR201" s="16" t="s">
        <v>209</v>
      </c>
      <c r="AT201" s="16" t="s">
        <v>244</v>
      </c>
      <c r="AU201" s="16" t="s">
        <v>81</v>
      </c>
      <c r="AY201" s="16" t="s">
        <v>160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6" t="s">
        <v>77</v>
      </c>
      <c r="BK201" s="193">
        <f>ROUND(I201*H201,2)</f>
        <v>0</v>
      </c>
      <c r="BL201" s="16" t="s">
        <v>122</v>
      </c>
      <c r="BM201" s="16" t="s">
        <v>988</v>
      </c>
    </row>
    <row r="202" spans="2:65" s="1" customFormat="1" ht="11.25">
      <c r="B202" s="33"/>
      <c r="C202" s="34"/>
      <c r="D202" s="194" t="s">
        <v>168</v>
      </c>
      <c r="E202" s="34"/>
      <c r="F202" s="195" t="s">
        <v>501</v>
      </c>
      <c r="G202" s="34"/>
      <c r="H202" s="34"/>
      <c r="I202" s="111"/>
      <c r="J202" s="34"/>
      <c r="K202" s="34"/>
      <c r="L202" s="37"/>
      <c r="M202" s="196"/>
      <c r="N202" s="59"/>
      <c r="O202" s="59"/>
      <c r="P202" s="59"/>
      <c r="Q202" s="59"/>
      <c r="R202" s="59"/>
      <c r="S202" s="59"/>
      <c r="T202" s="60"/>
      <c r="AT202" s="16" t="s">
        <v>168</v>
      </c>
      <c r="AU202" s="16" t="s">
        <v>81</v>
      </c>
    </row>
    <row r="203" spans="2:65" s="12" customFormat="1" ht="11.25">
      <c r="B203" s="197"/>
      <c r="C203" s="198"/>
      <c r="D203" s="194" t="s">
        <v>170</v>
      </c>
      <c r="E203" s="198"/>
      <c r="F203" s="200" t="s">
        <v>989</v>
      </c>
      <c r="G203" s="198"/>
      <c r="H203" s="201">
        <v>10.71</v>
      </c>
      <c r="I203" s="202"/>
      <c r="J203" s="198"/>
      <c r="K203" s="198"/>
      <c r="L203" s="203"/>
      <c r="M203" s="204"/>
      <c r="N203" s="205"/>
      <c r="O203" s="205"/>
      <c r="P203" s="205"/>
      <c r="Q203" s="205"/>
      <c r="R203" s="205"/>
      <c r="S203" s="205"/>
      <c r="T203" s="206"/>
      <c r="AT203" s="207" t="s">
        <v>170</v>
      </c>
      <c r="AU203" s="207" t="s">
        <v>81</v>
      </c>
      <c r="AV203" s="12" t="s">
        <v>81</v>
      </c>
      <c r="AW203" s="12" t="s">
        <v>4</v>
      </c>
      <c r="AX203" s="12" t="s">
        <v>77</v>
      </c>
      <c r="AY203" s="207" t="s">
        <v>160</v>
      </c>
    </row>
    <row r="204" spans="2:65" s="1" customFormat="1" ht="16.5" customHeight="1">
      <c r="B204" s="33"/>
      <c r="C204" s="182" t="s">
        <v>336</v>
      </c>
      <c r="D204" s="182" t="s">
        <v>162</v>
      </c>
      <c r="E204" s="183" t="s">
        <v>990</v>
      </c>
      <c r="F204" s="184" t="s">
        <v>991</v>
      </c>
      <c r="G204" s="185" t="s">
        <v>165</v>
      </c>
      <c r="H204" s="186">
        <v>522.5</v>
      </c>
      <c r="I204" s="187"/>
      <c r="J204" s="188">
        <f>ROUND(I204*H204,2)</f>
        <v>0</v>
      </c>
      <c r="K204" s="184" t="s">
        <v>166</v>
      </c>
      <c r="L204" s="37"/>
      <c r="M204" s="189" t="s">
        <v>1</v>
      </c>
      <c r="N204" s="190" t="s">
        <v>44</v>
      </c>
      <c r="O204" s="59"/>
      <c r="P204" s="191">
        <f>O204*H204</f>
        <v>0</v>
      </c>
      <c r="Q204" s="191">
        <v>0</v>
      </c>
      <c r="R204" s="191">
        <f>Q204*H204</f>
        <v>0</v>
      </c>
      <c r="S204" s="191">
        <v>0</v>
      </c>
      <c r="T204" s="192">
        <f>S204*H204</f>
        <v>0</v>
      </c>
      <c r="AR204" s="16" t="s">
        <v>122</v>
      </c>
      <c r="AT204" s="16" t="s">
        <v>162</v>
      </c>
      <c r="AU204" s="16" t="s">
        <v>81</v>
      </c>
      <c r="AY204" s="16" t="s">
        <v>160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6" t="s">
        <v>77</v>
      </c>
      <c r="BK204" s="193">
        <f>ROUND(I204*H204,2)</f>
        <v>0</v>
      </c>
      <c r="BL204" s="16" t="s">
        <v>122</v>
      </c>
      <c r="BM204" s="16" t="s">
        <v>992</v>
      </c>
    </row>
    <row r="205" spans="2:65" s="1" customFormat="1" ht="11.25">
      <c r="B205" s="33"/>
      <c r="C205" s="34"/>
      <c r="D205" s="194" t="s">
        <v>168</v>
      </c>
      <c r="E205" s="34"/>
      <c r="F205" s="195" t="s">
        <v>993</v>
      </c>
      <c r="G205" s="34"/>
      <c r="H205" s="34"/>
      <c r="I205" s="111"/>
      <c r="J205" s="34"/>
      <c r="K205" s="34"/>
      <c r="L205" s="37"/>
      <c r="M205" s="196"/>
      <c r="N205" s="59"/>
      <c r="O205" s="59"/>
      <c r="P205" s="59"/>
      <c r="Q205" s="59"/>
      <c r="R205" s="59"/>
      <c r="S205" s="59"/>
      <c r="T205" s="60"/>
      <c r="AT205" s="16" t="s">
        <v>168</v>
      </c>
      <c r="AU205" s="16" t="s">
        <v>81</v>
      </c>
    </row>
    <row r="206" spans="2:65" s="12" customFormat="1" ht="11.25">
      <c r="B206" s="197"/>
      <c r="C206" s="198"/>
      <c r="D206" s="194" t="s">
        <v>170</v>
      </c>
      <c r="E206" s="199" t="s">
        <v>1</v>
      </c>
      <c r="F206" s="200" t="s">
        <v>994</v>
      </c>
      <c r="G206" s="198"/>
      <c r="H206" s="201">
        <v>522.5</v>
      </c>
      <c r="I206" s="202"/>
      <c r="J206" s="198"/>
      <c r="K206" s="198"/>
      <c r="L206" s="203"/>
      <c r="M206" s="204"/>
      <c r="N206" s="205"/>
      <c r="O206" s="205"/>
      <c r="P206" s="205"/>
      <c r="Q206" s="205"/>
      <c r="R206" s="205"/>
      <c r="S206" s="205"/>
      <c r="T206" s="206"/>
      <c r="AT206" s="207" t="s">
        <v>170</v>
      </c>
      <c r="AU206" s="207" t="s">
        <v>81</v>
      </c>
      <c r="AV206" s="12" t="s">
        <v>81</v>
      </c>
      <c r="AW206" s="12" t="s">
        <v>34</v>
      </c>
      <c r="AX206" s="12" t="s">
        <v>77</v>
      </c>
      <c r="AY206" s="207" t="s">
        <v>160</v>
      </c>
    </row>
    <row r="207" spans="2:65" s="1" customFormat="1" ht="16.5" customHeight="1">
      <c r="B207" s="33"/>
      <c r="C207" s="219" t="s">
        <v>342</v>
      </c>
      <c r="D207" s="219" t="s">
        <v>244</v>
      </c>
      <c r="E207" s="220" t="s">
        <v>500</v>
      </c>
      <c r="F207" s="221" t="s">
        <v>501</v>
      </c>
      <c r="G207" s="222" t="s">
        <v>502</v>
      </c>
      <c r="H207" s="223">
        <v>10.45</v>
      </c>
      <c r="I207" s="224"/>
      <c r="J207" s="225">
        <f>ROUND(I207*H207,2)</f>
        <v>0</v>
      </c>
      <c r="K207" s="221" t="s">
        <v>166</v>
      </c>
      <c r="L207" s="226"/>
      <c r="M207" s="227" t="s">
        <v>1</v>
      </c>
      <c r="N207" s="228" t="s">
        <v>44</v>
      </c>
      <c r="O207" s="59"/>
      <c r="P207" s="191">
        <f>O207*H207</f>
        <v>0</v>
      </c>
      <c r="Q207" s="191">
        <v>1E-3</v>
      </c>
      <c r="R207" s="191">
        <f>Q207*H207</f>
        <v>1.0449999999999999E-2</v>
      </c>
      <c r="S207" s="191">
        <v>0</v>
      </c>
      <c r="T207" s="192">
        <f>S207*H207</f>
        <v>0</v>
      </c>
      <c r="AR207" s="16" t="s">
        <v>209</v>
      </c>
      <c r="AT207" s="16" t="s">
        <v>244</v>
      </c>
      <c r="AU207" s="16" t="s">
        <v>81</v>
      </c>
      <c r="AY207" s="16" t="s">
        <v>160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6" t="s">
        <v>77</v>
      </c>
      <c r="BK207" s="193">
        <f>ROUND(I207*H207,2)</f>
        <v>0</v>
      </c>
      <c r="BL207" s="16" t="s">
        <v>122</v>
      </c>
      <c r="BM207" s="16" t="s">
        <v>995</v>
      </c>
    </row>
    <row r="208" spans="2:65" s="1" customFormat="1" ht="11.25">
      <c r="B208" s="33"/>
      <c r="C208" s="34"/>
      <c r="D208" s="194" t="s">
        <v>168</v>
      </c>
      <c r="E208" s="34"/>
      <c r="F208" s="195" t="s">
        <v>501</v>
      </c>
      <c r="G208" s="34"/>
      <c r="H208" s="34"/>
      <c r="I208" s="111"/>
      <c r="J208" s="34"/>
      <c r="K208" s="34"/>
      <c r="L208" s="37"/>
      <c r="M208" s="196"/>
      <c r="N208" s="59"/>
      <c r="O208" s="59"/>
      <c r="P208" s="59"/>
      <c r="Q208" s="59"/>
      <c r="R208" s="59"/>
      <c r="S208" s="59"/>
      <c r="T208" s="60"/>
      <c r="AT208" s="16" t="s">
        <v>168</v>
      </c>
      <c r="AU208" s="16" t="s">
        <v>81</v>
      </c>
    </row>
    <row r="209" spans="2:65" s="12" customFormat="1" ht="11.25">
      <c r="B209" s="197"/>
      <c r="C209" s="198"/>
      <c r="D209" s="194" t="s">
        <v>170</v>
      </c>
      <c r="E209" s="199" t="s">
        <v>1</v>
      </c>
      <c r="F209" s="200" t="s">
        <v>996</v>
      </c>
      <c r="G209" s="198"/>
      <c r="H209" s="201">
        <v>10.45</v>
      </c>
      <c r="I209" s="202"/>
      <c r="J209" s="198"/>
      <c r="K209" s="198"/>
      <c r="L209" s="203"/>
      <c r="M209" s="204"/>
      <c r="N209" s="205"/>
      <c r="O209" s="205"/>
      <c r="P209" s="205"/>
      <c r="Q209" s="205"/>
      <c r="R209" s="205"/>
      <c r="S209" s="205"/>
      <c r="T209" s="206"/>
      <c r="AT209" s="207" t="s">
        <v>170</v>
      </c>
      <c r="AU209" s="207" t="s">
        <v>81</v>
      </c>
      <c r="AV209" s="12" t="s">
        <v>81</v>
      </c>
      <c r="AW209" s="12" t="s">
        <v>34</v>
      </c>
      <c r="AX209" s="12" t="s">
        <v>77</v>
      </c>
      <c r="AY209" s="207" t="s">
        <v>160</v>
      </c>
    </row>
    <row r="210" spans="2:65" s="1" customFormat="1" ht="16.5" customHeight="1">
      <c r="B210" s="33"/>
      <c r="C210" s="182" t="s">
        <v>349</v>
      </c>
      <c r="D210" s="182" t="s">
        <v>162</v>
      </c>
      <c r="E210" s="183" t="s">
        <v>997</v>
      </c>
      <c r="F210" s="184" t="s">
        <v>998</v>
      </c>
      <c r="G210" s="185" t="s">
        <v>165</v>
      </c>
      <c r="H210" s="186">
        <v>198.3</v>
      </c>
      <c r="I210" s="187"/>
      <c r="J210" s="188">
        <f>ROUND(I210*H210,2)</f>
        <v>0</v>
      </c>
      <c r="K210" s="184" t="s">
        <v>166</v>
      </c>
      <c r="L210" s="37"/>
      <c r="M210" s="189" t="s">
        <v>1</v>
      </c>
      <c r="N210" s="190" t="s">
        <v>44</v>
      </c>
      <c r="O210" s="59"/>
      <c r="P210" s="191">
        <f>O210*H210</f>
        <v>0</v>
      </c>
      <c r="Q210" s="191">
        <v>0</v>
      </c>
      <c r="R210" s="191">
        <f>Q210*H210</f>
        <v>0</v>
      </c>
      <c r="S210" s="191">
        <v>0</v>
      </c>
      <c r="T210" s="192">
        <f>S210*H210</f>
        <v>0</v>
      </c>
      <c r="AR210" s="16" t="s">
        <v>122</v>
      </c>
      <c r="AT210" s="16" t="s">
        <v>162</v>
      </c>
      <c r="AU210" s="16" t="s">
        <v>81</v>
      </c>
      <c r="AY210" s="16" t="s">
        <v>160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6" t="s">
        <v>77</v>
      </c>
      <c r="BK210" s="193">
        <f>ROUND(I210*H210,2)</f>
        <v>0</v>
      </c>
      <c r="BL210" s="16" t="s">
        <v>122</v>
      </c>
      <c r="BM210" s="16" t="s">
        <v>999</v>
      </c>
    </row>
    <row r="211" spans="2:65" s="1" customFormat="1" ht="11.25">
      <c r="B211" s="33"/>
      <c r="C211" s="34"/>
      <c r="D211" s="194" t="s">
        <v>168</v>
      </c>
      <c r="E211" s="34"/>
      <c r="F211" s="195" t="s">
        <v>1000</v>
      </c>
      <c r="G211" s="34"/>
      <c r="H211" s="34"/>
      <c r="I211" s="111"/>
      <c r="J211" s="34"/>
      <c r="K211" s="34"/>
      <c r="L211" s="37"/>
      <c r="M211" s="196"/>
      <c r="N211" s="59"/>
      <c r="O211" s="59"/>
      <c r="P211" s="59"/>
      <c r="Q211" s="59"/>
      <c r="R211" s="59"/>
      <c r="S211" s="59"/>
      <c r="T211" s="60"/>
      <c r="AT211" s="16" t="s">
        <v>168</v>
      </c>
      <c r="AU211" s="16" t="s">
        <v>81</v>
      </c>
    </row>
    <row r="212" spans="2:65" s="12" customFormat="1" ht="11.25">
      <c r="B212" s="197"/>
      <c r="C212" s="198"/>
      <c r="D212" s="194" t="s">
        <v>170</v>
      </c>
      <c r="E212" s="199" t="s">
        <v>1</v>
      </c>
      <c r="F212" s="200" t="s">
        <v>1001</v>
      </c>
      <c r="G212" s="198"/>
      <c r="H212" s="201">
        <v>198.3</v>
      </c>
      <c r="I212" s="202"/>
      <c r="J212" s="198"/>
      <c r="K212" s="198"/>
      <c r="L212" s="203"/>
      <c r="M212" s="204"/>
      <c r="N212" s="205"/>
      <c r="O212" s="205"/>
      <c r="P212" s="205"/>
      <c r="Q212" s="205"/>
      <c r="R212" s="205"/>
      <c r="S212" s="205"/>
      <c r="T212" s="206"/>
      <c r="AT212" s="207" t="s">
        <v>170</v>
      </c>
      <c r="AU212" s="207" t="s">
        <v>81</v>
      </c>
      <c r="AV212" s="12" t="s">
        <v>81</v>
      </c>
      <c r="AW212" s="12" t="s">
        <v>34</v>
      </c>
      <c r="AX212" s="12" t="s">
        <v>77</v>
      </c>
      <c r="AY212" s="207" t="s">
        <v>160</v>
      </c>
    </row>
    <row r="213" spans="2:65" s="1" customFormat="1" ht="16.5" customHeight="1">
      <c r="B213" s="33"/>
      <c r="C213" s="182" t="s">
        <v>355</v>
      </c>
      <c r="D213" s="182" t="s">
        <v>162</v>
      </c>
      <c r="E213" s="183" t="s">
        <v>1002</v>
      </c>
      <c r="F213" s="184" t="s">
        <v>1003</v>
      </c>
      <c r="G213" s="185" t="s">
        <v>165</v>
      </c>
      <c r="H213" s="186">
        <v>692</v>
      </c>
      <c r="I213" s="187"/>
      <c r="J213" s="188">
        <f>ROUND(I213*H213,2)</f>
        <v>0</v>
      </c>
      <c r="K213" s="184" t="s">
        <v>166</v>
      </c>
      <c r="L213" s="37"/>
      <c r="M213" s="189" t="s">
        <v>1</v>
      </c>
      <c r="N213" s="190" t="s">
        <v>44</v>
      </c>
      <c r="O213" s="59"/>
      <c r="P213" s="191">
        <f>O213*H213</f>
        <v>0</v>
      </c>
      <c r="Q213" s="191">
        <v>0</v>
      </c>
      <c r="R213" s="191">
        <f>Q213*H213</f>
        <v>0</v>
      </c>
      <c r="S213" s="191">
        <v>0</v>
      </c>
      <c r="T213" s="192">
        <f>S213*H213</f>
        <v>0</v>
      </c>
      <c r="AR213" s="16" t="s">
        <v>122</v>
      </c>
      <c r="AT213" s="16" t="s">
        <v>162</v>
      </c>
      <c r="AU213" s="16" t="s">
        <v>81</v>
      </c>
      <c r="AY213" s="16" t="s">
        <v>160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6" t="s">
        <v>77</v>
      </c>
      <c r="BK213" s="193">
        <f>ROUND(I213*H213,2)</f>
        <v>0</v>
      </c>
      <c r="BL213" s="16" t="s">
        <v>122</v>
      </c>
      <c r="BM213" s="16" t="s">
        <v>1004</v>
      </c>
    </row>
    <row r="214" spans="2:65" s="1" customFormat="1" ht="11.25">
      <c r="B214" s="33"/>
      <c r="C214" s="34"/>
      <c r="D214" s="194" t="s">
        <v>168</v>
      </c>
      <c r="E214" s="34"/>
      <c r="F214" s="195" t="s">
        <v>1005</v>
      </c>
      <c r="G214" s="34"/>
      <c r="H214" s="34"/>
      <c r="I214" s="111"/>
      <c r="J214" s="34"/>
      <c r="K214" s="34"/>
      <c r="L214" s="37"/>
      <c r="M214" s="196"/>
      <c r="N214" s="59"/>
      <c r="O214" s="59"/>
      <c r="P214" s="59"/>
      <c r="Q214" s="59"/>
      <c r="R214" s="59"/>
      <c r="S214" s="59"/>
      <c r="T214" s="60"/>
      <c r="AT214" s="16" t="s">
        <v>168</v>
      </c>
      <c r="AU214" s="16" t="s">
        <v>81</v>
      </c>
    </row>
    <row r="215" spans="2:65" s="12" customFormat="1" ht="11.25">
      <c r="B215" s="197"/>
      <c r="C215" s="198"/>
      <c r="D215" s="194" t="s">
        <v>170</v>
      </c>
      <c r="E215" s="199" t="s">
        <v>1</v>
      </c>
      <c r="F215" s="200" t="s">
        <v>1006</v>
      </c>
      <c r="G215" s="198"/>
      <c r="H215" s="201">
        <v>692</v>
      </c>
      <c r="I215" s="202"/>
      <c r="J215" s="198"/>
      <c r="K215" s="198"/>
      <c r="L215" s="203"/>
      <c r="M215" s="204"/>
      <c r="N215" s="205"/>
      <c r="O215" s="205"/>
      <c r="P215" s="205"/>
      <c r="Q215" s="205"/>
      <c r="R215" s="205"/>
      <c r="S215" s="205"/>
      <c r="T215" s="206"/>
      <c r="AT215" s="207" t="s">
        <v>170</v>
      </c>
      <c r="AU215" s="207" t="s">
        <v>81</v>
      </c>
      <c r="AV215" s="12" t="s">
        <v>81</v>
      </c>
      <c r="AW215" s="12" t="s">
        <v>34</v>
      </c>
      <c r="AX215" s="12" t="s">
        <v>77</v>
      </c>
      <c r="AY215" s="207" t="s">
        <v>160</v>
      </c>
    </row>
    <row r="216" spans="2:65" s="1" customFormat="1" ht="16.5" customHeight="1">
      <c r="B216" s="33"/>
      <c r="C216" s="182" t="s">
        <v>362</v>
      </c>
      <c r="D216" s="182" t="s">
        <v>162</v>
      </c>
      <c r="E216" s="183" t="s">
        <v>1007</v>
      </c>
      <c r="F216" s="184" t="s">
        <v>1008</v>
      </c>
      <c r="G216" s="185" t="s">
        <v>165</v>
      </c>
      <c r="H216" s="186">
        <v>522.5</v>
      </c>
      <c r="I216" s="187"/>
      <c r="J216" s="188">
        <f>ROUND(I216*H216,2)</f>
        <v>0</v>
      </c>
      <c r="K216" s="184" t="s">
        <v>166</v>
      </c>
      <c r="L216" s="37"/>
      <c r="M216" s="189" t="s">
        <v>1</v>
      </c>
      <c r="N216" s="190" t="s">
        <v>44</v>
      </c>
      <c r="O216" s="59"/>
      <c r="P216" s="191">
        <f>O216*H216</f>
        <v>0</v>
      </c>
      <c r="Q216" s="191">
        <v>0</v>
      </c>
      <c r="R216" s="191">
        <f>Q216*H216</f>
        <v>0</v>
      </c>
      <c r="S216" s="191">
        <v>0</v>
      </c>
      <c r="T216" s="192">
        <f>S216*H216</f>
        <v>0</v>
      </c>
      <c r="AR216" s="16" t="s">
        <v>122</v>
      </c>
      <c r="AT216" s="16" t="s">
        <v>162</v>
      </c>
      <c r="AU216" s="16" t="s">
        <v>81</v>
      </c>
      <c r="AY216" s="16" t="s">
        <v>160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6" t="s">
        <v>77</v>
      </c>
      <c r="BK216" s="193">
        <f>ROUND(I216*H216,2)</f>
        <v>0</v>
      </c>
      <c r="BL216" s="16" t="s">
        <v>122</v>
      </c>
      <c r="BM216" s="16" t="s">
        <v>1009</v>
      </c>
    </row>
    <row r="217" spans="2:65" s="1" customFormat="1" ht="11.25">
      <c r="B217" s="33"/>
      <c r="C217" s="34"/>
      <c r="D217" s="194" t="s">
        <v>168</v>
      </c>
      <c r="E217" s="34"/>
      <c r="F217" s="195" t="s">
        <v>1010</v>
      </c>
      <c r="G217" s="34"/>
      <c r="H217" s="34"/>
      <c r="I217" s="111"/>
      <c r="J217" s="34"/>
      <c r="K217" s="34"/>
      <c r="L217" s="37"/>
      <c r="M217" s="196"/>
      <c r="N217" s="59"/>
      <c r="O217" s="59"/>
      <c r="P217" s="59"/>
      <c r="Q217" s="59"/>
      <c r="R217" s="59"/>
      <c r="S217" s="59"/>
      <c r="T217" s="60"/>
      <c r="AT217" s="16" t="s">
        <v>168</v>
      </c>
      <c r="AU217" s="16" t="s">
        <v>81</v>
      </c>
    </row>
    <row r="218" spans="2:65" s="12" customFormat="1" ht="11.25">
      <c r="B218" s="197"/>
      <c r="C218" s="198"/>
      <c r="D218" s="194" t="s">
        <v>170</v>
      </c>
      <c r="E218" s="199" t="s">
        <v>1</v>
      </c>
      <c r="F218" s="200" t="s">
        <v>1011</v>
      </c>
      <c r="G218" s="198"/>
      <c r="H218" s="201">
        <v>522.5</v>
      </c>
      <c r="I218" s="202"/>
      <c r="J218" s="198"/>
      <c r="K218" s="198"/>
      <c r="L218" s="203"/>
      <c r="M218" s="204"/>
      <c r="N218" s="205"/>
      <c r="O218" s="205"/>
      <c r="P218" s="205"/>
      <c r="Q218" s="205"/>
      <c r="R218" s="205"/>
      <c r="S218" s="205"/>
      <c r="T218" s="206"/>
      <c r="AT218" s="207" t="s">
        <v>170</v>
      </c>
      <c r="AU218" s="207" t="s">
        <v>81</v>
      </c>
      <c r="AV218" s="12" t="s">
        <v>81</v>
      </c>
      <c r="AW218" s="12" t="s">
        <v>34</v>
      </c>
      <c r="AX218" s="12" t="s">
        <v>77</v>
      </c>
      <c r="AY218" s="207" t="s">
        <v>160</v>
      </c>
    </row>
    <row r="219" spans="2:65" s="11" customFormat="1" ht="22.9" customHeight="1">
      <c r="B219" s="166"/>
      <c r="C219" s="167"/>
      <c r="D219" s="168" t="s">
        <v>72</v>
      </c>
      <c r="E219" s="180" t="s">
        <v>81</v>
      </c>
      <c r="F219" s="180" t="s">
        <v>668</v>
      </c>
      <c r="G219" s="167"/>
      <c r="H219" s="167"/>
      <c r="I219" s="170"/>
      <c r="J219" s="181">
        <f>BK219</f>
        <v>0</v>
      </c>
      <c r="K219" s="167"/>
      <c r="L219" s="172"/>
      <c r="M219" s="173"/>
      <c r="N219" s="174"/>
      <c r="O219" s="174"/>
      <c r="P219" s="175">
        <f>SUM(P220:P224)</f>
        <v>0</v>
      </c>
      <c r="Q219" s="174"/>
      <c r="R219" s="175">
        <f>SUM(R220:R224)</f>
        <v>0.69984000000000002</v>
      </c>
      <c r="S219" s="174"/>
      <c r="T219" s="176">
        <f>SUM(T220:T224)</f>
        <v>0</v>
      </c>
      <c r="AR219" s="177" t="s">
        <v>77</v>
      </c>
      <c r="AT219" s="178" t="s">
        <v>72</v>
      </c>
      <c r="AU219" s="178" t="s">
        <v>77</v>
      </c>
      <c r="AY219" s="177" t="s">
        <v>160</v>
      </c>
      <c r="BK219" s="179">
        <f>SUM(BK220:BK224)</f>
        <v>0</v>
      </c>
    </row>
    <row r="220" spans="2:65" s="1" customFormat="1" ht="16.5" customHeight="1">
      <c r="B220" s="33"/>
      <c r="C220" s="182" t="s">
        <v>371</v>
      </c>
      <c r="D220" s="182" t="s">
        <v>162</v>
      </c>
      <c r="E220" s="183" t="s">
        <v>1012</v>
      </c>
      <c r="F220" s="184" t="s">
        <v>1013</v>
      </c>
      <c r="G220" s="185" t="s">
        <v>174</v>
      </c>
      <c r="H220" s="186">
        <v>0.32400000000000001</v>
      </c>
      <c r="I220" s="187"/>
      <c r="J220" s="188">
        <f>ROUND(I220*H220,2)</f>
        <v>0</v>
      </c>
      <c r="K220" s="184" t="s">
        <v>166</v>
      </c>
      <c r="L220" s="37"/>
      <c r="M220" s="189" t="s">
        <v>1</v>
      </c>
      <c r="N220" s="190" t="s">
        <v>44</v>
      </c>
      <c r="O220" s="59"/>
      <c r="P220" s="191">
        <f>O220*H220</f>
        <v>0</v>
      </c>
      <c r="Q220" s="191">
        <v>2.16</v>
      </c>
      <c r="R220" s="191">
        <f>Q220*H220</f>
        <v>0.69984000000000002</v>
      </c>
      <c r="S220" s="191">
        <v>0</v>
      </c>
      <c r="T220" s="192">
        <f>S220*H220</f>
        <v>0</v>
      </c>
      <c r="AR220" s="16" t="s">
        <v>122</v>
      </c>
      <c r="AT220" s="16" t="s">
        <v>162</v>
      </c>
      <c r="AU220" s="16" t="s">
        <v>81</v>
      </c>
      <c r="AY220" s="16" t="s">
        <v>160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6" t="s">
        <v>77</v>
      </c>
      <c r="BK220" s="193">
        <f>ROUND(I220*H220,2)</f>
        <v>0</v>
      </c>
      <c r="BL220" s="16" t="s">
        <v>122</v>
      </c>
      <c r="BM220" s="16" t="s">
        <v>1014</v>
      </c>
    </row>
    <row r="221" spans="2:65" s="1" customFormat="1" ht="11.25">
      <c r="B221" s="33"/>
      <c r="C221" s="34"/>
      <c r="D221" s="194" t="s">
        <v>168</v>
      </c>
      <c r="E221" s="34"/>
      <c r="F221" s="195" t="s">
        <v>1013</v>
      </c>
      <c r="G221" s="34"/>
      <c r="H221" s="34"/>
      <c r="I221" s="111"/>
      <c r="J221" s="34"/>
      <c r="K221" s="34"/>
      <c r="L221" s="37"/>
      <c r="M221" s="196"/>
      <c r="N221" s="59"/>
      <c r="O221" s="59"/>
      <c r="P221" s="59"/>
      <c r="Q221" s="59"/>
      <c r="R221" s="59"/>
      <c r="S221" s="59"/>
      <c r="T221" s="60"/>
      <c r="AT221" s="16" t="s">
        <v>168</v>
      </c>
      <c r="AU221" s="16" t="s">
        <v>81</v>
      </c>
    </row>
    <row r="222" spans="2:65" s="12" customFormat="1" ht="11.25">
      <c r="B222" s="197"/>
      <c r="C222" s="198"/>
      <c r="D222" s="194" t="s">
        <v>170</v>
      </c>
      <c r="E222" s="199" t="s">
        <v>1</v>
      </c>
      <c r="F222" s="200" t="s">
        <v>1015</v>
      </c>
      <c r="G222" s="198"/>
      <c r="H222" s="201">
        <v>0.18</v>
      </c>
      <c r="I222" s="202"/>
      <c r="J222" s="198"/>
      <c r="K222" s="198"/>
      <c r="L222" s="203"/>
      <c r="M222" s="204"/>
      <c r="N222" s="205"/>
      <c r="O222" s="205"/>
      <c r="P222" s="205"/>
      <c r="Q222" s="205"/>
      <c r="R222" s="205"/>
      <c r="S222" s="205"/>
      <c r="T222" s="206"/>
      <c r="AT222" s="207" t="s">
        <v>170</v>
      </c>
      <c r="AU222" s="207" t="s">
        <v>81</v>
      </c>
      <c r="AV222" s="12" t="s">
        <v>81</v>
      </c>
      <c r="AW222" s="12" t="s">
        <v>34</v>
      </c>
      <c r="AX222" s="12" t="s">
        <v>73</v>
      </c>
      <c r="AY222" s="207" t="s">
        <v>160</v>
      </c>
    </row>
    <row r="223" spans="2:65" s="12" customFormat="1" ht="11.25">
      <c r="B223" s="197"/>
      <c r="C223" s="198"/>
      <c r="D223" s="194" t="s">
        <v>170</v>
      </c>
      <c r="E223" s="199" t="s">
        <v>1</v>
      </c>
      <c r="F223" s="200" t="s">
        <v>1016</v>
      </c>
      <c r="G223" s="198"/>
      <c r="H223" s="201">
        <v>0.14399999999999999</v>
      </c>
      <c r="I223" s="202"/>
      <c r="J223" s="198"/>
      <c r="K223" s="198"/>
      <c r="L223" s="203"/>
      <c r="M223" s="204"/>
      <c r="N223" s="205"/>
      <c r="O223" s="205"/>
      <c r="P223" s="205"/>
      <c r="Q223" s="205"/>
      <c r="R223" s="205"/>
      <c r="S223" s="205"/>
      <c r="T223" s="206"/>
      <c r="AT223" s="207" t="s">
        <v>170</v>
      </c>
      <c r="AU223" s="207" t="s">
        <v>81</v>
      </c>
      <c r="AV223" s="12" t="s">
        <v>81</v>
      </c>
      <c r="AW223" s="12" t="s">
        <v>34</v>
      </c>
      <c r="AX223" s="12" t="s">
        <v>73</v>
      </c>
      <c r="AY223" s="207" t="s">
        <v>160</v>
      </c>
    </row>
    <row r="224" spans="2:65" s="13" customFormat="1" ht="11.25">
      <c r="B224" s="208"/>
      <c r="C224" s="209"/>
      <c r="D224" s="194" t="s">
        <v>170</v>
      </c>
      <c r="E224" s="210" t="s">
        <v>1</v>
      </c>
      <c r="F224" s="211" t="s">
        <v>196</v>
      </c>
      <c r="G224" s="209"/>
      <c r="H224" s="212">
        <v>0.32399999999999995</v>
      </c>
      <c r="I224" s="213"/>
      <c r="J224" s="209"/>
      <c r="K224" s="209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170</v>
      </c>
      <c r="AU224" s="218" t="s">
        <v>81</v>
      </c>
      <c r="AV224" s="13" t="s">
        <v>122</v>
      </c>
      <c r="AW224" s="13" t="s">
        <v>34</v>
      </c>
      <c r="AX224" s="13" t="s">
        <v>77</v>
      </c>
      <c r="AY224" s="218" t="s">
        <v>160</v>
      </c>
    </row>
    <row r="225" spans="2:65" s="11" customFormat="1" ht="22.9" customHeight="1">
      <c r="B225" s="166"/>
      <c r="C225" s="167"/>
      <c r="D225" s="168" t="s">
        <v>72</v>
      </c>
      <c r="E225" s="180" t="s">
        <v>100</v>
      </c>
      <c r="F225" s="180" t="s">
        <v>235</v>
      </c>
      <c r="G225" s="167"/>
      <c r="H225" s="167"/>
      <c r="I225" s="170"/>
      <c r="J225" s="181">
        <f>BK225</f>
        <v>0</v>
      </c>
      <c r="K225" s="167"/>
      <c r="L225" s="172"/>
      <c r="M225" s="173"/>
      <c r="N225" s="174"/>
      <c r="O225" s="174"/>
      <c r="P225" s="175">
        <f>SUM(P226:P254)</f>
        <v>0</v>
      </c>
      <c r="Q225" s="174"/>
      <c r="R225" s="175">
        <f>SUM(R226:R254)</f>
        <v>1.1280990399999999</v>
      </c>
      <c r="S225" s="174"/>
      <c r="T225" s="176">
        <f>SUM(T226:T254)</f>
        <v>0</v>
      </c>
      <c r="AR225" s="177" t="s">
        <v>77</v>
      </c>
      <c r="AT225" s="178" t="s">
        <v>72</v>
      </c>
      <c r="AU225" s="178" t="s">
        <v>77</v>
      </c>
      <c r="AY225" s="177" t="s">
        <v>160</v>
      </c>
      <c r="BK225" s="179">
        <f>SUM(BK226:BK254)</f>
        <v>0</v>
      </c>
    </row>
    <row r="226" spans="2:65" s="1" customFormat="1" ht="16.5" customHeight="1">
      <c r="B226" s="33"/>
      <c r="C226" s="182" t="s">
        <v>378</v>
      </c>
      <c r="D226" s="182" t="s">
        <v>162</v>
      </c>
      <c r="E226" s="183" t="s">
        <v>255</v>
      </c>
      <c r="F226" s="184" t="s">
        <v>256</v>
      </c>
      <c r="G226" s="185" t="s">
        <v>174</v>
      </c>
      <c r="H226" s="186">
        <v>0.25800000000000001</v>
      </c>
      <c r="I226" s="187"/>
      <c r="J226" s="188">
        <f>ROUND(I226*H226,2)</f>
        <v>0</v>
      </c>
      <c r="K226" s="184" t="s">
        <v>166</v>
      </c>
      <c r="L226" s="37"/>
      <c r="M226" s="189" t="s">
        <v>1</v>
      </c>
      <c r="N226" s="190" t="s">
        <v>44</v>
      </c>
      <c r="O226" s="59"/>
      <c r="P226" s="191">
        <f>O226*H226</f>
        <v>0</v>
      </c>
      <c r="Q226" s="191">
        <v>3.11388</v>
      </c>
      <c r="R226" s="191">
        <f>Q226*H226</f>
        <v>0.80338103999999999</v>
      </c>
      <c r="S226" s="191">
        <v>0</v>
      </c>
      <c r="T226" s="192">
        <f>S226*H226</f>
        <v>0</v>
      </c>
      <c r="AR226" s="16" t="s">
        <v>122</v>
      </c>
      <c r="AT226" s="16" t="s">
        <v>162</v>
      </c>
      <c r="AU226" s="16" t="s">
        <v>81</v>
      </c>
      <c r="AY226" s="16" t="s">
        <v>160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6" t="s">
        <v>77</v>
      </c>
      <c r="BK226" s="193">
        <f>ROUND(I226*H226,2)</f>
        <v>0</v>
      </c>
      <c r="BL226" s="16" t="s">
        <v>122</v>
      </c>
      <c r="BM226" s="16" t="s">
        <v>1017</v>
      </c>
    </row>
    <row r="227" spans="2:65" s="1" customFormat="1" ht="29.25">
      <c r="B227" s="33"/>
      <c r="C227" s="34"/>
      <c r="D227" s="194" t="s">
        <v>168</v>
      </c>
      <c r="E227" s="34"/>
      <c r="F227" s="195" t="s">
        <v>258</v>
      </c>
      <c r="G227" s="34"/>
      <c r="H227" s="34"/>
      <c r="I227" s="111"/>
      <c r="J227" s="34"/>
      <c r="K227" s="34"/>
      <c r="L227" s="37"/>
      <c r="M227" s="196"/>
      <c r="N227" s="59"/>
      <c r="O227" s="59"/>
      <c r="P227" s="59"/>
      <c r="Q227" s="59"/>
      <c r="R227" s="59"/>
      <c r="S227" s="59"/>
      <c r="T227" s="60"/>
      <c r="AT227" s="16" t="s">
        <v>168</v>
      </c>
      <c r="AU227" s="16" t="s">
        <v>81</v>
      </c>
    </row>
    <row r="228" spans="2:65" s="12" customFormat="1" ht="11.25">
      <c r="B228" s="197"/>
      <c r="C228" s="198"/>
      <c r="D228" s="194" t="s">
        <v>170</v>
      </c>
      <c r="E228" s="199" t="s">
        <v>1</v>
      </c>
      <c r="F228" s="200" t="s">
        <v>1018</v>
      </c>
      <c r="G228" s="198"/>
      <c r="H228" s="201">
        <v>0.25800000000000001</v>
      </c>
      <c r="I228" s="202"/>
      <c r="J228" s="198"/>
      <c r="K228" s="198"/>
      <c r="L228" s="203"/>
      <c r="M228" s="204"/>
      <c r="N228" s="205"/>
      <c r="O228" s="205"/>
      <c r="P228" s="205"/>
      <c r="Q228" s="205"/>
      <c r="R228" s="205"/>
      <c r="S228" s="205"/>
      <c r="T228" s="206"/>
      <c r="AT228" s="207" t="s">
        <v>170</v>
      </c>
      <c r="AU228" s="207" t="s">
        <v>81</v>
      </c>
      <c r="AV228" s="12" t="s">
        <v>81</v>
      </c>
      <c r="AW228" s="12" t="s">
        <v>34</v>
      </c>
      <c r="AX228" s="12" t="s">
        <v>77</v>
      </c>
      <c r="AY228" s="207" t="s">
        <v>160</v>
      </c>
    </row>
    <row r="229" spans="2:65" s="1" customFormat="1" ht="16.5" customHeight="1">
      <c r="B229" s="33"/>
      <c r="C229" s="182" t="s">
        <v>384</v>
      </c>
      <c r="D229" s="182" t="s">
        <v>162</v>
      </c>
      <c r="E229" s="183" t="s">
        <v>272</v>
      </c>
      <c r="F229" s="184" t="s">
        <v>273</v>
      </c>
      <c r="G229" s="185" t="s">
        <v>174</v>
      </c>
      <c r="H229" s="186">
        <v>2.1120000000000001</v>
      </c>
      <c r="I229" s="187"/>
      <c r="J229" s="188">
        <f>ROUND(I229*H229,2)</f>
        <v>0</v>
      </c>
      <c r="K229" s="184" t="s">
        <v>166</v>
      </c>
      <c r="L229" s="37"/>
      <c r="M229" s="189" t="s">
        <v>1</v>
      </c>
      <c r="N229" s="190" t="s">
        <v>44</v>
      </c>
      <c r="O229" s="59"/>
      <c r="P229" s="191">
        <f>O229*H229</f>
        <v>0</v>
      </c>
      <c r="Q229" s="191">
        <v>0</v>
      </c>
      <c r="R229" s="191">
        <f>Q229*H229</f>
        <v>0</v>
      </c>
      <c r="S229" s="191">
        <v>0</v>
      </c>
      <c r="T229" s="192">
        <f>S229*H229</f>
        <v>0</v>
      </c>
      <c r="AR229" s="16" t="s">
        <v>122</v>
      </c>
      <c r="AT229" s="16" t="s">
        <v>162</v>
      </c>
      <c r="AU229" s="16" t="s">
        <v>81</v>
      </c>
      <c r="AY229" s="16" t="s">
        <v>160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16" t="s">
        <v>77</v>
      </c>
      <c r="BK229" s="193">
        <f>ROUND(I229*H229,2)</f>
        <v>0</v>
      </c>
      <c r="BL229" s="16" t="s">
        <v>122</v>
      </c>
      <c r="BM229" s="16" t="s">
        <v>1019</v>
      </c>
    </row>
    <row r="230" spans="2:65" s="1" customFormat="1" ht="19.5">
      <c r="B230" s="33"/>
      <c r="C230" s="34"/>
      <c r="D230" s="194" t="s">
        <v>168</v>
      </c>
      <c r="E230" s="34"/>
      <c r="F230" s="195" t="s">
        <v>275</v>
      </c>
      <c r="G230" s="34"/>
      <c r="H230" s="34"/>
      <c r="I230" s="111"/>
      <c r="J230" s="34"/>
      <c r="K230" s="34"/>
      <c r="L230" s="37"/>
      <c r="M230" s="196"/>
      <c r="N230" s="59"/>
      <c r="O230" s="59"/>
      <c r="P230" s="59"/>
      <c r="Q230" s="59"/>
      <c r="R230" s="59"/>
      <c r="S230" s="59"/>
      <c r="T230" s="60"/>
      <c r="AT230" s="16" t="s">
        <v>168</v>
      </c>
      <c r="AU230" s="16" t="s">
        <v>81</v>
      </c>
    </row>
    <row r="231" spans="2:65" s="12" customFormat="1" ht="11.25">
      <c r="B231" s="197"/>
      <c r="C231" s="198"/>
      <c r="D231" s="194" t="s">
        <v>170</v>
      </c>
      <c r="E231" s="199" t="s">
        <v>1</v>
      </c>
      <c r="F231" s="200" t="s">
        <v>1020</v>
      </c>
      <c r="G231" s="198"/>
      <c r="H231" s="201">
        <v>2.37</v>
      </c>
      <c r="I231" s="202"/>
      <c r="J231" s="198"/>
      <c r="K231" s="198"/>
      <c r="L231" s="203"/>
      <c r="M231" s="204"/>
      <c r="N231" s="205"/>
      <c r="O231" s="205"/>
      <c r="P231" s="205"/>
      <c r="Q231" s="205"/>
      <c r="R231" s="205"/>
      <c r="S231" s="205"/>
      <c r="T231" s="206"/>
      <c r="AT231" s="207" t="s">
        <v>170</v>
      </c>
      <c r="AU231" s="207" t="s">
        <v>81</v>
      </c>
      <c r="AV231" s="12" t="s">
        <v>81</v>
      </c>
      <c r="AW231" s="12" t="s">
        <v>34</v>
      </c>
      <c r="AX231" s="12" t="s">
        <v>73</v>
      </c>
      <c r="AY231" s="207" t="s">
        <v>160</v>
      </c>
    </row>
    <row r="232" spans="2:65" s="12" customFormat="1" ht="11.25">
      <c r="B232" s="197"/>
      <c r="C232" s="198"/>
      <c r="D232" s="194" t="s">
        <v>170</v>
      </c>
      <c r="E232" s="199" t="s">
        <v>1</v>
      </c>
      <c r="F232" s="200" t="s">
        <v>1021</v>
      </c>
      <c r="G232" s="198"/>
      <c r="H232" s="201">
        <v>-0.25800000000000001</v>
      </c>
      <c r="I232" s="202"/>
      <c r="J232" s="198"/>
      <c r="K232" s="198"/>
      <c r="L232" s="203"/>
      <c r="M232" s="204"/>
      <c r="N232" s="205"/>
      <c r="O232" s="205"/>
      <c r="P232" s="205"/>
      <c r="Q232" s="205"/>
      <c r="R232" s="205"/>
      <c r="S232" s="205"/>
      <c r="T232" s="206"/>
      <c r="AT232" s="207" t="s">
        <v>170</v>
      </c>
      <c r="AU232" s="207" t="s">
        <v>81</v>
      </c>
      <c r="AV232" s="12" t="s">
        <v>81</v>
      </c>
      <c r="AW232" s="12" t="s">
        <v>34</v>
      </c>
      <c r="AX232" s="12" t="s">
        <v>73</v>
      </c>
      <c r="AY232" s="207" t="s">
        <v>160</v>
      </c>
    </row>
    <row r="233" spans="2:65" s="13" customFormat="1" ht="11.25">
      <c r="B233" s="208"/>
      <c r="C233" s="209"/>
      <c r="D233" s="194" t="s">
        <v>170</v>
      </c>
      <c r="E233" s="210" t="s">
        <v>1</v>
      </c>
      <c r="F233" s="211" t="s">
        <v>196</v>
      </c>
      <c r="G233" s="209"/>
      <c r="H233" s="212">
        <v>2.1120000000000001</v>
      </c>
      <c r="I233" s="213"/>
      <c r="J233" s="209"/>
      <c r="K233" s="209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170</v>
      </c>
      <c r="AU233" s="218" t="s">
        <v>81</v>
      </c>
      <c r="AV233" s="13" t="s">
        <v>122</v>
      </c>
      <c r="AW233" s="13" t="s">
        <v>34</v>
      </c>
      <c r="AX233" s="13" t="s">
        <v>77</v>
      </c>
      <c r="AY233" s="218" t="s">
        <v>160</v>
      </c>
    </row>
    <row r="234" spans="2:65" s="1" customFormat="1" ht="16.5" customHeight="1">
      <c r="B234" s="33"/>
      <c r="C234" s="182" t="s">
        <v>389</v>
      </c>
      <c r="D234" s="182" t="s">
        <v>162</v>
      </c>
      <c r="E234" s="183" t="s">
        <v>279</v>
      </c>
      <c r="F234" s="184" t="s">
        <v>280</v>
      </c>
      <c r="G234" s="185" t="s">
        <v>165</v>
      </c>
      <c r="H234" s="186">
        <v>15.8</v>
      </c>
      <c r="I234" s="187"/>
      <c r="J234" s="188">
        <f>ROUND(I234*H234,2)</f>
        <v>0</v>
      </c>
      <c r="K234" s="184" t="s">
        <v>166</v>
      </c>
      <c r="L234" s="37"/>
      <c r="M234" s="189" t="s">
        <v>1</v>
      </c>
      <c r="N234" s="190" t="s">
        <v>44</v>
      </c>
      <c r="O234" s="59"/>
      <c r="P234" s="191">
        <f>O234*H234</f>
        <v>0</v>
      </c>
      <c r="Q234" s="191">
        <v>7.6499999999999997E-3</v>
      </c>
      <c r="R234" s="191">
        <f>Q234*H234</f>
        <v>0.12087000000000001</v>
      </c>
      <c r="S234" s="191">
        <v>0</v>
      </c>
      <c r="T234" s="192">
        <f>S234*H234</f>
        <v>0</v>
      </c>
      <c r="AR234" s="16" t="s">
        <v>122</v>
      </c>
      <c r="AT234" s="16" t="s">
        <v>162</v>
      </c>
      <c r="AU234" s="16" t="s">
        <v>81</v>
      </c>
      <c r="AY234" s="16" t="s">
        <v>160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16" t="s">
        <v>77</v>
      </c>
      <c r="BK234" s="193">
        <f>ROUND(I234*H234,2)</f>
        <v>0</v>
      </c>
      <c r="BL234" s="16" t="s">
        <v>122</v>
      </c>
      <c r="BM234" s="16" t="s">
        <v>1022</v>
      </c>
    </row>
    <row r="235" spans="2:65" s="1" customFormat="1" ht="29.25">
      <c r="B235" s="33"/>
      <c r="C235" s="34"/>
      <c r="D235" s="194" t="s">
        <v>168</v>
      </c>
      <c r="E235" s="34"/>
      <c r="F235" s="195" t="s">
        <v>282</v>
      </c>
      <c r="G235" s="34"/>
      <c r="H235" s="34"/>
      <c r="I235" s="111"/>
      <c r="J235" s="34"/>
      <c r="K235" s="34"/>
      <c r="L235" s="37"/>
      <c r="M235" s="196"/>
      <c r="N235" s="59"/>
      <c r="O235" s="59"/>
      <c r="P235" s="59"/>
      <c r="Q235" s="59"/>
      <c r="R235" s="59"/>
      <c r="S235" s="59"/>
      <c r="T235" s="60"/>
      <c r="AT235" s="16" t="s">
        <v>168</v>
      </c>
      <c r="AU235" s="16" t="s">
        <v>81</v>
      </c>
    </row>
    <row r="236" spans="2:65" s="12" customFormat="1" ht="11.25">
      <c r="B236" s="197"/>
      <c r="C236" s="198"/>
      <c r="D236" s="194" t="s">
        <v>170</v>
      </c>
      <c r="E236" s="199" t="s">
        <v>1</v>
      </c>
      <c r="F236" s="200" t="s">
        <v>1023</v>
      </c>
      <c r="G236" s="198"/>
      <c r="H236" s="201">
        <v>15.8</v>
      </c>
      <c r="I236" s="202"/>
      <c r="J236" s="198"/>
      <c r="K236" s="198"/>
      <c r="L236" s="203"/>
      <c r="M236" s="204"/>
      <c r="N236" s="205"/>
      <c r="O236" s="205"/>
      <c r="P236" s="205"/>
      <c r="Q236" s="205"/>
      <c r="R236" s="205"/>
      <c r="S236" s="205"/>
      <c r="T236" s="206"/>
      <c r="AT236" s="207" t="s">
        <v>170</v>
      </c>
      <c r="AU236" s="207" t="s">
        <v>81</v>
      </c>
      <c r="AV236" s="12" t="s">
        <v>81</v>
      </c>
      <c r="AW236" s="12" t="s">
        <v>34</v>
      </c>
      <c r="AX236" s="12" t="s">
        <v>77</v>
      </c>
      <c r="AY236" s="207" t="s">
        <v>160</v>
      </c>
    </row>
    <row r="237" spans="2:65" s="1" customFormat="1" ht="16.5" customHeight="1">
      <c r="B237" s="33"/>
      <c r="C237" s="182" t="s">
        <v>395</v>
      </c>
      <c r="D237" s="182" t="s">
        <v>162</v>
      </c>
      <c r="E237" s="183" t="s">
        <v>705</v>
      </c>
      <c r="F237" s="184" t="s">
        <v>706</v>
      </c>
      <c r="G237" s="185" t="s">
        <v>165</v>
      </c>
      <c r="H237" s="186">
        <v>15.8</v>
      </c>
      <c r="I237" s="187"/>
      <c r="J237" s="188">
        <f>ROUND(I237*H237,2)</f>
        <v>0</v>
      </c>
      <c r="K237" s="184" t="s">
        <v>166</v>
      </c>
      <c r="L237" s="37"/>
      <c r="M237" s="189" t="s">
        <v>1</v>
      </c>
      <c r="N237" s="190" t="s">
        <v>44</v>
      </c>
      <c r="O237" s="59"/>
      <c r="P237" s="191">
        <f>O237*H237</f>
        <v>0</v>
      </c>
      <c r="Q237" s="191">
        <v>8.5999999999999998E-4</v>
      </c>
      <c r="R237" s="191">
        <f>Q237*H237</f>
        <v>1.3588000000000001E-2</v>
      </c>
      <c r="S237" s="191">
        <v>0</v>
      </c>
      <c r="T237" s="192">
        <f>S237*H237</f>
        <v>0</v>
      </c>
      <c r="AR237" s="16" t="s">
        <v>122</v>
      </c>
      <c r="AT237" s="16" t="s">
        <v>162</v>
      </c>
      <c r="AU237" s="16" t="s">
        <v>81</v>
      </c>
      <c r="AY237" s="16" t="s">
        <v>160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16" t="s">
        <v>77</v>
      </c>
      <c r="BK237" s="193">
        <f>ROUND(I237*H237,2)</f>
        <v>0</v>
      </c>
      <c r="BL237" s="16" t="s">
        <v>122</v>
      </c>
      <c r="BM237" s="16" t="s">
        <v>1024</v>
      </c>
    </row>
    <row r="238" spans="2:65" s="1" customFormat="1" ht="29.25">
      <c r="B238" s="33"/>
      <c r="C238" s="34"/>
      <c r="D238" s="194" t="s">
        <v>168</v>
      </c>
      <c r="E238" s="34"/>
      <c r="F238" s="195" t="s">
        <v>708</v>
      </c>
      <c r="G238" s="34"/>
      <c r="H238" s="34"/>
      <c r="I238" s="111"/>
      <c r="J238" s="34"/>
      <c r="K238" s="34"/>
      <c r="L238" s="37"/>
      <c r="M238" s="196"/>
      <c r="N238" s="59"/>
      <c r="O238" s="59"/>
      <c r="P238" s="59"/>
      <c r="Q238" s="59"/>
      <c r="R238" s="59"/>
      <c r="S238" s="59"/>
      <c r="T238" s="60"/>
      <c r="AT238" s="16" t="s">
        <v>168</v>
      </c>
      <c r="AU238" s="16" t="s">
        <v>81</v>
      </c>
    </row>
    <row r="239" spans="2:65" s="1" customFormat="1" ht="16.5" customHeight="1">
      <c r="B239" s="33"/>
      <c r="C239" s="182" t="s">
        <v>401</v>
      </c>
      <c r="D239" s="182" t="s">
        <v>162</v>
      </c>
      <c r="E239" s="183" t="s">
        <v>1025</v>
      </c>
      <c r="F239" s="184" t="s">
        <v>1026</v>
      </c>
      <c r="G239" s="185" t="s">
        <v>180</v>
      </c>
      <c r="H239" s="186">
        <v>9</v>
      </c>
      <c r="I239" s="187"/>
      <c r="J239" s="188">
        <f>ROUND(I239*H239,2)</f>
        <v>0</v>
      </c>
      <c r="K239" s="184" t="s">
        <v>166</v>
      </c>
      <c r="L239" s="37"/>
      <c r="M239" s="189" t="s">
        <v>1</v>
      </c>
      <c r="N239" s="190" t="s">
        <v>44</v>
      </c>
      <c r="O239" s="59"/>
      <c r="P239" s="191">
        <f>O239*H239</f>
        <v>0</v>
      </c>
      <c r="Q239" s="191">
        <v>1.8839999999999999E-2</v>
      </c>
      <c r="R239" s="191">
        <f>Q239*H239</f>
        <v>0.16955999999999999</v>
      </c>
      <c r="S239" s="191">
        <v>0</v>
      </c>
      <c r="T239" s="192">
        <f>S239*H239</f>
        <v>0</v>
      </c>
      <c r="AR239" s="16" t="s">
        <v>122</v>
      </c>
      <c r="AT239" s="16" t="s">
        <v>162</v>
      </c>
      <c r="AU239" s="16" t="s">
        <v>81</v>
      </c>
      <c r="AY239" s="16" t="s">
        <v>160</v>
      </c>
      <c r="BE239" s="193">
        <f>IF(N239="základní",J239,0)</f>
        <v>0</v>
      </c>
      <c r="BF239" s="193">
        <f>IF(N239="snížená",J239,0)</f>
        <v>0</v>
      </c>
      <c r="BG239" s="193">
        <f>IF(N239="zákl. přenesená",J239,0)</f>
        <v>0</v>
      </c>
      <c r="BH239" s="193">
        <f>IF(N239="sníž. přenesená",J239,0)</f>
        <v>0</v>
      </c>
      <c r="BI239" s="193">
        <f>IF(N239="nulová",J239,0)</f>
        <v>0</v>
      </c>
      <c r="BJ239" s="16" t="s">
        <v>77</v>
      </c>
      <c r="BK239" s="193">
        <f>ROUND(I239*H239,2)</f>
        <v>0</v>
      </c>
      <c r="BL239" s="16" t="s">
        <v>122</v>
      </c>
      <c r="BM239" s="16" t="s">
        <v>1027</v>
      </c>
    </row>
    <row r="240" spans="2:65" s="1" customFormat="1" ht="11.25">
      <c r="B240" s="33"/>
      <c r="C240" s="34"/>
      <c r="D240" s="194" t="s">
        <v>168</v>
      </c>
      <c r="E240" s="34"/>
      <c r="F240" s="195" t="s">
        <v>1028</v>
      </c>
      <c r="G240" s="34"/>
      <c r="H240" s="34"/>
      <c r="I240" s="111"/>
      <c r="J240" s="34"/>
      <c r="K240" s="34"/>
      <c r="L240" s="37"/>
      <c r="M240" s="196"/>
      <c r="N240" s="59"/>
      <c r="O240" s="59"/>
      <c r="P240" s="59"/>
      <c r="Q240" s="59"/>
      <c r="R240" s="59"/>
      <c r="S240" s="59"/>
      <c r="T240" s="60"/>
      <c r="AT240" s="16" t="s">
        <v>168</v>
      </c>
      <c r="AU240" s="16" t="s">
        <v>81</v>
      </c>
    </row>
    <row r="241" spans="2:65" s="12" customFormat="1" ht="11.25">
      <c r="B241" s="197"/>
      <c r="C241" s="198"/>
      <c r="D241" s="194" t="s">
        <v>170</v>
      </c>
      <c r="E241" s="199" t="s">
        <v>1</v>
      </c>
      <c r="F241" s="200" t="s">
        <v>1029</v>
      </c>
      <c r="G241" s="198"/>
      <c r="H241" s="201">
        <v>9</v>
      </c>
      <c r="I241" s="202"/>
      <c r="J241" s="198"/>
      <c r="K241" s="198"/>
      <c r="L241" s="203"/>
      <c r="M241" s="204"/>
      <c r="N241" s="205"/>
      <c r="O241" s="205"/>
      <c r="P241" s="205"/>
      <c r="Q241" s="205"/>
      <c r="R241" s="205"/>
      <c r="S241" s="205"/>
      <c r="T241" s="206"/>
      <c r="AT241" s="207" t="s">
        <v>170</v>
      </c>
      <c r="AU241" s="207" t="s">
        <v>81</v>
      </c>
      <c r="AV241" s="12" t="s">
        <v>81</v>
      </c>
      <c r="AW241" s="12" t="s">
        <v>34</v>
      </c>
      <c r="AX241" s="12" t="s">
        <v>77</v>
      </c>
      <c r="AY241" s="207" t="s">
        <v>160</v>
      </c>
    </row>
    <row r="242" spans="2:65" s="1" customFormat="1" ht="16.5" customHeight="1">
      <c r="B242" s="33"/>
      <c r="C242" s="182" t="s">
        <v>407</v>
      </c>
      <c r="D242" s="182" t="s">
        <v>162</v>
      </c>
      <c r="E242" s="183" t="s">
        <v>1030</v>
      </c>
      <c r="F242" s="184" t="s">
        <v>1031</v>
      </c>
      <c r="G242" s="185" t="s">
        <v>180</v>
      </c>
      <c r="H242" s="186">
        <v>45</v>
      </c>
      <c r="I242" s="187"/>
      <c r="J242" s="188">
        <f>ROUND(I242*H242,2)</f>
        <v>0</v>
      </c>
      <c r="K242" s="184" t="s">
        <v>166</v>
      </c>
      <c r="L242" s="37"/>
      <c r="M242" s="189" t="s">
        <v>1</v>
      </c>
      <c r="N242" s="190" t="s">
        <v>44</v>
      </c>
      <c r="O242" s="59"/>
      <c r="P242" s="191">
        <f>O242*H242</f>
        <v>0</v>
      </c>
      <c r="Q242" s="191">
        <v>1.4999999999999999E-4</v>
      </c>
      <c r="R242" s="191">
        <f>Q242*H242</f>
        <v>6.7499999999999991E-3</v>
      </c>
      <c r="S242" s="191">
        <v>0</v>
      </c>
      <c r="T242" s="192">
        <f>S242*H242</f>
        <v>0</v>
      </c>
      <c r="AR242" s="16" t="s">
        <v>122</v>
      </c>
      <c r="AT242" s="16" t="s">
        <v>162</v>
      </c>
      <c r="AU242" s="16" t="s">
        <v>81</v>
      </c>
      <c r="AY242" s="16" t="s">
        <v>160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16" t="s">
        <v>77</v>
      </c>
      <c r="BK242" s="193">
        <f>ROUND(I242*H242,2)</f>
        <v>0</v>
      </c>
      <c r="BL242" s="16" t="s">
        <v>122</v>
      </c>
      <c r="BM242" s="16" t="s">
        <v>1032</v>
      </c>
    </row>
    <row r="243" spans="2:65" s="1" customFormat="1" ht="11.25">
      <c r="B243" s="33"/>
      <c r="C243" s="34"/>
      <c r="D243" s="194" t="s">
        <v>168</v>
      </c>
      <c r="E243" s="34"/>
      <c r="F243" s="195" t="s">
        <v>1033</v>
      </c>
      <c r="G243" s="34"/>
      <c r="H243" s="34"/>
      <c r="I243" s="111"/>
      <c r="J243" s="34"/>
      <c r="K243" s="34"/>
      <c r="L243" s="37"/>
      <c r="M243" s="196"/>
      <c r="N243" s="59"/>
      <c r="O243" s="59"/>
      <c r="P243" s="59"/>
      <c r="Q243" s="59"/>
      <c r="R243" s="59"/>
      <c r="S243" s="59"/>
      <c r="T243" s="60"/>
      <c r="AT243" s="16" t="s">
        <v>168</v>
      </c>
      <c r="AU243" s="16" t="s">
        <v>81</v>
      </c>
    </row>
    <row r="244" spans="2:65" s="14" customFormat="1" ht="11.25">
      <c r="B244" s="232"/>
      <c r="C244" s="233"/>
      <c r="D244" s="194" t="s">
        <v>170</v>
      </c>
      <c r="E244" s="234" t="s">
        <v>1</v>
      </c>
      <c r="F244" s="235" t="s">
        <v>1034</v>
      </c>
      <c r="G244" s="233"/>
      <c r="H244" s="234" t="s">
        <v>1</v>
      </c>
      <c r="I244" s="236"/>
      <c r="J244" s="233"/>
      <c r="K244" s="233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170</v>
      </c>
      <c r="AU244" s="241" t="s">
        <v>81</v>
      </c>
      <c r="AV244" s="14" t="s">
        <v>77</v>
      </c>
      <c r="AW244" s="14" t="s">
        <v>34</v>
      </c>
      <c r="AX244" s="14" t="s">
        <v>73</v>
      </c>
      <c r="AY244" s="241" t="s">
        <v>160</v>
      </c>
    </row>
    <row r="245" spans="2:65" s="12" customFormat="1" ht="11.25">
      <c r="B245" s="197"/>
      <c r="C245" s="198"/>
      <c r="D245" s="194" t="s">
        <v>170</v>
      </c>
      <c r="E245" s="199" t="s">
        <v>1</v>
      </c>
      <c r="F245" s="200" t="s">
        <v>1035</v>
      </c>
      <c r="G245" s="198"/>
      <c r="H245" s="201">
        <v>45</v>
      </c>
      <c r="I245" s="202"/>
      <c r="J245" s="198"/>
      <c r="K245" s="198"/>
      <c r="L245" s="203"/>
      <c r="M245" s="204"/>
      <c r="N245" s="205"/>
      <c r="O245" s="205"/>
      <c r="P245" s="205"/>
      <c r="Q245" s="205"/>
      <c r="R245" s="205"/>
      <c r="S245" s="205"/>
      <c r="T245" s="206"/>
      <c r="AT245" s="207" t="s">
        <v>170</v>
      </c>
      <c r="AU245" s="207" t="s">
        <v>81</v>
      </c>
      <c r="AV245" s="12" t="s">
        <v>81</v>
      </c>
      <c r="AW245" s="12" t="s">
        <v>34</v>
      </c>
      <c r="AX245" s="12" t="s">
        <v>77</v>
      </c>
      <c r="AY245" s="207" t="s">
        <v>160</v>
      </c>
    </row>
    <row r="246" spans="2:65" s="1" customFormat="1" ht="16.5" customHeight="1">
      <c r="B246" s="33"/>
      <c r="C246" s="182" t="s">
        <v>413</v>
      </c>
      <c r="D246" s="182" t="s">
        <v>162</v>
      </c>
      <c r="E246" s="183" t="s">
        <v>1036</v>
      </c>
      <c r="F246" s="184" t="s">
        <v>1037</v>
      </c>
      <c r="G246" s="185" t="s">
        <v>180</v>
      </c>
      <c r="H246" s="186">
        <v>45</v>
      </c>
      <c r="I246" s="187"/>
      <c r="J246" s="188">
        <f>ROUND(I246*H246,2)</f>
        <v>0</v>
      </c>
      <c r="K246" s="184" t="s">
        <v>166</v>
      </c>
      <c r="L246" s="37"/>
      <c r="M246" s="189" t="s">
        <v>1</v>
      </c>
      <c r="N246" s="190" t="s">
        <v>44</v>
      </c>
      <c r="O246" s="59"/>
      <c r="P246" s="191">
        <f>O246*H246</f>
        <v>0</v>
      </c>
      <c r="Q246" s="191">
        <v>0</v>
      </c>
      <c r="R246" s="191">
        <f>Q246*H246</f>
        <v>0</v>
      </c>
      <c r="S246" s="191">
        <v>0</v>
      </c>
      <c r="T246" s="192">
        <f>S246*H246</f>
        <v>0</v>
      </c>
      <c r="AR246" s="16" t="s">
        <v>122</v>
      </c>
      <c r="AT246" s="16" t="s">
        <v>162</v>
      </c>
      <c r="AU246" s="16" t="s">
        <v>81</v>
      </c>
      <c r="AY246" s="16" t="s">
        <v>160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16" t="s">
        <v>77</v>
      </c>
      <c r="BK246" s="193">
        <f>ROUND(I246*H246,2)</f>
        <v>0</v>
      </c>
      <c r="BL246" s="16" t="s">
        <v>122</v>
      </c>
      <c r="BM246" s="16" t="s">
        <v>1038</v>
      </c>
    </row>
    <row r="247" spans="2:65" s="1" customFormat="1" ht="11.25">
      <c r="B247" s="33"/>
      <c r="C247" s="34"/>
      <c r="D247" s="194" t="s">
        <v>168</v>
      </c>
      <c r="E247" s="34"/>
      <c r="F247" s="195" t="s">
        <v>1039</v>
      </c>
      <c r="G247" s="34"/>
      <c r="H247" s="34"/>
      <c r="I247" s="111"/>
      <c r="J247" s="34"/>
      <c r="K247" s="34"/>
      <c r="L247" s="37"/>
      <c r="M247" s="196"/>
      <c r="N247" s="59"/>
      <c r="O247" s="59"/>
      <c r="P247" s="59"/>
      <c r="Q247" s="59"/>
      <c r="R247" s="59"/>
      <c r="S247" s="59"/>
      <c r="T247" s="60"/>
      <c r="AT247" s="16" t="s">
        <v>168</v>
      </c>
      <c r="AU247" s="16" t="s">
        <v>81</v>
      </c>
    </row>
    <row r="248" spans="2:65" s="14" customFormat="1" ht="11.25">
      <c r="B248" s="232"/>
      <c r="C248" s="233"/>
      <c r="D248" s="194" t="s">
        <v>170</v>
      </c>
      <c r="E248" s="234" t="s">
        <v>1</v>
      </c>
      <c r="F248" s="235" t="s">
        <v>1034</v>
      </c>
      <c r="G248" s="233"/>
      <c r="H248" s="234" t="s">
        <v>1</v>
      </c>
      <c r="I248" s="236"/>
      <c r="J248" s="233"/>
      <c r="K248" s="233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170</v>
      </c>
      <c r="AU248" s="241" t="s">
        <v>81</v>
      </c>
      <c r="AV248" s="14" t="s">
        <v>77</v>
      </c>
      <c r="AW248" s="14" t="s">
        <v>34</v>
      </c>
      <c r="AX248" s="14" t="s">
        <v>73</v>
      </c>
      <c r="AY248" s="241" t="s">
        <v>160</v>
      </c>
    </row>
    <row r="249" spans="2:65" s="12" customFormat="1" ht="11.25">
      <c r="B249" s="197"/>
      <c r="C249" s="198"/>
      <c r="D249" s="194" t="s">
        <v>170</v>
      </c>
      <c r="E249" s="199" t="s">
        <v>1</v>
      </c>
      <c r="F249" s="200" t="s">
        <v>1035</v>
      </c>
      <c r="G249" s="198"/>
      <c r="H249" s="201">
        <v>45</v>
      </c>
      <c r="I249" s="202"/>
      <c r="J249" s="198"/>
      <c r="K249" s="198"/>
      <c r="L249" s="203"/>
      <c r="M249" s="204"/>
      <c r="N249" s="205"/>
      <c r="O249" s="205"/>
      <c r="P249" s="205"/>
      <c r="Q249" s="205"/>
      <c r="R249" s="205"/>
      <c r="S249" s="205"/>
      <c r="T249" s="206"/>
      <c r="AT249" s="207" t="s">
        <v>170</v>
      </c>
      <c r="AU249" s="207" t="s">
        <v>81</v>
      </c>
      <c r="AV249" s="12" t="s">
        <v>81</v>
      </c>
      <c r="AW249" s="12" t="s">
        <v>34</v>
      </c>
      <c r="AX249" s="12" t="s">
        <v>77</v>
      </c>
      <c r="AY249" s="207" t="s">
        <v>160</v>
      </c>
    </row>
    <row r="250" spans="2:65" s="1" customFormat="1" ht="16.5" customHeight="1">
      <c r="B250" s="33"/>
      <c r="C250" s="182" t="s">
        <v>419</v>
      </c>
      <c r="D250" s="182" t="s">
        <v>162</v>
      </c>
      <c r="E250" s="183" t="s">
        <v>312</v>
      </c>
      <c r="F250" s="184" t="s">
        <v>313</v>
      </c>
      <c r="G250" s="185" t="s">
        <v>180</v>
      </c>
      <c r="H250" s="186">
        <v>9</v>
      </c>
      <c r="I250" s="187"/>
      <c r="J250" s="188">
        <f>ROUND(I250*H250,2)</f>
        <v>0</v>
      </c>
      <c r="K250" s="184" t="s">
        <v>166</v>
      </c>
      <c r="L250" s="37"/>
      <c r="M250" s="189" t="s">
        <v>1</v>
      </c>
      <c r="N250" s="190" t="s">
        <v>44</v>
      </c>
      <c r="O250" s="59"/>
      <c r="P250" s="191">
        <f>O250*H250</f>
        <v>0</v>
      </c>
      <c r="Q250" s="191">
        <v>0</v>
      </c>
      <c r="R250" s="191">
        <f>Q250*H250</f>
        <v>0</v>
      </c>
      <c r="S250" s="191">
        <v>0</v>
      </c>
      <c r="T250" s="192">
        <f>S250*H250</f>
        <v>0</v>
      </c>
      <c r="AR250" s="16" t="s">
        <v>122</v>
      </c>
      <c r="AT250" s="16" t="s">
        <v>162</v>
      </c>
      <c r="AU250" s="16" t="s">
        <v>81</v>
      </c>
      <c r="AY250" s="16" t="s">
        <v>160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16" t="s">
        <v>77</v>
      </c>
      <c r="BK250" s="193">
        <f>ROUND(I250*H250,2)</f>
        <v>0</v>
      </c>
      <c r="BL250" s="16" t="s">
        <v>122</v>
      </c>
      <c r="BM250" s="16" t="s">
        <v>1040</v>
      </c>
    </row>
    <row r="251" spans="2:65" s="1" customFormat="1" ht="11.25">
      <c r="B251" s="33"/>
      <c r="C251" s="34"/>
      <c r="D251" s="194" t="s">
        <v>168</v>
      </c>
      <c r="E251" s="34"/>
      <c r="F251" s="195" t="s">
        <v>315</v>
      </c>
      <c r="G251" s="34"/>
      <c r="H251" s="34"/>
      <c r="I251" s="111"/>
      <c r="J251" s="34"/>
      <c r="K251" s="34"/>
      <c r="L251" s="37"/>
      <c r="M251" s="196"/>
      <c r="N251" s="59"/>
      <c r="O251" s="59"/>
      <c r="P251" s="59"/>
      <c r="Q251" s="59"/>
      <c r="R251" s="59"/>
      <c r="S251" s="59"/>
      <c r="T251" s="60"/>
      <c r="AT251" s="16" t="s">
        <v>168</v>
      </c>
      <c r="AU251" s="16" t="s">
        <v>81</v>
      </c>
    </row>
    <row r="252" spans="2:65" s="12" customFormat="1" ht="11.25">
      <c r="B252" s="197"/>
      <c r="C252" s="198"/>
      <c r="D252" s="194" t="s">
        <v>170</v>
      </c>
      <c r="E252" s="199" t="s">
        <v>1</v>
      </c>
      <c r="F252" s="200" t="s">
        <v>1041</v>
      </c>
      <c r="G252" s="198"/>
      <c r="H252" s="201">
        <v>9</v>
      </c>
      <c r="I252" s="202"/>
      <c r="J252" s="198"/>
      <c r="K252" s="198"/>
      <c r="L252" s="203"/>
      <c r="M252" s="204"/>
      <c r="N252" s="205"/>
      <c r="O252" s="205"/>
      <c r="P252" s="205"/>
      <c r="Q252" s="205"/>
      <c r="R252" s="205"/>
      <c r="S252" s="205"/>
      <c r="T252" s="206"/>
      <c r="AT252" s="207" t="s">
        <v>170</v>
      </c>
      <c r="AU252" s="207" t="s">
        <v>81</v>
      </c>
      <c r="AV252" s="12" t="s">
        <v>81</v>
      </c>
      <c r="AW252" s="12" t="s">
        <v>34</v>
      </c>
      <c r="AX252" s="12" t="s">
        <v>77</v>
      </c>
      <c r="AY252" s="207" t="s">
        <v>160</v>
      </c>
    </row>
    <row r="253" spans="2:65" s="1" customFormat="1" ht="16.5" customHeight="1">
      <c r="B253" s="33"/>
      <c r="C253" s="219" t="s">
        <v>427</v>
      </c>
      <c r="D253" s="219" t="s">
        <v>244</v>
      </c>
      <c r="E253" s="220" t="s">
        <v>1042</v>
      </c>
      <c r="F253" s="221" t="s">
        <v>1043</v>
      </c>
      <c r="G253" s="222" t="s">
        <v>180</v>
      </c>
      <c r="H253" s="223">
        <v>9</v>
      </c>
      <c r="I253" s="224"/>
      <c r="J253" s="225">
        <f>ROUND(I253*H253,2)</f>
        <v>0</v>
      </c>
      <c r="K253" s="221" t="s">
        <v>166</v>
      </c>
      <c r="L253" s="226"/>
      <c r="M253" s="227" t="s">
        <v>1</v>
      </c>
      <c r="N253" s="228" t="s">
        <v>44</v>
      </c>
      <c r="O253" s="59"/>
      <c r="P253" s="191">
        <f>O253*H253</f>
        <v>0</v>
      </c>
      <c r="Q253" s="191">
        <v>1.5499999999999999E-3</v>
      </c>
      <c r="R253" s="191">
        <f>Q253*H253</f>
        <v>1.3949999999999999E-2</v>
      </c>
      <c r="S253" s="191">
        <v>0</v>
      </c>
      <c r="T253" s="192">
        <f>S253*H253</f>
        <v>0</v>
      </c>
      <c r="AR253" s="16" t="s">
        <v>209</v>
      </c>
      <c r="AT253" s="16" t="s">
        <v>244</v>
      </c>
      <c r="AU253" s="16" t="s">
        <v>81</v>
      </c>
      <c r="AY253" s="16" t="s">
        <v>160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6" t="s">
        <v>77</v>
      </c>
      <c r="BK253" s="193">
        <f>ROUND(I253*H253,2)</f>
        <v>0</v>
      </c>
      <c r="BL253" s="16" t="s">
        <v>122</v>
      </c>
      <c r="BM253" s="16" t="s">
        <v>1044</v>
      </c>
    </row>
    <row r="254" spans="2:65" s="1" customFormat="1" ht="11.25">
      <c r="B254" s="33"/>
      <c r="C254" s="34"/>
      <c r="D254" s="194" t="s">
        <v>168</v>
      </c>
      <c r="E254" s="34"/>
      <c r="F254" s="195" t="s">
        <v>1043</v>
      </c>
      <c r="G254" s="34"/>
      <c r="H254" s="34"/>
      <c r="I254" s="111"/>
      <c r="J254" s="34"/>
      <c r="K254" s="34"/>
      <c r="L254" s="37"/>
      <c r="M254" s="196"/>
      <c r="N254" s="59"/>
      <c r="O254" s="59"/>
      <c r="P254" s="59"/>
      <c r="Q254" s="59"/>
      <c r="R254" s="59"/>
      <c r="S254" s="59"/>
      <c r="T254" s="60"/>
      <c r="AT254" s="16" t="s">
        <v>168</v>
      </c>
      <c r="AU254" s="16" t="s">
        <v>81</v>
      </c>
    </row>
    <row r="255" spans="2:65" s="11" customFormat="1" ht="22.9" customHeight="1">
      <c r="B255" s="166"/>
      <c r="C255" s="167"/>
      <c r="D255" s="168" t="s">
        <v>72</v>
      </c>
      <c r="E255" s="180" t="s">
        <v>122</v>
      </c>
      <c r="F255" s="180" t="s">
        <v>335</v>
      </c>
      <c r="G255" s="167"/>
      <c r="H255" s="167"/>
      <c r="I255" s="170"/>
      <c r="J255" s="181">
        <f>BK255</f>
        <v>0</v>
      </c>
      <c r="K255" s="167"/>
      <c r="L255" s="172"/>
      <c r="M255" s="173"/>
      <c r="N255" s="174"/>
      <c r="O255" s="174"/>
      <c r="P255" s="175">
        <f>SUM(P256:P272)</f>
        <v>0</v>
      </c>
      <c r="Q255" s="174"/>
      <c r="R255" s="175">
        <f>SUM(R256:R272)</f>
        <v>1030.20875555</v>
      </c>
      <c r="S255" s="174"/>
      <c r="T255" s="176">
        <f>SUM(T256:T272)</f>
        <v>0</v>
      </c>
      <c r="AR255" s="177" t="s">
        <v>77</v>
      </c>
      <c r="AT255" s="178" t="s">
        <v>72</v>
      </c>
      <c r="AU255" s="178" t="s">
        <v>77</v>
      </c>
      <c r="AY255" s="177" t="s">
        <v>160</v>
      </c>
      <c r="BK255" s="179">
        <f>SUM(BK256:BK272)</f>
        <v>0</v>
      </c>
    </row>
    <row r="256" spans="2:65" s="1" customFormat="1" ht="16.5" customHeight="1">
      <c r="B256" s="33"/>
      <c r="C256" s="182" t="s">
        <v>432</v>
      </c>
      <c r="D256" s="182" t="s">
        <v>162</v>
      </c>
      <c r="E256" s="183" t="s">
        <v>1045</v>
      </c>
      <c r="F256" s="184" t="s">
        <v>1046</v>
      </c>
      <c r="G256" s="185" t="s">
        <v>165</v>
      </c>
      <c r="H256" s="186">
        <v>890.3</v>
      </c>
      <c r="I256" s="187"/>
      <c r="J256" s="188">
        <f>ROUND(I256*H256,2)</f>
        <v>0</v>
      </c>
      <c r="K256" s="184" t="s">
        <v>166</v>
      </c>
      <c r="L256" s="37"/>
      <c r="M256" s="189" t="s">
        <v>1</v>
      </c>
      <c r="N256" s="190" t="s">
        <v>44</v>
      </c>
      <c r="O256" s="59"/>
      <c r="P256" s="191">
        <f>O256*H256</f>
        <v>0</v>
      </c>
      <c r="Q256" s="191">
        <v>0.21251999999999999</v>
      </c>
      <c r="R256" s="191">
        <f>Q256*H256</f>
        <v>189.20655599999998</v>
      </c>
      <c r="S256" s="191">
        <v>0</v>
      </c>
      <c r="T256" s="192">
        <f>S256*H256</f>
        <v>0</v>
      </c>
      <c r="AR256" s="16" t="s">
        <v>122</v>
      </c>
      <c r="AT256" s="16" t="s">
        <v>162</v>
      </c>
      <c r="AU256" s="16" t="s">
        <v>81</v>
      </c>
      <c r="AY256" s="16" t="s">
        <v>160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6" t="s">
        <v>77</v>
      </c>
      <c r="BK256" s="193">
        <f>ROUND(I256*H256,2)</f>
        <v>0</v>
      </c>
      <c r="BL256" s="16" t="s">
        <v>122</v>
      </c>
      <c r="BM256" s="16" t="s">
        <v>1047</v>
      </c>
    </row>
    <row r="257" spans="2:65" s="1" customFormat="1" ht="11.25">
      <c r="B257" s="33"/>
      <c r="C257" s="34"/>
      <c r="D257" s="194" t="s">
        <v>168</v>
      </c>
      <c r="E257" s="34"/>
      <c r="F257" s="195" t="s">
        <v>1048</v>
      </c>
      <c r="G257" s="34"/>
      <c r="H257" s="34"/>
      <c r="I257" s="111"/>
      <c r="J257" s="34"/>
      <c r="K257" s="34"/>
      <c r="L257" s="37"/>
      <c r="M257" s="196"/>
      <c r="N257" s="59"/>
      <c r="O257" s="59"/>
      <c r="P257" s="59"/>
      <c r="Q257" s="59"/>
      <c r="R257" s="59"/>
      <c r="S257" s="59"/>
      <c r="T257" s="60"/>
      <c r="AT257" s="16" t="s">
        <v>168</v>
      </c>
      <c r="AU257" s="16" t="s">
        <v>81</v>
      </c>
    </row>
    <row r="258" spans="2:65" s="12" customFormat="1" ht="11.25">
      <c r="B258" s="197"/>
      <c r="C258" s="198"/>
      <c r="D258" s="194" t="s">
        <v>170</v>
      </c>
      <c r="E258" s="199" t="s">
        <v>1</v>
      </c>
      <c r="F258" s="200" t="s">
        <v>1049</v>
      </c>
      <c r="G258" s="198"/>
      <c r="H258" s="201">
        <v>890.3</v>
      </c>
      <c r="I258" s="202"/>
      <c r="J258" s="198"/>
      <c r="K258" s="198"/>
      <c r="L258" s="203"/>
      <c r="M258" s="204"/>
      <c r="N258" s="205"/>
      <c r="O258" s="205"/>
      <c r="P258" s="205"/>
      <c r="Q258" s="205"/>
      <c r="R258" s="205"/>
      <c r="S258" s="205"/>
      <c r="T258" s="206"/>
      <c r="AT258" s="207" t="s">
        <v>170</v>
      </c>
      <c r="AU258" s="207" t="s">
        <v>81</v>
      </c>
      <c r="AV258" s="12" t="s">
        <v>81</v>
      </c>
      <c r="AW258" s="12" t="s">
        <v>34</v>
      </c>
      <c r="AX258" s="12" t="s">
        <v>77</v>
      </c>
      <c r="AY258" s="207" t="s">
        <v>160</v>
      </c>
    </row>
    <row r="259" spans="2:65" s="1" customFormat="1" ht="16.5" customHeight="1">
      <c r="B259" s="33"/>
      <c r="C259" s="182" t="s">
        <v>437</v>
      </c>
      <c r="D259" s="182" t="s">
        <v>162</v>
      </c>
      <c r="E259" s="183" t="s">
        <v>1050</v>
      </c>
      <c r="F259" s="184" t="s">
        <v>1051</v>
      </c>
      <c r="G259" s="185" t="s">
        <v>174</v>
      </c>
      <c r="H259" s="186">
        <v>0.27</v>
      </c>
      <c r="I259" s="187"/>
      <c r="J259" s="188">
        <f>ROUND(I259*H259,2)</f>
        <v>0</v>
      </c>
      <c r="K259" s="184" t="s">
        <v>166</v>
      </c>
      <c r="L259" s="37"/>
      <c r="M259" s="189" t="s">
        <v>1</v>
      </c>
      <c r="N259" s="190" t="s">
        <v>44</v>
      </c>
      <c r="O259" s="59"/>
      <c r="P259" s="191">
        <f>O259*H259</f>
        <v>0</v>
      </c>
      <c r="Q259" s="191">
        <v>2.83331</v>
      </c>
      <c r="R259" s="191">
        <f>Q259*H259</f>
        <v>0.7649937</v>
      </c>
      <c r="S259" s="191">
        <v>0</v>
      </c>
      <c r="T259" s="192">
        <f>S259*H259</f>
        <v>0</v>
      </c>
      <c r="AR259" s="16" t="s">
        <v>122</v>
      </c>
      <c r="AT259" s="16" t="s">
        <v>162</v>
      </c>
      <c r="AU259" s="16" t="s">
        <v>81</v>
      </c>
      <c r="AY259" s="16" t="s">
        <v>160</v>
      </c>
      <c r="BE259" s="193">
        <f>IF(N259="základní",J259,0)</f>
        <v>0</v>
      </c>
      <c r="BF259" s="193">
        <f>IF(N259="snížená",J259,0)</f>
        <v>0</v>
      </c>
      <c r="BG259" s="193">
        <f>IF(N259="zákl. přenesená",J259,0)</f>
        <v>0</v>
      </c>
      <c r="BH259" s="193">
        <f>IF(N259="sníž. přenesená",J259,0)</f>
        <v>0</v>
      </c>
      <c r="BI259" s="193">
        <f>IF(N259="nulová",J259,0)</f>
        <v>0</v>
      </c>
      <c r="BJ259" s="16" t="s">
        <v>77</v>
      </c>
      <c r="BK259" s="193">
        <f>ROUND(I259*H259,2)</f>
        <v>0</v>
      </c>
      <c r="BL259" s="16" t="s">
        <v>122</v>
      </c>
      <c r="BM259" s="16" t="s">
        <v>1052</v>
      </c>
    </row>
    <row r="260" spans="2:65" s="1" customFormat="1" ht="19.5">
      <c r="B260" s="33"/>
      <c r="C260" s="34"/>
      <c r="D260" s="194" t="s">
        <v>168</v>
      </c>
      <c r="E260" s="34"/>
      <c r="F260" s="195" t="s">
        <v>1053</v>
      </c>
      <c r="G260" s="34"/>
      <c r="H260" s="34"/>
      <c r="I260" s="111"/>
      <c r="J260" s="34"/>
      <c r="K260" s="34"/>
      <c r="L260" s="37"/>
      <c r="M260" s="196"/>
      <c r="N260" s="59"/>
      <c r="O260" s="59"/>
      <c r="P260" s="59"/>
      <c r="Q260" s="59"/>
      <c r="R260" s="59"/>
      <c r="S260" s="59"/>
      <c r="T260" s="60"/>
      <c r="AT260" s="16" t="s">
        <v>168</v>
      </c>
      <c r="AU260" s="16" t="s">
        <v>81</v>
      </c>
    </row>
    <row r="261" spans="2:65" s="12" customFormat="1" ht="11.25">
      <c r="B261" s="197"/>
      <c r="C261" s="198"/>
      <c r="D261" s="194" t="s">
        <v>170</v>
      </c>
      <c r="E261" s="199" t="s">
        <v>1</v>
      </c>
      <c r="F261" s="200" t="s">
        <v>1054</v>
      </c>
      <c r="G261" s="198"/>
      <c r="H261" s="201">
        <v>0.27</v>
      </c>
      <c r="I261" s="202"/>
      <c r="J261" s="198"/>
      <c r="K261" s="198"/>
      <c r="L261" s="203"/>
      <c r="M261" s="204"/>
      <c r="N261" s="205"/>
      <c r="O261" s="205"/>
      <c r="P261" s="205"/>
      <c r="Q261" s="205"/>
      <c r="R261" s="205"/>
      <c r="S261" s="205"/>
      <c r="T261" s="206"/>
      <c r="AT261" s="207" t="s">
        <v>170</v>
      </c>
      <c r="AU261" s="207" t="s">
        <v>81</v>
      </c>
      <c r="AV261" s="12" t="s">
        <v>81</v>
      </c>
      <c r="AW261" s="12" t="s">
        <v>34</v>
      </c>
      <c r="AX261" s="12" t="s">
        <v>77</v>
      </c>
      <c r="AY261" s="207" t="s">
        <v>160</v>
      </c>
    </row>
    <row r="262" spans="2:65" s="1" customFormat="1" ht="16.5" customHeight="1">
      <c r="B262" s="33"/>
      <c r="C262" s="182" t="s">
        <v>442</v>
      </c>
      <c r="D262" s="182" t="s">
        <v>162</v>
      </c>
      <c r="E262" s="183" t="s">
        <v>1055</v>
      </c>
      <c r="F262" s="184" t="s">
        <v>1056</v>
      </c>
      <c r="G262" s="185" t="s">
        <v>174</v>
      </c>
      <c r="H262" s="186">
        <v>1.7230000000000001</v>
      </c>
      <c r="I262" s="187"/>
      <c r="J262" s="188">
        <f>ROUND(I262*H262,2)</f>
        <v>0</v>
      </c>
      <c r="K262" s="184" t="s">
        <v>166</v>
      </c>
      <c r="L262" s="37"/>
      <c r="M262" s="189" t="s">
        <v>1</v>
      </c>
      <c r="N262" s="190" t="s">
        <v>44</v>
      </c>
      <c r="O262" s="59"/>
      <c r="P262" s="191">
        <f>O262*H262</f>
        <v>0</v>
      </c>
      <c r="Q262" s="191">
        <v>2.49255</v>
      </c>
      <c r="R262" s="191">
        <f>Q262*H262</f>
        <v>4.2946636500000004</v>
      </c>
      <c r="S262" s="191">
        <v>0</v>
      </c>
      <c r="T262" s="192">
        <f>S262*H262</f>
        <v>0</v>
      </c>
      <c r="AR262" s="16" t="s">
        <v>122</v>
      </c>
      <c r="AT262" s="16" t="s">
        <v>162</v>
      </c>
      <c r="AU262" s="16" t="s">
        <v>81</v>
      </c>
      <c r="AY262" s="16" t="s">
        <v>160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16" t="s">
        <v>77</v>
      </c>
      <c r="BK262" s="193">
        <f>ROUND(I262*H262,2)</f>
        <v>0</v>
      </c>
      <c r="BL262" s="16" t="s">
        <v>122</v>
      </c>
      <c r="BM262" s="16" t="s">
        <v>1057</v>
      </c>
    </row>
    <row r="263" spans="2:65" s="1" customFormat="1" ht="11.25">
      <c r="B263" s="33"/>
      <c r="C263" s="34"/>
      <c r="D263" s="194" t="s">
        <v>168</v>
      </c>
      <c r="E263" s="34"/>
      <c r="F263" s="195" t="s">
        <v>1058</v>
      </c>
      <c r="G263" s="34"/>
      <c r="H263" s="34"/>
      <c r="I263" s="111"/>
      <c r="J263" s="34"/>
      <c r="K263" s="34"/>
      <c r="L263" s="37"/>
      <c r="M263" s="196"/>
      <c r="N263" s="59"/>
      <c r="O263" s="59"/>
      <c r="P263" s="59"/>
      <c r="Q263" s="59"/>
      <c r="R263" s="59"/>
      <c r="S263" s="59"/>
      <c r="T263" s="60"/>
      <c r="AT263" s="16" t="s">
        <v>168</v>
      </c>
      <c r="AU263" s="16" t="s">
        <v>81</v>
      </c>
    </row>
    <row r="264" spans="2:65" s="12" customFormat="1" ht="11.25">
      <c r="B264" s="197"/>
      <c r="C264" s="198"/>
      <c r="D264" s="194" t="s">
        <v>170</v>
      </c>
      <c r="E264" s="199" t="s">
        <v>1</v>
      </c>
      <c r="F264" s="200" t="s">
        <v>1059</v>
      </c>
      <c r="G264" s="198"/>
      <c r="H264" s="201">
        <v>1.9930000000000001</v>
      </c>
      <c r="I264" s="202"/>
      <c r="J264" s="198"/>
      <c r="K264" s="198"/>
      <c r="L264" s="203"/>
      <c r="M264" s="204"/>
      <c r="N264" s="205"/>
      <c r="O264" s="205"/>
      <c r="P264" s="205"/>
      <c r="Q264" s="205"/>
      <c r="R264" s="205"/>
      <c r="S264" s="205"/>
      <c r="T264" s="206"/>
      <c r="AT264" s="207" t="s">
        <v>170</v>
      </c>
      <c r="AU264" s="207" t="s">
        <v>81</v>
      </c>
      <c r="AV264" s="12" t="s">
        <v>81</v>
      </c>
      <c r="AW264" s="12" t="s">
        <v>34</v>
      </c>
      <c r="AX264" s="12" t="s">
        <v>73</v>
      </c>
      <c r="AY264" s="207" t="s">
        <v>160</v>
      </c>
    </row>
    <row r="265" spans="2:65" s="12" customFormat="1" ht="11.25">
      <c r="B265" s="197"/>
      <c r="C265" s="198"/>
      <c r="D265" s="194" t="s">
        <v>170</v>
      </c>
      <c r="E265" s="199" t="s">
        <v>1</v>
      </c>
      <c r="F265" s="200" t="s">
        <v>1060</v>
      </c>
      <c r="G265" s="198"/>
      <c r="H265" s="201">
        <v>-0.27</v>
      </c>
      <c r="I265" s="202"/>
      <c r="J265" s="198"/>
      <c r="K265" s="198"/>
      <c r="L265" s="203"/>
      <c r="M265" s="204"/>
      <c r="N265" s="205"/>
      <c r="O265" s="205"/>
      <c r="P265" s="205"/>
      <c r="Q265" s="205"/>
      <c r="R265" s="205"/>
      <c r="S265" s="205"/>
      <c r="T265" s="206"/>
      <c r="AT265" s="207" t="s">
        <v>170</v>
      </c>
      <c r="AU265" s="207" t="s">
        <v>81</v>
      </c>
      <c r="AV265" s="12" t="s">
        <v>81</v>
      </c>
      <c r="AW265" s="12" t="s">
        <v>34</v>
      </c>
      <c r="AX265" s="12" t="s">
        <v>73</v>
      </c>
      <c r="AY265" s="207" t="s">
        <v>160</v>
      </c>
    </row>
    <row r="266" spans="2:65" s="13" customFormat="1" ht="11.25">
      <c r="B266" s="208"/>
      <c r="C266" s="209"/>
      <c r="D266" s="194" t="s">
        <v>170</v>
      </c>
      <c r="E266" s="210" t="s">
        <v>1</v>
      </c>
      <c r="F266" s="211" t="s">
        <v>196</v>
      </c>
      <c r="G266" s="209"/>
      <c r="H266" s="212">
        <v>1.7230000000000001</v>
      </c>
      <c r="I266" s="213"/>
      <c r="J266" s="209"/>
      <c r="K266" s="209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170</v>
      </c>
      <c r="AU266" s="218" t="s">
        <v>81</v>
      </c>
      <c r="AV266" s="13" t="s">
        <v>122</v>
      </c>
      <c r="AW266" s="13" t="s">
        <v>34</v>
      </c>
      <c r="AX266" s="13" t="s">
        <v>77</v>
      </c>
      <c r="AY266" s="218" t="s">
        <v>160</v>
      </c>
    </row>
    <row r="267" spans="2:65" s="1" customFormat="1" ht="16.5" customHeight="1">
      <c r="B267" s="33"/>
      <c r="C267" s="182" t="s">
        <v>450</v>
      </c>
      <c r="D267" s="182" t="s">
        <v>162</v>
      </c>
      <c r="E267" s="183" t="s">
        <v>1061</v>
      </c>
      <c r="F267" s="184" t="s">
        <v>1062</v>
      </c>
      <c r="G267" s="185" t="s">
        <v>174</v>
      </c>
      <c r="H267" s="186">
        <v>178.11</v>
      </c>
      <c r="I267" s="187"/>
      <c r="J267" s="188">
        <f>ROUND(I267*H267,2)</f>
        <v>0</v>
      </c>
      <c r="K267" s="184" t="s">
        <v>166</v>
      </c>
      <c r="L267" s="37"/>
      <c r="M267" s="189" t="s">
        <v>1</v>
      </c>
      <c r="N267" s="190" t="s">
        <v>44</v>
      </c>
      <c r="O267" s="59"/>
      <c r="P267" s="191">
        <f>O267*H267</f>
        <v>0</v>
      </c>
      <c r="Q267" s="191">
        <v>2.5068199999999998</v>
      </c>
      <c r="R267" s="191">
        <f>Q267*H267</f>
        <v>446.48971019999999</v>
      </c>
      <c r="S267" s="191">
        <v>0</v>
      </c>
      <c r="T267" s="192">
        <f>S267*H267</f>
        <v>0</v>
      </c>
      <c r="AR267" s="16" t="s">
        <v>122</v>
      </c>
      <c r="AT267" s="16" t="s">
        <v>162</v>
      </c>
      <c r="AU267" s="16" t="s">
        <v>81</v>
      </c>
      <c r="AY267" s="16" t="s">
        <v>160</v>
      </c>
      <c r="BE267" s="193">
        <f>IF(N267="základní",J267,0)</f>
        <v>0</v>
      </c>
      <c r="BF267" s="193">
        <f>IF(N267="snížená",J267,0)</f>
        <v>0</v>
      </c>
      <c r="BG267" s="193">
        <f>IF(N267="zákl. přenesená",J267,0)</f>
        <v>0</v>
      </c>
      <c r="BH267" s="193">
        <f>IF(N267="sníž. přenesená",J267,0)</f>
        <v>0</v>
      </c>
      <c r="BI267" s="193">
        <f>IF(N267="nulová",J267,0)</f>
        <v>0</v>
      </c>
      <c r="BJ267" s="16" t="s">
        <v>77</v>
      </c>
      <c r="BK267" s="193">
        <f>ROUND(I267*H267,2)</f>
        <v>0</v>
      </c>
      <c r="BL267" s="16" t="s">
        <v>122</v>
      </c>
      <c r="BM267" s="16" t="s">
        <v>1063</v>
      </c>
    </row>
    <row r="268" spans="2:65" s="1" customFormat="1" ht="19.5">
      <c r="B268" s="33"/>
      <c r="C268" s="34"/>
      <c r="D268" s="194" t="s">
        <v>168</v>
      </c>
      <c r="E268" s="34"/>
      <c r="F268" s="195" t="s">
        <v>1064</v>
      </c>
      <c r="G268" s="34"/>
      <c r="H268" s="34"/>
      <c r="I268" s="111"/>
      <c r="J268" s="34"/>
      <c r="K268" s="34"/>
      <c r="L268" s="37"/>
      <c r="M268" s="196"/>
      <c r="N268" s="59"/>
      <c r="O268" s="59"/>
      <c r="P268" s="59"/>
      <c r="Q268" s="59"/>
      <c r="R268" s="59"/>
      <c r="S268" s="59"/>
      <c r="T268" s="60"/>
      <c r="AT268" s="16" t="s">
        <v>168</v>
      </c>
      <c r="AU268" s="16" t="s">
        <v>81</v>
      </c>
    </row>
    <row r="269" spans="2:65" s="12" customFormat="1" ht="11.25">
      <c r="B269" s="197"/>
      <c r="C269" s="198"/>
      <c r="D269" s="194" t="s">
        <v>170</v>
      </c>
      <c r="E269" s="199" t="s">
        <v>1</v>
      </c>
      <c r="F269" s="200" t="s">
        <v>1065</v>
      </c>
      <c r="G269" s="198"/>
      <c r="H269" s="201">
        <v>178.11</v>
      </c>
      <c r="I269" s="202"/>
      <c r="J269" s="198"/>
      <c r="K269" s="198"/>
      <c r="L269" s="203"/>
      <c r="M269" s="204"/>
      <c r="N269" s="205"/>
      <c r="O269" s="205"/>
      <c r="P269" s="205"/>
      <c r="Q269" s="205"/>
      <c r="R269" s="205"/>
      <c r="S269" s="205"/>
      <c r="T269" s="206"/>
      <c r="AT269" s="207" t="s">
        <v>170</v>
      </c>
      <c r="AU269" s="207" t="s">
        <v>81</v>
      </c>
      <c r="AV269" s="12" t="s">
        <v>81</v>
      </c>
      <c r="AW269" s="12" t="s">
        <v>34</v>
      </c>
      <c r="AX269" s="12" t="s">
        <v>77</v>
      </c>
      <c r="AY269" s="207" t="s">
        <v>160</v>
      </c>
    </row>
    <row r="270" spans="2:65" s="1" customFormat="1" ht="16.5" customHeight="1">
      <c r="B270" s="33"/>
      <c r="C270" s="182" t="s">
        <v>807</v>
      </c>
      <c r="D270" s="182" t="s">
        <v>162</v>
      </c>
      <c r="E270" s="183" t="s">
        <v>1066</v>
      </c>
      <c r="F270" s="184" t="s">
        <v>1067</v>
      </c>
      <c r="G270" s="185" t="s">
        <v>165</v>
      </c>
      <c r="H270" s="186">
        <v>890.3</v>
      </c>
      <c r="I270" s="187"/>
      <c r="J270" s="188">
        <f>ROUND(I270*H270,2)</f>
        <v>0</v>
      </c>
      <c r="K270" s="184" t="s">
        <v>166</v>
      </c>
      <c r="L270" s="37"/>
      <c r="M270" s="189" t="s">
        <v>1</v>
      </c>
      <c r="N270" s="190" t="s">
        <v>44</v>
      </c>
      <c r="O270" s="59"/>
      <c r="P270" s="191">
        <f>O270*H270</f>
        <v>0</v>
      </c>
      <c r="Q270" s="191">
        <v>0.43744</v>
      </c>
      <c r="R270" s="191">
        <f>Q270*H270</f>
        <v>389.452832</v>
      </c>
      <c r="S270" s="191">
        <v>0</v>
      </c>
      <c r="T270" s="192">
        <f>S270*H270</f>
        <v>0</v>
      </c>
      <c r="AR270" s="16" t="s">
        <v>122</v>
      </c>
      <c r="AT270" s="16" t="s">
        <v>162</v>
      </c>
      <c r="AU270" s="16" t="s">
        <v>81</v>
      </c>
      <c r="AY270" s="16" t="s">
        <v>160</v>
      </c>
      <c r="BE270" s="193">
        <f>IF(N270="základní",J270,0)</f>
        <v>0</v>
      </c>
      <c r="BF270" s="193">
        <f>IF(N270="snížená",J270,0)</f>
        <v>0</v>
      </c>
      <c r="BG270" s="193">
        <f>IF(N270="zákl. přenesená",J270,0)</f>
        <v>0</v>
      </c>
      <c r="BH270" s="193">
        <f>IF(N270="sníž. přenesená",J270,0)</f>
        <v>0</v>
      </c>
      <c r="BI270" s="193">
        <f>IF(N270="nulová",J270,0)</f>
        <v>0</v>
      </c>
      <c r="BJ270" s="16" t="s">
        <v>77</v>
      </c>
      <c r="BK270" s="193">
        <f>ROUND(I270*H270,2)</f>
        <v>0</v>
      </c>
      <c r="BL270" s="16" t="s">
        <v>122</v>
      </c>
      <c r="BM270" s="16" t="s">
        <v>1068</v>
      </c>
    </row>
    <row r="271" spans="2:65" s="1" customFormat="1" ht="11.25">
      <c r="B271" s="33"/>
      <c r="C271" s="34"/>
      <c r="D271" s="194" t="s">
        <v>168</v>
      </c>
      <c r="E271" s="34"/>
      <c r="F271" s="195" t="s">
        <v>1069</v>
      </c>
      <c r="G271" s="34"/>
      <c r="H271" s="34"/>
      <c r="I271" s="111"/>
      <c r="J271" s="34"/>
      <c r="K271" s="34"/>
      <c r="L271" s="37"/>
      <c r="M271" s="196"/>
      <c r="N271" s="59"/>
      <c r="O271" s="59"/>
      <c r="P271" s="59"/>
      <c r="Q271" s="59"/>
      <c r="R271" s="59"/>
      <c r="S271" s="59"/>
      <c r="T271" s="60"/>
      <c r="AT271" s="16" t="s">
        <v>168</v>
      </c>
      <c r="AU271" s="16" t="s">
        <v>81</v>
      </c>
    </row>
    <row r="272" spans="2:65" s="12" customFormat="1" ht="11.25">
      <c r="B272" s="197"/>
      <c r="C272" s="198"/>
      <c r="D272" s="194" t="s">
        <v>170</v>
      </c>
      <c r="E272" s="199" t="s">
        <v>1</v>
      </c>
      <c r="F272" s="200" t="s">
        <v>1070</v>
      </c>
      <c r="G272" s="198"/>
      <c r="H272" s="201">
        <v>890.3</v>
      </c>
      <c r="I272" s="202"/>
      <c r="J272" s="198"/>
      <c r="K272" s="198"/>
      <c r="L272" s="203"/>
      <c r="M272" s="204"/>
      <c r="N272" s="205"/>
      <c r="O272" s="205"/>
      <c r="P272" s="205"/>
      <c r="Q272" s="205"/>
      <c r="R272" s="205"/>
      <c r="S272" s="205"/>
      <c r="T272" s="206"/>
      <c r="AT272" s="207" t="s">
        <v>170</v>
      </c>
      <c r="AU272" s="207" t="s">
        <v>81</v>
      </c>
      <c r="AV272" s="12" t="s">
        <v>81</v>
      </c>
      <c r="AW272" s="12" t="s">
        <v>34</v>
      </c>
      <c r="AX272" s="12" t="s">
        <v>77</v>
      </c>
      <c r="AY272" s="207" t="s">
        <v>160</v>
      </c>
    </row>
    <row r="273" spans="2:65" s="11" customFormat="1" ht="22.9" customHeight="1">
      <c r="B273" s="166"/>
      <c r="C273" s="167"/>
      <c r="D273" s="168" t="s">
        <v>72</v>
      </c>
      <c r="E273" s="180" t="s">
        <v>189</v>
      </c>
      <c r="F273" s="180" t="s">
        <v>348</v>
      </c>
      <c r="G273" s="167"/>
      <c r="H273" s="167"/>
      <c r="I273" s="170"/>
      <c r="J273" s="181">
        <f>BK273</f>
        <v>0</v>
      </c>
      <c r="K273" s="167"/>
      <c r="L273" s="172"/>
      <c r="M273" s="173"/>
      <c r="N273" s="174"/>
      <c r="O273" s="174"/>
      <c r="P273" s="175">
        <f>SUM(P274:P283)</f>
        <v>0</v>
      </c>
      <c r="Q273" s="174"/>
      <c r="R273" s="175">
        <f>SUM(R274:R283)</f>
        <v>3.4904999999999999</v>
      </c>
      <c r="S273" s="174"/>
      <c r="T273" s="176">
        <f>SUM(T274:T283)</f>
        <v>0</v>
      </c>
      <c r="AR273" s="177" t="s">
        <v>77</v>
      </c>
      <c r="AT273" s="178" t="s">
        <v>72</v>
      </c>
      <c r="AU273" s="178" t="s">
        <v>77</v>
      </c>
      <c r="AY273" s="177" t="s">
        <v>160</v>
      </c>
      <c r="BK273" s="179">
        <f>SUM(BK274:BK283)</f>
        <v>0</v>
      </c>
    </row>
    <row r="274" spans="2:65" s="1" customFormat="1" ht="16.5" customHeight="1">
      <c r="B274" s="33"/>
      <c r="C274" s="182" t="s">
        <v>809</v>
      </c>
      <c r="D274" s="182" t="s">
        <v>162</v>
      </c>
      <c r="E274" s="183" t="s">
        <v>1071</v>
      </c>
      <c r="F274" s="184" t="s">
        <v>1072</v>
      </c>
      <c r="G274" s="185" t="s">
        <v>165</v>
      </c>
      <c r="H274" s="186">
        <v>25</v>
      </c>
      <c r="I274" s="187"/>
      <c r="J274" s="188">
        <f>ROUND(I274*H274,2)</f>
        <v>0</v>
      </c>
      <c r="K274" s="184" t="s">
        <v>166</v>
      </c>
      <c r="L274" s="37"/>
      <c r="M274" s="189" t="s">
        <v>1</v>
      </c>
      <c r="N274" s="190" t="s">
        <v>44</v>
      </c>
      <c r="O274" s="59"/>
      <c r="P274" s="191">
        <f>O274*H274</f>
        <v>0</v>
      </c>
      <c r="Q274" s="191">
        <v>0</v>
      </c>
      <c r="R274" s="191">
        <f>Q274*H274</f>
        <v>0</v>
      </c>
      <c r="S274" s="191">
        <v>0</v>
      </c>
      <c r="T274" s="192">
        <f>S274*H274</f>
        <v>0</v>
      </c>
      <c r="AR274" s="16" t="s">
        <v>122</v>
      </c>
      <c r="AT274" s="16" t="s">
        <v>162</v>
      </c>
      <c r="AU274" s="16" t="s">
        <v>81</v>
      </c>
      <c r="AY274" s="16" t="s">
        <v>160</v>
      </c>
      <c r="BE274" s="193">
        <f>IF(N274="základní",J274,0)</f>
        <v>0</v>
      </c>
      <c r="BF274" s="193">
        <f>IF(N274="snížená",J274,0)</f>
        <v>0</v>
      </c>
      <c r="BG274" s="193">
        <f>IF(N274="zákl. přenesená",J274,0)</f>
        <v>0</v>
      </c>
      <c r="BH274" s="193">
        <f>IF(N274="sníž. přenesená",J274,0)</f>
        <v>0</v>
      </c>
      <c r="BI274" s="193">
        <f>IF(N274="nulová",J274,0)</f>
        <v>0</v>
      </c>
      <c r="BJ274" s="16" t="s">
        <v>77</v>
      </c>
      <c r="BK274" s="193">
        <f>ROUND(I274*H274,2)</f>
        <v>0</v>
      </c>
      <c r="BL274" s="16" t="s">
        <v>122</v>
      </c>
      <c r="BM274" s="16" t="s">
        <v>1073</v>
      </c>
    </row>
    <row r="275" spans="2:65" s="1" customFormat="1" ht="11.25">
      <c r="B275" s="33"/>
      <c r="C275" s="34"/>
      <c r="D275" s="194" t="s">
        <v>168</v>
      </c>
      <c r="E275" s="34"/>
      <c r="F275" s="195" t="s">
        <v>1074</v>
      </c>
      <c r="G275" s="34"/>
      <c r="H275" s="34"/>
      <c r="I275" s="111"/>
      <c r="J275" s="34"/>
      <c r="K275" s="34"/>
      <c r="L275" s="37"/>
      <c r="M275" s="196"/>
      <c r="N275" s="59"/>
      <c r="O275" s="59"/>
      <c r="P275" s="59"/>
      <c r="Q275" s="59"/>
      <c r="R275" s="59"/>
      <c r="S275" s="59"/>
      <c r="T275" s="60"/>
      <c r="AT275" s="16" t="s">
        <v>168</v>
      </c>
      <c r="AU275" s="16" t="s">
        <v>81</v>
      </c>
    </row>
    <row r="276" spans="2:65" s="12" customFormat="1" ht="11.25">
      <c r="B276" s="197"/>
      <c r="C276" s="198"/>
      <c r="D276" s="194" t="s">
        <v>170</v>
      </c>
      <c r="E276" s="199" t="s">
        <v>1</v>
      </c>
      <c r="F276" s="200" t="s">
        <v>1075</v>
      </c>
      <c r="G276" s="198"/>
      <c r="H276" s="201">
        <v>25</v>
      </c>
      <c r="I276" s="202"/>
      <c r="J276" s="198"/>
      <c r="K276" s="198"/>
      <c r="L276" s="203"/>
      <c r="M276" s="204"/>
      <c r="N276" s="205"/>
      <c r="O276" s="205"/>
      <c r="P276" s="205"/>
      <c r="Q276" s="205"/>
      <c r="R276" s="205"/>
      <c r="S276" s="205"/>
      <c r="T276" s="206"/>
      <c r="AT276" s="207" t="s">
        <v>170</v>
      </c>
      <c r="AU276" s="207" t="s">
        <v>81</v>
      </c>
      <c r="AV276" s="12" t="s">
        <v>81</v>
      </c>
      <c r="AW276" s="12" t="s">
        <v>34</v>
      </c>
      <c r="AX276" s="12" t="s">
        <v>77</v>
      </c>
      <c r="AY276" s="207" t="s">
        <v>160</v>
      </c>
    </row>
    <row r="277" spans="2:65" s="1" customFormat="1" ht="16.5" customHeight="1">
      <c r="B277" s="33"/>
      <c r="C277" s="182" t="s">
        <v>811</v>
      </c>
      <c r="D277" s="182" t="s">
        <v>162</v>
      </c>
      <c r="E277" s="183" t="s">
        <v>1076</v>
      </c>
      <c r="F277" s="184" t="s">
        <v>1077</v>
      </c>
      <c r="G277" s="185" t="s">
        <v>165</v>
      </c>
      <c r="H277" s="186">
        <v>25</v>
      </c>
      <c r="I277" s="187"/>
      <c r="J277" s="188">
        <f>ROUND(I277*H277,2)</f>
        <v>0</v>
      </c>
      <c r="K277" s="184" t="s">
        <v>166</v>
      </c>
      <c r="L277" s="37"/>
      <c r="M277" s="189" t="s">
        <v>1</v>
      </c>
      <c r="N277" s="190" t="s">
        <v>44</v>
      </c>
      <c r="O277" s="59"/>
      <c r="P277" s="191">
        <f>O277*H277</f>
        <v>0</v>
      </c>
      <c r="Q277" s="191">
        <v>0.10362</v>
      </c>
      <c r="R277" s="191">
        <f>Q277*H277</f>
        <v>2.5905</v>
      </c>
      <c r="S277" s="191">
        <v>0</v>
      </c>
      <c r="T277" s="192">
        <f>S277*H277</f>
        <v>0</v>
      </c>
      <c r="AR277" s="16" t="s">
        <v>122</v>
      </c>
      <c r="AT277" s="16" t="s">
        <v>162</v>
      </c>
      <c r="AU277" s="16" t="s">
        <v>81</v>
      </c>
      <c r="AY277" s="16" t="s">
        <v>160</v>
      </c>
      <c r="BE277" s="193">
        <f>IF(N277="základní",J277,0)</f>
        <v>0</v>
      </c>
      <c r="BF277" s="193">
        <f>IF(N277="snížená",J277,0)</f>
        <v>0</v>
      </c>
      <c r="BG277" s="193">
        <f>IF(N277="zákl. přenesená",J277,0)</f>
        <v>0</v>
      </c>
      <c r="BH277" s="193">
        <f>IF(N277="sníž. přenesená",J277,0)</f>
        <v>0</v>
      </c>
      <c r="BI277" s="193">
        <f>IF(N277="nulová",J277,0)</f>
        <v>0</v>
      </c>
      <c r="BJ277" s="16" t="s">
        <v>77</v>
      </c>
      <c r="BK277" s="193">
        <f>ROUND(I277*H277,2)</f>
        <v>0</v>
      </c>
      <c r="BL277" s="16" t="s">
        <v>122</v>
      </c>
      <c r="BM277" s="16" t="s">
        <v>1078</v>
      </c>
    </row>
    <row r="278" spans="2:65" s="1" customFormat="1" ht="29.25">
      <c r="B278" s="33"/>
      <c r="C278" s="34"/>
      <c r="D278" s="194" t="s">
        <v>168</v>
      </c>
      <c r="E278" s="34"/>
      <c r="F278" s="195" t="s">
        <v>1079</v>
      </c>
      <c r="G278" s="34"/>
      <c r="H278" s="34"/>
      <c r="I278" s="111"/>
      <c r="J278" s="34"/>
      <c r="K278" s="34"/>
      <c r="L278" s="37"/>
      <c r="M278" s="196"/>
      <c r="N278" s="59"/>
      <c r="O278" s="59"/>
      <c r="P278" s="59"/>
      <c r="Q278" s="59"/>
      <c r="R278" s="59"/>
      <c r="S278" s="59"/>
      <c r="T278" s="60"/>
      <c r="AT278" s="16" t="s">
        <v>168</v>
      </c>
      <c r="AU278" s="16" t="s">
        <v>81</v>
      </c>
    </row>
    <row r="279" spans="2:65" s="12" customFormat="1" ht="11.25">
      <c r="B279" s="197"/>
      <c r="C279" s="198"/>
      <c r="D279" s="194" t="s">
        <v>170</v>
      </c>
      <c r="E279" s="199" t="s">
        <v>1</v>
      </c>
      <c r="F279" s="200" t="s">
        <v>1080</v>
      </c>
      <c r="G279" s="198"/>
      <c r="H279" s="201">
        <v>25</v>
      </c>
      <c r="I279" s="202"/>
      <c r="J279" s="198"/>
      <c r="K279" s="198"/>
      <c r="L279" s="203"/>
      <c r="M279" s="204"/>
      <c r="N279" s="205"/>
      <c r="O279" s="205"/>
      <c r="P279" s="205"/>
      <c r="Q279" s="205"/>
      <c r="R279" s="205"/>
      <c r="S279" s="205"/>
      <c r="T279" s="206"/>
      <c r="AT279" s="207" t="s">
        <v>170</v>
      </c>
      <c r="AU279" s="207" t="s">
        <v>81</v>
      </c>
      <c r="AV279" s="12" t="s">
        <v>81</v>
      </c>
      <c r="AW279" s="12" t="s">
        <v>34</v>
      </c>
      <c r="AX279" s="12" t="s">
        <v>77</v>
      </c>
      <c r="AY279" s="207" t="s">
        <v>160</v>
      </c>
    </row>
    <row r="280" spans="2:65" s="1" customFormat="1" ht="16.5" customHeight="1">
      <c r="B280" s="33"/>
      <c r="C280" s="219" t="s">
        <v>814</v>
      </c>
      <c r="D280" s="219" t="s">
        <v>244</v>
      </c>
      <c r="E280" s="220" t="s">
        <v>1081</v>
      </c>
      <c r="F280" s="221" t="s">
        <v>1082</v>
      </c>
      <c r="G280" s="222" t="s">
        <v>165</v>
      </c>
      <c r="H280" s="223">
        <v>5</v>
      </c>
      <c r="I280" s="224"/>
      <c r="J280" s="225">
        <f>ROUND(I280*H280,2)</f>
        <v>0</v>
      </c>
      <c r="K280" s="221" t="s">
        <v>166</v>
      </c>
      <c r="L280" s="226"/>
      <c r="M280" s="227" t="s">
        <v>1</v>
      </c>
      <c r="N280" s="228" t="s">
        <v>44</v>
      </c>
      <c r="O280" s="59"/>
      <c r="P280" s="191">
        <f>O280*H280</f>
        <v>0</v>
      </c>
      <c r="Q280" s="191">
        <v>0.18</v>
      </c>
      <c r="R280" s="191">
        <f>Q280*H280</f>
        <v>0.89999999999999991</v>
      </c>
      <c r="S280" s="191">
        <v>0</v>
      </c>
      <c r="T280" s="192">
        <f>S280*H280</f>
        <v>0</v>
      </c>
      <c r="AR280" s="16" t="s">
        <v>209</v>
      </c>
      <c r="AT280" s="16" t="s">
        <v>244</v>
      </c>
      <c r="AU280" s="16" t="s">
        <v>81</v>
      </c>
      <c r="AY280" s="16" t="s">
        <v>160</v>
      </c>
      <c r="BE280" s="193">
        <f>IF(N280="základní",J280,0)</f>
        <v>0</v>
      </c>
      <c r="BF280" s="193">
        <f>IF(N280="snížená",J280,0)</f>
        <v>0</v>
      </c>
      <c r="BG280" s="193">
        <f>IF(N280="zákl. přenesená",J280,0)</f>
        <v>0</v>
      </c>
      <c r="BH280" s="193">
        <f>IF(N280="sníž. přenesená",J280,0)</f>
        <v>0</v>
      </c>
      <c r="BI280" s="193">
        <f>IF(N280="nulová",J280,0)</f>
        <v>0</v>
      </c>
      <c r="BJ280" s="16" t="s">
        <v>77</v>
      </c>
      <c r="BK280" s="193">
        <f>ROUND(I280*H280,2)</f>
        <v>0</v>
      </c>
      <c r="BL280" s="16" t="s">
        <v>122</v>
      </c>
      <c r="BM280" s="16" t="s">
        <v>1083</v>
      </c>
    </row>
    <row r="281" spans="2:65" s="1" customFormat="1" ht="11.25">
      <c r="B281" s="33"/>
      <c r="C281" s="34"/>
      <c r="D281" s="194" t="s">
        <v>168</v>
      </c>
      <c r="E281" s="34"/>
      <c r="F281" s="195" t="s">
        <v>1084</v>
      </c>
      <c r="G281" s="34"/>
      <c r="H281" s="34"/>
      <c r="I281" s="111"/>
      <c r="J281" s="34"/>
      <c r="K281" s="34"/>
      <c r="L281" s="37"/>
      <c r="M281" s="196"/>
      <c r="N281" s="59"/>
      <c r="O281" s="59"/>
      <c r="P281" s="59"/>
      <c r="Q281" s="59"/>
      <c r="R281" s="59"/>
      <c r="S281" s="59"/>
      <c r="T281" s="60"/>
      <c r="AT281" s="16" t="s">
        <v>168</v>
      </c>
      <c r="AU281" s="16" t="s">
        <v>81</v>
      </c>
    </row>
    <row r="282" spans="2:65" s="14" customFormat="1" ht="11.25">
      <c r="B282" s="232"/>
      <c r="C282" s="233"/>
      <c r="D282" s="194" t="s">
        <v>170</v>
      </c>
      <c r="E282" s="234" t="s">
        <v>1</v>
      </c>
      <c r="F282" s="235" t="s">
        <v>1085</v>
      </c>
      <c r="G282" s="233"/>
      <c r="H282" s="234" t="s">
        <v>1</v>
      </c>
      <c r="I282" s="236"/>
      <c r="J282" s="233"/>
      <c r="K282" s="233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170</v>
      </c>
      <c r="AU282" s="241" t="s">
        <v>81</v>
      </c>
      <c r="AV282" s="14" t="s">
        <v>77</v>
      </c>
      <c r="AW282" s="14" t="s">
        <v>34</v>
      </c>
      <c r="AX282" s="14" t="s">
        <v>73</v>
      </c>
      <c r="AY282" s="241" t="s">
        <v>160</v>
      </c>
    </row>
    <row r="283" spans="2:65" s="12" customFormat="1" ht="11.25">
      <c r="B283" s="197"/>
      <c r="C283" s="198"/>
      <c r="D283" s="194" t="s">
        <v>170</v>
      </c>
      <c r="E283" s="199" t="s">
        <v>1</v>
      </c>
      <c r="F283" s="200" t="s">
        <v>1086</v>
      </c>
      <c r="G283" s="198"/>
      <c r="H283" s="201">
        <v>5</v>
      </c>
      <c r="I283" s="202"/>
      <c r="J283" s="198"/>
      <c r="K283" s="198"/>
      <c r="L283" s="203"/>
      <c r="M283" s="204"/>
      <c r="N283" s="205"/>
      <c r="O283" s="205"/>
      <c r="P283" s="205"/>
      <c r="Q283" s="205"/>
      <c r="R283" s="205"/>
      <c r="S283" s="205"/>
      <c r="T283" s="206"/>
      <c r="AT283" s="207" t="s">
        <v>170</v>
      </c>
      <c r="AU283" s="207" t="s">
        <v>81</v>
      </c>
      <c r="AV283" s="12" t="s">
        <v>81</v>
      </c>
      <c r="AW283" s="12" t="s">
        <v>34</v>
      </c>
      <c r="AX283" s="12" t="s">
        <v>77</v>
      </c>
      <c r="AY283" s="207" t="s">
        <v>160</v>
      </c>
    </row>
    <row r="284" spans="2:65" s="11" customFormat="1" ht="22.9" customHeight="1">
      <c r="B284" s="166"/>
      <c r="C284" s="167"/>
      <c r="D284" s="168" t="s">
        <v>72</v>
      </c>
      <c r="E284" s="180" t="s">
        <v>216</v>
      </c>
      <c r="F284" s="180" t="s">
        <v>370</v>
      </c>
      <c r="G284" s="167"/>
      <c r="H284" s="167"/>
      <c r="I284" s="170"/>
      <c r="J284" s="181">
        <f>BK284</f>
        <v>0</v>
      </c>
      <c r="K284" s="167"/>
      <c r="L284" s="172"/>
      <c r="M284" s="173"/>
      <c r="N284" s="174"/>
      <c r="O284" s="174"/>
      <c r="P284" s="175">
        <f>SUM(P285:P294)</f>
        <v>0</v>
      </c>
      <c r="Q284" s="174"/>
      <c r="R284" s="175">
        <f>SUM(R285:R294)</f>
        <v>5.94E-3</v>
      </c>
      <c r="S284" s="174"/>
      <c r="T284" s="176">
        <f>SUM(T285:T294)</f>
        <v>1.7819999999999999E-2</v>
      </c>
      <c r="AR284" s="177" t="s">
        <v>77</v>
      </c>
      <c r="AT284" s="178" t="s">
        <v>72</v>
      </c>
      <c r="AU284" s="178" t="s">
        <v>77</v>
      </c>
      <c r="AY284" s="177" t="s">
        <v>160</v>
      </c>
      <c r="BK284" s="179">
        <f>SUM(BK285:BK294)</f>
        <v>0</v>
      </c>
    </row>
    <row r="285" spans="2:65" s="1" customFormat="1" ht="16.5" customHeight="1">
      <c r="B285" s="33"/>
      <c r="C285" s="182" t="s">
        <v>1087</v>
      </c>
      <c r="D285" s="182" t="s">
        <v>162</v>
      </c>
      <c r="E285" s="183" t="s">
        <v>1088</v>
      </c>
      <c r="F285" s="184" t="s">
        <v>1089</v>
      </c>
      <c r="G285" s="185" t="s">
        <v>180</v>
      </c>
      <c r="H285" s="186">
        <v>9</v>
      </c>
      <c r="I285" s="187"/>
      <c r="J285" s="188">
        <f>ROUND(I285*H285,2)</f>
        <v>0</v>
      </c>
      <c r="K285" s="184" t="s">
        <v>166</v>
      </c>
      <c r="L285" s="37"/>
      <c r="M285" s="189" t="s">
        <v>1</v>
      </c>
      <c r="N285" s="190" t="s">
        <v>44</v>
      </c>
      <c r="O285" s="59"/>
      <c r="P285" s="191">
        <f>O285*H285</f>
        <v>0</v>
      </c>
      <c r="Q285" s="191">
        <v>6.6E-4</v>
      </c>
      <c r="R285" s="191">
        <f>Q285*H285</f>
        <v>5.94E-3</v>
      </c>
      <c r="S285" s="191">
        <v>0</v>
      </c>
      <c r="T285" s="192">
        <f>S285*H285</f>
        <v>0</v>
      </c>
      <c r="AR285" s="16" t="s">
        <v>122</v>
      </c>
      <c r="AT285" s="16" t="s">
        <v>162</v>
      </c>
      <c r="AU285" s="16" t="s">
        <v>81</v>
      </c>
      <c r="AY285" s="16" t="s">
        <v>160</v>
      </c>
      <c r="BE285" s="193">
        <f>IF(N285="základní",J285,0)</f>
        <v>0</v>
      </c>
      <c r="BF285" s="193">
        <f>IF(N285="snížená",J285,0)</f>
        <v>0</v>
      </c>
      <c r="BG285" s="193">
        <f>IF(N285="zákl. přenesená",J285,0)</f>
        <v>0</v>
      </c>
      <c r="BH285" s="193">
        <f>IF(N285="sníž. přenesená",J285,0)</f>
        <v>0</v>
      </c>
      <c r="BI285" s="193">
        <f>IF(N285="nulová",J285,0)</f>
        <v>0</v>
      </c>
      <c r="BJ285" s="16" t="s">
        <v>77</v>
      </c>
      <c r="BK285" s="193">
        <f>ROUND(I285*H285,2)</f>
        <v>0</v>
      </c>
      <c r="BL285" s="16" t="s">
        <v>122</v>
      </c>
      <c r="BM285" s="16" t="s">
        <v>1090</v>
      </c>
    </row>
    <row r="286" spans="2:65" s="1" customFormat="1" ht="11.25">
      <c r="B286" s="33"/>
      <c r="C286" s="34"/>
      <c r="D286" s="194" t="s">
        <v>168</v>
      </c>
      <c r="E286" s="34"/>
      <c r="F286" s="195" t="s">
        <v>1091</v>
      </c>
      <c r="G286" s="34"/>
      <c r="H286" s="34"/>
      <c r="I286" s="111"/>
      <c r="J286" s="34"/>
      <c r="K286" s="34"/>
      <c r="L286" s="37"/>
      <c r="M286" s="196"/>
      <c r="N286" s="59"/>
      <c r="O286" s="59"/>
      <c r="P286" s="59"/>
      <c r="Q286" s="59"/>
      <c r="R286" s="59"/>
      <c r="S286" s="59"/>
      <c r="T286" s="60"/>
      <c r="AT286" s="16" t="s">
        <v>168</v>
      </c>
      <c r="AU286" s="16" t="s">
        <v>81</v>
      </c>
    </row>
    <row r="287" spans="2:65" s="12" customFormat="1" ht="11.25">
      <c r="B287" s="197"/>
      <c r="C287" s="198"/>
      <c r="D287" s="194" t="s">
        <v>170</v>
      </c>
      <c r="E287" s="199" t="s">
        <v>1</v>
      </c>
      <c r="F287" s="200" t="s">
        <v>1092</v>
      </c>
      <c r="G287" s="198"/>
      <c r="H287" s="201">
        <v>9</v>
      </c>
      <c r="I287" s="202"/>
      <c r="J287" s="198"/>
      <c r="K287" s="198"/>
      <c r="L287" s="203"/>
      <c r="M287" s="204"/>
      <c r="N287" s="205"/>
      <c r="O287" s="205"/>
      <c r="P287" s="205"/>
      <c r="Q287" s="205"/>
      <c r="R287" s="205"/>
      <c r="S287" s="205"/>
      <c r="T287" s="206"/>
      <c r="AT287" s="207" t="s">
        <v>170</v>
      </c>
      <c r="AU287" s="207" t="s">
        <v>81</v>
      </c>
      <c r="AV287" s="12" t="s">
        <v>81</v>
      </c>
      <c r="AW287" s="12" t="s">
        <v>34</v>
      </c>
      <c r="AX287" s="12" t="s">
        <v>77</v>
      </c>
      <c r="AY287" s="207" t="s">
        <v>160</v>
      </c>
    </row>
    <row r="288" spans="2:65" s="1" customFormat="1" ht="16.5" customHeight="1">
      <c r="B288" s="33"/>
      <c r="C288" s="182" t="s">
        <v>1093</v>
      </c>
      <c r="D288" s="182" t="s">
        <v>162</v>
      </c>
      <c r="E288" s="183" t="s">
        <v>1094</v>
      </c>
      <c r="F288" s="184" t="s">
        <v>1095</v>
      </c>
      <c r="G288" s="185" t="s">
        <v>239</v>
      </c>
      <c r="H288" s="186">
        <v>1</v>
      </c>
      <c r="I288" s="187"/>
      <c r="J288" s="188">
        <f>ROUND(I288*H288,2)</f>
        <v>0</v>
      </c>
      <c r="K288" s="184" t="s">
        <v>1</v>
      </c>
      <c r="L288" s="37"/>
      <c r="M288" s="189" t="s">
        <v>1</v>
      </c>
      <c r="N288" s="190" t="s">
        <v>44</v>
      </c>
      <c r="O288" s="59"/>
      <c r="P288" s="191">
        <f>O288*H288</f>
        <v>0</v>
      </c>
      <c r="Q288" s="191">
        <v>0</v>
      </c>
      <c r="R288" s="191">
        <f>Q288*H288</f>
        <v>0</v>
      </c>
      <c r="S288" s="191">
        <v>0</v>
      </c>
      <c r="T288" s="192">
        <f>S288*H288</f>
        <v>0</v>
      </c>
      <c r="AR288" s="16" t="s">
        <v>122</v>
      </c>
      <c r="AT288" s="16" t="s">
        <v>162</v>
      </c>
      <c r="AU288" s="16" t="s">
        <v>81</v>
      </c>
      <c r="AY288" s="16" t="s">
        <v>160</v>
      </c>
      <c r="BE288" s="193">
        <f>IF(N288="základní",J288,0)</f>
        <v>0</v>
      </c>
      <c r="BF288" s="193">
        <f>IF(N288="snížená",J288,0)</f>
        <v>0</v>
      </c>
      <c r="BG288" s="193">
        <f>IF(N288="zákl. přenesená",J288,0)</f>
        <v>0</v>
      </c>
      <c r="BH288" s="193">
        <f>IF(N288="sníž. přenesená",J288,0)</f>
        <v>0</v>
      </c>
      <c r="BI288" s="193">
        <f>IF(N288="nulová",J288,0)</f>
        <v>0</v>
      </c>
      <c r="BJ288" s="16" t="s">
        <v>77</v>
      </c>
      <c r="BK288" s="193">
        <f>ROUND(I288*H288,2)</f>
        <v>0</v>
      </c>
      <c r="BL288" s="16" t="s">
        <v>122</v>
      </c>
      <c r="BM288" s="16" t="s">
        <v>1096</v>
      </c>
    </row>
    <row r="289" spans="2:65" s="1" customFormat="1" ht="11.25">
      <c r="B289" s="33"/>
      <c r="C289" s="34"/>
      <c r="D289" s="194" t="s">
        <v>168</v>
      </c>
      <c r="E289" s="34"/>
      <c r="F289" s="195" t="s">
        <v>1097</v>
      </c>
      <c r="G289" s="34"/>
      <c r="H289" s="34"/>
      <c r="I289" s="111"/>
      <c r="J289" s="34"/>
      <c r="K289" s="34"/>
      <c r="L289" s="37"/>
      <c r="M289" s="196"/>
      <c r="N289" s="59"/>
      <c r="O289" s="59"/>
      <c r="P289" s="59"/>
      <c r="Q289" s="59"/>
      <c r="R289" s="59"/>
      <c r="S289" s="59"/>
      <c r="T289" s="60"/>
      <c r="AT289" s="16" t="s">
        <v>168</v>
      </c>
      <c r="AU289" s="16" t="s">
        <v>81</v>
      </c>
    </row>
    <row r="290" spans="2:65" s="14" customFormat="1" ht="11.25">
      <c r="B290" s="232"/>
      <c r="C290" s="233"/>
      <c r="D290" s="194" t="s">
        <v>170</v>
      </c>
      <c r="E290" s="234" t="s">
        <v>1</v>
      </c>
      <c r="F290" s="235" t="s">
        <v>1098</v>
      </c>
      <c r="G290" s="233"/>
      <c r="H290" s="234" t="s">
        <v>1</v>
      </c>
      <c r="I290" s="236"/>
      <c r="J290" s="233"/>
      <c r="K290" s="233"/>
      <c r="L290" s="237"/>
      <c r="M290" s="238"/>
      <c r="N290" s="239"/>
      <c r="O290" s="239"/>
      <c r="P290" s="239"/>
      <c r="Q290" s="239"/>
      <c r="R290" s="239"/>
      <c r="S290" s="239"/>
      <c r="T290" s="240"/>
      <c r="AT290" s="241" t="s">
        <v>170</v>
      </c>
      <c r="AU290" s="241" t="s">
        <v>81</v>
      </c>
      <c r="AV290" s="14" t="s">
        <v>77</v>
      </c>
      <c r="AW290" s="14" t="s">
        <v>34</v>
      </c>
      <c r="AX290" s="14" t="s">
        <v>73</v>
      </c>
      <c r="AY290" s="241" t="s">
        <v>160</v>
      </c>
    </row>
    <row r="291" spans="2:65" s="12" customFormat="1" ht="11.25">
      <c r="B291" s="197"/>
      <c r="C291" s="198"/>
      <c r="D291" s="194" t="s">
        <v>170</v>
      </c>
      <c r="E291" s="199" t="s">
        <v>1</v>
      </c>
      <c r="F291" s="200" t="s">
        <v>77</v>
      </c>
      <c r="G291" s="198"/>
      <c r="H291" s="201">
        <v>1</v>
      </c>
      <c r="I291" s="202"/>
      <c r="J291" s="198"/>
      <c r="K291" s="198"/>
      <c r="L291" s="203"/>
      <c r="M291" s="204"/>
      <c r="N291" s="205"/>
      <c r="O291" s="205"/>
      <c r="P291" s="205"/>
      <c r="Q291" s="205"/>
      <c r="R291" s="205"/>
      <c r="S291" s="205"/>
      <c r="T291" s="206"/>
      <c r="AT291" s="207" t="s">
        <v>170</v>
      </c>
      <c r="AU291" s="207" t="s">
        <v>81</v>
      </c>
      <c r="AV291" s="12" t="s">
        <v>81</v>
      </c>
      <c r="AW291" s="12" t="s">
        <v>34</v>
      </c>
      <c r="AX291" s="12" t="s">
        <v>77</v>
      </c>
      <c r="AY291" s="207" t="s">
        <v>160</v>
      </c>
    </row>
    <row r="292" spans="2:65" s="1" customFormat="1" ht="16.5" customHeight="1">
      <c r="B292" s="33"/>
      <c r="C292" s="182" t="s">
        <v>1099</v>
      </c>
      <c r="D292" s="182" t="s">
        <v>162</v>
      </c>
      <c r="E292" s="183" t="s">
        <v>1100</v>
      </c>
      <c r="F292" s="184" t="s">
        <v>1101</v>
      </c>
      <c r="G292" s="185" t="s">
        <v>180</v>
      </c>
      <c r="H292" s="186">
        <v>9</v>
      </c>
      <c r="I292" s="187"/>
      <c r="J292" s="188">
        <f>ROUND(I292*H292,2)</f>
        <v>0</v>
      </c>
      <c r="K292" s="184" t="s">
        <v>166</v>
      </c>
      <c r="L292" s="37"/>
      <c r="M292" s="189" t="s">
        <v>1</v>
      </c>
      <c r="N292" s="190" t="s">
        <v>44</v>
      </c>
      <c r="O292" s="59"/>
      <c r="P292" s="191">
        <f>O292*H292</f>
        <v>0</v>
      </c>
      <c r="Q292" s="191">
        <v>0</v>
      </c>
      <c r="R292" s="191">
        <f>Q292*H292</f>
        <v>0</v>
      </c>
      <c r="S292" s="191">
        <v>1.98E-3</v>
      </c>
      <c r="T292" s="192">
        <f>S292*H292</f>
        <v>1.7819999999999999E-2</v>
      </c>
      <c r="AR292" s="16" t="s">
        <v>122</v>
      </c>
      <c r="AT292" s="16" t="s">
        <v>162</v>
      </c>
      <c r="AU292" s="16" t="s">
        <v>81</v>
      </c>
      <c r="AY292" s="16" t="s">
        <v>160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16" t="s">
        <v>77</v>
      </c>
      <c r="BK292" s="193">
        <f>ROUND(I292*H292,2)</f>
        <v>0</v>
      </c>
      <c r="BL292" s="16" t="s">
        <v>122</v>
      </c>
      <c r="BM292" s="16" t="s">
        <v>1102</v>
      </c>
    </row>
    <row r="293" spans="2:65" s="1" customFormat="1" ht="11.25">
      <c r="B293" s="33"/>
      <c r="C293" s="34"/>
      <c r="D293" s="194" t="s">
        <v>168</v>
      </c>
      <c r="E293" s="34"/>
      <c r="F293" s="195" t="s">
        <v>1103</v>
      </c>
      <c r="G293" s="34"/>
      <c r="H293" s="34"/>
      <c r="I293" s="111"/>
      <c r="J293" s="34"/>
      <c r="K293" s="34"/>
      <c r="L293" s="37"/>
      <c r="M293" s="196"/>
      <c r="N293" s="59"/>
      <c r="O293" s="59"/>
      <c r="P293" s="59"/>
      <c r="Q293" s="59"/>
      <c r="R293" s="59"/>
      <c r="S293" s="59"/>
      <c r="T293" s="60"/>
      <c r="AT293" s="16" t="s">
        <v>168</v>
      </c>
      <c r="AU293" s="16" t="s">
        <v>81</v>
      </c>
    </row>
    <row r="294" spans="2:65" s="12" customFormat="1" ht="11.25">
      <c r="B294" s="197"/>
      <c r="C294" s="198"/>
      <c r="D294" s="194" t="s">
        <v>170</v>
      </c>
      <c r="E294" s="199" t="s">
        <v>1</v>
      </c>
      <c r="F294" s="200" t="s">
        <v>1104</v>
      </c>
      <c r="G294" s="198"/>
      <c r="H294" s="201">
        <v>9</v>
      </c>
      <c r="I294" s="202"/>
      <c r="J294" s="198"/>
      <c r="K294" s="198"/>
      <c r="L294" s="203"/>
      <c r="M294" s="204"/>
      <c r="N294" s="205"/>
      <c r="O294" s="205"/>
      <c r="P294" s="205"/>
      <c r="Q294" s="205"/>
      <c r="R294" s="205"/>
      <c r="S294" s="205"/>
      <c r="T294" s="206"/>
      <c r="AT294" s="207" t="s">
        <v>170</v>
      </c>
      <c r="AU294" s="207" t="s">
        <v>81</v>
      </c>
      <c r="AV294" s="12" t="s">
        <v>81</v>
      </c>
      <c r="AW294" s="12" t="s">
        <v>34</v>
      </c>
      <c r="AX294" s="12" t="s">
        <v>77</v>
      </c>
      <c r="AY294" s="207" t="s">
        <v>160</v>
      </c>
    </row>
    <row r="295" spans="2:65" s="11" customFormat="1" ht="22.9" customHeight="1">
      <c r="B295" s="166"/>
      <c r="C295" s="167"/>
      <c r="D295" s="168" t="s">
        <v>72</v>
      </c>
      <c r="E295" s="180" t="s">
        <v>425</v>
      </c>
      <c r="F295" s="180" t="s">
        <v>426</v>
      </c>
      <c r="G295" s="167"/>
      <c r="H295" s="167"/>
      <c r="I295" s="170"/>
      <c r="J295" s="181">
        <f>BK295</f>
        <v>0</v>
      </c>
      <c r="K295" s="167"/>
      <c r="L295" s="172"/>
      <c r="M295" s="173"/>
      <c r="N295" s="174"/>
      <c r="O295" s="174"/>
      <c r="P295" s="175">
        <f>SUM(P296:P306)</f>
        <v>0</v>
      </c>
      <c r="Q295" s="174"/>
      <c r="R295" s="175">
        <f>SUM(R296:R306)</f>
        <v>0</v>
      </c>
      <c r="S295" s="174"/>
      <c r="T295" s="176">
        <f>SUM(T296:T306)</f>
        <v>0</v>
      </c>
      <c r="AR295" s="177" t="s">
        <v>77</v>
      </c>
      <c r="AT295" s="178" t="s">
        <v>72</v>
      </c>
      <c r="AU295" s="178" t="s">
        <v>77</v>
      </c>
      <c r="AY295" s="177" t="s">
        <v>160</v>
      </c>
      <c r="BK295" s="179">
        <f>SUM(BK296:BK306)</f>
        <v>0</v>
      </c>
    </row>
    <row r="296" spans="2:65" s="1" customFormat="1" ht="16.5" customHeight="1">
      <c r="B296" s="33"/>
      <c r="C296" s="182" t="s">
        <v>1105</v>
      </c>
      <c r="D296" s="182" t="s">
        <v>162</v>
      </c>
      <c r="E296" s="183" t="s">
        <v>428</v>
      </c>
      <c r="F296" s="184" t="s">
        <v>429</v>
      </c>
      <c r="G296" s="185" t="s">
        <v>231</v>
      </c>
      <c r="H296" s="186">
        <v>6.1429999999999998</v>
      </c>
      <c r="I296" s="187"/>
      <c r="J296" s="188">
        <f>ROUND(I296*H296,2)</f>
        <v>0</v>
      </c>
      <c r="K296" s="184" t="s">
        <v>166</v>
      </c>
      <c r="L296" s="37"/>
      <c r="M296" s="189" t="s">
        <v>1</v>
      </c>
      <c r="N296" s="190" t="s">
        <v>44</v>
      </c>
      <c r="O296" s="59"/>
      <c r="P296" s="191">
        <f>O296*H296</f>
        <v>0</v>
      </c>
      <c r="Q296" s="191">
        <v>0</v>
      </c>
      <c r="R296" s="191">
        <f>Q296*H296</f>
        <v>0</v>
      </c>
      <c r="S296" s="191">
        <v>0</v>
      </c>
      <c r="T296" s="192">
        <f>S296*H296</f>
        <v>0</v>
      </c>
      <c r="AR296" s="16" t="s">
        <v>122</v>
      </c>
      <c r="AT296" s="16" t="s">
        <v>162</v>
      </c>
      <c r="AU296" s="16" t="s">
        <v>81</v>
      </c>
      <c r="AY296" s="16" t="s">
        <v>160</v>
      </c>
      <c r="BE296" s="193">
        <f>IF(N296="základní",J296,0)</f>
        <v>0</v>
      </c>
      <c r="BF296" s="193">
        <f>IF(N296="snížená",J296,0)</f>
        <v>0</v>
      </c>
      <c r="BG296" s="193">
        <f>IF(N296="zákl. přenesená",J296,0)</f>
        <v>0</v>
      </c>
      <c r="BH296" s="193">
        <f>IF(N296="sníž. přenesená",J296,0)</f>
        <v>0</v>
      </c>
      <c r="BI296" s="193">
        <f>IF(N296="nulová",J296,0)</f>
        <v>0</v>
      </c>
      <c r="BJ296" s="16" t="s">
        <v>77</v>
      </c>
      <c r="BK296" s="193">
        <f>ROUND(I296*H296,2)</f>
        <v>0</v>
      </c>
      <c r="BL296" s="16" t="s">
        <v>122</v>
      </c>
      <c r="BM296" s="16" t="s">
        <v>1106</v>
      </c>
    </row>
    <row r="297" spans="2:65" s="1" customFormat="1" ht="11.25">
      <c r="B297" s="33"/>
      <c r="C297" s="34"/>
      <c r="D297" s="194" t="s">
        <v>168</v>
      </c>
      <c r="E297" s="34"/>
      <c r="F297" s="195" t="s">
        <v>431</v>
      </c>
      <c r="G297" s="34"/>
      <c r="H297" s="34"/>
      <c r="I297" s="111"/>
      <c r="J297" s="34"/>
      <c r="K297" s="34"/>
      <c r="L297" s="37"/>
      <c r="M297" s="196"/>
      <c r="N297" s="59"/>
      <c r="O297" s="59"/>
      <c r="P297" s="59"/>
      <c r="Q297" s="59"/>
      <c r="R297" s="59"/>
      <c r="S297" s="59"/>
      <c r="T297" s="60"/>
      <c r="AT297" s="16" t="s">
        <v>168</v>
      </c>
      <c r="AU297" s="16" t="s">
        <v>81</v>
      </c>
    </row>
    <row r="298" spans="2:65" s="12" customFormat="1" ht="11.25">
      <c r="B298" s="197"/>
      <c r="C298" s="198"/>
      <c r="D298" s="194" t="s">
        <v>170</v>
      </c>
      <c r="E298" s="199" t="s">
        <v>1</v>
      </c>
      <c r="F298" s="200" t="s">
        <v>1107</v>
      </c>
      <c r="G298" s="198"/>
      <c r="H298" s="201">
        <v>6.1429999999999998</v>
      </c>
      <c r="I298" s="202"/>
      <c r="J298" s="198"/>
      <c r="K298" s="198"/>
      <c r="L298" s="203"/>
      <c r="M298" s="204"/>
      <c r="N298" s="205"/>
      <c r="O298" s="205"/>
      <c r="P298" s="205"/>
      <c r="Q298" s="205"/>
      <c r="R298" s="205"/>
      <c r="S298" s="205"/>
      <c r="T298" s="206"/>
      <c r="AT298" s="207" t="s">
        <v>170</v>
      </c>
      <c r="AU298" s="207" t="s">
        <v>81</v>
      </c>
      <c r="AV298" s="12" t="s">
        <v>81</v>
      </c>
      <c r="AW298" s="12" t="s">
        <v>34</v>
      </c>
      <c r="AX298" s="12" t="s">
        <v>77</v>
      </c>
      <c r="AY298" s="207" t="s">
        <v>160</v>
      </c>
    </row>
    <row r="299" spans="2:65" s="1" customFormat="1" ht="16.5" customHeight="1">
      <c r="B299" s="33"/>
      <c r="C299" s="182" t="s">
        <v>1108</v>
      </c>
      <c r="D299" s="182" t="s">
        <v>162</v>
      </c>
      <c r="E299" s="183" t="s">
        <v>438</v>
      </c>
      <c r="F299" s="184" t="s">
        <v>439</v>
      </c>
      <c r="G299" s="185" t="s">
        <v>231</v>
      </c>
      <c r="H299" s="186">
        <v>6.1429999999999998</v>
      </c>
      <c r="I299" s="187"/>
      <c r="J299" s="188">
        <f>ROUND(I299*H299,2)</f>
        <v>0</v>
      </c>
      <c r="K299" s="184" t="s">
        <v>166</v>
      </c>
      <c r="L299" s="37"/>
      <c r="M299" s="189" t="s">
        <v>1</v>
      </c>
      <c r="N299" s="190" t="s">
        <v>44</v>
      </c>
      <c r="O299" s="59"/>
      <c r="P299" s="191">
        <f>O299*H299</f>
        <v>0</v>
      </c>
      <c r="Q299" s="191">
        <v>0</v>
      </c>
      <c r="R299" s="191">
        <f>Q299*H299</f>
        <v>0</v>
      </c>
      <c r="S299" s="191">
        <v>0</v>
      </c>
      <c r="T299" s="192">
        <f>S299*H299</f>
        <v>0</v>
      </c>
      <c r="AR299" s="16" t="s">
        <v>122</v>
      </c>
      <c r="AT299" s="16" t="s">
        <v>162</v>
      </c>
      <c r="AU299" s="16" t="s">
        <v>81</v>
      </c>
      <c r="AY299" s="16" t="s">
        <v>160</v>
      </c>
      <c r="BE299" s="193">
        <f>IF(N299="základní",J299,0)</f>
        <v>0</v>
      </c>
      <c r="BF299" s="193">
        <f>IF(N299="snížená",J299,0)</f>
        <v>0</v>
      </c>
      <c r="BG299" s="193">
        <f>IF(N299="zákl. přenesená",J299,0)</f>
        <v>0</v>
      </c>
      <c r="BH299" s="193">
        <f>IF(N299="sníž. přenesená",J299,0)</f>
        <v>0</v>
      </c>
      <c r="BI299" s="193">
        <f>IF(N299="nulová",J299,0)</f>
        <v>0</v>
      </c>
      <c r="BJ299" s="16" t="s">
        <v>77</v>
      </c>
      <c r="BK299" s="193">
        <f>ROUND(I299*H299,2)</f>
        <v>0</v>
      </c>
      <c r="BL299" s="16" t="s">
        <v>122</v>
      </c>
      <c r="BM299" s="16" t="s">
        <v>1109</v>
      </c>
    </row>
    <row r="300" spans="2:65" s="1" customFormat="1" ht="11.25">
      <c r="B300" s="33"/>
      <c r="C300" s="34"/>
      <c r="D300" s="194" t="s">
        <v>168</v>
      </c>
      <c r="E300" s="34"/>
      <c r="F300" s="195" t="s">
        <v>441</v>
      </c>
      <c r="G300" s="34"/>
      <c r="H300" s="34"/>
      <c r="I300" s="111"/>
      <c r="J300" s="34"/>
      <c r="K300" s="34"/>
      <c r="L300" s="37"/>
      <c r="M300" s="196"/>
      <c r="N300" s="59"/>
      <c r="O300" s="59"/>
      <c r="P300" s="59"/>
      <c r="Q300" s="59"/>
      <c r="R300" s="59"/>
      <c r="S300" s="59"/>
      <c r="T300" s="60"/>
      <c r="AT300" s="16" t="s">
        <v>168</v>
      </c>
      <c r="AU300" s="16" t="s">
        <v>81</v>
      </c>
    </row>
    <row r="301" spans="2:65" s="12" customFormat="1" ht="11.25">
      <c r="B301" s="197"/>
      <c r="C301" s="198"/>
      <c r="D301" s="194" t="s">
        <v>170</v>
      </c>
      <c r="E301" s="199" t="s">
        <v>1</v>
      </c>
      <c r="F301" s="200" t="s">
        <v>1110</v>
      </c>
      <c r="G301" s="198"/>
      <c r="H301" s="201">
        <v>7.6180000000000003</v>
      </c>
      <c r="I301" s="202"/>
      <c r="J301" s="198"/>
      <c r="K301" s="198"/>
      <c r="L301" s="203"/>
      <c r="M301" s="204"/>
      <c r="N301" s="205"/>
      <c r="O301" s="205"/>
      <c r="P301" s="205"/>
      <c r="Q301" s="205"/>
      <c r="R301" s="205"/>
      <c r="S301" s="205"/>
      <c r="T301" s="206"/>
      <c r="AT301" s="207" t="s">
        <v>170</v>
      </c>
      <c r="AU301" s="207" t="s">
        <v>81</v>
      </c>
      <c r="AV301" s="12" t="s">
        <v>81</v>
      </c>
      <c r="AW301" s="12" t="s">
        <v>34</v>
      </c>
      <c r="AX301" s="12" t="s">
        <v>73</v>
      </c>
      <c r="AY301" s="207" t="s">
        <v>160</v>
      </c>
    </row>
    <row r="302" spans="2:65" s="12" customFormat="1" ht="11.25">
      <c r="B302" s="197"/>
      <c r="C302" s="198"/>
      <c r="D302" s="194" t="s">
        <v>170</v>
      </c>
      <c r="E302" s="199" t="s">
        <v>1</v>
      </c>
      <c r="F302" s="200" t="s">
        <v>1111</v>
      </c>
      <c r="G302" s="198"/>
      <c r="H302" s="201">
        <v>-1.4750000000000001</v>
      </c>
      <c r="I302" s="202"/>
      <c r="J302" s="198"/>
      <c r="K302" s="198"/>
      <c r="L302" s="203"/>
      <c r="M302" s="204"/>
      <c r="N302" s="205"/>
      <c r="O302" s="205"/>
      <c r="P302" s="205"/>
      <c r="Q302" s="205"/>
      <c r="R302" s="205"/>
      <c r="S302" s="205"/>
      <c r="T302" s="206"/>
      <c r="AT302" s="207" t="s">
        <v>170</v>
      </c>
      <c r="AU302" s="207" t="s">
        <v>81</v>
      </c>
      <c r="AV302" s="12" t="s">
        <v>81</v>
      </c>
      <c r="AW302" s="12" t="s">
        <v>34</v>
      </c>
      <c r="AX302" s="12" t="s">
        <v>73</v>
      </c>
      <c r="AY302" s="207" t="s">
        <v>160</v>
      </c>
    </row>
    <row r="303" spans="2:65" s="13" customFormat="1" ht="11.25">
      <c r="B303" s="208"/>
      <c r="C303" s="209"/>
      <c r="D303" s="194" t="s">
        <v>170</v>
      </c>
      <c r="E303" s="210" t="s">
        <v>1</v>
      </c>
      <c r="F303" s="211" t="s">
        <v>196</v>
      </c>
      <c r="G303" s="209"/>
      <c r="H303" s="212">
        <v>6.1430000000000007</v>
      </c>
      <c r="I303" s="213"/>
      <c r="J303" s="209"/>
      <c r="K303" s="209"/>
      <c r="L303" s="214"/>
      <c r="M303" s="215"/>
      <c r="N303" s="216"/>
      <c r="O303" s="216"/>
      <c r="P303" s="216"/>
      <c r="Q303" s="216"/>
      <c r="R303" s="216"/>
      <c r="S303" s="216"/>
      <c r="T303" s="217"/>
      <c r="AT303" s="218" t="s">
        <v>170</v>
      </c>
      <c r="AU303" s="218" t="s">
        <v>81</v>
      </c>
      <c r="AV303" s="13" t="s">
        <v>122</v>
      </c>
      <c r="AW303" s="13" t="s">
        <v>34</v>
      </c>
      <c r="AX303" s="13" t="s">
        <v>77</v>
      </c>
      <c r="AY303" s="218" t="s">
        <v>160</v>
      </c>
    </row>
    <row r="304" spans="2:65" s="1" customFormat="1" ht="16.5" customHeight="1">
      <c r="B304" s="33"/>
      <c r="C304" s="182" t="s">
        <v>1112</v>
      </c>
      <c r="D304" s="182" t="s">
        <v>162</v>
      </c>
      <c r="E304" s="183" t="s">
        <v>443</v>
      </c>
      <c r="F304" s="184" t="s">
        <v>444</v>
      </c>
      <c r="G304" s="185" t="s">
        <v>231</v>
      </c>
      <c r="H304" s="186">
        <v>73.715999999999994</v>
      </c>
      <c r="I304" s="187"/>
      <c r="J304" s="188">
        <f>ROUND(I304*H304,2)</f>
        <v>0</v>
      </c>
      <c r="K304" s="184" t="s">
        <v>166</v>
      </c>
      <c r="L304" s="37"/>
      <c r="M304" s="189" t="s">
        <v>1</v>
      </c>
      <c r="N304" s="190" t="s">
        <v>44</v>
      </c>
      <c r="O304" s="59"/>
      <c r="P304" s="191">
        <f>O304*H304</f>
        <v>0</v>
      </c>
      <c r="Q304" s="191">
        <v>0</v>
      </c>
      <c r="R304" s="191">
        <f>Q304*H304</f>
        <v>0</v>
      </c>
      <c r="S304" s="191">
        <v>0</v>
      </c>
      <c r="T304" s="192">
        <f>S304*H304</f>
        <v>0</v>
      </c>
      <c r="AR304" s="16" t="s">
        <v>122</v>
      </c>
      <c r="AT304" s="16" t="s">
        <v>162</v>
      </c>
      <c r="AU304" s="16" t="s">
        <v>81</v>
      </c>
      <c r="AY304" s="16" t="s">
        <v>160</v>
      </c>
      <c r="BE304" s="193">
        <f>IF(N304="základní",J304,0)</f>
        <v>0</v>
      </c>
      <c r="BF304" s="193">
        <f>IF(N304="snížená",J304,0)</f>
        <v>0</v>
      </c>
      <c r="BG304" s="193">
        <f>IF(N304="zákl. přenesená",J304,0)</f>
        <v>0</v>
      </c>
      <c r="BH304" s="193">
        <f>IF(N304="sníž. přenesená",J304,0)</f>
        <v>0</v>
      </c>
      <c r="BI304" s="193">
        <f>IF(N304="nulová",J304,0)</f>
        <v>0</v>
      </c>
      <c r="BJ304" s="16" t="s">
        <v>77</v>
      </c>
      <c r="BK304" s="193">
        <f>ROUND(I304*H304,2)</f>
        <v>0</v>
      </c>
      <c r="BL304" s="16" t="s">
        <v>122</v>
      </c>
      <c r="BM304" s="16" t="s">
        <v>1113</v>
      </c>
    </row>
    <row r="305" spans="2:65" s="1" customFormat="1" ht="19.5">
      <c r="B305" s="33"/>
      <c r="C305" s="34"/>
      <c r="D305" s="194" t="s">
        <v>168</v>
      </c>
      <c r="E305" s="34"/>
      <c r="F305" s="195" t="s">
        <v>446</v>
      </c>
      <c r="G305" s="34"/>
      <c r="H305" s="34"/>
      <c r="I305" s="111"/>
      <c r="J305" s="34"/>
      <c r="K305" s="34"/>
      <c r="L305" s="37"/>
      <c r="M305" s="196"/>
      <c r="N305" s="59"/>
      <c r="O305" s="59"/>
      <c r="P305" s="59"/>
      <c r="Q305" s="59"/>
      <c r="R305" s="59"/>
      <c r="S305" s="59"/>
      <c r="T305" s="60"/>
      <c r="AT305" s="16" t="s">
        <v>168</v>
      </c>
      <c r="AU305" s="16" t="s">
        <v>81</v>
      </c>
    </row>
    <row r="306" spans="2:65" s="12" customFormat="1" ht="11.25">
      <c r="B306" s="197"/>
      <c r="C306" s="198"/>
      <c r="D306" s="194" t="s">
        <v>170</v>
      </c>
      <c r="E306" s="199" t="s">
        <v>1</v>
      </c>
      <c r="F306" s="200" t="s">
        <v>1114</v>
      </c>
      <c r="G306" s="198"/>
      <c r="H306" s="201">
        <v>73.715999999999994</v>
      </c>
      <c r="I306" s="202"/>
      <c r="J306" s="198"/>
      <c r="K306" s="198"/>
      <c r="L306" s="203"/>
      <c r="M306" s="204"/>
      <c r="N306" s="205"/>
      <c r="O306" s="205"/>
      <c r="P306" s="205"/>
      <c r="Q306" s="205"/>
      <c r="R306" s="205"/>
      <c r="S306" s="205"/>
      <c r="T306" s="206"/>
      <c r="AT306" s="207" t="s">
        <v>170</v>
      </c>
      <c r="AU306" s="207" t="s">
        <v>81</v>
      </c>
      <c r="AV306" s="12" t="s">
        <v>81</v>
      </c>
      <c r="AW306" s="12" t="s">
        <v>34</v>
      </c>
      <c r="AX306" s="12" t="s">
        <v>77</v>
      </c>
      <c r="AY306" s="207" t="s">
        <v>160</v>
      </c>
    </row>
    <row r="307" spans="2:65" s="11" customFormat="1" ht="22.9" customHeight="1">
      <c r="B307" s="166"/>
      <c r="C307" s="167"/>
      <c r="D307" s="168" t="s">
        <v>72</v>
      </c>
      <c r="E307" s="180" t="s">
        <v>448</v>
      </c>
      <c r="F307" s="180" t="s">
        <v>449</v>
      </c>
      <c r="G307" s="167"/>
      <c r="H307" s="167"/>
      <c r="I307" s="170"/>
      <c r="J307" s="181">
        <f>BK307</f>
        <v>0</v>
      </c>
      <c r="K307" s="167"/>
      <c r="L307" s="172"/>
      <c r="M307" s="173"/>
      <c r="N307" s="174"/>
      <c r="O307" s="174"/>
      <c r="P307" s="175">
        <f>SUM(P308:P313)</f>
        <v>0</v>
      </c>
      <c r="Q307" s="174"/>
      <c r="R307" s="175">
        <f>SUM(R308:R313)</f>
        <v>0</v>
      </c>
      <c r="S307" s="174"/>
      <c r="T307" s="176">
        <f>SUM(T308:T313)</f>
        <v>0</v>
      </c>
      <c r="AR307" s="177" t="s">
        <v>77</v>
      </c>
      <c r="AT307" s="178" t="s">
        <v>72</v>
      </c>
      <c r="AU307" s="178" t="s">
        <v>77</v>
      </c>
      <c r="AY307" s="177" t="s">
        <v>160</v>
      </c>
      <c r="BK307" s="179">
        <f>SUM(BK308:BK313)</f>
        <v>0</v>
      </c>
    </row>
    <row r="308" spans="2:65" s="1" customFormat="1" ht="16.5" customHeight="1">
      <c r="B308" s="33"/>
      <c r="C308" s="182" t="s">
        <v>1115</v>
      </c>
      <c r="D308" s="182" t="s">
        <v>162</v>
      </c>
      <c r="E308" s="183" t="s">
        <v>1116</v>
      </c>
      <c r="F308" s="184" t="s">
        <v>1117</v>
      </c>
      <c r="G308" s="185" t="s">
        <v>231</v>
      </c>
      <c r="H308" s="186">
        <v>135.10400000000001</v>
      </c>
      <c r="I308" s="187"/>
      <c r="J308" s="188">
        <f>ROUND(I308*H308,2)</f>
        <v>0</v>
      </c>
      <c r="K308" s="184" t="s">
        <v>1</v>
      </c>
      <c r="L308" s="37"/>
      <c r="M308" s="189" t="s">
        <v>1</v>
      </c>
      <c r="N308" s="190" t="s">
        <v>44</v>
      </c>
      <c r="O308" s="59"/>
      <c r="P308" s="191">
        <f>O308*H308</f>
        <v>0</v>
      </c>
      <c r="Q308" s="191">
        <v>0</v>
      </c>
      <c r="R308" s="191">
        <f>Q308*H308</f>
        <v>0</v>
      </c>
      <c r="S308" s="191">
        <v>0</v>
      </c>
      <c r="T308" s="192">
        <f>S308*H308</f>
        <v>0</v>
      </c>
      <c r="AR308" s="16" t="s">
        <v>122</v>
      </c>
      <c r="AT308" s="16" t="s">
        <v>162</v>
      </c>
      <c r="AU308" s="16" t="s">
        <v>81</v>
      </c>
      <c r="AY308" s="16" t="s">
        <v>160</v>
      </c>
      <c r="BE308" s="193">
        <f>IF(N308="základní",J308,0)</f>
        <v>0</v>
      </c>
      <c r="BF308" s="193">
        <f>IF(N308="snížená",J308,0)</f>
        <v>0</v>
      </c>
      <c r="BG308" s="193">
        <f>IF(N308="zákl. přenesená",J308,0)</f>
        <v>0</v>
      </c>
      <c r="BH308" s="193">
        <f>IF(N308="sníž. přenesená",J308,0)</f>
        <v>0</v>
      </c>
      <c r="BI308" s="193">
        <f>IF(N308="nulová",J308,0)</f>
        <v>0</v>
      </c>
      <c r="BJ308" s="16" t="s">
        <v>77</v>
      </c>
      <c r="BK308" s="193">
        <f>ROUND(I308*H308,2)</f>
        <v>0</v>
      </c>
      <c r="BL308" s="16" t="s">
        <v>122</v>
      </c>
      <c r="BM308" s="16" t="s">
        <v>1118</v>
      </c>
    </row>
    <row r="309" spans="2:65" s="1" customFormat="1" ht="19.5">
      <c r="B309" s="33"/>
      <c r="C309" s="34"/>
      <c r="D309" s="194" t="s">
        <v>168</v>
      </c>
      <c r="E309" s="34"/>
      <c r="F309" s="195" t="s">
        <v>1119</v>
      </c>
      <c r="G309" s="34"/>
      <c r="H309" s="34"/>
      <c r="I309" s="111"/>
      <c r="J309" s="34"/>
      <c r="K309" s="34"/>
      <c r="L309" s="37"/>
      <c r="M309" s="196"/>
      <c r="N309" s="59"/>
      <c r="O309" s="59"/>
      <c r="P309" s="59"/>
      <c r="Q309" s="59"/>
      <c r="R309" s="59"/>
      <c r="S309" s="59"/>
      <c r="T309" s="60"/>
      <c r="AT309" s="16" t="s">
        <v>168</v>
      </c>
      <c r="AU309" s="16" t="s">
        <v>81</v>
      </c>
    </row>
    <row r="310" spans="2:65" s="12" customFormat="1" ht="11.25">
      <c r="B310" s="197"/>
      <c r="C310" s="198"/>
      <c r="D310" s="194" t="s">
        <v>170</v>
      </c>
      <c r="E310" s="199" t="s">
        <v>1</v>
      </c>
      <c r="F310" s="200" t="s">
        <v>1120</v>
      </c>
      <c r="G310" s="198"/>
      <c r="H310" s="201">
        <v>135.10400000000001</v>
      </c>
      <c r="I310" s="202"/>
      <c r="J310" s="198"/>
      <c r="K310" s="198"/>
      <c r="L310" s="203"/>
      <c r="M310" s="204"/>
      <c r="N310" s="205"/>
      <c r="O310" s="205"/>
      <c r="P310" s="205"/>
      <c r="Q310" s="205"/>
      <c r="R310" s="205"/>
      <c r="S310" s="205"/>
      <c r="T310" s="206"/>
      <c r="AT310" s="207" t="s">
        <v>170</v>
      </c>
      <c r="AU310" s="207" t="s">
        <v>81</v>
      </c>
      <c r="AV310" s="12" t="s">
        <v>81</v>
      </c>
      <c r="AW310" s="12" t="s">
        <v>34</v>
      </c>
      <c r="AX310" s="12" t="s">
        <v>77</v>
      </c>
      <c r="AY310" s="207" t="s">
        <v>160</v>
      </c>
    </row>
    <row r="311" spans="2:65" s="1" customFormat="1" ht="16.5" customHeight="1">
      <c r="B311" s="33"/>
      <c r="C311" s="182" t="s">
        <v>1121</v>
      </c>
      <c r="D311" s="182" t="s">
        <v>162</v>
      </c>
      <c r="E311" s="183" t="s">
        <v>451</v>
      </c>
      <c r="F311" s="184" t="s">
        <v>452</v>
      </c>
      <c r="G311" s="185" t="s">
        <v>231</v>
      </c>
      <c r="H311" s="186">
        <v>1039.2650000000001</v>
      </c>
      <c r="I311" s="187"/>
      <c r="J311" s="188">
        <f>ROUND(I311*H311,2)</f>
        <v>0</v>
      </c>
      <c r="K311" s="184" t="s">
        <v>166</v>
      </c>
      <c r="L311" s="37"/>
      <c r="M311" s="189" t="s">
        <v>1</v>
      </c>
      <c r="N311" s="190" t="s">
        <v>44</v>
      </c>
      <c r="O311" s="59"/>
      <c r="P311" s="191">
        <f>O311*H311</f>
        <v>0</v>
      </c>
      <c r="Q311" s="191">
        <v>0</v>
      </c>
      <c r="R311" s="191">
        <f>Q311*H311</f>
        <v>0</v>
      </c>
      <c r="S311" s="191">
        <v>0</v>
      </c>
      <c r="T311" s="192">
        <f>S311*H311</f>
        <v>0</v>
      </c>
      <c r="AR311" s="16" t="s">
        <v>122</v>
      </c>
      <c r="AT311" s="16" t="s">
        <v>162</v>
      </c>
      <c r="AU311" s="16" t="s">
        <v>81</v>
      </c>
      <c r="AY311" s="16" t="s">
        <v>160</v>
      </c>
      <c r="BE311" s="193">
        <f>IF(N311="základní",J311,0)</f>
        <v>0</v>
      </c>
      <c r="BF311" s="193">
        <f>IF(N311="snížená",J311,0)</f>
        <v>0</v>
      </c>
      <c r="BG311" s="193">
        <f>IF(N311="zákl. přenesená",J311,0)</f>
        <v>0</v>
      </c>
      <c r="BH311" s="193">
        <f>IF(N311="sníž. přenesená",J311,0)</f>
        <v>0</v>
      </c>
      <c r="BI311" s="193">
        <f>IF(N311="nulová",J311,0)</f>
        <v>0</v>
      </c>
      <c r="BJ311" s="16" t="s">
        <v>77</v>
      </c>
      <c r="BK311" s="193">
        <f>ROUND(I311*H311,2)</f>
        <v>0</v>
      </c>
      <c r="BL311" s="16" t="s">
        <v>122</v>
      </c>
      <c r="BM311" s="16" t="s">
        <v>1122</v>
      </c>
    </row>
    <row r="312" spans="2:65" s="1" customFormat="1" ht="11.25">
      <c r="B312" s="33"/>
      <c r="C312" s="34"/>
      <c r="D312" s="194" t="s">
        <v>168</v>
      </c>
      <c r="E312" s="34"/>
      <c r="F312" s="195" t="s">
        <v>454</v>
      </c>
      <c r="G312" s="34"/>
      <c r="H312" s="34"/>
      <c r="I312" s="111"/>
      <c r="J312" s="34"/>
      <c r="K312" s="34"/>
      <c r="L312" s="37"/>
      <c r="M312" s="196"/>
      <c r="N312" s="59"/>
      <c r="O312" s="59"/>
      <c r="P312" s="59"/>
      <c r="Q312" s="59"/>
      <c r="R312" s="59"/>
      <c r="S312" s="59"/>
      <c r="T312" s="60"/>
      <c r="AT312" s="16" t="s">
        <v>168</v>
      </c>
      <c r="AU312" s="16" t="s">
        <v>81</v>
      </c>
    </row>
    <row r="313" spans="2:65" s="12" customFormat="1" ht="11.25">
      <c r="B313" s="197"/>
      <c r="C313" s="198"/>
      <c r="D313" s="194" t="s">
        <v>170</v>
      </c>
      <c r="E313" s="199" t="s">
        <v>1</v>
      </c>
      <c r="F313" s="200" t="s">
        <v>1123</v>
      </c>
      <c r="G313" s="198"/>
      <c r="H313" s="201">
        <v>1039.2650000000001</v>
      </c>
      <c r="I313" s="202"/>
      <c r="J313" s="198"/>
      <c r="K313" s="198"/>
      <c r="L313" s="203"/>
      <c r="M313" s="204"/>
      <c r="N313" s="205"/>
      <c r="O313" s="205"/>
      <c r="P313" s="205"/>
      <c r="Q313" s="205"/>
      <c r="R313" s="205"/>
      <c r="S313" s="205"/>
      <c r="T313" s="206"/>
      <c r="AT313" s="207" t="s">
        <v>170</v>
      </c>
      <c r="AU313" s="207" t="s">
        <v>81</v>
      </c>
      <c r="AV313" s="12" t="s">
        <v>81</v>
      </c>
      <c r="AW313" s="12" t="s">
        <v>34</v>
      </c>
      <c r="AX313" s="12" t="s">
        <v>77</v>
      </c>
      <c r="AY313" s="207" t="s">
        <v>160</v>
      </c>
    </row>
    <row r="314" spans="2:65" s="11" customFormat="1" ht="25.9" customHeight="1">
      <c r="B314" s="166"/>
      <c r="C314" s="167"/>
      <c r="D314" s="168" t="s">
        <v>72</v>
      </c>
      <c r="E314" s="169" t="s">
        <v>601</v>
      </c>
      <c r="F314" s="169" t="s">
        <v>602</v>
      </c>
      <c r="G314" s="167"/>
      <c r="H314" s="167"/>
      <c r="I314" s="170"/>
      <c r="J314" s="171">
        <f>BK314</f>
        <v>0</v>
      </c>
      <c r="K314" s="167"/>
      <c r="L314" s="172"/>
      <c r="M314" s="173"/>
      <c r="N314" s="174"/>
      <c r="O314" s="174"/>
      <c r="P314" s="175">
        <f>P315</f>
        <v>0</v>
      </c>
      <c r="Q314" s="174"/>
      <c r="R314" s="175">
        <f>R315</f>
        <v>0</v>
      </c>
      <c r="S314" s="174"/>
      <c r="T314" s="176">
        <f>T315</f>
        <v>0.22500000000000001</v>
      </c>
      <c r="AR314" s="177" t="s">
        <v>81</v>
      </c>
      <c r="AT314" s="178" t="s">
        <v>72</v>
      </c>
      <c r="AU314" s="178" t="s">
        <v>73</v>
      </c>
      <c r="AY314" s="177" t="s">
        <v>160</v>
      </c>
      <c r="BK314" s="179">
        <f>BK315</f>
        <v>0</v>
      </c>
    </row>
    <row r="315" spans="2:65" s="11" customFormat="1" ht="22.9" customHeight="1">
      <c r="B315" s="166"/>
      <c r="C315" s="167"/>
      <c r="D315" s="168" t="s">
        <v>72</v>
      </c>
      <c r="E315" s="180" t="s">
        <v>1124</v>
      </c>
      <c r="F315" s="180" t="s">
        <v>1125</v>
      </c>
      <c r="G315" s="167"/>
      <c r="H315" s="167"/>
      <c r="I315" s="170"/>
      <c r="J315" s="181">
        <f>BK315</f>
        <v>0</v>
      </c>
      <c r="K315" s="167"/>
      <c r="L315" s="172"/>
      <c r="M315" s="173"/>
      <c r="N315" s="174"/>
      <c r="O315" s="174"/>
      <c r="P315" s="175">
        <f>SUM(P316:P318)</f>
        <v>0</v>
      </c>
      <c r="Q315" s="174"/>
      <c r="R315" s="175">
        <f>SUM(R316:R318)</f>
        <v>0</v>
      </c>
      <c r="S315" s="174"/>
      <c r="T315" s="176">
        <f>SUM(T316:T318)</f>
        <v>0.22500000000000001</v>
      </c>
      <c r="AR315" s="177" t="s">
        <v>81</v>
      </c>
      <c r="AT315" s="178" t="s">
        <v>72</v>
      </c>
      <c r="AU315" s="178" t="s">
        <v>77</v>
      </c>
      <c r="AY315" s="177" t="s">
        <v>160</v>
      </c>
      <c r="BK315" s="179">
        <f>SUM(BK316:BK318)</f>
        <v>0</v>
      </c>
    </row>
    <row r="316" spans="2:65" s="1" customFormat="1" ht="16.5" customHeight="1">
      <c r="B316" s="33"/>
      <c r="C316" s="182" t="s">
        <v>1126</v>
      </c>
      <c r="D316" s="182" t="s">
        <v>162</v>
      </c>
      <c r="E316" s="183" t="s">
        <v>1127</v>
      </c>
      <c r="F316" s="184" t="s">
        <v>1128</v>
      </c>
      <c r="G316" s="185" t="s">
        <v>180</v>
      </c>
      <c r="H316" s="186">
        <v>9</v>
      </c>
      <c r="I316" s="187"/>
      <c r="J316" s="188">
        <f>ROUND(I316*H316,2)</f>
        <v>0</v>
      </c>
      <c r="K316" s="184" t="s">
        <v>166</v>
      </c>
      <c r="L316" s="37"/>
      <c r="M316" s="189" t="s">
        <v>1</v>
      </c>
      <c r="N316" s="190" t="s">
        <v>44</v>
      </c>
      <c r="O316" s="59"/>
      <c r="P316" s="191">
        <f>O316*H316</f>
        <v>0</v>
      </c>
      <c r="Q316" s="191">
        <v>0</v>
      </c>
      <c r="R316" s="191">
        <f>Q316*H316</f>
        <v>0</v>
      </c>
      <c r="S316" s="191">
        <v>2.5000000000000001E-2</v>
      </c>
      <c r="T316" s="192">
        <f>S316*H316</f>
        <v>0.22500000000000001</v>
      </c>
      <c r="AR316" s="16" t="s">
        <v>260</v>
      </c>
      <c r="AT316" s="16" t="s">
        <v>162</v>
      </c>
      <c r="AU316" s="16" t="s">
        <v>81</v>
      </c>
      <c r="AY316" s="16" t="s">
        <v>160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16" t="s">
        <v>77</v>
      </c>
      <c r="BK316" s="193">
        <f>ROUND(I316*H316,2)</f>
        <v>0</v>
      </c>
      <c r="BL316" s="16" t="s">
        <v>260</v>
      </c>
      <c r="BM316" s="16" t="s">
        <v>1129</v>
      </c>
    </row>
    <row r="317" spans="2:65" s="1" customFormat="1" ht="11.25">
      <c r="B317" s="33"/>
      <c r="C317" s="34"/>
      <c r="D317" s="194" t="s">
        <v>168</v>
      </c>
      <c r="E317" s="34"/>
      <c r="F317" s="195" t="s">
        <v>1130</v>
      </c>
      <c r="G317" s="34"/>
      <c r="H317" s="34"/>
      <c r="I317" s="111"/>
      <c r="J317" s="34"/>
      <c r="K317" s="34"/>
      <c r="L317" s="37"/>
      <c r="M317" s="196"/>
      <c r="N317" s="59"/>
      <c r="O317" s="59"/>
      <c r="P317" s="59"/>
      <c r="Q317" s="59"/>
      <c r="R317" s="59"/>
      <c r="S317" s="59"/>
      <c r="T317" s="60"/>
      <c r="AT317" s="16" t="s">
        <v>168</v>
      </c>
      <c r="AU317" s="16" t="s">
        <v>81</v>
      </c>
    </row>
    <row r="318" spans="2:65" s="12" customFormat="1" ht="11.25">
      <c r="B318" s="197"/>
      <c r="C318" s="198"/>
      <c r="D318" s="194" t="s">
        <v>170</v>
      </c>
      <c r="E318" s="199" t="s">
        <v>1</v>
      </c>
      <c r="F318" s="200" t="s">
        <v>1131</v>
      </c>
      <c r="G318" s="198"/>
      <c r="H318" s="201">
        <v>9</v>
      </c>
      <c r="I318" s="202"/>
      <c r="J318" s="198"/>
      <c r="K318" s="198"/>
      <c r="L318" s="203"/>
      <c r="M318" s="204"/>
      <c r="N318" s="205"/>
      <c r="O318" s="205"/>
      <c r="P318" s="205"/>
      <c r="Q318" s="205"/>
      <c r="R318" s="205"/>
      <c r="S318" s="205"/>
      <c r="T318" s="206"/>
      <c r="AT318" s="207" t="s">
        <v>170</v>
      </c>
      <c r="AU318" s="207" t="s">
        <v>81</v>
      </c>
      <c r="AV318" s="12" t="s">
        <v>81</v>
      </c>
      <c r="AW318" s="12" t="s">
        <v>34</v>
      </c>
      <c r="AX318" s="12" t="s">
        <v>77</v>
      </c>
      <c r="AY318" s="207" t="s">
        <v>160</v>
      </c>
    </row>
    <row r="319" spans="2:65" s="11" customFormat="1" ht="25.9" customHeight="1">
      <c r="B319" s="166"/>
      <c r="C319" s="167"/>
      <c r="D319" s="168" t="s">
        <v>72</v>
      </c>
      <c r="E319" s="169" t="s">
        <v>1132</v>
      </c>
      <c r="F319" s="169" t="s">
        <v>1133</v>
      </c>
      <c r="G319" s="167"/>
      <c r="H319" s="167"/>
      <c r="I319" s="170"/>
      <c r="J319" s="171">
        <f>BK319</f>
        <v>0</v>
      </c>
      <c r="K319" s="167"/>
      <c r="L319" s="172"/>
      <c r="M319" s="173"/>
      <c r="N319" s="174"/>
      <c r="O319" s="174"/>
      <c r="P319" s="175">
        <f>SUM(P320:P322)</f>
        <v>0</v>
      </c>
      <c r="Q319" s="174"/>
      <c r="R319" s="175">
        <f>SUM(R320:R322)</f>
        <v>0</v>
      </c>
      <c r="S319" s="174"/>
      <c r="T319" s="176">
        <f>SUM(T320:T322)</f>
        <v>0</v>
      </c>
      <c r="AR319" s="177" t="s">
        <v>122</v>
      </c>
      <c r="AT319" s="178" t="s">
        <v>72</v>
      </c>
      <c r="AU319" s="178" t="s">
        <v>73</v>
      </c>
      <c r="AY319" s="177" t="s">
        <v>160</v>
      </c>
      <c r="BK319" s="179">
        <f>SUM(BK320:BK322)</f>
        <v>0</v>
      </c>
    </row>
    <row r="320" spans="2:65" s="1" customFormat="1" ht="16.5" customHeight="1">
      <c r="B320" s="33"/>
      <c r="C320" s="182" t="s">
        <v>1134</v>
      </c>
      <c r="D320" s="182" t="s">
        <v>162</v>
      </c>
      <c r="E320" s="183" t="s">
        <v>1135</v>
      </c>
      <c r="F320" s="184" t="s">
        <v>1136</v>
      </c>
      <c r="G320" s="185" t="s">
        <v>185</v>
      </c>
      <c r="H320" s="186">
        <v>4</v>
      </c>
      <c r="I320" s="187"/>
      <c r="J320" s="188">
        <f>ROUND(I320*H320,2)</f>
        <v>0</v>
      </c>
      <c r="K320" s="184" t="s">
        <v>166</v>
      </c>
      <c r="L320" s="37"/>
      <c r="M320" s="189" t="s">
        <v>1</v>
      </c>
      <c r="N320" s="190" t="s">
        <v>44</v>
      </c>
      <c r="O320" s="59"/>
      <c r="P320" s="191">
        <f>O320*H320</f>
        <v>0</v>
      </c>
      <c r="Q320" s="191">
        <v>0</v>
      </c>
      <c r="R320" s="191">
        <f>Q320*H320</f>
        <v>0</v>
      </c>
      <c r="S320" s="191">
        <v>0</v>
      </c>
      <c r="T320" s="192">
        <f>S320*H320</f>
        <v>0</v>
      </c>
      <c r="AR320" s="16" t="s">
        <v>1137</v>
      </c>
      <c r="AT320" s="16" t="s">
        <v>162</v>
      </c>
      <c r="AU320" s="16" t="s">
        <v>77</v>
      </c>
      <c r="AY320" s="16" t="s">
        <v>160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16" t="s">
        <v>77</v>
      </c>
      <c r="BK320" s="193">
        <f>ROUND(I320*H320,2)</f>
        <v>0</v>
      </c>
      <c r="BL320" s="16" t="s">
        <v>1137</v>
      </c>
      <c r="BM320" s="16" t="s">
        <v>1138</v>
      </c>
    </row>
    <row r="321" spans="2:51" s="1" customFormat="1" ht="11.25">
      <c r="B321" s="33"/>
      <c r="C321" s="34"/>
      <c r="D321" s="194" t="s">
        <v>168</v>
      </c>
      <c r="E321" s="34"/>
      <c r="F321" s="195" t="s">
        <v>1139</v>
      </c>
      <c r="G321" s="34"/>
      <c r="H321" s="34"/>
      <c r="I321" s="111"/>
      <c r="J321" s="34"/>
      <c r="K321" s="34"/>
      <c r="L321" s="37"/>
      <c r="M321" s="196"/>
      <c r="N321" s="59"/>
      <c r="O321" s="59"/>
      <c r="P321" s="59"/>
      <c r="Q321" s="59"/>
      <c r="R321" s="59"/>
      <c r="S321" s="59"/>
      <c r="T321" s="60"/>
      <c r="AT321" s="16" t="s">
        <v>168</v>
      </c>
      <c r="AU321" s="16" t="s">
        <v>77</v>
      </c>
    </row>
    <row r="322" spans="2:51" s="12" customFormat="1" ht="11.25">
      <c r="B322" s="197"/>
      <c r="C322" s="198"/>
      <c r="D322" s="194" t="s">
        <v>170</v>
      </c>
      <c r="E322" s="199" t="s">
        <v>1</v>
      </c>
      <c r="F322" s="200" t="s">
        <v>1140</v>
      </c>
      <c r="G322" s="198"/>
      <c r="H322" s="201">
        <v>4</v>
      </c>
      <c r="I322" s="202"/>
      <c r="J322" s="198"/>
      <c r="K322" s="198"/>
      <c r="L322" s="203"/>
      <c r="M322" s="242"/>
      <c r="N322" s="243"/>
      <c r="O322" s="243"/>
      <c r="P322" s="243"/>
      <c r="Q322" s="243"/>
      <c r="R322" s="243"/>
      <c r="S322" s="243"/>
      <c r="T322" s="244"/>
      <c r="AT322" s="207" t="s">
        <v>170</v>
      </c>
      <c r="AU322" s="207" t="s">
        <v>77</v>
      </c>
      <c r="AV322" s="12" t="s">
        <v>81</v>
      </c>
      <c r="AW322" s="12" t="s">
        <v>34</v>
      </c>
      <c r="AX322" s="12" t="s">
        <v>77</v>
      </c>
      <c r="AY322" s="207" t="s">
        <v>160</v>
      </c>
    </row>
    <row r="323" spans="2:51" s="1" customFormat="1" ht="6.95" customHeight="1">
      <c r="B323" s="45"/>
      <c r="C323" s="46"/>
      <c r="D323" s="46"/>
      <c r="E323" s="46"/>
      <c r="F323" s="46"/>
      <c r="G323" s="46"/>
      <c r="H323" s="46"/>
      <c r="I323" s="133"/>
      <c r="J323" s="46"/>
      <c r="K323" s="46"/>
      <c r="L323" s="37"/>
    </row>
  </sheetData>
  <sheetProtection algorithmName="SHA-512" hashValue="NpIsghgXCPtkjvhek1voorOjeHMSWDhHzmCksH6zhA2ofdYG7MleQefviEwiBTbDCy2Bw/v2/pCcbIsiaTOY9w==" saltValue="UX3MGSTGTrv3cfcZ0HW2KTC6O3bgPQov6Co4F3rE24xW9W+DU5vsCvQqmP1oYpq4G7oNpQ0QaN6ecw5ezuwyIQ==" spinCount="100000" sheet="1" objects="1" scenarios="1" formatColumns="0" formatRows="0" autoFilter="0"/>
  <autoFilter ref="C102:K322"/>
  <mergeCells count="15">
    <mergeCell ref="E89:H89"/>
    <mergeCell ref="E93:H93"/>
    <mergeCell ref="E91:H91"/>
    <mergeCell ref="E95:H9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5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16" t="s">
        <v>113</v>
      </c>
    </row>
    <row r="3" spans="2:46" ht="6.95" hidden="1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81</v>
      </c>
    </row>
    <row r="4" spans="2:46" ht="24.95" hidden="1" customHeight="1">
      <c r="B4" s="19"/>
      <c r="D4" s="109" t="s">
        <v>125</v>
      </c>
      <c r="L4" s="19"/>
      <c r="M4" s="23" t="s">
        <v>10</v>
      </c>
      <c r="AT4" s="16" t="s">
        <v>4</v>
      </c>
    </row>
    <row r="5" spans="2:46" ht="6.95" hidden="1" customHeight="1">
      <c r="B5" s="19"/>
      <c r="L5" s="19"/>
    </row>
    <row r="6" spans="2:46" ht="12" hidden="1" customHeight="1">
      <c r="B6" s="19"/>
      <c r="D6" s="110" t="s">
        <v>16</v>
      </c>
      <c r="L6" s="19"/>
    </row>
    <row r="7" spans="2:46" ht="16.5" hidden="1" customHeight="1">
      <c r="B7" s="19"/>
      <c r="E7" s="290" t="str">
        <f>'Rekapitulace stavby'!K6</f>
        <v>Merklovický potok Vamberk, oprava koryta, ř.km 0,078 - 0,850 a 1,050 - 1,350</v>
      </c>
      <c r="F7" s="291"/>
      <c r="G7" s="291"/>
      <c r="H7" s="291"/>
      <c r="L7" s="19"/>
    </row>
    <row r="8" spans="2:46" ht="11.25" hidden="1">
      <c r="B8" s="19"/>
      <c r="D8" s="110" t="s">
        <v>126</v>
      </c>
      <c r="L8" s="19"/>
    </row>
    <row r="9" spans="2:46" ht="16.5" hidden="1" customHeight="1">
      <c r="B9" s="19"/>
      <c r="E9" s="290" t="s">
        <v>816</v>
      </c>
      <c r="F9" s="255"/>
      <c r="G9" s="255"/>
      <c r="H9" s="255"/>
      <c r="L9" s="19"/>
    </row>
    <row r="10" spans="2:46" ht="12" hidden="1" customHeight="1">
      <c r="B10" s="19"/>
      <c r="D10" s="110" t="s">
        <v>128</v>
      </c>
      <c r="L10" s="19"/>
    </row>
    <row r="11" spans="2:46" s="1" customFormat="1" ht="16.5" hidden="1" customHeight="1">
      <c r="B11" s="37"/>
      <c r="E11" s="291" t="s">
        <v>877</v>
      </c>
      <c r="F11" s="292"/>
      <c r="G11" s="292"/>
      <c r="H11" s="292"/>
      <c r="I11" s="111"/>
      <c r="L11" s="37"/>
    </row>
    <row r="12" spans="2:46" s="1" customFormat="1" ht="12" hidden="1" customHeight="1">
      <c r="B12" s="37"/>
      <c r="D12" s="110" t="s">
        <v>818</v>
      </c>
      <c r="I12" s="111"/>
      <c r="L12" s="37"/>
    </row>
    <row r="13" spans="2:46" s="1" customFormat="1" ht="36.950000000000003" hidden="1" customHeight="1">
      <c r="B13" s="37"/>
      <c r="E13" s="293" t="s">
        <v>1141</v>
      </c>
      <c r="F13" s="292"/>
      <c r="G13" s="292"/>
      <c r="H13" s="292"/>
      <c r="I13" s="111"/>
      <c r="L13" s="37"/>
    </row>
    <row r="14" spans="2:46" s="1" customFormat="1" ht="11.25" hidden="1">
      <c r="B14" s="37"/>
      <c r="I14" s="111"/>
      <c r="L14" s="37"/>
    </row>
    <row r="15" spans="2:46" s="1" customFormat="1" ht="12" hidden="1" customHeight="1">
      <c r="B15" s="37"/>
      <c r="D15" s="110" t="s">
        <v>18</v>
      </c>
      <c r="F15" s="16" t="s">
        <v>19</v>
      </c>
      <c r="I15" s="112" t="s">
        <v>20</v>
      </c>
      <c r="J15" s="16" t="s">
        <v>1</v>
      </c>
      <c r="L15" s="37"/>
    </row>
    <row r="16" spans="2:46" s="1" customFormat="1" ht="12" hidden="1" customHeight="1">
      <c r="B16" s="37"/>
      <c r="D16" s="110" t="s">
        <v>22</v>
      </c>
      <c r="F16" s="16" t="s">
        <v>23</v>
      </c>
      <c r="I16" s="112" t="s">
        <v>24</v>
      </c>
      <c r="J16" s="113" t="str">
        <f>'Rekapitulace stavby'!AN8</f>
        <v>31.3.2017</v>
      </c>
      <c r="L16" s="37"/>
    </row>
    <row r="17" spans="2:12" s="1" customFormat="1" ht="10.9" hidden="1" customHeight="1">
      <c r="B17" s="37"/>
      <c r="I17" s="111"/>
      <c r="L17" s="37"/>
    </row>
    <row r="18" spans="2:12" s="1" customFormat="1" ht="12" hidden="1" customHeight="1">
      <c r="B18" s="37"/>
      <c r="D18" s="110" t="s">
        <v>26</v>
      </c>
      <c r="I18" s="112" t="s">
        <v>27</v>
      </c>
      <c r="J18" s="16" t="s">
        <v>1</v>
      </c>
      <c r="L18" s="37"/>
    </row>
    <row r="19" spans="2:12" s="1" customFormat="1" ht="18" hidden="1" customHeight="1">
      <c r="B19" s="37"/>
      <c r="E19" s="16" t="s">
        <v>28</v>
      </c>
      <c r="I19" s="112" t="s">
        <v>29</v>
      </c>
      <c r="J19" s="16" t="s">
        <v>1</v>
      </c>
      <c r="L19" s="37"/>
    </row>
    <row r="20" spans="2:12" s="1" customFormat="1" ht="6.95" hidden="1" customHeight="1">
      <c r="B20" s="37"/>
      <c r="I20" s="111"/>
      <c r="L20" s="37"/>
    </row>
    <row r="21" spans="2:12" s="1" customFormat="1" ht="12" hidden="1" customHeight="1">
      <c r="B21" s="37"/>
      <c r="D21" s="110" t="s">
        <v>30</v>
      </c>
      <c r="I21" s="112" t="s">
        <v>27</v>
      </c>
      <c r="J21" s="29" t="str">
        <f>'Rekapitulace stavby'!AN13</f>
        <v>Vyplň údaj</v>
      </c>
      <c r="L21" s="37"/>
    </row>
    <row r="22" spans="2:12" s="1" customFormat="1" ht="18" hidden="1" customHeight="1">
      <c r="B22" s="37"/>
      <c r="E22" s="294" t="str">
        <f>'Rekapitulace stavby'!E14</f>
        <v>Vyplň údaj</v>
      </c>
      <c r="F22" s="295"/>
      <c r="G22" s="295"/>
      <c r="H22" s="295"/>
      <c r="I22" s="112" t="s">
        <v>29</v>
      </c>
      <c r="J22" s="29" t="str">
        <f>'Rekapitulace stavby'!AN14</f>
        <v>Vyplň údaj</v>
      </c>
      <c r="L22" s="37"/>
    </row>
    <row r="23" spans="2:12" s="1" customFormat="1" ht="6.95" hidden="1" customHeight="1">
      <c r="B23" s="37"/>
      <c r="I23" s="111"/>
      <c r="L23" s="37"/>
    </row>
    <row r="24" spans="2:12" s="1" customFormat="1" ht="12" hidden="1" customHeight="1">
      <c r="B24" s="37"/>
      <c r="D24" s="110" t="s">
        <v>32</v>
      </c>
      <c r="I24" s="112" t="s">
        <v>27</v>
      </c>
      <c r="J24" s="16" t="s">
        <v>1</v>
      </c>
      <c r="L24" s="37"/>
    </row>
    <row r="25" spans="2:12" s="1" customFormat="1" ht="18" hidden="1" customHeight="1">
      <c r="B25" s="37"/>
      <c r="E25" s="16" t="s">
        <v>33</v>
      </c>
      <c r="I25" s="112" t="s">
        <v>29</v>
      </c>
      <c r="J25" s="16" t="s">
        <v>1</v>
      </c>
      <c r="L25" s="37"/>
    </row>
    <row r="26" spans="2:12" s="1" customFormat="1" ht="6.95" hidden="1" customHeight="1">
      <c r="B26" s="37"/>
      <c r="I26" s="111"/>
      <c r="L26" s="37"/>
    </row>
    <row r="27" spans="2:12" s="1" customFormat="1" ht="12" hidden="1" customHeight="1">
      <c r="B27" s="37"/>
      <c r="D27" s="110" t="s">
        <v>35</v>
      </c>
      <c r="I27" s="112" t="s">
        <v>27</v>
      </c>
      <c r="J27" s="16" t="s">
        <v>1</v>
      </c>
      <c r="L27" s="37"/>
    </row>
    <row r="28" spans="2:12" s="1" customFormat="1" ht="18" hidden="1" customHeight="1">
      <c r="B28" s="37"/>
      <c r="E28" s="16" t="s">
        <v>36</v>
      </c>
      <c r="I28" s="112" t="s">
        <v>29</v>
      </c>
      <c r="J28" s="16" t="s">
        <v>1</v>
      </c>
      <c r="L28" s="37"/>
    </row>
    <row r="29" spans="2:12" s="1" customFormat="1" ht="6.95" hidden="1" customHeight="1">
      <c r="B29" s="37"/>
      <c r="I29" s="111"/>
      <c r="L29" s="37"/>
    </row>
    <row r="30" spans="2:12" s="1" customFormat="1" ht="12" hidden="1" customHeight="1">
      <c r="B30" s="37"/>
      <c r="D30" s="110" t="s">
        <v>37</v>
      </c>
      <c r="I30" s="111"/>
      <c r="L30" s="37"/>
    </row>
    <row r="31" spans="2:12" s="7" customFormat="1" ht="33.75" hidden="1" customHeight="1">
      <c r="B31" s="114"/>
      <c r="E31" s="296" t="s">
        <v>130</v>
      </c>
      <c r="F31" s="296"/>
      <c r="G31" s="296"/>
      <c r="H31" s="296"/>
      <c r="I31" s="115"/>
      <c r="L31" s="114"/>
    </row>
    <row r="32" spans="2:12" s="1" customFormat="1" ht="6.95" hidden="1" customHeight="1">
      <c r="B32" s="37"/>
      <c r="I32" s="111"/>
      <c r="L32" s="37"/>
    </row>
    <row r="33" spans="2:12" s="1" customFormat="1" ht="6.95" hidden="1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25.35" hidden="1" customHeight="1">
      <c r="B34" s="37"/>
      <c r="D34" s="117" t="s">
        <v>39</v>
      </c>
      <c r="I34" s="111"/>
      <c r="J34" s="118">
        <f>ROUND(J93, 2)</f>
        <v>0</v>
      </c>
      <c r="L34" s="37"/>
    </row>
    <row r="35" spans="2:12" s="1" customFormat="1" ht="6.95" hidden="1" customHeight="1">
      <c r="B35" s="37"/>
      <c r="D35" s="55"/>
      <c r="E35" s="55"/>
      <c r="F35" s="55"/>
      <c r="G35" s="55"/>
      <c r="H35" s="55"/>
      <c r="I35" s="116"/>
      <c r="J35" s="55"/>
      <c r="K35" s="55"/>
      <c r="L35" s="37"/>
    </row>
    <row r="36" spans="2:12" s="1" customFormat="1" ht="14.45" hidden="1" customHeight="1">
      <c r="B36" s="37"/>
      <c r="F36" s="119" t="s">
        <v>41</v>
      </c>
      <c r="I36" s="120" t="s">
        <v>40</v>
      </c>
      <c r="J36" s="119" t="s">
        <v>42</v>
      </c>
      <c r="L36" s="37"/>
    </row>
    <row r="37" spans="2:12" s="1" customFormat="1" ht="14.45" hidden="1" customHeight="1">
      <c r="B37" s="37"/>
      <c r="D37" s="110" t="s">
        <v>43</v>
      </c>
      <c r="E37" s="110" t="s">
        <v>44</v>
      </c>
      <c r="F37" s="121">
        <f>ROUND((SUM(BE93:BE134)),  2)</f>
        <v>0</v>
      </c>
      <c r="I37" s="122">
        <v>0.21</v>
      </c>
      <c r="J37" s="121">
        <f>ROUND(((SUM(BE93:BE134))*I37),  2)</f>
        <v>0</v>
      </c>
      <c r="L37" s="37"/>
    </row>
    <row r="38" spans="2:12" s="1" customFormat="1" ht="14.45" hidden="1" customHeight="1">
      <c r="B38" s="37"/>
      <c r="E38" s="110" t="s">
        <v>45</v>
      </c>
      <c r="F38" s="121">
        <f>ROUND((SUM(BF93:BF134)),  2)</f>
        <v>0</v>
      </c>
      <c r="I38" s="122">
        <v>0.15</v>
      </c>
      <c r="J38" s="121">
        <f>ROUND(((SUM(BF93:BF134))*I38),  2)</f>
        <v>0</v>
      </c>
      <c r="L38" s="37"/>
    </row>
    <row r="39" spans="2:12" s="1" customFormat="1" ht="14.45" hidden="1" customHeight="1">
      <c r="B39" s="37"/>
      <c r="E39" s="110" t="s">
        <v>46</v>
      </c>
      <c r="F39" s="121">
        <f>ROUND((SUM(BG93:BG134)),  2)</f>
        <v>0</v>
      </c>
      <c r="I39" s="122">
        <v>0.21</v>
      </c>
      <c r="J39" s="121">
        <f>0</f>
        <v>0</v>
      </c>
      <c r="L39" s="37"/>
    </row>
    <row r="40" spans="2:12" s="1" customFormat="1" ht="14.45" hidden="1" customHeight="1">
      <c r="B40" s="37"/>
      <c r="E40" s="110" t="s">
        <v>47</v>
      </c>
      <c r="F40" s="121">
        <f>ROUND((SUM(BH93:BH134)),  2)</f>
        <v>0</v>
      </c>
      <c r="I40" s="122">
        <v>0.15</v>
      </c>
      <c r="J40" s="121">
        <f>0</f>
        <v>0</v>
      </c>
      <c r="L40" s="37"/>
    </row>
    <row r="41" spans="2:12" s="1" customFormat="1" ht="14.45" hidden="1" customHeight="1">
      <c r="B41" s="37"/>
      <c r="E41" s="110" t="s">
        <v>48</v>
      </c>
      <c r="F41" s="121">
        <f>ROUND((SUM(BI93:BI134)),  2)</f>
        <v>0</v>
      </c>
      <c r="I41" s="122">
        <v>0</v>
      </c>
      <c r="J41" s="121">
        <f>0</f>
        <v>0</v>
      </c>
      <c r="L41" s="37"/>
    </row>
    <row r="42" spans="2:12" s="1" customFormat="1" ht="6.95" hidden="1" customHeight="1">
      <c r="B42" s="37"/>
      <c r="I42" s="111"/>
      <c r="L42" s="37"/>
    </row>
    <row r="43" spans="2:12" s="1" customFormat="1" ht="25.35" hidden="1" customHeight="1">
      <c r="B43" s="37"/>
      <c r="C43" s="123"/>
      <c r="D43" s="124" t="s">
        <v>49</v>
      </c>
      <c r="E43" s="125"/>
      <c r="F43" s="125"/>
      <c r="G43" s="126" t="s">
        <v>50</v>
      </c>
      <c r="H43" s="127" t="s">
        <v>51</v>
      </c>
      <c r="I43" s="128"/>
      <c r="J43" s="129">
        <f>SUM(J34:J41)</f>
        <v>0</v>
      </c>
      <c r="K43" s="130"/>
      <c r="L43" s="37"/>
    </row>
    <row r="44" spans="2:12" s="1" customFormat="1" ht="14.45" hidden="1" customHeight="1">
      <c r="B44" s="131"/>
      <c r="C44" s="132"/>
      <c r="D44" s="132"/>
      <c r="E44" s="132"/>
      <c r="F44" s="132"/>
      <c r="G44" s="132"/>
      <c r="H44" s="132"/>
      <c r="I44" s="133"/>
      <c r="J44" s="132"/>
      <c r="K44" s="132"/>
      <c r="L44" s="37"/>
    </row>
    <row r="45" spans="2:12" ht="11.25" hidden="1"/>
    <row r="46" spans="2:12" ht="11.25" hidden="1"/>
    <row r="47" spans="2:12" ht="11.25" hidden="1"/>
    <row r="48" spans="2:12" s="1" customFormat="1" ht="6.95" customHeight="1">
      <c r="B48" s="134"/>
      <c r="C48" s="135"/>
      <c r="D48" s="135"/>
      <c r="E48" s="135"/>
      <c r="F48" s="135"/>
      <c r="G48" s="135"/>
      <c r="H48" s="135"/>
      <c r="I48" s="136"/>
      <c r="J48" s="135"/>
      <c r="K48" s="135"/>
      <c r="L48" s="37"/>
    </row>
    <row r="49" spans="2:12" s="1" customFormat="1" ht="24.95" customHeight="1">
      <c r="B49" s="33"/>
      <c r="C49" s="22" t="s">
        <v>131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12" s="1" customFormat="1" ht="6.95" customHeight="1">
      <c r="B50" s="33"/>
      <c r="C50" s="34"/>
      <c r="D50" s="34"/>
      <c r="E50" s="34"/>
      <c r="F50" s="34"/>
      <c r="G50" s="34"/>
      <c r="H50" s="34"/>
      <c r="I50" s="111"/>
      <c r="J50" s="34"/>
      <c r="K50" s="34"/>
      <c r="L50" s="37"/>
    </row>
    <row r="51" spans="2:12" s="1" customFormat="1" ht="12" customHeight="1">
      <c r="B51" s="33"/>
      <c r="C51" s="28" t="s">
        <v>16</v>
      </c>
      <c r="D51" s="34"/>
      <c r="E51" s="34"/>
      <c r="F51" s="34"/>
      <c r="G51" s="34"/>
      <c r="H51" s="34"/>
      <c r="I51" s="111"/>
      <c r="J51" s="34"/>
      <c r="K51" s="34"/>
      <c r="L51" s="37"/>
    </row>
    <row r="52" spans="2:12" s="1" customFormat="1" ht="16.5" customHeight="1">
      <c r="B52" s="33"/>
      <c r="C52" s="34"/>
      <c r="D52" s="34"/>
      <c r="E52" s="297" t="str">
        <f>E7</f>
        <v>Merklovický potok Vamberk, oprava koryta, ř.km 0,078 - 0,850 a 1,050 - 1,350</v>
      </c>
      <c r="F52" s="298"/>
      <c r="G52" s="298"/>
      <c r="H52" s="298"/>
      <c r="I52" s="111"/>
      <c r="J52" s="34"/>
      <c r="K52" s="34"/>
      <c r="L52" s="37"/>
    </row>
    <row r="53" spans="2:12" ht="12" customHeight="1">
      <c r="B53" s="20"/>
      <c r="C53" s="28" t="s">
        <v>126</v>
      </c>
      <c r="D53" s="21"/>
      <c r="E53" s="21"/>
      <c r="F53" s="21"/>
      <c r="G53" s="21"/>
      <c r="H53" s="21"/>
      <c r="J53" s="21"/>
      <c r="K53" s="21"/>
      <c r="L53" s="19"/>
    </row>
    <row r="54" spans="2:12" ht="16.5" customHeight="1">
      <c r="B54" s="20"/>
      <c r="C54" s="21"/>
      <c r="D54" s="21"/>
      <c r="E54" s="297" t="s">
        <v>816</v>
      </c>
      <c r="F54" s="268"/>
      <c r="G54" s="268"/>
      <c r="H54" s="268"/>
      <c r="J54" s="21"/>
      <c r="K54" s="21"/>
      <c r="L54" s="19"/>
    </row>
    <row r="55" spans="2:12" ht="12" customHeight="1">
      <c r="B55" s="20"/>
      <c r="C55" s="28" t="s">
        <v>128</v>
      </c>
      <c r="D55" s="21"/>
      <c r="E55" s="21"/>
      <c r="F55" s="21"/>
      <c r="G55" s="21"/>
      <c r="H55" s="21"/>
      <c r="J55" s="21"/>
      <c r="K55" s="21"/>
      <c r="L55" s="19"/>
    </row>
    <row r="56" spans="2:12" s="1" customFormat="1" ht="16.5" customHeight="1">
      <c r="B56" s="33"/>
      <c r="C56" s="34"/>
      <c r="D56" s="34"/>
      <c r="E56" s="298" t="s">
        <v>877</v>
      </c>
      <c r="F56" s="263"/>
      <c r="G56" s="263"/>
      <c r="H56" s="263"/>
      <c r="I56" s="111"/>
      <c r="J56" s="34"/>
      <c r="K56" s="34"/>
      <c r="L56" s="37"/>
    </row>
    <row r="57" spans="2:12" s="1" customFormat="1" ht="12" customHeight="1">
      <c r="B57" s="33"/>
      <c r="C57" s="28" t="s">
        <v>818</v>
      </c>
      <c r="D57" s="34"/>
      <c r="E57" s="34"/>
      <c r="F57" s="34"/>
      <c r="G57" s="34"/>
      <c r="H57" s="34"/>
      <c r="I57" s="111"/>
      <c r="J57" s="34"/>
      <c r="K57" s="34"/>
      <c r="L57" s="37"/>
    </row>
    <row r="58" spans="2:12" s="1" customFormat="1" ht="16.5" customHeight="1">
      <c r="B58" s="33"/>
      <c r="C58" s="34"/>
      <c r="D58" s="34"/>
      <c r="E58" s="264" t="str">
        <f>E13</f>
        <v>2.7.2 - SO 2.7.2 Odtěžení sedimentů</v>
      </c>
      <c r="F58" s="263"/>
      <c r="G58" s="263"/>
      <c r="H58" s="263"/>
      <c r="I58" s="111"/>
      <c r="J58" s="34"/>
      <c r="K58" s="34"/>
      <c r="L58" s="37"/>
    </row>
    <row r="59" spans="2:12" s="1" customFormat="1" ht="6.95" customHeight="1">
      <c r="B59" s="33"/>
      <c r="C59" s="34"/>
      <c r="D59" s="34"/>
      <c r="E59" s="34"/>
      <c r="F59" s="34"/>
      <c r="G59" s="34"/>
      <c r="H59" s="34"/>
      <c r="I59" s="111"/>
      <c r="J59" s="34"/>
      <c r="K59" s="34"/>
      <c r="L59" s="37"/>
    </row>
    <row r="60" spans="2:12" s="1" customFormat="1" ht="12" customHeight="1">
      <c r="B60" s="33"/>
      <c r="C60" s="28" t="s">
        <v>22</v>
      </c>
      <c r="D60" s="34"/>
      <c r="E60" s="34"/>
      <c r="F60" s="26" t="str">
        <f>F16</f>
        <v>Vamberk</v>
      </c>
      <c r="G60" s="34"/>
      <c r="H60" s="34"/>
      <c r="I60" s="112" t="s">
        <v>24</v>
      </c>
      <c r="J60" s="54" t="str">
        <f>IF(J16="","",J16)</f>
        <v>31.3.2017</v>
      </c>
      <c r="K60" s="34"/>
      <c r="L60" s="37"/>
    </row>
    <row r="61" spans="2:12" s="1" customFormat="1" ht="6.95" customHeight="1">
      <c r="B61" s="33"/>
      <c r="C61" s="34"/>
      <c r="D61" s="34"/>
      <c r="E61" s="34"/>
      <c r="F61" s="34"/>
      <c r="G61" s="34"/>
      <c r="H61" s="34"/>
      <c r="I61" s="111"/>
      <c r="J61" s="34"/>
      <c r="K61" s="34"/>
      <c r="L61" s="37"/>
    </row>
    <row r="62" spans="2:12" s="1" customFormat="1" ht="24.95" customHeight="1">
      <c r="B62" s="33"/>
      <c r="C62" s="28" t="s">
        <v>26</v>
      </c>
      <c r="D62" s="34"/>
      <c r="E62" s="34"/>
      <c r="F62" s="26" t="str">
        <f>E19</f>
        <v>Povodí Labe,státní podnik,Víta Nejedlého 951,HK3</v>
      </c>
      <c r="G62" s="34"/>
      <c r="H62" s="34"/>
      <c r="I62" s="112" t="s">
        <v>32</v>
      </c>
      <c r="J62" s="31" t="str">
        <f>E25</f>
        <v>Multiaqua s.r.o.,Veverkova 1343,Hradec Král. 2</v>
      </c>
      <c r="K62" s="34"/>
      <c r="L62" s="37"/>
    </row>
    <row r="63" spans="2:12" s="1" customFormat="1" ht="13.7" customHeight="1">
      <c r="B63" s="33"/>
      <c r="C63" s="28" t="s">
        <v>30</v>
      </c>
      <c r="D63" s="34"/>
      <c r="E63" s="34"/>
      <c r="F63" s="26" t="str">
        <f>IF(E22="","",E22)</f>
        <v>Vyplň údaj</v>
      </c>
      <c r="G63" s="34"/>
      <c r="H63" s="34"/>
      <c r="I63" s="112" t="s">
        <v>35</v>
      </c>
      <c r="J63" s="31" t="str">
        <f>E28</f>
        <v>Ing. Šárka Volfová</v>
      </c>
      <c r="K63" s="34"/>
      <c r="L63" s="37"/>
    </row>
    <row r="64" spans="2:12" s="1" customFormat="1" ht="10.35" customHeight="1">
      <c r="B64" s="33"/>
      <c r="C64" s="34"/>
      <c r="D64" s="34"/>
      <c r="E64" s="34"/>
      <c r="F64" s="34"/>
      <c r="G64" s="34"/>
      <c r="H64" s="34"/>
      <c r="I64" s="111"/>
      <c r="J64" s="34"/>
      <c r="K64" s="34"/>
      <c r="L64" s="37"/>
    </row>
    <row r="65" spans="2:47" s="1" customFormat="1" ht="29.25" customHeight="1">
      <c r="B65" s="33"/>
      <c r="C65" s="137" t="s">
        <v>132</v>
      </c>
      <c r="D65" s="138"/>
      <c r="E65" s="138"/>
      <c r="F65" s="138"/>
      <c r="G65" s="138"/>
      <c r="H65" s="138"/>
      <c r="I65" s="139"/>
      <c r="J65" s="140" t="s">
        <v>133</v>
      </c>
      <c r="K65" s="138"/>
      <c r="L65" s="37"/>
    </row>
    <row r="66" spans="2:47" s="1" customFormat="1" ht="10.35" customHeight="1">
      <c r="B66" s="33"/>
      <c r="C66" s="34"/>
      <c r="D66" s="34"/>
      <c r="E66" s="34"/>
      <c r="F66" s="34"/>
      <c r="G66" s="34"/>
      <c r="H66" s="34"/>
      <c r="I66" s="111"/>
      <c r="J66" s="34"/>
      <c r="K66" s="34"/>
      <c r="L66" s="37"/>
    </row>
    <row r="67" spans="2:47" s="1" customFormat="1" ht="22.9" customHeight="1">
      <c r="B67" s="33"/>
      <c r="C67" s="141" t="s">
        <v>134</v>
      </c>
      <c r="D67" s="34"/>
      <c r="E67" s="34"/>
      <c r="F67" s="34"/>
      <c r="G67" s="34"/>
      <c r="H67" s="34"/>
      <c r="I67" s="111"/>
      <c r="J67" s="72">
        <f>J93</f>
        <v>0</v>
      </c>
      <c r="K67" s="34"/>
      <c r="L67" s="37"/>
      <c r="AU67" s="16" t="s">
        <v>135</v>
      </c>
    </row>
    <row r="68" spans="2:47" s="8" customFormat="1" ht="24.95" customHeight="1">
      <c r="B68" s="142"/>
      <c r="C68" s="143"/>
      <c r="D68" s="144" t="s">
        <v>136</v>
      </c>
      <c r="E68" s="145"/>
      <c r="F68" s="145"/>
      <c r="G68" s="145"/>
      <c r="H68" s="145"/>
      <c r="I68" s="146"/>
      <c r="J68" s="147">
        <f>J94</f>
        <v>0</v>
      </c>
      <c r="K68" s="143"/>
      <c r="L68" s="148"/>
    </row>
    <row r="69" spans="2:47" s="9" customFormat="1" ht="19.899999999999999" customHeight="1">
      <c r="B69" s="149"/>
      <c r="C69" s="93"/>
      <c r="D69" s="150" t="s">
        <v>137</v>
      </c>
      <c r="E69" s="151"/>
      <c r="F69" s="151"/>
      <c r="G69" s="151"/>
      <c r="H69" s="151"/>
      <c r="I69" s="152"/>
      <c r="J69" s="153">
        <f>J95</f>
        <v>0</v>
      </c>
      <c r="K69" s="93"/>
      <c r="L69" s="154"/>
    </row>
    <row r="70" spans="2:47" s="1" customFormat="1" ht="21.75" customHeight="1">
      <c r="B70" s="33"/>
      <c r="C70" s="34"/>
      <c r="D70" s="34"/>
      <c r="E70" s="34"/>
      <c r="F70" s="34"/>
      <c r="G70" s="34"/>
      <c r="H70" s="34"/>
      <c r="I70" s="111"/>
      <c r="J70" s="34"/>
      <c r="K70" s="34"/>
      <c r="L70" s="37"/>
    </row>
    <row r="71" spans="2:47" s="1" customFormat="1" ht="6.95" customHeight="1">
      <c r="B71" s="45"/>
      <c r="C71" s="46"/>
      <c r="D71" s="46"/>
      <c r="E71" s="46"/>
      <c r="F71" s="46"/>
      <c r="G71" s="46"/>
      <c r="H71" s="46"/>
      <c r="I71" s="133"/>
      <c r="J71" s="46"/>
      <c r="K71" s="46"/>
      <c r="L71" s="37"/>
    </row>
    <row r="75" spans="2:47" s="1" customFormat="1" ht="6.95" customHeight="1">
      <c r="B75" s="47"/>
      <c r="C75" s="48"/>
      <c r="D75" s="48"/>
      <c r="E75" s="48"/>
      <c r="F75" s="48"/>
      <c r="G75" s="48"/>
      <c r="H75" s="48"/>
      <c r="I75" s="136"/>
      <c r="J75" s="48"/>
      <c r="K75" s="48"/>
      <c r="L75" s="37"/>
    </row>
    <row r="76" spans="2:47" s="1" customFormat="1" ht="24.95" customHeight="1">
      <c r="B76" s="33"/>
      <c r="C76" s="22" t="s">
        <v>145</v>
      </c>
      <c r="D76" s="34"/>
      <c r="E76" s="34"/>
      <c r="F76" s="34"/>
      <c r="G76" s="34"/>
      <c r="H76" s="34"/>
      <c r="I76" s="111"/>
      <c r="J76" s="34"/>
      <c r="K76" s="34"/>
      <c r="L76" s="37"/>
    </row>
    <row r="77" spans="2:47" s="1" customFormat="1" ht="6.95" customHeight="1">
      <c r="B77" s="33"/>
      <c r="C77" s="34"/>
      <c r="D77" s="34"/>
      <c r="E77" s="34"/>
      <c r="F77" s="34"/>
      <c r="G77" s="34"/>
      <c r="H77" s="34"/>
      <c r="I77" s="111"/>
      <c r="J77" s="34"/>
      <c r="K77" s="34"/>
      <c r="L77" s="37"/>
    </row>
    <row r="78" spans="2:47" s="1" customFormat="1" ht="12" customHeight="1">
      <c r="B78" s="33"/>
      <c r="C78" s="28" t="s">
        <v>16</v>
      </c>
      <c r="D78" s="34"/>
      <c r="E78" s="34"/>
      <c r="F78" s="34"/>
      <c r="G78" s="34"/>
      <c r="H78" s="34"/>
      <c r="I78" s="111"/>
      <c r="J78" s="34"/>
      <c r="K78" s="34"/>
      <c r="L78" s="37"/>
    </row>
    <row r="79" spans="2:47" s="1" customFormat="1" ht="16.5" customHeight="1">
      <c r="B79" s="33"/>
      <c r="C79" s="34"/>
      <c r="D79" s="34"/>
      <c r="E79" s="297" t="str">
        <f>E7</f>
        <v>Merklovický potok Vamberk, oprava koryta, ř.km 0,078 - 0,850 a 1,050 - 1,350</v>
      </c>
      <c r="F79" s="298"/>
      <c r="G79" s="298"/>
      <c r="H79" s="298"/>
      <c r="I79" s="111"/>
      <c r="J79" s="34"/>
      <c r="K79" s="34"/>
      <c r="L79" s="37"/>
    </row>
    <row r="80" spans="2:47" ht="12" customHeight="1">
      <c r="B80" s="20"/>
      <c r="C80" s="28" t="s">
        <v>126</v>
      </c>
      <c r="D80" s="21"/>
      <c r="E80" s="21"/>
      <c r="F80" s="21"/>
      <c r="G80" s="21"/>
      <c r="H80" s="21"/>
      <c r="J80" s="21"/>
      <c r="K80" s="21"/>
      <c r="L80" s="19"/>
    </row>
    <row r="81" spans="2:65" ht="16.5" customHeight="1">
      <c r="B81" s="20"/>
      <c r="C81" s="21"/>
      <c r="D81" s="21"/>
      <c r="E81" s="297" t="s">
        <v>816</v>
      </c>
      <c r="F81" s="268"/>
      <c r="G81" s="268"/>
      <c r="H81" s="268"/>
      <c r="J81" s="21"/>
      <c r="K81" s="21"/>
      <c r="L81" s="19"/>
    </row>
    <row r="82" spans="2:65" ht="12" customHeight="1">
      <c r="B82" s="20"/>
      <c r="C82" s="28" t="s">
        <v>128</v>
      </c>
      <c r="D82" s="21"/>
      <c r="E82" s="21"/>
      <c r="F82" s="21"/>
      <c r="G82" s="21"/>
      <c r="H82" s="21"/>
      <c r="J82" s="21"/>
      <c r="K82" s="21"/>
      <c r="L82" s="19"/>
    </row>
    <row r="83" spans="2:65" s="1" customFormat="1" ht="16.5" customHeight="1">
      <c r="B83" s="33"/>
      <c r="C83" s="34"/>
      <c r="D83" s="34"/>
      <c r="E83" s="298" t="s">
        <v>877</v>
      </c>
      <c r="F83" s="263"/>
      <c r="G83" s="263"/>
      <c r="H83" s="263"/>
      <c r="I83" s="111"/>
      <c r="J83" s="34"/>
      <c r="K83" s="34"/>
      <c r="L83" s="37"/>
    </row>
    <row r="84" spans="2:65" s="1" customFormat="1" ht="12" customHeight="1">
      <c r="B84" s="33"/>
      <c r="C84" s="28" t="s">
        <v>818</v>
      </c>
      <c r="D84" s="34"/>
      <c r="E84" s="34"/>
      <c r="F84" s="34"/>
      <c r="G84" s="34"/>
      <c r="H84" s="34"/>
      <c r="I84" s="111"/>
      <c r="J84" s="34"/>
      <c r="K84" s="34"/>
      <c r="L84" s="37"/>
    </row>
    <row r="85" spans="2:65" s="1" customFormat="1" ht="16.5" customHeight="1">
      <c r="B85" s="33"/>
      <c r="C85" s="34"/>
      <c r="D85" s="34"/>
      <c r="E85" s="264" t="str">
        <f>E13</f>
        <v>2.7.2 - SO 2.7.2 Odtěžení sedimentů</v>
      </c>
      <c r="F85" s="263"/>
      <c r="G85" s="263"/>
      <c r="H85" s="263"/>
      <c r="I85" s="111"/>
      <c r="J85" s="34"/>
      <c r="K85" s="34"/>
      <c r="L85" s="37"/>
    </row>
    <row r="86" spans="2:65" s="1" customFormat="1" ht="6.95" customHeight="1">
      <c r="B86" s="33"/>
      <c r="C86" s="34"/>
      <c r="D86" s="34"/>
      <c r="E86" s="34"/>
      <c r="F86" s="34"/>
      <c r="G86" s="34"/>
      <c r="H86" s="34"/>
      <c r="I86" s="111"/>
      <c r="J86" s="34"/>
      <c r="K86" s="34"/>
      <c r="L86" s="37"/>
    </row>
    <row r="87" spans="2:65" s="1" customFormat="1" ht="12" customHeight="1">
      <c r="B87" s="33"/>
      <c r="C87" s="28" t="s">
        <v>22</v>
      </c>
      <c r="D87" s="34"/>
      <c r="E87" s="34"/>
      <c r="F87" s="26" t="str">
        <f>F16</f>
        <v>Vamberk</v>
      </c>
      <c r="G87" s="34"/>
      <c r="H87" s="34"/>
      <c r="I87" s="112" t="s">
        <v>24</v>
      </c>
      <c r="J87" s="54" t="str">
        <f>IF(J16="","",J16)</f>
        <v>31.3.2017</v>
      </c>
      <c r="K87" s="34"/>
      <c r="L87" s="37"/>
    </row>
    <row r="88" spans="2:65" s="1" customFormat="1" ht="6.95" customHeight="1">
      <c r="B88" s="33"/>
      <c r="C88" s="34"/>
      <c r="D88" s="34"/>
      <c r="E88" s="34"/>
      <c r="F88" s="34"/>
      <c r="G88" s="34"/>
      <c r="H88" s="34"/>
      <c r="I88" s="111"/>
      <c r="J88" s="34"/>
      <c r="K88" s="34"/>
      <c r="L88" s="37"/>
    </row>
    <row r="89" spans="2:65" s="1" customFormat="1" ht="24.95" customHeight="1">
      <c r="B89" s="33"/>
      <c r="C89" s="28" t="s">
        <v>26</v>
      </c>
      <c r="D89" s="34"/>
      <c r="E89" s="34"/>
      <c r="F89" s="26" t="str">
        <f>E19</f>
        <v>Povodí Labe,státní podnik,Víta Nejedlého 951,HK3</v>
      </c>
      <c r="G89" s="34"/>
      <c r="H89" s="34"/>
      <c r="I89" s="112" t="s">
        <v>32</v>
      </c>
      <c r="J89" s="31" t="str">
        <f>E25</f>
        <v>Multiaqua s.r.o.,Veverkova 1343,Hradec Král. 2</v>
      </c>
      <c r="K89" s="34"/>
      <c r="L89" s="37"/>
    </row>
    <row r="90" spans="2:65" s="1" customFormat="1" ht="13.7" customHeight="1">
      <c r="B90" s="33"/>
      <c r="C90" s="28" t="s">
        <v>30</v>
      </c>
      <c r="D90" s="34"/>
      <c r="E90" s="34"/>
      <c r="F90" s="26" t="str">
        <f>IF(E22="","",E22)</f>
        <v>Vyplň údaj</v>
      </c>
      <c r="G90" s="34"/>
      <c r="H90" s="34"/>
      <c r="I90" s="112" t="s">
        <v>35</v>
      </c>
      <c r="J90" s="31" t="str">
        <f>E28</f>
        <v>Ing. Šárka Volfová</v>
      </c>
      <c r="K90" s="34"/>
      <c r="L90" s="37"/>
    </row>
    <row r="91" spans="2:65" s="1" customFormat="1" ht="10.35" customHeight="1">
      <c r="B91" s="33"/>
      <c r="C91" s="34"/>
      <c r="D91" s="34"/>
      <c r="E91" s="34"/>
      <c r="F91" s="34"/>
      <c r="G91" s="34"/>
      <c r="H91" s="34"/>
      <c r="I91" s="111"/>
      <c r="J91" s="34"/>
      <c r="K91" s="34"/>
      <c r="L91" s="37"/>
    </row>
    <row r="92" spans="2:65" s="10" customFormat="1" ht="29.25" customHeight="1">
      <c r="B92" s="155"/>
      <c r="C92" s="156" t="s">
        <v>146</v>
      </c>
      <c r="D92" s="157" t="s">
        <v>58</v>
      </c>
      <c r="E92" s="157" t="s">
        <v>54</v>
      </c>
      <c r="F92" s="157" t="s">
        <v>55</v>
      </c>
      <c r="G92" s="157" t="s">
        <v>147</v>
      </c>
      <c r="H92" s="157" t="s">
        <v>148</v>
      </c>
      <c r="I92" s="158" t="s">
        <v>149</v>
      </c>
      <c r="J92" s="159" t="s">
        <v>133</v>
      </c>
      <c r="K92" s="160" t="s">
        <v>150</v>
      </c>
      <c r="L92" s="161"/>
      <c r="M92" s="63" t="s">
        <v>1</v>
      </c>
      <c r="N92" s="64" t="s">
        <v>43</v>
      </c>
      <c r="O92" s="64" t="s">
        <v>151</v>
      </c>
      <c r="P92" s="64" t="s">
        <v>152</v>
      </c>
      <c r="Q92" s="64" t="s">
        <v>153</v>
      </c>
      <c r="R92" s="64" t="s">
        <v>154</v>
      </c>
      <c r="S92" s="64" t="s">
        <v>155</v>
      </c>
      <c r="T92" s="65" t="s">
        <v>156</v>
      </c>
    </row>
    <row r="93" spans="2:65" s="1" customFormat="1" ht="22.9" customHeight="1">
      <c r="B93" s="33"/>
      <c r="C93" s="70" t="s">
        <v>157</v>
      </c>
      <c r="D93" s="34"/>
      <c r="E93" s="34"/>
      <c r="F93" s="34"/>
      <c r="G93" s="34"/>
      <c r="H93" s="34"/>
      <c r="I93" s="111"/>
      <c r="J93" s="162">
        <f>BK93</f>
        <v>0</v>
      </c>
      <c r="K93" s="34"/>
      <c r="L93" s="37"/>
      <c r="M93" s="66"/>
      <c r="N93" s="67"/>
      <c r="O93" s="67"/>
      <c r="P93" s="163">
        <f>P94</f>
        <v>0</v>
      </c>
      <c r="Q93" s="67"/>
      <c r="R93" s="163">
        <f>R94</f>
        <v>9.4500000000000001E-3</v>
      </c>
      <c r="S93" s="67"/>
      <c r="T93" s="164">
        <f>T94</f>
        <v>0</v>
      </c>
      <c r="AT93" s="16" t="s">
        <v>72</v>
      </c>
      <c r="AU93" s="16" t="s">
        <v>135</v>
      </c>
      <c r="BK93" s="165">
        <f>BK94</f>
        <v>0</v>
      </c>
    </row>
    <row r="94" spans="2:65" s="11" customFormat="1" ht="25.9" customHeight="1">
      <c r="B94" s="166"/>
      <c r="C94" s="167"/>
      <c r="D94" s="168" t="s">
        <v>72</v>
      </c>
      <c r="E94" s="169" t="s">
        <v>158</v>
      </c>
      <c r="F94" s="169" t="s">
        <v>159</v>
      </c>
      <c r="G94" s="167"/>
      <c r="H94" s="167"/>
      <c r="I94" s="170"/>
      <c r="J94" s="171">
        <f>BK94</f>
        <v>0</v>
      </c>
      <c r="K94" s="167"/>
      <c r="L94" s="172"/>
      <c r="M94" s="173"/>
      <c r="N94" s="174"/>
      <c r="O94" s="174"/>
      <c r="P94" s="175">
        <f>P95</f>
        <v>0</v>
      </c>
      <c r="Q94" s="174"/>
      <c r="R94" s="175">
        <f>R95</f>
        <v>9.4500000000000001E-3</v>
      </c>
      <c r="S94" s="174"/>
      <c r="T94" s="176">
        <f>T95</f>
        <v>0</v>
      </c>
      <c r="AR94" s="177" t="s">
        <v>77</v>
      </c>
      <c r="AT94" s="178" t="s">
        <v>72</v>
      </c>
      <c r="AU94" s="178" t="s">
        <v>73</v>
      </c>
      <c r="AY94" s="177" t="s">
        <v>160</v>
      </c>
      <c r="BK94" s="179">
        <f>BK95</f>
        <v>0</v>
      </c>
    </row>
    <row r="95" spans="2:65" s="11" customFormat="1" ht="22.9" customHeight="1">
      <c r="B95" s="166"/>
      <c r="C95" s="167"/>
      <c r="D95" s="168" t="s">
        <v>72</v>
      </c>
      <c r="E95" s="180" t="s">
        <v>77</v>
      </c>
      <c r="F95" s="180" t="s">
        <v>161</v>
      </c>
      <c r="G95" s="167"/>
      <c r="H95" s="167"/>
      <c r="I95" s="170"/>
      <c r="J95" s="181">
        <f>BK95</f>
        <v>0</v>
      </c>
      <c r="K95" s="167"/>
      <c r="L95" s="172"/>
      <c r="M95" s="173"/>
      <c r="N95" s="174"/>
      <c r="O95" s="174"/>
      <c r="P95" s="175">
        <f>SUM(P96:P134)</f>
        <v>0</v>
      </c>
      <c r="Q95" s="174"/>
      <c r="R95" s="175">
        <f>SUM(R96:R134)</f>
        <v>9.4500000000000001E-3</v>
      </c>
      <c r="S95" s="174"/>
      <c r="T95" s="176">
        <f>SUM(T96:T134)</f>
        <v>0</v>
      </c>
      <c r="AR95" s="177" t="s">
        <v>77</v>
      </c>
      <c r="AT95" s="178" t="s">
        <v>72</v>
      </c>
      <c r="AU95" s="178" t="s">
        <v>77</v>
      </c>
      <c r="AY95" s="177" t="s">
        <v>160</v>
      </c>
      <c r="BK95" s="179">
        <f>SUM(BK96:BK134)</f>
        <v>0</v>
      </c>
    </row>
    <row r="96" spans="2:65" s="1" customFormat="1" ht="16.5" customHeight="1">
      <c r="B96" s="33"/>
      <c r="C96" s="182" t="s">
        <v>77</v>
      </c>
      <c r="D96" s="182" t="s">
        <v>162</v>
      </c>
      <c r="E96" s="183" t="s">
        <v>1142</v>
      </c>
      <c r="F96" s="184" t="s">
        <v>1143</v>
      </c>
      <c r="G96" s="185" t="s">
        <v>1144</v>
      </c>
      <c r="H96" s="186">
        <v>5.2999999999999999E-2</v>
      </c>
      <c r="I96" s="187"/>
      <c r="J96" s="188">
        <f>ROUND(I96*H96,2)</f>
        <v>0</v>
      </c>
      <c r="K96" s="184" t="s">
        <v>166</v>
      </c>
      <c r="L96" s="37"/>
      <c r="M96" s="189" t="s">
        <v>1</v>
      </c>
      <c r="N96" s="190" t="s">
        <v>44</v>
      </c>
      <c r="O96" s="59"/>
      <c r="P96" s="191">
        <f>O96*H96</f>
        <v>0</v>
      </c>
      <c r="Q96" s="191">
        <v>0</v>
      </c>
      <c r="R96" s="191">
        <f>Q96*H96</f>
        <v>0</v>
      </c>
      <c r="S96" s="191">
        <v>0</v>
      </c>
      <c r="T96" s="192">
        <f>S96*H96</f>
        <v>0</v>
      </c>
      <c r="AR96" s="16" t="s">
        <v>122</v>
      </c>
      <c r="AT96" s="16" t="s">
        <v>162</v>
      </c>
      <c r="AU96" s="16" t="s">
        <v>81</v>
      </c>
      <c r="AY96" s="16" t="s">
        <v>160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16" t="s">
        <v>77</v>
      </c>
      <c r="BK96" s="193">
        <f>ROUND(I96*H96,2)</f>
        <v>0</v>
      </c>
      <c r="BL96" s="16" t="s">
        <v>122</v>
      </c>
      <c r="BM96" s="16" t="s">
        <v>1145</v>
      </c>
    </row>
    <row r="97" spans="2:65" s="1" customFormat="1" ht="11.25">
      <c r="B97" s="33"/>
      <c r="C97" s="34"/>
      <c r="D97" s="194" t="s">
        <v>168</v>
      </c>
      <c r="E97" s="34"/>
      <c r="F97" s="195" t="s">
        <v>1146</v>
      </c>
      <c r="G97" s="34"/>
      <c r="H97" s="34"/>
      <c r="I97" s="111"/>
      <c r="J97" s="34"/>
      <c r="K97" s="34"/>
      <c r="L97" s="37"/>
      <c r="M97" s="196"/>
      <c r="N97" s="59"/>
      <c r="O97" s="59"/>
      <c r="P97" s="59"/>
      <c r="Q97" s="59"/>
      <c r="R97" s="59"/>
      <c r="S97" s="59"/>
      <c r="T97" s="60"/>
      <c r="AT97" s="16" t="s">
        <v>168</v>
      </c>
      <c r="AU97" s="16" t="s">
        <v>81</v>
      </c>
    </row>
    <row r="98" spans="2:65" s="12" customFormat="1" ht="11.25">
      <c r="B98" s="197"/>
      <c r="C98" s="198"/>
      <c r="D98" s="194" t="s">
        <v>170</v>
      </c>
      <c r="E98" s="199" t="s">
        <v>1</v>
      </c>
      <c r="F98" s="200" t="s">
        <v>1147</v>
      </c>
      <c r="G98" s="198"/>
      <c r="H98" s="201">
        <v>5.2999999999999999E-2</v>
      </c>
      <c r="I98" s="202"/>
      <c r="J98" s="198"/>
      <c r="K98" s="198"/>
      <c r="L98" s="203"/>
      <c r="M98" s="204"/>
      <c r="N98" s="205"/>
      <c r="O98" s="205"/>
      <c r="P98" s="205"/>
      <c r="Q98" s="205"/>
      <c r="R98" s="205"/>
      <c r="S98" s="205"/>
      <c r="T98" s="206"/>
      <c r="AT98" s="207" t="s">
        <v>170</v>
      </c>
      <c r="AU98" s="207" t="s">
        <v>81</v>
      </c>
      <c r="AV98" s="12" t="s">
        <v>81</v>
      </c>
      <c r="AW98" s="12" t="s">
        <v>34</v>
      </c>
      <c r="AX98" s="12" t="s">
        <v>77</v>
      </c>
      <c r="AY98" s="207" t="s">
        <v>160</v>
      </c>
    </row>
    <row r="99" spans="2:65" s="1" customFormat="1" ht="16.5" customHeight="1">
      <c r="B99" s="33"/>
      <c r="C99" s="182" t="s">
        <v>81</v>
      </c>
      <c r="D99" s="182" t="s">
        <v>162</v>
      </c>
      <c r="E99" s="183" t="s">
        <v>847</v>
      </c>
      <c r="F99" s="184" t="s">
        <v>848</v>
      </c>
      <c r="G99" s="185" t="s">
        <v>174</v>
      </c>
      <c r="H99" s="186">
        <v>187.6</v>
      </c>
      <c r="I99" s="187"/>
      <c r="J99" s="188">
        <f>ROUND(I99*H99,2)</f>
        <v>0</v>
      </c>
      <c r="K99" s="184" t="s">
        <v>166</v>
      </c>
      <c r="L99" s="37"/>
      <c r="M99" s="189" t="s">
        <v>1</v>
      </c>
      <c r="N99" s="190" t="s">
        <v>44</v>
      </c>
      <c r="O99" s="59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AR99" s="16" t="s">
        <v>122</v>
      </c>
      <c r="AT99" s="16" t="s">
        <v>162</v>
      </c>
      <c r="AU99" s="16" t="s">
        <v>81</v>
      </c>
      <c r="AY99" s="16" t="s">
        <v>160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6" t="s">
        <v>77</v>
      </c>
      <c r="BK99" s="193">
        <f>ROUND(I99*H99,2)</f>
        <v>0</v>
      </c>
      <c r="BL99" s="16" t="s">
        <v>122</v>
      </c>
      <c r="BM99" s="16" t="s">
        <v>1148</v>
      </c>
    </row>
    <row r="100" spans="2:65" s="1" customFormat="1" ht="19.5">
      <c r="B100" s="33"/>
      <c r="C100" s="34"/>
      <c r="D100" s="194" t="s">
        <v>168</v>
      </c>
      <c r="E100" s="34"/>
      <c r="F100" s="195" t="s">
        <v>850</v>
      </c>
      <c r="G100" s="34"/>
      <c r="H100" s="34"/>
      <c r="I100" s="111"/>
      <c r="J100" s="34"/>
      <c r="K100" s="34"/>
      <c r="L100" s="37"/>
      <c r="M100" s="196"/>
      <c r="N100" s="59"/>
      <c r="O100" s="59"/>
      <c r="P100" s="59"/>
      <c r="Q100" s="59"/>
      <c r="R100" s="59"/>
      <c r="S100" s="59"/>
      <c r="T100" s="60"/>
      <c r="AT100" s="16" t="s">
        <v>168</v>
      </c>
      <c r="AU100" s="16" t="s">
        <v>81</v>
      </c>
    </row>
    <row r="101" spans="2:65" s="12" customFormat="1" ht="11.25">
      <c r="B101" s="197"/>
      <c r="C101" s="198"/>
      <c r="D101" s="194" t="s">
        <v>170</v>
      </c>
      <c r="E101" s="199" t="s">
        <v>1</v>
      </c>
      <c r="F101" s="200" t="s">
        <v>1149</v>
      </c>
      <c r="G101" s="198"/>
      <c r="H101" s="201">
        <v>187.6</v>
      </c>
      <c r="I101" s="202"/>
      <c r="J101" s="198"/>
      <c r="K101" s="198"/>
      <c r="L101" s="203"/>
      <c r="M101" s="204"/>
      <c r="N101" s="205"/>
      <c r="O101" s="205"/>
      <c r="P101" s="205"/>
      <c r="Q101" s="205"/>
      <c r="R101" s="205"/>
      <c r="S101" s="205"/>
      <c r="T101" s="206"/>
      <c r="AT101" s="207" t="s">
        <v>170</v>
      </c>
      <c r="AU101" s="207" t="s">
        <v>81</v>
      </c>
      <c r="AV101" s="12" t="s">
        <v>81</v>
      </c>
      <c r="AW101" s="12" t="s">
        <v>34</v>
      </c>
      <c r="AX101" s="12" t="s">
        <v>77</v>
      </c>
      <c r="AY101" s="207" t="s">
        <v>160</v>
      </c>
    </row>
    <row r="102" spans="2:65" s="1" customFormat="1" ht="16.5" customHeight="1">
      <c r="B102" s="33"/>
      <c r="C102" s="182" t="s">
        <v>100</v>
      </c>
      <c r="D102" s="182" t="s">
        <v>162</v>
      </c>
      <c r="E102" s="183" t="s">
        <v>852</v>
      </c>
      <c r="F102" s="184" t="s">
        <v>853</v>
      </c>
      <c r="G102" s="185" t="s">
        <v>174</v>
      </c>
      <c r="H102" s="186">
        <v>56.28</v>
      </c>
      <c r="I102" s="187"/>
      <c r="J102" s="188">
        <f>ROUND(I102*H102,2)</f>
        <v>0</v>
      </c>
      <c r="K102" s="184" t="s">
        <v>166</v>
      </c>
      <c r="L102" s="37"/>
      <c r="M102" s="189" t="s">
        <v>1</v>
      </c>
      <c r="N102" s="190" t="s">
        <v>44</v>
      </c>
      <c r="O102" s="59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16" t="s">
        <v>122</v>
      </c>
      <c r="AT102" s="16" t="s">
        <v>162</v>
      </c>
      <c r="AU102" s="16" t="s">
        <v>81</v>
      </c>
      <c r="AY102" s="16" t="s">
        <v>160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6" t="s">
        <v>77</v>
      </c>
      <c r="BK102" s="193">
        <f>ROUND(I102*H102,2)</f>
        <v>0</v>
      </c>
      <c r="BL102" s="16" t="s">
        <v>122</v>
      </c>
      <c r="BM102" s="16" t="s">
        <v>1150</v>
      </c>
    </row>
    <row r="103" spans="2:65" s="1" customFormat="1" ht="11.25">
      <c r="B103" s="33"/>
      <c r="C103" s="34"/>
      <c r="D103" s="194" t="s">
        <v>168</v>
      </c>
      <c r="E103" s="34"/>
      <c r="F103" s="195" t="s">
        <v>855</v>
      </c>
      <c r="G103" s="34"/>
      <c r="H103" s="34"/>
      <c r="I103" s="111"/>
      <c r="J103" s="34"/>
      <c r="K103" s="34"/>
      <c r="L103" s="37"/>
      <c r="M103" s="196"/>
      <c r="N103" s="59"/>
      <c r="O103" s="59"/>
      <c r="P103" s="59"/>
      <c r="Q103" s="59"/>
      <c r="R103" s="59"/>
      <c r="S103" s="59"/>
      <c r="T103" s="60"/>
      <c r="AT103" s="16" t="s">
        <v>168</v>
      </c>
      <c r="AU103" s="16" t="s">
        <v>81</v>
      </c>
    </row>
    <row r="104" spans="2:65" s="12" customFormat="1" ht="11.25">
      <c r="B104" s="197"/>
      <c r="C104" s="198"/>
      <c r="D104" s="194" t="s">
        <v>170</v>
      </c>
      <c r="E104" s="199" t="s">
        <v>1</v>
      </c>
      <c r="F104" s="200" t="s">
        <v>1151</v>
      </c>
      <c r="G104" s="198"/>
      <c r="H104" s="201">
        <v>56.28</v>
      </c>
      <c r="I104" s="202"/>
      <c r="J104" s="198"/>
      <c r="K104" s="198"/>
      <c r="L104" s="203"/>
      <c r="M104" s="204"/>
      <c r="N104" s="205"/>
      <c r="O104" s="205"/>
      <c r="P104" s="205"/>
      <c r="Q104" s="205"/>
      <c r="R104" s="205"/>
      <c r="S104" s="205"/>
      <c r="T104" s="206"/>
      <c r="AT104" s="207" t="s">
        <v>170</v>
      </c>
      <c r="AU104" s="207" t="s">
        <v>81</v>
      </c>
      <c r="AV104" s="12" t="s">
        <v>81</v>
      </c>
      <c r="AW104" s="12" t="s">
        <v>34</v>
      </c>
      <c r="AX104" s="12" t="s">
        <v>77</v>
      </c>
      <c r="AY104" s="207" t="s">
        <v>160</v>
      </c>
    </row>
    <row r="105" spans="2:65" s="1" customFormat="1" ht="16.5" customHeight="1">
      <c r="B105" s="33"/>
      <c r="C105" s="182" t="s">
        <v>243</v>
      </c>
      <c r="D105" s="182" t="s">
        <v>162</v>
      </c>
      <c r="E105" s="183" t="s">
        <v>1152</v>
      </c>
      <c r="F105" s="184" t="s">
        <v>1153</v>
      </c>
      <c r="G105" s="185" t="s">
        <v>174</v>
      </c>
      <c r="H105" s="186">
        <v>6.58</v>
      </c>
      <c r="I105" s="187"/>
      <c r="J105" s="188">
        <f>ROUND(I105*H105,2)</f>
        <v>0</v>
      </c>
      <c r="K105" s="184" t="s">
        <v>166</v>
      </c>
      <c r="L105" s="37"/>
      <c r="M105" s="189" t="s">
        <v>1</v>
      </c>
      <c r="N105" s="190" t="s">
        <v>44</v>
      </c>
      <c r="O105" s="59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16" t="s">
        <v>122</v>
      </c>
      <c r="AT105" s="16" t="s">
        <v>162</v>
      </c>
      <c r="AU105" s="16" t="s">
        <v>81</v>
      </c>
      <c r="AY105" s="16" t="s">
        <v>160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6" t="s">
        <v>77</v>
      </c>
      <c r="BK105" s="193">
        <f>ROUND(I105*H105,2)</f>
        <v>0</v>
      </c>
      <c r="BL105" s="16" t="s">
        <v>122</v>
      </c>
      <c r="BM105" s="16" t="s">
        <v>1154</v>
      </c>
    </row>
    <row r="106" spans="2:65" s="1" customFormat="1" ht="19.5">
      <c r="B106" s="33"/>
      <c r="C106" s="34"/>
      <c r="D106" s="194" t="s">
        <v>168</v>
      </c>
      <c r="E106" s="34"/>
      <c r="F106" s="195" t="s">
        <v>1155</v>
      </c>
      <c r="G106" s="34"/>
      <c r="H106" s="34"/>
      <c r="I106" s="111"/>
      <c r="J106" s="34"/>
      <c r="K106" s="34"/>
      <c r="L106" s="37"/>
      <c r="M106" s="196"/>
      <c r="N106" s="59"/>
      <c r="O106" s="59"/>
      <c r="P106" s="59"/>
      <c r="Q106" s="59"/>
      <c r="R106" s="59"/>
      <c r="S106" s="59"/>
      <c r="T106" s="60"/>
      <c r="AT106" s="16" t="s">
        <v>168</v>
      </c>
      <c r="AU106" s="16" t="s">
        <v>81</v>
      </c>
    </row>
    <row r="107" spans="2:65" s="12" customFormat="1" ht="11.25">
      <c r="B107" s="197"/>
      <c r="C107" s="198"/>
      <c r="D107" s="194" t="s">
        <v>170</v>
      </c>
      <c r="E107" s="199" t="s">
        <v>1</v>
      </c>
      <c r="F107" s="200" t="s">
        <v>1156</v>
      </c>
      <c r="G107" s="198"/>
      <c r="H107" s="201">
        <v>6.58</v>
      </c>
      <c r="I107" s="202"/>
      <c r="J107" s="198"/>
      <c r="K107" s="198"/>
      <c r="L107" s="203"/>
      <c r="M107" s="204"/>
      <c r="N107" s="205"/>
      <c r="O107" s="205"/>
      <c r="P107" s="205"/>
      <c r="Q107" s="205"/>
      <c r="R107" s="205"/>
      <c r="S107" s="205"/>
      <c r="T107" s="206"/>
      <c r="AT107" s="207" t="s">
        <v>170</v>
      </c>
      <c r="AU107" s="207" t="s">
        <v>81</v>
      </c>
      <c r="AV107" s="12" t="s">
        <v>81</v>
      </c>
      <c r="AW107" s="12" t="s">
        <v>34</v>
      </c>
      <c r="AX107" s="12" t="s">
        <v>77</v>
      </c>
      <c r="AY107" s="207" t="s">
        <v>160</v>
      </c>
    </row>
    <row r="108" spans="2:65" s="1" customFormat="1" ht="16.5" customHeight="1">
      <c r="B108" s="33"/>
      <c r="C108" s="182" t="s">
        <v>122</v>
      </c>
      <c r="D108" s="182" t="s">
        <v>162</v>
      </c>
      <c r="E108" s="183" t="s">
        <v>1157</v>
      </c>
      <c r="F108" s="184" t="s">
        <v>1158</v>
      </c>
      <c r="G108" s="185" t="s">
        <v>174</v>
      </c>
      <c r="H108" s="186">
        <v>187.6</v>
      </c>
      <c r="I108" s="187"/>
      <c r="J108" s="188">
        <f>ROUND(I108*H108,2)</f>
        <v>0</v>
      </c>
      <c r="K108" s="184" t="s">
        <v>166</v>
      </c>
      <c r="L108" s="37"/>
      <c r="M108" s="189" t="s">
        <v>1</v>
      </c>
      <c r="N108" s="190" t="s">
        <v>44</v>
      </c>
      <c r="O108" s="59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16" t="s">
        <v>122</v>
      </c>
      <c r="AT108" s="16" t="s">
        <v>162</v>
      </c>
      <c r="AU108" s="16" t="s">
        <v>81</v>
      </c>
      <c r="AY108" s="16" t="s">
        <v>160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6" t="s">
        <v>77</v>
      </c>
      <c r="BK108" s="193">
        <f>ROUND(I108*H108,2)</f>
        <v>0</v>
      </c>
      <c r="BL108" s="16" t="s">
        <v>122</v>
      </c>
      <c r="BM108" s="16" t="s">
        <v>1159</v>
      </c>
    </row>
    <row r="109" spans="2:65" s="1" customFormat="1" ht="19.5">
      <c r="B109" s="33"/>
      <c r="C109" s="34"/>
      <c r="D109" s="194" t="s">
        <v>168</v>
      </c>
      <c r="E109" s="34"/>
      <c r="F109" s="195" t="s">
        <v>1160</v>
      </c>
      <c r="G109" s="34"/>
      <c r="H109" s="34"/>
      <c r="I109" s="111"/>
      <c r="J109" s="34"/>
      <c r="K109" s="34"/>
      <c r="L109" s="37"/>
      <c r="M109" s="196"/>
      <c r="N109" s="59"/>
      <c r="O109" s="59"/>
      <c r="P109" s="59"/>
      <c r="Q109" s="59"/>
      <c r="R109" s="59"/>
      <c r="S109" s="59"/>
      <c r="T109" s="60"/>
      <c r="AT109" s="16" t="s">
        <v>168</v>
      </c>
      <c r="AU109" s="16" t="s">
        <v>81</v>
      </c>
    </row>
    <row r="110" spans="2:65" s="12" customFormat="1" ht="11.25">
      <c r="B110" s="197"/>
      <c r="C110" s="198"/>
      <c r="D110" s="194" t="s">
        <v>170</v>
      </c>
      <c r="E110" s="199" t="s">
        <v>1</v>
      </c>
      <c r="F110" s="200" t="s">
        <v>1161</v>
      </c>
      <c r="G110" s="198"/>
      <c r="H110" s="201">
        <v>187.6</v>
      </c>
      <c r="I110" s="202"/>
      <c r="J110" s="198"/>
      <c r="K110" s="198"/>
      <c r="L110" s="203"/>
      <c r="M110" s="204"/>
      <c r="N110" s="205"/>
      <c r="O110" s="205"/>
      <c r="P110" s="205"/>
      <c r="Q110" s="205"/>
      <c r="R110" s="205"/>
      <c r="S110" s="205"/>
      <c r="T110" s="206"/>
      <c r="AT110" s="207" t="s">
        <v>170</v>
      </c>
      <c r="AU110" s="207" t="s">
        <v>81</v>
      </c>
      <c r="AV110" s="12" t="s">
        <v>81</v>
      </c>
      <c r="AW110" s="12" t="s">
        <v>34</v>
      </c>
      <c r="AX110" s="12" t="s">
        <v>77</v>
      </c>
      <c r="AY110" s="207" t="s">
        <v>160</v>
      </c>
    </row>
    <row r="111" spans="2:65" s="1" customFormat="1" ht="16.5" customHeight="1">
      <c r="B111" s="33"/>
      <c r="C111" s="182" t="s">
        <v>189</v>
      </c>
      <c r="D111" s="182" t="s">
        <v>162</v>
      </c>
      <c r="E111" s="183" t="s">
        <v>649</v>
      </c>
      <c r="F111" s="184" t="s">
        <v>650</v>
      </c>
      <c r="G111" s="185" t="s">
        <v>174</v>
      </c>
      <c r="H111" s="186">
        <v>187.6</v>
      </c>
      <c r="I111" s="187"/>
      <c r="J111" s="188">
        <f>ROUND(I111*H111,2)</f>
        <v>0</v>
      </c>
      <c r="K111" s="184" t="s">
        <v>166</v>
      </c>
      <c r="L111" s="37"/>
      <c r="M111" s="189" t="s">
        <v>1</v>
      </c>
      <c r="N111" s="190" t="s">
        <v>44</v>
      </c>
      <c r="O111" s="59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AR111" s="16" t="s">
        <v>122</v>
      </c>
      <c r="AT111" s="16" t="s">
        <v>162</v>
      </c>
      <c r="AU111" s="16" t="s">
        <v>81</v>
      </c>
      <c r="AY111" s="16" t="s">
        <v>160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6" t="s">
        <v>77</v>
      </c>
      <c r="BK111" s="193">
        <f>ROUND(I111*H111,2)</f>
        <v>0</v>
      </c>
      <c r="BL111" s="16" t="s">
        <v>122</v>
      </c>
      <c r="BM111" s="16" t="s">
        <v>1162</v>
      </c>
    </row>
    <row r="112" spans="2:65" s="1" customFormat="1" ht="19.5">
      <c r="B112" s="33"/>
      <c r="C112" s="34"/>
      <c r="D112" s="194" t="s">
        <v>168</v>
      </c>
      <c r="E112" s="34"/>
      <c r="F112" s="195" t="s">
        <v>652</v>
      </c>
      <c r="G112" s="34"/>
      <c r="H112" s="34"/>
      <c r="I112" s="111"/>
      <c r="J112" s="34"/>
      <c r="K112" s="34"/>
      <c r="L112" s="37"/>
      <c r="M112" s="196"/>
      <c r="N112" s="59"/>
      <c r="O112" s="59"/>
      <c r="P112" s="59"/>
      <c r="Q112" s="59"/>
      <c r="R112" s="59"/>
      <c r="S112" s="59"/>
      <c r="T112" s="60"/>
      <c r="AT112" s="16" t="s">
        <v>168</v>
      </c>
      <c r="AU112" s="16" t="s">
        <v>81</v>
      </c>
    </row>
    <row r="113" spans="2:65" s="12" customFormat="1" ht="11.25">
      <c r="B113" s="197"/>
      <c r="C113" s="198"/>
      <c r="D113" s="194" t="s">
        <v>170</v>
      </c>
      <c r="E113" s="199" t="s">
        <v>1</v>
      </c>
      <c r="F113" s="200" t="s">
        <v>1163</v>
      </c>
      <c r="G113" s="198"/>
      <c r="H113" s="201">
        <v>187.6</v>
      </c>
      <c r="I113" s="202"/>
      <c r="J113" s="198"/>
      <c r="K113" s="198"/>
      <c r="L113" s="203"/>
      <c r="M113" s="204"/>
      <c r="N113" s="205"/>
      <c r="O113" s="205"/>
      <c r="P113" s="205"/>
      <c r="Q113" s="205"/>
      <c r="R113" s="205"/>
      <c r="S113" s="205"/>
      <c r="T113" s="206"/>
      <c r="AT113" s="207" t="s">
        <v>170</v>
      </c>
      <c r="AU113" s="207" t="s">
        <v>81</v>
      </c>
      <c r="AV113" s="12" t="s">
        <v>81</v>
      </c>
      <c r="AW113" s="12" t="s">
        <v>34</v>
      </c>
      <c r="AX113" s="12" t="s">
        <v>77</v>
      </c>
      <c r="AY113" s="207" t="s">
        <v>160</v>
      </c>
    </row>
    <row r="114" spans="2:65" s="1" customFormat="1" ht="16.5" customHeight="1">
      <c r="B114" s="33"/>
      <c r="C114" s="182" t="s">
        <v>197</v>
      </c>
      <c r="D114" s="182" t="s">
        <v>162</v>
      </c>
      <c r="E114" s="183" t="s">
        <v>654</v>
      </c>
      <c r="F114" s="184" t="s">
        <v>655</v>
      </c>
      <c r="G114" s="185" t="s">
        <v>174</v>
      </c>
      <c r="H114" s="186">
        <v>562.79999999999995</v>
      </c>
      <c r="I114" s="187"/>
      <c r="J114" s="188">
        <f>ROUND(I114*H114,2)</f>
        <v>0</v>
      </c>
      <c r="K114" s="184" t="s">
        <v>166</v>
      </c>
      <c r="L114" s="37"/>
      <c r="M114" s="189" t="s">
        <v>1</v>
      </c>
      <c r="N114" s="190" t="s">
        <v>44</v>
      </c>
      <c r="O114" s="59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16" t="s">
        <v>122</v>
      </c>
      <c r="AT114" s="16" t="s">
        <v>162</v>
      </c>
      <c r="AU114" s="16" t="s">
        <v>81</v>
      </c>
      <c r="AY114" s="16" t="s">
        <v>160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6" t="s">
        <v>77</v>
      </c>
      <c r="BK114" s="193">
        <f>ROUND(I114*H114,2)</f>
        <v>0</v>
      </c>
      <c r="BL114" s="16" t="s">
        <v>122</v>
      </c>
      <c r="BM114" s="16" t="s">
        <v>1164</v>
      </c>
    </row>
    <row r="115" spans="2:65" s="1" customFormat="1" ht="19.5">
      <c r="B115" s="33"/>
      <c r="C115" s="34"/>
      <c r="D115" s="194" t="s">
        <v>168</v>
      </c>
      <c r="E115" s="34"/>
      <c r="F115" s="195" t="s">
        <v>657</v>
      </c>
      <c r="G115" s="34"/>
      <c r="H115" s="34"/>
      <c r="I115" s="111"/>
      <c r="J115" s="34"/>
      <c r="K115" s="34"/>
      <c r="L115" s="37"/>
      <c r="M115" s="196"/>
      <c r="N115" s="59"/>
      <c r="O115" s="59"/>
      <c r="P115" s="59"/>
      <c r="Q115" s="59"/>
      <c r="R115" s="59"/>
      <c r="S115" s="59"/>
      <c r="T115" s="60"/>
      <c r="AT115" s="16" t="s">
        <v>168</v>
      </c>
      <c r="AU115" s="16" t="s">
        <v>81</v>
      </c>
    </row>
    <row r="116" spans="2:65" s="12" customFormat="1" ht="11.25">
      <c r="B116" s="197"/>
      <c r="C116" s="198"/>
      <c r="D116" s="194" t="s">
        <v>170</v>
      </c>
      <c r="E116" s="199" t="s">
        <v>1</v>
      </c>
      <c r="F116" s="200" t="s">
        <v>1165</v>
      </c>
      <c r="G116" s="198"/>
      <c r="H116" s="201">
        <v>562.79999999999995</v>
      </c>
      <c r="I116" s="202"/>
      <c r="J116" s="198"/>
      <c r="K116" s="198"/>
      <c r="L116" s="203"/>
      <c r="M116" s="204"/>
      <c r="N116" s="205"/>
      <c r="O116" s="205"/>
      <c r="P116" s="205"/>
      <c r="Q116" s="205"/>
      <c r="R116" s="205"/>
      <c r="S116" s="205"/>
      <c r="T116" s="206"/>
      <c r="AT116" s="207" t="s">
        <v>170</v>
      </c>
      <c r="AU116" s="207" t="s">
        <v>81</v>
      </c>
      <c r="AV116" s="12" t="s">
        <v>81</v>
      </c>
      <c r="AW116" s="12" t="s">
        <v>34</v>
      </c>
      <c r="AX116" s="12" t="s">
        <v>77</v>
      </c>
      <c r="AY116" s="207" t="s">
        <v>160</v>
      </c>
    </row>
    <row r="117" spans="2:65" s="1" customFormat="1" ht="16.5" customHeight="1">
      <c r="B117" s="33"/>
      <c r="C117" s="182" t="s">
        <v>203</v>
      </c>
      <c r="D117" s="182" t="s">
        <v>162</v>
      </c>
      <c r="E117" s="183" t="s">
        <v>1166</v>
      </c>
      <c r="F117" s="184" t="s">
        <v>1167</v>
      </c>
      <c r="G117" s="185" t="s">
        <v>174</v>
      </c>
      <c r="H117" s="186">
        <v>187.6</v>
      </c>
      <c r="I117" s="187"/>
      <c r="J117" s="188">
        <f>ROUND(I117*H117,2)</f>
        <v>0</v>
      </c>
      <c r="K117" s="184" t="s">
        <v>166</v>
      </c>
      <c r="L117" s="37"/>
      <c r="M117" s="189" t="s">
        <v>1</v>
      </c>
      <c r="N117" s="190" t="s">
        <v>44</v>
      </c>
      <c r="O117" s="59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AR117" s="16" t="s">
        <v>122</v>
      </c>
      <c r="AT117" s="16" t="s">
        <v>162</v>
      </c>
      <c r="AU117" s="16" t="s">
        <v>81</v>
      </c>
      <c r="AY117" s="16" t="s">
        <v>160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6" t="s">
        <v>77</v>
      </c>
      <c r="BK117" s="193">
        <f>ROUND(I117*H117,2)</f>
        <v>0</v>
      </c>
      <c r="BL117" s="16" t="s">
        <v>122</v>
      </c>
      <c r="BM117" s="16" t="s">
        <v>1168</v>
      </c>
    </row>
    <row r="118" spans="2:65" s="1" customFormat="1" ht="11.25">
      <c r="B118" s="33"/>
      <c r="C118" s="34"/>
      <c r="D118" s="194" t="s">
        <v>168</v>
      </c>
      <c r="E118" s="34"/>
      <c r="F118" s="195" t="s">
        <v>1169</v>
      </c>
      <c r="G118" s="34"/>
      <c r="H118" s="34"/>
      <c r="I118" s="111"/>
      <c r="J118" s="34"/>
      <c r="K118" s="34"/>
      <c r="L118" s="37"/>
      <c r="M118" s="196"/>
      <c r="N118" s="59"/>
      <c r="O118" s="59"/>
      <c r="P118" s="59"/>
      <c r="Q118" s="59"/>
      <c r="R118" s="59"/>
      <c r="S118" s="59"/>
      <c r="T118" s="60"/>
      <c r="AT118" s="16" t="s">
        <v>168</v>
      </c>
      <c r="AU118" s="16" t="s">
        <v>81</v>
      </c>
    </row>
    <row r="119" spans="2:65" s="12" customFormat="1" ht="11.25">
      <c r="B119" s="197"/>
      <c r="C119" s="198"/>
      <c r="D119" s="194" t="s">
        <v>170</v>
      </c>
      <c r="E119" s="199" t="s">
        <v>1</v>
      </c>
      <c r="F119" s="200" t="s">
        <v>1170</v>
      </c>
      <c r="G119" s="198"/>
      <c r="H119" s="201">
        <v>187.6</v>
      </c>
      <c r="I119" s="202"/>
      <c r="J119" s="198"/>
      <c r="K119" s="198"/>
      <c r="L119" s="203"/>
      <c r="M119" s="204"/>
      <c r="N119" s="205"/>
      <c r="O119" s="205"/>
      <c r="P119" s="205"/>
      <c r="Q119" s="205"/>
      <c r="R119" s="205"/>
      <c r="S119" s="205"/>
      <c r="T119" s="206"/>
      <c r="AT119" s="207" t="s">
        <v>170</v>
      </c>
      <c r="AU119" s="207" t="s">
        <v>81</v>
      </c>
      <c r="AV119" s="12" t="s">
        <v>81</v>
      </c>
      <c r="AW119" s="12" t="s">
        <v>34</v>
      </c>
      <c r="AX119" s="12" t="s">
        <v>77</v>
      </c>
      <c r="AY119" s="207" t="s">
        <v>160</v>
      </c>
    </row>
    <row r="120" spans="2:65" s="1" customFormat="1" ht="16.5" customHeight="1">
      <c r="B120" s="33"/>
      <c r="C120" s="182" t="s">
        <v>209</v>
      </c>
      <c r="D120" s="182" t="s">
        <v>162</v>
      </c>
      <c r="E120" s="183" t="s">
        <v>229</v>
      </c>
      <c r="F120" s="184" t="s">
        <v>230</v>
      </c>
      <c r="G120" s="185" t="s">
        <v>231</v>
      </c>
      <c r="H120" s="186">
        <v>337.68</v>
      </c>
      <c r="I120" s="187"/>
      <c r="J120" s="188">
        <f>ROUND(I120*H120,2)</f>
        <v>0</v>
      </c>
      <c r="K120" s="184" t="s">
        <v>166</v>
      </c>
      <c r="L120" s="37"/>
      <c r="M120" s="189" t="s">
        <v>1</v>
      </c>
      <c r="N120" s="190" t="s">
        <v>44</v>
      </c>
      <c r="O120" s="59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16" t="s">
        <v>122</v>
      </c>
      <c r="AT120" s="16" t="s">
        <v>162</v>
      </c>
      <c r="AU120" s="16" t="s">
        <v>81</v>
      </c>
      <c r="AY120" s="16" t="s">
        <v>160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6" t="s">
        <v>77</v>
      </c>
      <c r="BK120" s="193">
        <f>ROUND(I120*H120,2)</f>
        <v>0</v>
      </c>
      <c r="BL120" s="16" t="s">
        <v>122</v>
      </c>
      <c r="BM120" s="16" t="s">
        <v>1171</v>
      </c>
    </row>
    <row r="121" spans="2:65" s="1" customFormat="1" ht="11.25">
      <c r="B121" s="33"/>
      <c r="C121" s="34"/>
      <c r="D121" s="194" t="s">
        <v>168</v>
      </c>
      <c r="E121" s="34"/>
      <c r="F121" s="195" t="s">
        <v>233</v>
      </c>
      <c r="G121" s="34"/>
      <c r="H121" s="34"/>
      <c r="I121" s="111"/>
      <c r="J121" s="34"/>
      <c r="K121" s="34"/>
      <c r="L121" s="37"/>
      <c r="M121" s="196"/>
      <c r="N121" s="59"/>
      <c r="O121" s="59"/>
      <c r="P121" s="59"/>
      <c r="Q121" s="59"/>
      <c r="R121" s="59"/>
      <c r="S121" s="59"/>
      <c r="T121" s="60"/>
      <c r="AT121" s="16" t="s">
        <v>168</v>
      </c>
      <c r="AU121" s="16" t="s">
        <v>81</v>
      </c>
    </row>
    <row r="122" spans="2:65" s="12" customFormat="1" ht="11.25">
      <c r="B122" s="197"/>
      <c r="C122" s="198"/>
      <c r="D122" s="194" t="s">
        <v>170</v>
      </c>
      <c r="E122" s="199" t="s">
        <v>1</v>
      </c>
      <c r="F122" s="200" t="s">
        <v>1172</v>
      </c>
      <c r="G122" s="198"/>
      <c r="H122" s="201">
        <v>337.68</v>
      </c>
      <c r="I122" s="202"/>
      <c r="J122" s="198"/>
      <c r="K122" s="198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170</v>
      </c>
      <c r="AU122" s="207" t="s">
        <v>81</v>
      </c>
      <c r="AV122" s="12" t="s">
        <v>81</v>
      </c>
      <c r="AW122" s="12" t="s">
        <v>34</v>
      </c>
      <c r="AX122" s="12" t="s">
        <v>77</v>
      </c>
      <c r="AY122" s="207" t="s">
        <v>160</v>
      </c>
    </row>
    <row r="123" spans="2:65" s="1" customFormat="1" ht="16.5" customHeight="1">
      <c r="B123" s="33"/>
      <c r="C123" s="182" t="s">
        <v>216</v>
      </c>
      <c r="D123" s="182" t="s">
        <v>162</v>
      </c>
      <c r="E123" s="183" t="s">
        <v>489</v>
      </c>
      <c r="F123" s="184" t="s">
        <v>490</v>
      </c>
      <c r="G123" s="185" t="s">
        <v>165</v>
      </c>
      <c r="H123" s="186">
        <v>630</v>
      </c>
      <c r="I123" s="187"/>
      <c r="J123" s="188">
        <f>ROUND(I123*H123,2)</f>
        <v>0</v>
      </c>
      <c r="K123" s="184" t="s">
        <v>166</v>
      </c>
      <c r="L123" s="37"/>
      <c r="M123" s="189" t="s">
        <v>1</v>
      </c>
      <c r="N123" s="190" t="s">
        <v>44</v>
      </c>
      <c r="O123" s="59"/>
      <c r="P123" s="191">
        <f>O123*H123</f>
        <v>0</v>
      </c>
      <c r="Q123" s="191">
        <v>0</v>
      </c>
      <c r="R123" s="191">
        <f>Q123*H123</f>
        <v>0</v>
      </c>
      <c r="S123" s="191">
        <v>0</v>
      </c>
      <c r="T123" s="192">
        <f>S123*H123</f>
        <v>0</v>
      </c>
      <c r="AR123" s="16" t="s">
        <v>122</v>
      </c>
      <c r="AT123" s="16" t="s">
        <v>162</v>
      </c>
      <c r="AU123" s="16" t="s">
        <v>81</v>
      </c>
      <c r="AY123" s="16" t="s">
        <v>160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6" t="s">
        <v>77</v>
      </c>
      <c r="BK123" s="193">
        <f>ROUND(I123*H123,2)</f>
        <v>0</v>
      </c>
      <c r="BL123" s="16" t="s">
        <v>122</v>
      </c>
      <c r="BM123" s="16" t="s">
        <v>1173</v>
      </c>
    </row>
    <row r="124" spans="2:65" s="1" customFormat="1" ht="19.5">
      <c r="B124" s="33"/>
      <c r="C124" s="34"/>
      <c r="D124" s="194" t="s">
        <v>168</v>
      </c>
      <c r="E124" s="34"/>
      <c r="F124" s="195" t="s">
        <v>492</v>
      </c>
      <c r="G124" s="34"/>
      <c r="H124" s="34"/>
      <c r="I124" s="111"/>
      <c r="J124" s="34"/>
      <c r="K124" s="34"/>
      <c r="L124" s="37"/>
      <c r="M124" s="196"/>
      <c r="N124" s="59"/>
      <c r="O124" s="59"/>
      <c r="P124" s="59"/>
      <c r="Q124" s="59"/>
      <c r="R124" s="59"/>
      <c r="S124" s="59"/>
      <c r="T124" s="60"/>
      <c r="AT124" s="16" t="s">
        <v>168</v>
      </c>
      <c r="AU124" s="16" t="s">
        <v>81</v>
      </c>
    </row>
    <row r="125" spans="2:65" s="12" customFormat="1" ht="11.25">
      <c r="B125" s="197"/>
      <c r="C125" s="198"/>
      <c r="D125" s="194" t="s">
        <v>170</v>
      </c>
      <c r="E125" s="199" t="s">
        <v>1</v>
      </c>
      <c r="F125" s="200" t="s">
        <v>1174</v>
      </c>
      <c r="G125" s="198"/>
      <c r="H125" s="201">
        <v>630</v>
      </c>
      <c r="I125" s="202"/>
      <c r="J125" s="198"/>
      <c r="K125" s="198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170</v>
      </c>
      <c r="AU125" s="207" t="s">
        <v>81</v>
      </c>
      <c r="AV125" s="12" t="s">
        <v>81</v>
      </c>
      <c r="AW125" s="12" t="s">
        <v>34</v>
      </c>
      <c r="AX125" s="12" t="s">
        <v>77</v>
      </c>
      <c r="AY125" s="207" t="s">
        <v>160</v>
      </c>
    </row>
    <row r="126" spans="2:65" s="1" customFormat="1" ht="16.5" customHeight="1">
      <c r="B126" s="33"/>
      <c r="C126" s="182" t="s">
        <v>222</v>
      </c>
      <c r="D126" s="182" t="s">
        <v>162</v>
      </c>
      <c r="E126" s="183" t="s">
        <v>494</v>
      </c>
      <c r="F126" s="184" t="s">
        <v>495</v>
      </c>
      <c r="G126" s="185" t="s">
        <v>165</v>
      </c>
      <c r="H126" s="186">
        <v>630</v>
      </c>
      <c r="I126" s="187"/>
      <c r="J126" s="188">
        <f>ROUND(I126*H126,2)</f>
        <v>0</v>
      </c>
      <c r="K126" s="184" t="s">
        <v>166</v>
      </c>
      <c r="L126" s="37"/>
      <c r="M126" s="189" t="s">
        <v>1</v>
      </c>
      <c r="N126" s="190" t="s">
        <v>44</v>
      </c>
      <c r="O126" s="59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AR126" s="16" t="s">
        <v>122</v>
      </c>
      <c r="AT126" s="16" t="s">
        <v>162</v>
      </c>
      <c r="AU126" s="16" t="s">
        <v>81</v>
      </c>
      <c r="AY126" s="16" t="s">
        <v>160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6" t="s">
        <v>77</v>
      </c>
      <c r="BK126" s="193">
        <f>ROUND(I126*H126,2)</f>
        <v>0</v>
      </c>
      <c r="BL126" s="16" t="s">
        <v>122</v>
      </c>
      <c r="BM126" s="16" t="s">
        <v>1175</v>
      </c>
    </row>
    <row r="127" spans="2:65" s="1" customFormat="1" ht="11.25">
      <c r="B127" s="33"/>
      <c r="C127" s="34"/>
      <c r="D127" s="194" t="s">
        <v>168</v>
      </c>
      <c r="E127" s="34"/>
      <c r="F127" s="195" t="s">
        <v>497</v>
      </c>
      <c r="G127" s="34"/>
      <c r="H127" s="34"/>
      <c r="I127" s="111"/>
      <c r="J127" s="34"/>
      <c r="K127" s="34"/>
      <c r="L127" s="37"/>
      <c r="M127" s="196"/>
      <c r="N127" s="59"/>
      <c r="O127" s="59"/>
      <c r="P127" s="59"/>
      <c r="Q127" s="59"/>
      <c r="R127" s="59"/>
      <c r="S127" s="59"/>
      <c r="T127" s="60"/>
      <c r="AT127" s="16" t="s">
        <v>168</v>
      </c>
      <c r="AU127" s="16" t="s">
        <v>81</v>
      </c>
    </row>
    <row r="128" spans="2:65" s="12" customFormat="1" ht="11.25">
      <c r="B128" s="197"/>
      <c r="C128" s="198"/>
      <c r="D128" s="194" t="s">
        <v>170</v>
      </c>
      <c r="E128" s="199" t="s">
        <v>1</v>
      </c>
      <c r="F128" s="200" t="s">
        <v>1174</v>
      </c>
      <c r="G128" s="198"/>
      <c r="H128" s="201">
        <v>630</v>
      </c>
      <c r="I128" s="202"/>
      <c r="J128" s="198"/>
      <c r="K128" s="198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170</v>
      </c>
      <c r="AU128" s="207" t="s">
        <v>81</v>
      </c>
      <c r="AV128" s="12" t="s">
        <v>81</v>
      </c>
      <c r="AW128" s="12" t="s">
        <v>34</v>
      </c>
      <c r="AX128" s="12" t="s">
        <v>77</v>
      </c>
      <c r="AY128" s="207" t="s">
        <v>160</v>
      </c>
    </row>
    <row r="129" spans="2:65" s="1" customFormat="1" ht="16.5" customHeight="1">
      <c r="B129" s="33"/>
      <c r="C129" s="219" t="s">
        <v>228</v>
      </c>
      <c r="D129" s="219" t="s">
        <v>244</v>
      </c>
      <c r="E129" s="220" t="s">
        <v>500</v>
      </c>
      <c r="F129" s="221" t="s">
        <v>501</v>
      </c>
      <c r="G129" s="222" t="s">
        <v>502</v>
      </c>
      <c r="H129" s="223">
        <v>9.4499999999999993</v>
      </c>
      <c r="I129" s="224"/>
      <c r="J129" s="225">
        <f>ROUND(I129*H129,2)</f>
        <v>0</v>
      </c>
      <c r="K129" s="221" t="s">
        <v>166</v>
      </c>
      <c r="L129" s="226"/>
      <c r="M129" s="227" t="s">
        <v>1</v>
      </c>
      <c r="N129" s="228" t="s">
        <v>44</v>
      </c>
      <c r="O129" s="59"/>
      <c r="P129" s="191">
        <f>O129*H129</f>
        <v>0</v>
      </c>
      <c r="Q129" s="191">
        <v>1E-3</v>
      </c>
      <c r="R129" s="191">
        <f>Q129*H129</f>
        <v>9.4500000000000001E-3</v>
      </c>
      <c r="S129" s="191">
        <v>0</v>
      </c>
      <c r="T129" s="192">
        <f>S129*H129</f>
        <v>0</v>
      </c>
      <c r="AR129" s="16" t="s">
        <v>209</v>
      </c>
      <c r="AT129" s="16" t="s">
        <v>244</v>
      </c>
      <c r="AU129" s="16" t="s">
        <v>81</v>
      </c>
      <c r="AY129" s="16" t="s">
        <v>160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6" t="s">
        <v>77</v>
      </c>
      <c r="BK129" s="193">
        <f>ROUND(I129*H129,2)</f>
        <v>0</v>
      </c>
      <c r="BL129" s="16" t="s">
        <v>122</v>
      </c>
      <c r="BM129" s="16" t="s">
        <v>1176</v>
      </c>
    </row>
    <row r="130" spans="2:65" s="1" customFormat="1" ht="11.25">
      <c r="B130" s="33"/>
      <c r="C130" s="34"/>
      <c r="D130" s="194" t="s">
        <v>168</v>
      </c>
      <c r="E130" s="34"/>
      <c r="F130" s="195" t="s">
        <v>501</v>
      </c>
      <c r="G130" s="34"/>
      <c r="H130" s="34"/>
      <c r="I130" s="111"/>
      <c r="J130" s="34"/>
      <c r="K130" s="34"/>
      <c r="L130" s="37"/>
      <c r="M130" s="196"/>
      <c r="N130" s="59"/>
      <c r="O130" s="59"/>
      <c r="P130" s="59"/>
      <c r="Q130" s="59"/>
      <c r="R130" s="59"/>
      <c r="S130" s="59"/>
      <c r="T130" s="60"/>
      <c r="AT130" s="16" t="s">
        <v>168</v>
      </c>
      <c r="AU130" s="16" t="s">
        <v>81</v>
      </c>
    </row>
    <row r="131" spans="2:65" s="12" customFormat="1" ht="11.25">
      <c r="B131" s="197"/>
      <c r="C131" s="198"/>
      <c r="D131" s="194" t="s">
        <v>170</v>
      </c>
      <c r="E131" s="198"/>
      <c r="F131" s="200" t="s">
        <v>1177</v>
      </c>
      <c r="G131" s="198"/>
      <c r="H131" s="201">
        <v>9.4499999999999993</v>
      </c>
      <c r="I131" s="202"/>
      <c r="J131" s="198"/>
      <c r="K131" s="198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170</v>
      </c>
      <c r="AU131" s="207" t="s">
        <v>81</v>
      </c>
      <c r="AV131" s="12" t="s">
        <v>81</v>
      </c>
      <c r="AW131" s="12" t="s">
        <v>4</v>
      </c>
      <c r="AX131" s="12" t="s">
        <v>77</v>
      </c>
      <c r="AY131" s="207" t="s">
        <v>160</v>
      </c>
    </row>
    <row r="132" spans="2:65" s="1" customFormat="1" ht="16.5" customHeight="1">
      <c r="B132" s="33"/>
      <c r="C132" s="182" t="s">
        <v>236</v>
      </c>
      <c r="D132" s="182" t="s">
        <v>162</v>
      </c>
      <c r="E132" s="183" t="s">
        <v>1178</v>
      </c>
      <c r="F132" s="184" t="s">
        <v>1179</v>
      </c>
      <c r="G132" s="185" t="s">
        <v>1144</v>
      </c>
      <c r="H132" s="186">
        <v>5.2999999999999999E-2</v>
      </c>
      <c r="I132" s="187"/>
      <c r="J132" s="188">
        <f>ROUND(I132*H132,2)</f>
        <v>0</v>
      </c>
      <c r="K132" s="184" t="s">
        <v>166</v>
      </c>
      <c r="L132" s="37"/>
      <c r="M132" s="189" t="s">
        <v>1</v>
      </c>
      <c r="N132" s="190" t="s">
        <v>44</v>
      </c>
      <c r="O132" s="59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AR132" s="16" t="s">
        <v>122</v>
      </c>
      <c r="AT132" s="16" t="s">
        <v>162</v>
      </c>
      <c r="AU132" s="16" t="s">
        <v>81</v>
      </c>
      <c r="AY132" s="16" t="s">
        <v>160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6" t="s">
        <v>77</v>
      </c>
      <c r="BK132" s="193">
        <f>ROUND(I132*H132,2)</f>
        <v>0</v>
      </c>
      <c r="BL132" s="16" t="s">
        <v>122</v>
      </c>
      <c r="BM132" s="16" t="s">
        <v>1180</v>
      </c>
    </row>
    <row r="133" spans="2:65" s="1" customFormat="1" ht="19.5">
      <c r="B133" s="33"/>
      <c r="C133" s="34"/>
      <c r="D133" s="194" t="s">
        <v>168</v>
      </c>
      <c r="E133" s="34"/>
      <c r="F133" s="195" t="s">
        <v>1181</v>
      </c>
      <c r="G133" s="34"/>
      <c r="H133" s="34"/>
      <c r="I133" s="111"/>
      <c r="J133" s="34"/>
      <c r="K133" s="34"/>
      <c r="L133" s="37"/>
      <c r="M133" s="196"/>
      <c r="N133" s="59"/>
      <c r="O133" s="59"/>
      <c r="P133" s="59"/>
      <c r="Q133" s="59"/>
      <c r="R133" s="59"/>
      <c r="S133" s="59"/>
      <c r="T133" s="60"/>
      <c r="AT133" s="16" t="s">
        <v>168</v>
      </c>
      <c r="AU133" s="16" t="s">
        <v>81</v>
      </c>
    </row>
    <row r="134" spans="2:65" s="12" customFormat="1" ht="11.25">
      <c r="B134" s="197"/>
      <c r="C134" s="198"/>
      <c r="D134" s="194" t="s">
        <v>170</v>
      </c>
      <c r="E134" s="199" t="s">
        <v>1</v>
      </c>
      <c r="F134" s="200" t="s">
        <v>1182</v>
      </c>
      <c r="G134" s="198"/>
      <c r="H134" s="201">
        <v>5.2999999999999999E-2</v>
      </c>
      <c r="I134" s="202"/>
      <c r="J134" s="198"/>
      <c r="K134" s="198"/>
      <c r="L134" s="203"/>
      <c r="M134" s="242"/>
      <c r="N134" s="243"/>
      <c r="O134" s="243"/>
      <c r="P134" s="243"/>
      <c r="Q134" s="243"/>
      <c r="R134" s="243"/>
      <c r="S134" s="243"/>
      <c r="T134" s="244"/>
      <c r="AT134" s="207" t="s">
        <v>170</v>
      </c>
      <c r="AU134" s="207" t="s">
        <v>81</v>
      </c>
      <c r="AV134" s="12" t="s">
        <v>81</v>
      </c>
      <c r="AW134" s="12" t="s">
        <v>34</v>
      </c>
      <c r="AX134" s="12" t="s">
        <v>77</v>
      </c>
      <c r="AY134" s="207" t="s">
        <v>160</v>
      </c>
    </row>
    <row r="135" spans="2:65" s="1" customFormat="1" ht="6.95" customHeight="1">
      <c r="B135" s="45"/>
      <c r="C135" s="46"/>
      <c r="D135" s="46"/>
      <c r="E135" s="46"/>
      <c r="F135" s="46"/>
      <c r="G135" s="46"/>
      <c r="H135" s="46"/>
      <c r="I135" s="133"/>
      <c r="J135" s="46"/>
      <c r="K135" s="46"/>
      <c r="L135" s="37"/>
    </row>
  </sheetData>
  <sheetProtection algorithmName="SHA-512" hashValue="LWXdT8X3pyoXqPc5yNXVh+DnXJEMFyV6J2lhMrKOQCY8seq1hh0lSsWgW3/XjrWJZjUzxkyOYiIQDms8S09rsA==" saltValue="7I4wK6hmU+kOnwL9vXaavu1TDyM0zl3QHhaOEXbWbQPGnUJdC68i+wrQFCpisuKmaNQ769mtfYUD4j1gmpNLYw==" spinCount="100000" sheet="1" objects="1" scenarios="1" formatColumns="0" formatRows="0" autoFilter="0"/>
  <autoFilter ref="C92:K134"/>
  <mergeCells count="15">
    <mergeCell ref="E79:H79"/>
    <mergeCell ref="E83:H83"/>
    <mergeCell ref="E81:H81"/>
    <mergeCell ref="E85:H8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5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10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16" t="s">
        <v>121</v>
      </c>
    </row>
    <row r="3" spans="2:46" ht="6.95" hidden="1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9"/>
      <c r="AT3" s="16" t="s">
        <v>81</v>
      </c>
    </row>
    <row r="4" spans="2:46" ht="24.95" hidden="1" customHeight="1">
      <c r="B4" s="19"/>
      <c r="D4" s="109" t="s">
        <v>125</v>
      </c>
      <c r="L4" s="19"/>
      <c r="M4" s="23" t="s">
        <v>10</v>
      </c>
      <c r="AT4" s="16" t="s">
        <v>4</v>
      </c>
    </row>
    <row r="5" spans="2:46" ht="6.95" hidden="1" customHeight="1">
      <c r="B5" s="19"/>
      <c r="L5" s="19"/>
    </row>
    <row r="6" spans="2:46" ht="12" hidden="1" customHeight="1">
      <c r="B6" s="19"/>
      <c r="D6" s="110" t="s">
        <v>16</v>
      </c>
      <c r="L6" s="19"/>
    </row>
    <row r="7" spans="2:46" ht="16.5" hidden="1" customHeight="1">
      <c r="B7" s="19"/>
      <c r="E7" s="290" t="str">
        <f>'Rekapitulace stavby'!K6</f>
        <v>Merklovický potok Vamberk, oprava koryta, ř.km 0,078 - 0,850 a 1,050 - 1,350</v>
      </c>
      <c r="F7" s="291"/>
      <c r="G7" s="291"/>
      <c r="H7" s="291"/>
      <c r="L7" s="19"/>
    </row>
    <row r="8" spans="2:46" ht="11.25" hidden="1">
      <c r="B8" s="19"/>
      <c r="D8" s="110" t="s">
        <v>126</v>
      </c>
      <c r="L8" s="19"/>
    </row>
    <row r="9" spans="2:46" ht="16.5" hidden="1" customHeight="1">
      <c r="B9" s="19"/>
      <c r="E9" s="290" t="s">
        <v>1183</v>
      </c>
      <c r="F9" s="255"/>
      <c r="G9" s="255"/>
      <c r="H9" s="255"/>
      <c r="L9" s="19"/>
    </row>
    <row r="10" spans="2:46" ht="12" hidden="1" customHeight="1">
      <c r="B10" s="19"/>
      <c r="D10" s="110" t="s">
        <v>128</v>
      </c>
      <c r="L10" s="19"/>
    </row>
    <row r="11" spans="2:46" s="1" customFormat="1" ht="16.5" hidden="1" customHeight="1">
      <c r="B11" s="37"/>
      <c r="E11" s="291" t="s">
        <v>1184</v>
      </c>
      <c r="F11" s="292"/>
      <c r="G11" s="292"/>
      <c r="H11" s="292"/>
      <c r="I11" s="111"/>
      <c r="L11" s="37"/>
    </row>
    <row r="12" spans="2:46" s="1" customFormat="1" ht="12" hidden="1" customHeight="1">
      <c r="B12" s="37"/>
      <c r="D12" s="110" t="s">
        <v>818</v>
      </c>
      <c r="I12" s="111"/>
      <c r="L12" s="37"/>
    </row>
    <row r="13" spans="2:46" s="1" customFormat="1" ht="36.950000000000003" hidden="1" customHeight="1">
      <c r="B13" s="37"/>
      <c r="E13" s="293" t="s">
        <v>1185</v>
      </c>
      <c r="F13" s="292"/>
      <c r="G13" s="292"/>
      <c r="H13" s="292"/>
      <c r="I13" s="111"/>
      <c r="L13" s="37"/>
    </row>
    <row r="14" spans="2:46" s="1" customFormat="1" ht="11.25" hidden="1">
      <c r="B14" s="37"/>
      <c r="I14" s="111"/>
      <c r="L14" s="37"/>
    </row>
    <row r="15" spans="2:46" s="1" customFormat="1" ht="12" hidden="1" customHeight="1">
      <c r="B15" s="37"/>
      <c r="D15" s="110" t="s">
        <v>18</v>
      </c>
      <c r="F15" s="16" t="s">
        <v>19</v>
      </c>
      <c r="I15" s="112" t="s">
        <v>20</v>
      </c>
      <c r="J15" s="16" t="s">
        <v>1</v>
      </c>
      <c r="L15" s="37"/>
    </row>
    <row r="16" spans="2:46" s="1" customFormat="1" ht="12" hidden="1" customHeight="1">
      <c r="B16" s="37"/>
      <c r="D16" s="110" t="s">
        <v>22</v>
      </c>
      <c r="F16" s="16" t="s">
        <v>23</v>
      </c>
      <c r="I16" s="112" t="s">
        <v>24</v>
      </c>
      <c r="J16" s="113" t="str">
        <f>'Rekapitulace stavby'!AN8</f>
        <v>31.3.2017</v>
      </c>
      <c r="L16" s="37"/>
    </row>
    <row r="17" spans="2:12" s="1" customFormat="1" ht="10.9" hidden="1" customHeight="1">
      <c r="B17" s="37"/>
      <c r="I17" s="111"/>
      <c r="L17" s="37"/>
    </row>
    <row r="18" spans="2:12" s="1" customFormat="1" ht="12" hidden="1" customHeight="1">
      <c r="B18" s="37"/>
      <c r="D18" s="110" t="s">
        <v>26</v>
      </c>
      <c r="I18" s="112" t="s">
        <v>27</v>
      </c>
      <c r="J18" s="16" t="s">
        <v>1</v>
      </c>
      <c r="L18" s="37"/>
    </row>
    <row r="19" spans="2:12" s="1" customFormat="1" ht="18" hidden="1" customHeight="1">
      <c r="B19" s="37"/>
      <c r="E19" s="16" t="s">
        <v>28</v>
      </c>
      <c r="I19" s="112" t="s">
        <v>29</v>
      </c>
      <c r="J19" s="16" t="s">
        <v>1</v>
      </c>
      <c r="L19" s="37"/>
    </row>
    <row r="20" spans="2:12" s="1" customFormat="1" ht="6.95" hidden="1" customHeight="1">
      <c r="B20" s="37"/>
      <c r="I20" s="111"/>
      <c r="L20" s="37"/>
    </row>
    <row r="21" spans="2:12" s="1" customFormat="1" ht="12" hidden="1" customHeight="1">
      <c r="B21" s="37"/>
      <c r="D21" s="110" t="s">
        <v>30</v>
      </c>
      <c r="I21" s="112" t="s">
        <v>27</v>
      </c>
      <c r="J21" s="29" t="str">
        <f>'Rekapitulace stavby'!AN13</f>
        <v>Vyplň údaj</v>
      </c>
      <c r="L21" s="37"/>
    </row>
    <row r="22" spans="2:12" s="1" customFormat="1" ht="18" hidden="1" customHeight="1">
      <c r="B22" s="37"/>
      <c r="E22" s="294" t="str">
        <f>'Rekapitulace stavby'!E14</f>
        <v>Vyplň údaj</v>
      </c>
      <c r="F22" s="295"/>
      <c r="G22" s="295"/>
      <c r="H22" s="295"/>
      <c r="I22" s="112" t="s">
        <v>29</v>
      </c>
      <c r="J22" s="29" t="str">
        <f>'Rekapitulace stavby'!AN14</f>
        <v>Vyplň údaj</v>
      </c>
      <c r="L22" s="37"/>
    </row>
    <row r="23" spans="2:12" s="1" customFormat="1" ht="6.95" hidden="1" customHeight="1">
      <c r="B23" s="37"/>
      <c r="I23" s="111"/>
      <c r="L23" s="37"/>
    </row>
    <row r="24" spans="2:12" s="1" customFormat="1" ht="12" hidden="1" customHeight="1">
      <c r="B24" s="37"/>
      <c r="D24" s="110" t="s">
        <v>32</v>
      </c>
      <c r="I24" s="112" t="s">
        <v>27</v>
      </c>
      <c r="J24" s="16" t="s">
        <v>1</v>
      </c>
      <c r="L24" s="37"/>
    </row>
    <row r="25" spans="2:12" s="1" customFormat="1" ht="18" hidden="1" customHeight="1">
      <c r="B25" s="37"/>
      <c r="E25" s="16" t="s">
        <v>33</v>
      </c>
      <c r="I25" s="112" t="s">
        <v>29</v>
      </c>
      <c r="J25" s="16" t="s">
        <v>1</v>
      </c>
      <c r="L25" s="37"/>
    </row>
    <row r="26" spans="2:12" s="1" customFormat="1" ht="6.95" hidden="1" customHeight="1">
      <c r="B26" s="37"/>
      <c r="I26" s="111"/>
      <c r="L26" s="37"/>
    </row>
    <row r="27" spans="2:12" s="1" customFormat="1" ht="12" hidden="1" customHeight="1">
      <c r="B27" s="37"/>
      <c r="D27" s="110" t="s">
        <v>35</v>
      </c>
      <c r="I27" s="112" t="s">
        <v>27</v>
      </c>
      <c r="J27" s="16" t="s">
        <v>1</v>
      </c>
      <c r="L27" s="37"/>
    </row>
    <row r="28" spans="2:12" s="1" customFormat="1" ht="18" hidden="1" customHeight="1">
      <c r="B28" s="37"/>
      <c r="E28" s="16" t="s">
        <v>36</v>
      </c>
      <c r="I28" s="112" t="s">
        <v>29</v>
      </c>
      <c r="J28" s="16" t="s">
        <v>1</v>
      </c>
      <c r="L28" s="37"/>
    </row>
    <row r="29" spans="2:12" s="1" customFormat="1" ht="6.95" hidden="1" customHeight="1">
      <c r="B29" s="37"/>
      <c r="I29" s="111"/>
      <c r="L29" s="37"/>
    </row>
    <row r="30" spans="2:12" s="1" customFormat="1" ht="12" hidden="1" customHeight="1">
      <c r="B30" s="37"/>
      <c r="D30" s="110" t="s">
        <v>37</v>
      </c>
      <c r="I30" s="111"/>
      <c r="L30" s="37"/>
    </row>
    <row r="31" spans="2:12" s="7" customFormat="1" ht="33.75" hidden="1" customHeight="1">
      <c r="B31" s="114"/>
      <c r="E31" s="296" t="s">
        <v>130</v>
      </c>
      <c r="F31" s="296"/>
      <c r="G31" s="296"/>
      <c r="H31" s="296"/>
      <c r="I31" s="115"/>
      <c r="L31" s="114"/>
    </row>
    <row r="32" spans="2:12" s="1" customFormat="1" ht="6.95" hidden="1" customHeight="1">
      <c r="B32" s="37"/>
      <c r="I32" s="111"/>
      <c r="L32" s="37"/>
    </row>
    <row r="33" spans="2:12" s="1" customFormat="1" ht="6.95" hidden="1" customHeight="1">
      <c r="B33" s="37"/>
      <c r="D33" s="55"/>
      <c r="E33" s="55"/>
      <c r="F33" s="55"/>
      <c r="G33" s="55"/>
      <c r="H33" s="55"/>
      <c r="I33" s="116"/>
      <c r="J33" s="55"/>
      <c r="K33" s="55"/>
      <c r="L33" s="37"/>
    </row>
    <row r="34" spans="2:12" s="1" customFormat="1" ht="25.35" hidden="1" customHeight="1">
      <c r="B34" s="37"/>
      <c r="D34" s="117" t="s">
        <v>39</v>
      </c>
      <c r="I34" s="111"/>
      <c r="J34" s="118">
        <f>ROUND(J93, 2)</f>
        <v>0</v>
      </c>
      <c r="L34" s="37"/>
    </row>
    <row r="35" spans="2:12" s="1" customFormat="1" ht="6.95" hidden="1" customHeight="1">
      <c r="B35" s="37"/>
      <c r="D35" s="55"/>
      <c r="E35" s="55"/>
      <c r="F35" s="55"/>
      <c r="G35" s="55"/>
      <c r="H35" s="55"/>
      <c r="I35" s="116"/>
      <c r="J35" s="55"/>
      <c r="K35" s="55"/>
      <c r="L35" s="37"/>
    </row>
    <row r="36" spans="2:12" s="1" customFormat="1" ht="14.45" hidden="1" customHeight="1">
      <c r="B36" s="37"/>
      <c r="F36" s="119" t="s">
        <v>41</v>
      </c>
      <c r="I36" s="120" t="s">
        <v>40</v>
      </c>
      <c r="J36" s="119" t="s">
        <v>42</v>
      </c>
      <c r="L36" s="37"/>
    </row>
    <row r="37" spans="2:12" s="1" customFormat="1" ht="14.45" hidden="1" customHeight="1">
      <c r="B37" s="37"/>
      <c r="D37" s="110" t="s">
        <v>43</v>
      </c>
      <c r="E37" s="110" t="s">
        <v>44</v>
      </c>
      <c r="F37" s="121">
        <f>ROUND((SUM(BE93:BE134)),  2)</f>
        <v>0</v>
      </c>
      <c r="I37" s="122">
        <v>0.21</v>
      </c>
      <c r="J37" s="121">
        <f>ROUND(((SUM(BE93:BE134))*I37),  2)</f>
        <v>0</v>
      </c>
      <c r="L37" s="37"/>
    </row>
    <row r="38" spans="2:12" s="1" customFormat="1" ht="14.45" hidden="1" customHeight="1">
      <c r="B38" s="37"/>
      <c r="E38" s="110" t="s">
        <v>45</v>
      </c>
      <c r="F38" s="121">
        <f>ROUND((SUM(BF93:BF134)),  2)</f>
        <v>0</v>
      </c>
      <c r="I38" s="122">
        <v>0.15</v>
      </c>
      <c r="J38" s="121">
        <f>ROUND(((SUM(BF93:BF134))*I38),  2)</f>
        <v>0</v>
      </c>
      <c r="L38" s="37"/>
    </row>
    <row r="39" spans="2:12" s="1" customFormat="1" ht="14.45" hidden="1" customHeight="1">
      <c r="B39" s="37"/>
      <c r="E39" s="110" t="s">
        <v>46</v>
      </c>
      <c r="F39" s="121">
        <f>ROUND((SUM(BG93:BG134)),  2)</f>
        <v>0</v>
      </c>
      <c r="I39" s="122">
        <v>0.21</v>
      </c>
      <c r="J39" s="121">
        <f>0</f>
        <v>0</v>
      </c>
      <c r="L39" s="37"/>
    </row>
    <row r="40" spans="2:12" s="1" customFormat="1" ht="14.45" hidden="1" customHeight="1">
      <c r="B40" s="37"/>
      <c r="E40" s="110" t="s">
        <v>47</v>
      </c>
      <c r="F40" s="121">
        <f>ROUND((SUM(BH93:BH134)),  2)</f>
        <v>0</v>
      </c>
      <c r="I40" s="122">
        <v>0.15</v>
      </c>
      <c r="J40" s="121">
        <f>0</f>
        <v>0</v>
      </c>
      <c r="L40" s="37"/>
    </row>
    <row r="41" spans="2:12" s="1" customFormat="1" ht="14.45" hidden="1" customHeight="1">
      <c r="B41" s="37"/>
      <c r="E41" s="110" t="s">
        <v>48</v>
      </c>
      <c r="F41" s="121">
        <f>ROUND((SUM(BI93:BI134)),  2)</f>
        <v>0</v>
      </c>
      <c r="I41" s="122">
        <v>0</v>
      </c>
      <c r="J41" s="121">
        <f>0</f>
        <v>0</v>
      </c>
      <c r="L41" s="37"/>
    </row>
    <row r="42" spans="2:12" s="1" customFormat="1" ht="6.95" hidden="1" customHeight="1">
      <c r="B42" s="37"/>
      <c r="I42" s="111"/>
      <c r="L42" s="37"/>
    </row>
    <row r="43" spans="2:12" s="1" customFormat="1" ht="25.35" hidden="1" customHeight="1">
      <c r="B43" s="37"/>
      <c r="C43" s="123"/>
      <c r="D43" s="124" t="s">
        <v>49</v>
      </c>
      <c r="E43" s="125"/>
      <c r="F43" s="125"/>
      <c r="G43" s="126" t="s">
        <v>50</v>
      </c>
      <c r="H43" s="127" t="s">
        <v>51</v>
      </c>
      <c r="I43" s="128"/>
      <c r="J43" s="129">
        <f>SUM(J34:J41)</f>
        <v>0</v>
      </c>
      <c r="K43" s="130"/>
      <c r="L43" s="37"/>
    </row>
    <row r="44" spans="2:12" s="1" customFormat="1" ht="14.45" hidden="1" customHeight="1">
      <c r="B44" s="131"/>
      <c r="C44" s="132"/>
      <c r="D44" s="132"/>
      <c r="E44" s="132"/>
      <c r="F44" s="132"/>
      <c r="G44" s="132"/>
      <c r="H44" s="132"/>
      <c r="I44" s="133"/>
      <c r="J44" s="132"/>
      <c r="K44" s="132"/>
      <c r="L44" s="37"/>
    </row>
    <row r="45" spans="2:12" ht="11.25" hidden="1"/>
    <row r="46" spans="2:12" ht="11.25" hidden="1"/>
    <row r="47" spans="2:12" ht="11.25" hidden="1"/>
    <row r="48" spans="2:12" s="1" customFormat="1" ht="6.95" customHeight="1">
      <c r="B48" s="134"/>
      <c r="C48" s="135"/>
      <c r="D48" s="135"/>
      <c r="E48" s="135"/>
      <c r="F48" s="135"/>
      <c r="G48" s="135"/>
      <c r="H48" s="135"/>
      <c r="I48" s="136"/>
      <c r="J48" s="135"/>
      <c r="K48" s="135"/>
      <c r="L48" s="37"/>
    </row>
    <row r="49" spans="2:12" s="1" customFormat="1" ht="24.95" customHeight="1">
      <c r="B49" s="33"/>
      <c r="C49" s="22" t="s">
        <v>131</v>
      </c>
      <c r="D49" s="34"/>
      <c r="E49" s="34"/>
      <c r="F49" s="34"/>
      <c r="G49" s="34"/>
      <c r="H49" s="34"/>
      <c r="I49" s="111"/>
      <c r="J49" s="34"/>
      <c r="K49" s="34"/>
      <c r="L49" s="37"/>
    </row>
    <row r="50" spans="2:12" s="1" customFormat="1" ht="6.95" customHeight="1">
      <c r="B50" s="33"/>
      <c r="C50" s="34"/>
      <c r="D50" s="34"/>
      <c r="E50" s="34"/>
      <c r="F50" s="34"/>
      <c r="G50" s="34"/>
      <c r="H50" s="34"/>
      <c r="I50" s="111"/>
      <c r="J50" s="34"/>
      <c r="K50" s="34"/>
      <c r="L50" s="37"/>
    </row>
    <row r="51" spans="2:12" s="1" customFormat="1" ht="12" customHeight="1">
      <c r="B51" s="33"/>
      <c r="C51" s="28" t="s">
        <v>16</v>
      </c>
      <c r="D51" s="34"/>
      <c r="E51" s="34"/>
      <c r="F51" s="34"/>
      <c r="G51" s="34"/>
      <c r="H51" s="34"/>
      <c r="I51" s="111"/>
      <c r="J51" s="34"/>
      <c r="K51" s="34"/>
      <c r="L51" s="37"/>
    </row>
    <row r="52" spans="2:12" s="1" customFormat="1" ht="16.5" customHeight="1">
      <c r="B52" s="33"/>
      <c r="C52" s="34"/>
      <c r="D52" s="34"/>
      <c r="E52" s="297" t="str">
        <f>E7</f>
        <v>Merklovický potok Vamberk, oprava koryta, ř.km 0,078 - 0,850 a 1,050 - 1,350</v>
      </c>
      <c r="F52" s="298"/>
      <c r="G52" s="298"/>
      <c r="H52" s="298"/>
      <c r="I52" s="111"/>
      <c r="J52" s="34"/>
      <c r="K52" s="34"/>
      <c r="L52" s="37"/>
    </row>
    <row r="53" spans="2:12" ht="12" customHeight="1">
      <c r="B53" s="20"/>
      <c r="C53" s="28" t="s">
        <v>126</v>
      </c>
      <c r="D53" s="21"/>
      <c r="E53" s="21"/>
      <c r="F53" s="21"/>
      <c r="G53" s="21"/>
      <c r="H53" s="21"/>
      <c r="J53" s="21"/>
      <c r="K53" s="21"/>
      <c r="L53" s="19"/>
    </row>
    <row r="54" spans="2:12" ht="16.5" customHeight="1">
      <c r="B54" s="20"/>
      <c r="C54" s="21"/>
      <c r="D54" s="21"/>
      <c r="E54" s="297" t="s">
        <v>1183</v>
      </c>
      <c r="F54" s="268"/>
      <c r="G54" s="268"/>
      <c r="H54" s="268"/>
      <c r="J54" s="21"/>
      <c r="K54" s="21"/>
      <c r="L54" s="19"/>
    </row>
    <row r="55" spans="2:12" ht="12" customHeight="1">
      <c r="B55" s="20"/>
      <c r="C55" s="28" t="s">
        <v>128</v>
      </c>
      <c r="D55" s="21"/>
      <c r="E55" s="21"/>
      <c r="F55" s="21"/>
      <c r="G55" s="21"/>
      <c r="H55" s="21"/>
      <c r="J55" s="21"/>
      <c r="K55" s="21"/>
      <c r="L55" s="19"/>
    </row>
    <row r="56" spans="2:12" s="1" customFormat="1" ht="16.5" customHeight="1">
      <c r="B56" s="33"/>
      <c r="C56" s="34"/>
      <c r="D56" s="34"/>
      <c r="E56" s="298" t="s">
        <v>1184</v>
      </c>
      <c r="F56" s="263"/>
      <c r="G56" s="263"/>
      <c r="H56" s="263"/>
      <c r="I56" s="111"/>
      <c r="J56" s="34"/>
      <c r="K56" s="34"/>
      <c r="L56" s="37"/>
    </row>
    <row r="57" spans="2:12" s="1" customFormat="1" ht="12" customHeight="1">
      <c r="B57" s="33"/>
      <c r="C57" s="28" t="s">
        <v>818</v>
      </c>
      <c r="D57" s="34"/>
      <c r="E57" s="34"/>
      <c r="F57" s="34"/>
      <c r="G57" s="34"/>
      <c r="H57" s="34"/>
      <c r="I57" s="111"/>
      <c r="J57" s="34"/>
      <c r="K57" s="34"/>
      <c r="L57" s="37"/>
    </row>
    <row r="58" spans="2:12" s="1" customFormat="1" ht="16.5" customHeight="1">
      <c r="B58" s="33"/>
      <c r="C58" s="34"/>
      <c r="D58" s="34"/>
      <c r="E58" s="264" t="str">
        <f>E13</f>
        <v>3.1.2 - SO3.1.2 Odtěžení sedimentů</v>
      </c>
      <c r="F58" s="263"/>
      <c r="G58" s="263"/>
      <c r="H58" s="263"/>
      <c r="I58" s="111"/>
      <c r="J58" s="34"/>
      <c r="K58" s="34"/>
      <c r="L58" s="37"/>
    </row>
    <row r="59" spans="2:12" s="1" customFormat="1" ht="6.95" customHeight="1">
      <c r="B59" s="33"/>
      <c r="C59" s="34"/>
      <c r="D59" s="34"/>
      <c r="E59" s="34"/>
      <c r="F59" s="34"/>
      <c r="G59" s="34"/>
      <c r="H59" s="34"/>
      <c r="I59" s="111"/>
      <c r="J59" s="34"/>
      <c r="K59" s="34"/>
      <c r="L59" s="37"/>
    </row>
    <row r="60" spans="2:12" s="1" customFormat="1" ht="12" customHeight="1">
      <c r="B60" s="33"/>
      <c r="C60" s="28" t="s">
        <v>22</v>
      </c>
      <c r="D60" s="34"/>
      <c r="E60" s="34"/>
      <c r="F60" s="26" t="str">
        <f>F16</f>
        <v>Vamberk</v>
      </c>
      <c r="G60" s="34"/>
      <c r="H60" s="34"/>
      <c r="I60" s="112" t="s">
        <v>24</v>
      </c>
      <c r="J60" s="54" t="str">
        <f>IF(J16="","",J16)</f>
        <v>31.3.2017</v>
      </c>
      <c r="K60" s="34"/>
      <c r="L60" s="37"/>
    </row>
    <row r="61" spans="2:12" s="1" customFormat="1" ht="6.95" customHeight="1">
      <c r="B61" s="33"/>
      <c r="C61" s="34"/>
      <c r="D61" s="34"/>
      <c r="E61" s="34"/>
      <c r="F61" s="34"/>
      <c r="G61" s="34"/>
      <c r="H61" s="34"/>
      <c r="I61" s="111"/>
      <c r="J61" s="34"/>
      <c r="K61" s="34"/>
      <c r="L61" s="37"/>
    </row>
    <row r="62" spans="2:12" s="1" customFormat="1" ht="24.95" customHeight="1">
      <c r="B62" s="33"/>
      <c r="C62" s="28" t="s">
        <v>26</v>
      </c>
      <c r="D62" s="34"/>
      <c r="E62" s="34"/>
      <c r="F62" s="26" t="str">
        <f>E19</f>
        <v>Povodí Labe,státní podnik,Víta Nejedlého 951,HK3</v>
      </c>
      <c r="G62" s="34"/>
      <c r="H62" s="34"/>
      <c r="I62" s="112" t="s">
        <v>32</v>
      </c>
      <c r="J62" s="31" t="str">
        <f>E25</f>
        <v>Multiaqua s.r.o.,Veverkova 1343,Hradec Král. 2</v>
      </c>
      <c r="K62" s="34"/>
      <c r="L62" s="37"/>
    </row>
    <row r="63" spans="2:12" s="1" customFormat="1" ht="13.7" customHeight="1">
      <c r="B63" s="33"/>
      <c r="C63" s="28" t="s">
        <v>30</v>
      </c>
      <c r="D63" s="34"/>
      <c r="E63" s="34"/>
      <c r="F63" s="26" t="str">
        <f>IF(E22="","",E22)</f>
        <v>Vyplň údaj</v>
      </c>
      <c r="G63" s="34"/>
      <c r="H63" s="34"/>
      <c r="I63" s="112" t="s">
        <v>35</v>
      </c>
      <c r="J63" s="31" t="str">
        <f>E28</f>
        <v>Ing. Šárka Volfová</v>
      </c>
      <c r="K63" s="34"/>
      <c r="L63" s="37"/>
    </row>
    <row r="64" spans="2:12" s="1" customFormat="1" ht="10.35" customHeight="1">
      <c r="B64" s="33"/>
      <c r="C64" s="34"/>
      <c r="D64" s="34"/>
      <c r="E64" s="34"/>
      <c r="F64" s="34"/>
      <c r="G64" s="34"/>
      <c r="H64" s="34"/>
      <c r="I64" s="111"/>
      <c r="J64" s="34"/>
      <c r="K64" s="34"/>
      <c r="L64" s="37"/>
    </row>
    <row r="65" spans="2:47" s="1" customFormat="1" ht="29.25" customHeight="1">
      <c r="B65" s="33"/>
      <c r="C65" s="137" t="s">
        <v>132</v>
      </c>
      <c r="D65" s="138"/>
      <c r="E65" s="138"/>
      <c r="F65" s="138"/>
      <c r="G65" s="138"/>
      <c r="H65" s="138"/>
      <c r="I65" s="139"/>
      <c r="J65" s="140" t="s">
        <v>133</v>
      </c>
      <c r="K65" s="138"/>
      <c r="L65" s="37"/>
    </row>
    <row r="66" spans="2:47" s="1" customFormat="1" ht="10.35" customHeight="1">
      <c r="B66" s="33"/>
      <c r="C66" s="34"/>
      <c r="D66" s="34"/>
      <c r="E66" s="34"/>
      <c r="F66" s="34"/>
      <c r="G66" s="34"/>
      <c r="H66" s="34"/>
      <c r="I66" s="111"/>
      <c r="J66" s="34"/>
      <c r="K66" s="34"/>
      <c r="L66" s="37"/>
    </row>
    <row r="67" spans="2:47" s="1" customFormat="1" ht="22.9" customHeight="1">
      <c r="B67" s="33"/>
      <c r="C67" s="141" t="s">
        <v>134</v>
      </c>
      <c r="D67" s="34"/>
      <c r="E67" s="34"/>
      <c r="F67" s="34"/>
      <c r="G67" s="34"/>
      <c r="H67" s="34"/>
      <c r="I67" s="111"/>
      <c r="J67" s="72">
        <f>J93</f>
        <v>0</v>
      </c>
      <c r="K67" s="34"/>
      <c r="L67" s="37"/>
      <c r="AU67" s="16" t="s">
        <v>135</v>
      </c>
    </row>
    <row r="68" spans="2:47" s="8" customFormat="1" ht="24.95" customHeight="1">
      <c r="B68" s="142"/>
      <c r="C68" s="143"/>
      <c r="D68" s="144" t="s">
        <v>136</v>
      </c>
      <c r="E68" s="145"/>
      <c r="F68" s="145"/>
      <c r="G68" s="145"/>
      <c r="H68" s="145"/>
      <c r="I68" s="146"/>
      <c r="J68" s="147">
        <f>J94</f>
        <v>0</v>
      </c>
      <c r="K68" s="143"/>
      <c r="L68" s="148"/>
    </row>
    <row r="69" spans="2:47" s="9" customFormat="1" ht="19.899999999999999" customHeight="1">
      <c r="B69" s="149"/>
      <c r="C69" s="93"/>
      <c r="D69" s="150" t="s">
        <v>137</v>
      </c>
      <c r="E69" s="151"/>
      <c r="F69" s="151"/>
      <c r="G69" s="151"/>
      <c r="H69" s="151"/>
      <c r="I69" s="152"/>
      <c r="J69" s="153">
        <f>J95</f>
        <v>0</v>
      </c>
      <c r="K69" s="93"/>
      <c r="L69" s="154"/>
    </row>
    <row r="70" spans="2:47" s="1" customFormat="1" ht="21.75" customHeight="1">
      <c r="B70" s="33"/>
      <c r="C70" s="34"/>
      <c r="D70" s="34"/>
      <c r="E70" s="34"/>
      <c r="F70" s="34"/>
      <c r="G70" s="34"/>
      <c r="H70" s="34"/>
      <c r="I70" s="111"/>
      <c r="J70" s="34"/>
      <c r="K70" s="34"/>
      <c r="L70" s="37"/>
    </row>
    <row r="71" spans="2:47" s="1" customFormat="1" ht="6.95" customHeight="1">
      <c r="B71" s="45"/>
      <c r="C71" s="46"/>
      <c r="D71" s="46"/>
      <c r="E71" s="46"/>
      <c r="F71" s="46"/>
      <c r="G71" s="46"/>
      <c r="H71" s="46"/>
      <c r="I71" s="133"/>
      <c r="J71" s="46"/>
      <c r="K71" s="46"/>
      <c r="L71" s="37"/>
    </row>
    <row r="75" spans="2:47" s="1" customFormat="1" ht="6.95" customHeight="1">
      <c r="B75" s="47"/>
      <c r="C75" s="48"/>
      <c r="D75" s="48"/>
      <c r="E75" s="48"/>
      <c r="F75" s="48"/>
      <c r="G75" s="48"/>
      <c r="H75" s="48"/>
      <c r="I75" s="136"/>
      <c r="J75" s="48"/>
      <c r="K75" s="48"/>
      <c r="L75" s="37"/>
    </row>
    <row r="76" spans="2:47" s="1" customFormat="1" ht="24.95" customHeight="1">
      <c r="B76" s="33"/>
      <c r="C76" s="22" t="s">
        <v>145</v>
      </c>
      <c r="D76" s="34"/>
      <c r="E76" s="34"/>
      <c r="F76" s="34"/>
      <c r="G76" s="34"/>
      <c r="H76" s="34"/>
      <c r="I76" s="111"/>
      <c r="J76" s="34"/>
      <c r="K76" s="34"/>
      <c r="L76" s="37"/>
    </row>
    <row r="77" spans="2:47" s="1" customFormat="1" ht="6.95" customHeight="1">
      <c r="B77" s="33"/>
      <c r="C77" s="34"/>
      <c r="D77" s="34"/>
      <c r="E77" s="34"/>
      <c r="F77" s="34"/>
      <c r="G77" s="34"/>
      <c r="H77" s="34"/>
      <c r="I77" s="111"/>
      <c r="J77" s="34"/>
      <c r="K77" s="34"/>
      <c r="L77" s="37"/>
    </row>
    <row r="78" spans="2:47" s="1" customFormat="1" ht="12" customHeight="1">
      <c r="B78" s="33"/>
      <c r="C78" s="28" t="s">
        <v>16</v>
      </c>
      <c r="D78" s="34"/>
      <c r="E78" s="34"/>
      <c r="F78" s="34"/>
      <c r="G78" s="34"/>
      <c r="H78" s="34"/>
      <c r="I78" s="111"/>
      <c r="J78" s="34"/>
      <c r="K78" s="34"/>
      <c r="L78" s="37"/>
    </row>
    <row r="79" spans="2:47" s="1" customFormat="1" ht="16.5" customHeight="1">
      <c r="B79" s="33"/>
      <c r="C79" s="34"/>
      <c r="D79" s="34"/>
      <c r="E79" s="297" t="str">
        <f>E7</f>
        <v>Merklovický potok Vamberk, oprava koryta, ř.km 0,078 - 0,850 a 1,050 - 1,350</v>
      </c>
      <c r="F79" s="298"/>
      <c r="G79" s="298"/>
      <c r="H79" s="298"/>
      <c r="I79" s="111"/>
      <c r="J79" s="34"/>
      <c r="K79" s="34"/>
      <c r="L79" s="37"/>
    </row>
    <row r="80" spans="2:47" ht="12" customHeight="1">
      <c r="B80" s="20"/>
      <c r="C80" s="28" t="s">
        <v>126</v>
      </c>
      <c r="D80" s="21"/>
      <c r="E80" s="21"/>
      <c r="F80" s="21"/>
      <c r="G80" s="21"/>
      <c r="H80" s="21"/>
      <c r="J80" s="21"/>
      <c r="K80" s="21"/>
      <c r="L80" s="19"/>
    </row>
    <row r="81" spans="2:65" ht="16.5" customHeight="1">
      <c r="B81" s="20"/>
      <c r="C81" s="21"/>
      <c r="D81" s="21"/>
      <c r="E81" s="297" t="s">
        <v>1183</v>
      </c>
      <c r="F81" s="268"/>
      <c r="G81" s="268"/>
      <c r="H81" s="268"/>
      <c r="J81" s="21"/>
      <c r="K81" s="21"/>
      <c r="L81" s="19"/>
    </row>
    <row r="82" spans="2:65" ht="12" customHeight="1">
      <c r="B82" s="20"/>
      <c r="C82" s="28" t="s">
        <v>128</v>
      </c>
      <c r="D82" s="21"/>
      <c r="E82" s="21"/>
      <c r="F82" s="21"/>
      <c r="G82" s="21"/>
      <c r="H82" s="21"/>
      <c r="J82" s="21"/>
      <c r="K82" s="21"/>
      <c r="L82" s="19"/>
    </row>
    <row r="83" spans="2:65" s="1" customFormat="1" ht="16.5" customHeight="1">
      <c r="B83" s="33"/>
      <c r="C83" s="34"/>
      <c r="D83" s="34"/>
      <c r="E83" s="298" t="s">
        <v>1184</v>
      </c>
      <c r="F83" s="263"/>
      <c r="G83" s="263"/>
      <c r="H83" s="263"/>
      <c r="I83" s="111"/>
      <c r="J83" s="34"/>
      <c r="K83" s="34"/>
      <c r="L83" s="37"/>
    </row>
    <row r="84" spans="2:65" s="1" customFormat="1" ht="12" customHeight="1">
      <c r="B84" s="33"/>
      <c r="C84" s="28" t="s">
        <v>818</v>
      </c>
      <c r="D84" s="34"/>
      <c r="E84" s="34"/>
      <c r="F84" s="34"/>
      <c r="G84" s="34"/>
      <c r="H84" s="34"/>
      <c r="I84" s="111"/>
      <c r="J84" s="34"/>
      <c r="K84" s="34"/>
      <c r="L84" s="37"/>
    </row>
    <row r="85" spans="2:65" s="1" customFormat="1" ht="16.5" customHeight="1">
      <c r="B85" s="33"/>
      <c r="C85" s="34"/>
      <c r="D85" s="34"/>
      <c r="E85" s="264" t="str">
        <f>E13</f>
        <v>3.1.2 - SO3.1.2 Odtěžení sedimentů</v>
      </c>
      <c r="F85" s="263"/>
      <c r="G85" s="263"/>
      <c r="H85" s="263"/>
      <c r="I85" s="111"/>
      <c r="J85" s="34"/>
      <c r="K85" s="34"/>
      <c r="L85" s="37"/>
    </row>
    <row r="86" spans="2:65" s="1" customFormat="1" ht="6.95" customHeight="1">
      <c r="B86" s="33"/>
      <c r="C86" s="34"/>
      <c r="D86" s="34"/>
      <c r="E86" s="34"/>
      <c r="F86" s="34"/>
      <c r="G86" s="34"/>
      <c r="H86" s="34"/>
      <c r="I86" s="111"/>
      <c r="J86" s="34"/>
      <c r="K86" s="34"/>
      <c r="L86" s="37"/>
    </row>
    <row r="87" spans="2:65" s="1" customFormat="1" ht="12" customHeight="1">
      <c r="B87" s="33"/>
      <c r="C87" s="28" t="s">
        <v>22</v>
      </c>
      <c r="D87" s="34"/>
      <c r="E87" s="34"/>
      <c r="F87" s="26" t="str">
        <f>F16</f>
        <v>Vamberk</v>
      </c>
      <c r="G87" s="34"/>
      <c r="H87" s="34"/>
      <c r="I87" s="112" t="s">
        <v>24</v>
      </c>
      <c r="J87" s="54" t="str">
        <f>IF(J16="","",J16)</f>
        <v>31.3.2017</v>
      </c>
      <c r="K87" s="34"/>
      <c r="L87" s="37"/>
    </row>
    <row r="88" spans="2:65" s="1" customFormat="1" ht="6.95" customHeight="1">
      <c r="B88" s="33"/>
      <c r="C88" s="34"/>
      <c r="D88" s="34"/>
      <c r="E88" s="34"/>
      <c r="F88" s="34"/>
      <c r="G88" s="34"/>
      <c r="H88" s="34"/>
      <c r="I88" s="111"/>
      <c r="J88" s="34"/>
      <c r="K88" s="34"/>
      <c r="L88" s="37"/>
    </row>
    <row r="89" spans="2:65" s="1" customFormat="1" ht="24.95" customHeight="1">
      <c r="B89" s="33"/>
      <c r="C89" s="28" t="s">
        <v>26</v>
      </c>
      <c r="D89" s="34"/>
      <c r="E89" s="34"/>
      <c r="F89" s="26" t="str">
        <f>E19</f>
        <v>Povodí Labe,státní podnik,Víta Nejedlého 951,HK3</v>
      </c>
      <c r="G89" s="34"/>
      <c r="H89" s="34"/>
      <c r="I89" s="112" t="s">
        <v>32</v>
      </c>
      <c r="J89" s="31" t="str">
        <f>E25</f>
        <v>Multiaqua s.r.o.,Veverkova 1343,Hradec Král. 2</v>
      </c>
      <c r="K89" s="34"/>
      <c r="L89" s="37"/>
    </row>
    <row r="90" spans="2:65" s="1" customFormat="1" ht="13.7" customHeight="1">
      <c r="B90" s="33"/>
      <c r="C90" s="28" t="s">
        <v>30</v>
      </c>
      <c r="D90" s="34"/>
      <c r="E90" s="34"/>
      <c r="F90" s="26" t="str">
        <f>IF(E22="","",E22)</f>
        <v>Vyplň údaj</v>
      </c>
      <c r="G90" s="34"/>
      <c r="H90" s="34"/>
      <c r="I90" s="112" t="s">
        <v>35</v>
      </c>
      <c r="J90" s="31" t="str">
        <f>E28</f>
        <v>Ing. Šárka Volfová</v>
      </c>
      <c r="K90" s="34"/>
      <c r="L90" s="37"/>
    </row>
    <row r="91" spans="2:65" s="1" customFormat="1" ht="10.35" customHeight="1">
      <c r="B91" s="33"/>
      <c r="C91" s="34"/>
      <c r="D91" s="34"/>
      <c r="E91" s="34"/>
      <c r="F91" s="34"/>
      <c r="G91" s="34"/>
      <c r="H91" s="34"/>
      <c r="I91" s="111"/>
      <c r="J91" s="34"/>
      <c r="K91" s="34"/>
      <c r="L91" s="37"/>
    </row>
    <row r="92" spans="2:65" s="10" customFormat="1" ht="29.25" customHeight="1">
      <c r="B92" s="155"/>
      <c r="C92" s="156" t="s">
        <v>146</v>
      </c>
      <c r="D92" s="157" t="s">
        <v>58</v>
      </c>
      <c r="E92" s="157" t="s">
        <v>54</v>
      </c>
      <c r="F92" s="157" t="s">
        <v>55</v>
      </c>
      <c r="G92" s="157" t="s">
        <v>147</v>
      </c>
      <c r="H92" s="157" t="s">
        <v>148</v>
      </c>
      <c r="I92" s="158" t="s">
        <v>149</v>
      </c>
      <c r="J92" s="159" t="s">
        <v>133</v>
      </c>
      <c r="K92" s="160" t="s">
        <v>150</v>
      </c>
      <c r="L92" s="161"/>
      <c r="M92" s="63" t="s">
        <v>1</v>
      </c>
      <c r="N92" s="64" t="s">
        <v>43</v>
      </c>
      <c r="O92" s="64" t="s">
        <v>151</v>
      </c>
      <c r="P92" s="64" t="s">
        <v>152</v>
      </c>
      <c r="Q92" s="64" t="s">
        <v>153</v>
      </c>
      <c r="R92" s="64" t="s">
        <v>154</v>
      </c>
      <c r="S92" s="64" t="s">
        <v>155</v>
      </c>
      <c r="T92" s="65" t="s">
        <v>156</v>
      </c>
    </row>
    <row r="93" spans="2:65" s="1" customFormat="1" ht="22.9" customHeight="1">
      <c r="B93" s="33"/>
      <c r="C93" s="70" t="s">
        <v>157</v>
      </c>
      <c r="D93" s="34"/>
      <c r="E93" s="34"/>
      <c r="F93" s="34"/>
      <c r="G93" s="34"/>
      <c r="H93" s="34"/>
      <c r="I93" s="111"/>
      <c r="J93" s="162">
        <f>BK93</f>
        <v>0</v>
      </c>
      <c r="K93" s="34"/>
      <c r="L93" s="37"/>
      <c r="M93" s="66"/>
      <c r="N93" s="67"/>
      <c r="O93" s="67"/>
      <c r="P93" s="163">
        <f>P94</f>
        <v>0</v>
      </c>
      <c r="Q93" s="67"/>
      <c r="R93" s="163">
        <f>R94</f>
        <v>6.7500000000000004E-4</v>
      </c>
      <c r="S93" s="67"/>
      <c r="T93" s="164">
        <f>T94</f>
        <v>0</v>
      </c>
      <c r="AT93" s="16" t="s">
        <v>72</v>
      </c>
      <c r="AU93" s="16" t="s">
        <v>135</v>
      </c>
      <c r="BK93" s="165">
        <f>BK94</f>
        <v>0</v>
      </c>
    </row>
    <row r="94" spans="2:65" s="11" customFormat="1" ht="25.9" customHeight="1">
      <c r="B94" s="166"/>
      <c r="C94" s="167"/>
      <c r="D94" s="168" t="s">
        <v>72</v>
      </c>
      <c r="E94" s="169" t="s">
        <v>158</v>
      </c>
      <c r="F94" s="169" t="s">
        <v>159</v>
      </c>
      <c r="G94" s="167"/>
      <c r="H94" s="167"/>
      <c r="I94" s="170"/>
      <c r="J94" s="171">
        <f>BK94</f>
        <v>0</v>
      </c>
      <c r="K94" s="167"/>
      <c r="L94" s="172"/>
      <c r="M94" s="173"/>
      <c r="N94" s="174"/>
      <c r="O94" s="174"/>
      <c r="P94" s="175">
        <f>P95</f>
        <v>0</v>
      </c>
      <c r="Q94" s="174"/>
      <c r="R94" s="175">
        <f>R95</f>
        <v>6.7500000000000004E-4</v>
      </c>
      <c r="S94" s="174"/>
      <c r="T94" s="176">
        <f>T95</f>
        <v>0</v>
      </c>
      <c r="AR94" s="177" t="s">
        <v>77</v>
      </c>
      <c r="AT94" s="178" t="s">
        <v>72</v>
      </c>
      <c r="AU94" s="178" t="s">
        <v>73</v>
      </c>
      <c r="AY94" s="177" t="s">
        <v>160</v>
      </c>
      <c r="BK94" s="179">
        <f>BK95</f>
        <v>0</v>
      </c>
    </row>
    <row r="95" spans="2:65" s="11" customFormat="1" ht="22.9" customHeight="1">
      <c r="B95" s="166"/>
      <c r="C95" s="167"/>
      <c r="D95" s="168" t="s">
        <v>72</v>
      </c>
      <c r="E95" s="180" t="s">
        <v>77</v>
      </c>
      <c r="F95" s="180" t="s">
        <v>161</v>
      </c>
      <c r="G95" s="167"/>
      <c r="H95" s="167"/>
      <c r="I95" s="170"/>
      <c r="J95" s="181">
        <f>BK95</f>
        <v>0</v>
      </c>
      <c r="K95" s="167"/>
      <c r="L95" s="172"/>
      <c r="M95" s="173"/>
      <c r="N95" s="174"/>
      <c r="O95" s="174"/>
      <c r="P95" s="175">
        <f>SUM(P96:P134)</f>
        <v>0</v>
      </c>
      <c r="Q95" s="174"/>
      <c r="R95" s="175">
        <f>SUM(R96:R134)</f>
        <v>6.7500000000000004E-4</v>
      </c>
      <c r="S95" s="174"/>
      <c r="T95" s="176">
        <f>SUM(T96:T134)</f>
        <v>0</v>
      </c>
      <c r="AR95" s="177" t="s">
        <v>77</v>
      </c>
      <c r="AT95" s="178" t="s">
        <v>72</v>
      </c>
      <c r="AU95" s="178" t="s">
        <v>77</v>
      </c>
      <c r="AY95" s="177" t="s">
        <v>160</v>
      </c>
      <c r="BK95" s="179">
        <f>SUM(BK96:BK134)</f>
        <v>0</v>
      </c>
    </row>
    <row r="96" spans="2:65" s="1" customFormat="1" ht="16.5" customHeight="1">
      <c r="B96" s="33"/>
      <c r="C96" s="182" t="s">
        <v>77</v>
      </c>
      <c r="D96" s="182" t="s">
        <v>162</v>
      </c>
      <c r="E96" s="183" t="s">
        <v>1186</v>
      </c>
      <c r="F96" s="184" t="s">
        <v>1187</v>
      </c>
      <c r="G96" s="185" t="s">
        <v>1144</v>
      </c>
      <c r="H96" s="186">
        <v>1.6E-2</v>
      </c>
      <c r="I96" s="187"/>
      <c r="J96" s="188">
        <f>ROUND(I96*H96,2)</f>
        <v>0</v>
      </c>
      <c r="K96" s="184" t="s">
        <v>166</v>
      </c>
      <c r="L96" s="37"/>
      <c r="M96" s="189" t="s">
        <v>1</v>
      </c>
      <c r="N96" s="190" t="s">
        <v>44</v>
      </c>
      <c r="O96" s="59"/>
      <c r="P96" s="191">
        <f>O96*H96</f>
        <v>0</v>
      </c>
      <c r="Q96" s="191">
        <v>0</v>
      </c>
      <c r="R96" s="191">
        <f>Q96*H96</f>
        <v>0</v>
      </c>
      <c r="S96" s="191">
        <v>0</v>
      </c>
      <c r="T96" s="192">
        <f>S96*H96</f>
        <v>0</v>
      </c>
      <c r="AR96" s="16" t="s">
        <v>122</v>
      </c>
      <c r="AT96" s="16" t="s">
        <v>162</v>
      </c>
      <c r="AU96" s="16" t="s">
        <v>81</v>
      </c>
      <c r="AY96" s="16" t="s">
        <v>160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16" t="s">
        <v>77</v>
      </c>
      <c r="BK96" s="193">
        <f>ROUND(I96*H96,2)</f>
        <v>0</v>
      </c>
      <c r="BL96" s="16" t="s">
        <v>122</v>
      </c>
      <c r="BM96" s="16" t="s">
        <v>1188</v>
      </c>
    </row>
    <row r="97" spans="2:65" s="1" customFormat="1" ht="11.25">
      <c r="B97" s="33"/>
      <c r="C97" s="34"/>
      <c r="D97" s="194" t="s">
        <v>168</v>
      </c>
      <c r="E97" s="34"/>
      <c r="F97" s="195" t="s">
        <v>1189</v>
      </c>
      <c r="G97" s="34"/>
      <c r="H97" s="34"/>
      <c r="I97" s="111"/>
      <c r="J97" s="34"/>
      <c r="K97" s="34"/>
      <c r="L97" s="37"/>
      <c r="M97" s="196"/>
      <c r="N97" s="59"/>
      <c r="O97" s="59"/>
      <c r="P97" s="59"/>
      <c r="Q97" s="59"/>
      <c r="R97" s="59"/>
      <c r="S97" s="59"/>
      <c r="T97" s="60"/>
      <c r="AT97" s="16" t="s">
        <v>168</v>
      </c>
      <c r="AU97" s="16" t="s">
        <v>81</v>
      </c>
    </row>
    <row r="98" spans="2:65" s="12" customFormat="1" ht="11.25">
      <c r="B98" s="197"/>
      <c r="C98" s="198"/>
      <c r="D98" s="194" t="s">
        <v>170</v>
      </c>
      <c r="E98" s="199" t="s">
        <v>1</v>
      </c>
      <c r="F98" s="200" t="s">
        <v>1190</v>
      </c>
      <c r="G98" s="198"/>
      <c r="H98" s="201">
        <v>1.6E-2</v>
      </c>
      <c r="I98" s="202"/>
      <c r="J98" s="198"/>
      <c r="K98" s="198"/>
      <c r="L98" s="203"/>
      <c r="M98" s="204"/>
      <c r="N98" s="205"/>
      <c r="O98" s="205"/>
      <c r="P98" s="205"/>
      <c r="Q98" s="205"/>
      <c r="R98" s="205"/>
      <c r="S98" s="205"/>
      <c r="T98" s="206"/>
      <c r="AT98" s="207" t="s">
        <v>170</v>
      </c>
      <c r="AU98" s="207" t="s">
        <v>81</v>
      </c>
      <c r="AV98" s="12" t="s">
        <v>81</v>
      </c>
      <c r="AW98" s="12" t="s">
        <v>34</v>
      </c>
      <c r="AX98" s="12" t="s">
        <v>77</v>
      </c>
      <c r="AY98" s="207" t="s">
        <v>160</v>
      </c>
    </row>
    <row r="99" spans="2:65" s="1" customFormat="1" ht="16.5" customHeight="1">
      <c r="B99" s="33"/>
      <c r="C99" s="182" t="s">
        <v>81</v>
      </c>
      <c r="D99" s="182" t="s">
        <v>162</v>
      </c>
      <c r="E99" s="183" t="s">
        <v>847</v>
      </c>
      <c r="F99" s="184" t="s">
        <v>848</v>
      </c>
      <c r="G99" s="185" t="s">
        <v>174</v>
      </c>
      <c r="H99" s="186">
        <v>34.299999999999997</v>
      </c>
      <c r="I99" s="187"/>
      <c r="J99" s="188">
        <f>ROUND(I99*H99,2)</f>
        <v>0</v>
      </c>
      <c r="K99" s="184" t="s">
        <v>166</v>
      </c>
      <c r="L99" s="37"/>
      <c r="M99" s="189" t="s">
        <v>1</v>
      </c>
      <c r="N99" s="190" t="s">
        <v>44</v>
      </c>
      <c r="O99" s="59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AR99" s="16" t="s">
        <v>122</v>
      </c>
      <c r="AT99" s="16" t="s">
        <v>162</v>
      </c>
      <c r="AU99" s="16" t="s">
        <v>81</v>
      </c>
      <c r="AY99" s="16" t="s">
        <v>160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6" t="s">
        <v>77</v>
      </c>
      <c r="BK99" s="193">
        <f>ROUND(I99*H99,2)</f>
        <v>0</v>
      </c>
      <c r="BL99" s="16" t="s">
        <v>122</v>
      </c>
      <c r="BM99" s="16" t="s">
        <v>1191</v>
      </c>
    </row>
    <row r="100" spans="2:65" s="1" customFormat="1" ht="19.5">
      <c r="B100" s="33"/>
      <c r="C100" s="34"/>
      <c r="D100" s="194" t="s">
        <v>168</v>
      </c>
      <c r="E100" s="34"/>
      <c r="F100" s="195" t="s">
        <v>850</v>
      </c>
      <c r="G100" s="34"/>
      <c r="H100" s="34"/>
      <c r="I100" s="111"/>
      <c r="J100" s="34"/>
      <c r="K100" s="34"/>
      <c r="L100" s="37"/>
      <c r="M100" s="196"/>
      <c r="N100" s="59"/>
      <c r="O100" s="59"/>
      <c r="P100" s="59"/>
      <c r="Q100" s="59"/>
      <c r="R100" s="59"/>
      <c r="S100" s="59"/>
      <c r="T100" s="60"/>
      <c r="AT100" s="16" t="s">
        <v>168</v>
      </c>
      <c r="AU100" s="16" t="s">
        <v>81</v>
      </c>
    </row>
    <row r="101" spans="2:65" s="12" customFormat="1" ht="11.25">
      <c r="B101" s="197"/>
      <c r="C101" s="198"/>
      <c r="D101" s="194" t="s">
        <v>170</v>
      </c>
      <c r="E101" s="199" t="s">
        <v>1</v>
      </c>
      <c r="F101" s="200" t="s">
        <v>1192</v>
      </c>
      <c r="G101" s="198"/>
      <c r="H101" s="201">
        <v>34.299999999999997</v>
      </c>
      <c r="I101" s="202"/>
      <c r="J101" s="198"/>
      <c r="K101" s="198"/>
      <c r="L101" s="203"/>
      <c r="M101" s="204"/>
      <c r="N101" s="205"/>
      <c r="O101" s="205"/>
      <c r="P101" s="205"/>
      <c r="Q101" s="205"/>
      <c r="R101" s="205"/>
      <c r="S101" s="205"/>
      <c r="T101" s="206"/>
      <c r="AT101" s="207" t="s">
        <v>170</v>
      </c>
      <c r="AU101" s="207" t="s">
        <v>81</v>
      </c>
      <c r="AV101" s="12" t="s">
        <v>81</v>
      </c>
      <c r="AW101" s="12" t="s">
        <v>34</v>
      </c>
      <c r="AX101" s="12" t="s">
        <v>77</v>
      </c>
      <c r="AY101" s="207" t="s">
        <v>160</v>
      </c>
    </row>
    <row r="102" spans="2:65" s="1" customFormat="1" ht="16.5" customHeight="1">
      <c r="B102" s="33"/>
      <c r="C102" s="182" t="s">
        <v>100</v>
      </c>
      <c r="D102" s="182" t="s">
        <v>162</v>
      </c>
      <c r="E102" s="183" t="s">
        <v>852</v>
      </c>
      <c r="F102" s="184" t="s">
        <v>853</v>
      </c>
      <c r="G102" s="185" t="s">
        <v>174</v>
      </c>
      <c r="H102" s="186">
        <v>10.29</v>
      </c>
      <c r="I102" s="187"/>
      <c r="J102" s="188">
        <f>ROUND(I102*H102,2)</f>
        <v>0</v>
      </c>
      <c r="K102" s="184" t="s">
        <v>166</v>
      </c>
      <c r="L102" s="37"/>
      <c r="M102" s="189" t="s">
        <v>1</v>
      </c>
      <c r="N102" s="190" t="s">
        <v>44</v>
      </c>
      <c r="O102" s="59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16" t="s">
        <v>122</v>
      </c>
      <c r="AT102" s="16" t="s">
        <v>162</v>
      </c>
      <c r="AU102" s="16" t="s">
        <v>81</v>
      </c>
      <c r="AY102" s="16" t="s">
        <v>160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6" t="s">
        <v>77</v>
      </c>
      <c r="BK102" s="193">
        <f>ROUND(I102*H102,2)</f>
        <v>0</v>
      </c>
      <c r="BL102" s="16" t="s">
        <v>122</v>
      </c>
      <c r="BM102" s="16" t="s">
        <v>1193</v>
      </c>
    </row>
    <row r="103" spans="2:65" s="1" customFormat="1" ht="11.25">
      <c r="B103" s="33"/>
      <c r="C103" s="34"/>
      <c r="D103" s="194" t="s">
        <v>168</v>
      </c>
      <c r="E103" s="34"/>
      <c r="F103" s="195" t="s">
        <v>855</v>
      </c>
      <c r="G103" s="34"/>
      <c r="H103" s="34"/>
      <c r="I103" s="111"/>
      <c r="J103" s="34"/>
      <c r="K103" s="34"/>
      <c r="L103" s="37"/>
      <c r="M103" s="196"/>
      <c r="N103" s="59"/>
      <c r="O103" s="59"/>
      <c r="P103" s="59"/>
      <c r="Q103" s="59"/>
      <c r="R103" s="59"/>
      <c r="S103" s="59"/>
      <c r="T103" s="60"/>
      <c r="AT103" s="16" t="s">
        <v>168</v>
      </c>
      <c r="AU103" s="16" t="s">
        <v>81</v>
      </c>
    </row>
    <row r="104" spans="2:65" s="12" customFormat="1" ht="11.25">
      <c r="B104" s="197"/>
      <c r="C104" s="198"/>
      <c r="D104" s="194" t="s">
        <v>170</v>
      </c>
      <c r="E104" s="199" t="s">
        <v>1</v>
      </c>
      <c r="F104" s="200" t="s">
        <v>1194</v>
      </c>
      <c r="G104" s="198"/>
      <c r="H104" s="201">
        <v>10.29</v>
      </c>
      <c r="I104" s="202"/>
      <c r="J104" s="198"/>
      <c r="K104" s="198"/>
      <c r="L104" s="203"/>
      <c r="M104" s="204"/>
      <c r="N104" s="205"/>
      <c r="O104" s="205"/>
      <c r="P104" s="205"/>
      <c r="Q104" s="205"/>
      <c r="R104" s="205"/>
      <c r="S104" s="205"/>
      <c r="T104" s="206"/>
      <c r="AT104" s="207" t="s">
        <v>170</v>
      </c>
      <c r="AU104" s="207" t="s">
        <v>81</v>
      </c>
      <c r="AV104" s="12" t="s">
        <v>81</v>
      </c>
      <c r="AW104" s="12" t="s">
        <v>34</v>
      </c>
      <c r="AX104" s="12" t="s">
        <v>77</v>
      </c>
      <c r="AY104" s="207" t="s">
        <v>160</v>
      </c>
    </row>
    <row r="105" spans="2:65" s="1" customFormat="1" ht="16.5" customHeight="1">
      <c r="B105" s="33"/>
      <c r="C105" s="182" t="s">
        <v>122</v>
      </c>
      <c r="D105" s="182" t="s">
        <v>162</v>
      </c>
      <c r="E105" s="183" t="s">
        <v>857</v>
      </c>
      <c r="F105" s="184" t="s">
        <v>858</v>
      </c>
      <c r="G105" s="185" t="s">
        <v>174</v>
      </c>
      <c r="H105" s="186">
        <v>34.299999999999997</v>
      </c>
      <c r="I105" s="187"/>
      <c r="J105" s="188">
        <f>ROUND(I105*H105,2)</f>
        <v>0</v>
      </c>
      <c r="K105" s="184" t="s">
        <v>166</v>
      </c>
      <c r="L105" s="37"/>
      <c r="M105" s="189" t="s">
        <v>1</v>
      </c>
      <c r="N105" s="190" t="s">
        <v>44</v>
      </c>
      <c r="O105" s="59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16" t="s">
        <v>122</v>
      </c>
      <c r="AT105" s="16" t="s">
        <v>162</v>
      </c>
      <c r="AU105" s="16" t="s">
        <v>81</v>
      </c>
      <c r="AY105" s="16" t="s">
        <v>160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6" t="s">
        <v>77</v>
      </c>
      <c r="BK105" s="193">
        <f>ROUND(I105*H105,2)</f>
        <v>0</v>
      </c>
      <c r="BL105" s="16" t="s">
        <v>122</v>
      </c>
      <c r="BM105" s="16" t="s">
        <v>1195</v>
      </c>
    </row>
    <row r="106" spans="2:65" s="1" customFormat="1" ht="19.5">
      <c r="B106" s="33"/>
      <c r="C106" s="34"/>
      <c r="D106" s="194" t="s">
        <v>168</v>
      </c>
      <c r="E106" s="34"/>
      <c r="F106" s="195" t="s">
        <v>860</v>
      </c>
      <c r="G106" s="34"/>
      <c r="H106" s="34"/>
      <c r="I106" s="111"/>
      <c r="J106" s="34"/>
      <c r="K106" s="34"/>
      <c r="L106" s="37"/>
      <c r="M106" s="196"/>
      <c r="N106" s="59"/>
      <c r="O106" s="59"/>
      <c r="P106" s="59"/>
      <c r="Q106" s="59"/>
      <c r="R106" s="59"/>
      <c r="S106" s="59"/>
      <c r="T106" s="60"/>
      <c r="AT106" s="16" t="s">
        <v>168</v>
      </c>
      <c r="AU106" s="16" t="s">
        <v>81</v>
      </c>
    </row>
    <row r="107" spans="2:65" s="12" customFormat="1" ht="11.25">
      <c r="B107" s="197"/>
      <c r="C107" s="198"/>
      <c r="D107" s="194" t="s">
        <v>170</v>
      </c>
      <c r="E107" s="199" t="s">
        <v>1</v>
      </c>
      <c r="F107" s="200" t="s">
        <v>1196</v>
      </c>
      <c r="G107" s="198"/>
      <c r="H107" s="201">
        <v>34.299999999999997</v>
      </c>
      <c r="I107" s="202"/>
      <c r="J107" s="198"/>
      <c r="K107" s="198"/>
      <c r="L107" s="203"/>
      <c r="M107" s="204"/>
      <c r="N107" s="205"/>
      <c r="O107" s="205"/>
      <c r="P107" s="205"/>
      <c r="Q107" s="205"/>
      <c r="R107" s="205"/>
      <c r="S107" s="205"/>
      <c r="T107" s="206"/>
      <c r="AT107" s="207" t="s">
        <v>170</v>
      </c>
      <c r="AU107" s="207" t="s">
        <v>81</v>
      </c>
      <c r="AV107" s="12" t="s">
        <v>81</v>
      </c>
      <c r="AW107" s="12" t="s">
        <v>34</v>
      </c>
      <c r="AX107" s="12" t="s">
        <v>77</v>
      </c>
      <c r="AY107" s="207" t="s">
        <v>160</v>
      </c>
    </row>
    <row r="108" spans="2:65" s="1" customFormat="1" ht="16.5" customHeight="1">
      <c r="B108" s="33"/>
      <c r="C108" s="182" t="s">
        <v>189</v>
      </c>
      <c r="D108" s="182" t="s">
        <v>162</v>
      </c>
      <c r="E108" s="183" t="s">
        <v>862</v>
      </c>
      <c r="F108" s="184" t="s">
        <v>863</v>
      </c>
      <c r="G108" s="185" t="s">
        <v>174</v>
      </c>
      <c r="H108" s="186">
        <v>137.19999999999999</v>
      </c>
      <c r="I108" s="187"/>
      <c r="J108" s="188">
        <f>ROUND(I108*H108,2)</f>
        <v>0</v>
      </c>
      <c r="K108" s="184" t="s">
        <v>166</v>
      </c>
      <c r="L108" s="37"/>
      <c r="M108" s="189" t="s">
        <v>1</v>
      </c>
      <c r="N108" s="190" t="s">
        <v>44</v>
      </c>
      <c r="O108" s="59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16" t="s">
        <v>122</v>
      </c>
      <c r="AT108" s="16" t="s">
        <v>162</v>
      </c>
      <c r="AU108" s="16" t="s">
        <v>81</v>
      </c>
      <c r="AY108" s="16" t="s">
        <v>160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6" t="s">
        <v>77</v>
      </c>
      <c r="BK108" s="193">
        <f>ROUND(I108*H108,2)</f>
        <v>0</v>
      </c>
      <c r="BL108" s="16" t="s">
        <v>122</v>
      </c>
      <c r="BM108" s="16" t="s">
        <v>1197</v>
      </c>
    </row>
    <row r="109" spans="2:65" s="1" customFormat="1" ht="19.5">
      <c r="B109" s="33"/>
      <c r="C109" s="34"/>
      <c r="D109" s="194" t="s">
        <v>168</v>
      </c>
      <c r="E109" s="34"/>
      <c r="F109" s="195" t="s">
        <v>828</v>
      </c>
      <c r="G109" s="34"/>
      <c r="H109" s="34"/>
      <c r="I109" s="111"/>
      <c r="J109" s="34"/>
      <c r="K109" s="34"/>
      <c r="L109" s="37"/>
      <c r="M109" s="196"/>
      <c r="N109" s="59"/>
      <c r="O109" s="59"/>
      <c r="P109" s="59"/>
      <c r="Q109" s="59"/>
      <c r="R109" s="59"/>
      <c r="S109" s="59"/>
      <c r="T109" s="60"/>
      <c r="AT109" s="16" t="s">
        <v>168</v>
      </c>
      <c r="AU109" s="16" t="s">
        <v>81</v>
      </c>
    </row>
    <row r="110" spans="2:65" s="12" customFormat="1" ht="11.25">
      <c r="B110" s="197"/>
      <c r="C110" s="198"/>
      <c r="D110" s="194" t="s">
        <v>170</v>
      </c>
      <c r="E110" s="199" t="s">
        <v>1</v>
      </c>
      <c r="F110" s="200" t="s">
        <v>1198</v>
      </c>
      <c r="G110" s="198"/>
      <c r="H110" s="201">
        <v>137.19999999999999</v>
      </c>
      <c r="I110" s="202"/>
      <c r="J110" s="198"/>
      <c r="K110" s="198"/>
      <c r="L110" s="203"/>
      <c r="M110" s="204"/>
      <c r="N110" s="205"/>
      <c r="O110" s="205"/>
      <c r="P110" s="205"/>
      <c r="Q110" s="205"/>
      <c r="R110" s="205"/>
      <c r="S110" s="205"/>
      <c r="T110" s="206"/>
      <c r="AT110" s="207" t="s">
        <v>170</v>
      </c>
      <c r="AU110" s="207" t="s">
        <v>81</v>
      </c>
      <c r="AV110" s="12" t="s">
        <v>81</v>
      </c>
      <c r="AW110" s="12" t="s">
        <v>34</v>
      </c>
      <c r="AX110" s="12" t="s">
        <v>77</v>
      </c>
      <c r="AY110" s="207" t="s">
        <v>160</v>
      </c>
    </row>
    <row r="111" spans="2:65" s="1" customFormat="1" ht="16.5" customHeight="1">
      <c r="B111" s="33"/>
      <c r="C111" s="182" t="s">
        <v>197</v>
      </c>
      <c r="D111" s="182" t="s">
        <v>162</v>
      </c>
      <c r="E111" s="183" t="s">
        <v>649</v>
      </c>
      <c r="F111" s="184" t="s">
        <v>650</v>
      </c>
      <c r="G111" s="185" t="s">
        <v>174</v>
      </c>
      <c r="H111" s="186">
        <v>34.299999999999997</v>
      </c>
      <c r="I111" s="187"/>
      <c r="J111" s="188">
        <f>ROUND(I111*H111,2)</f>
        <v>0</v>
      </c>
      <c r="K111" s="184" t="s">
        <v>166</v>
      </c>
      <c r="L111" s="37"/>
      <c r="M111" s="189" t="s">
        <v>1</v>
      </c>
      <c r="N111" s="190" t="s">
        <v>44</v>
      </c>
      <c r="O111" s="59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AR111" s="16" t="s">
        <v>122</v>
      </c>
      <c r="AT111" s="16" t="s">
        <v>162</v>
      </c>
      <c r="AU111" s="16" t="s">
        <v>81</v>
      </c>
      <c r="AY111" s="16" t="s">
        <v>160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6" t="s">
        <v>77</v>
      </c>
      <c r="BK111" s="193">
        <f>ROUND(I111*H111,2)</f>
        <v>0</v>
      </c>
      <c r="BL111" s="16" t="s">
        <v>122</v>
      </c>
      <c r="BM111" s="16" t="s">
        <v>1199</v>
      </c>
    </row>
    <row r="112" spans="2:65" s="1" customFormat="1" ht="19.5">
      <c r="B112" s="33"/>
      <c r="C112" s="34"/>
      <c r="D112" s="194" t="s">
        <v>168</v>
      </c>
      <c r="E112" s="34"/>
      <c r="F112" s="195" t="s">
        <v>652</v>
      </c>
      <c r="G112" s="34"/>
      <c r="H112" s="34"/>
      <c r="I112" s="111"/>
      <c r="J112" s="34"/>
      <c r="K112" s="34"/>
      <c r="L112" s="37"/>
      <c r="M112" s="196"/>
      <c r="N112" s="59"/>
      <c r="O112" s="59"/>
      <c r="P112" s="59"/>
      <c r="Q112" s="59"/>
      <c r="R112" s="59"/>
      <c r="S112" s="59"/>
      <c r="T112" s="60"/>
      <c r="AT112" s="16" t="s">
        <v>168</v>
      </c>
      <c r="AU112" s="16" t="s">
        <v>81</v>
      </c>
    </row>
    <row r="113" spans="2:65" s="12" customFormat="1" ht="11.25">
      <c r="B113" s="197"/>
      <c r="C113" s="198"/>
      <c r="D113" s="194" t="s">
        <v>170</v>
      </c>
      <c r="E113" s="199" t="s">
        <v>1</v>
      </c>
      <c r="F113" s="200" t="s">
        <v>1200</v>
      </c>
      <c r="G113" s="198"/>
      <c r="H113" s="201">
        <v>34.299999999999997</v>
      </c>
      <c r="I113" s="202"/>
      <c r="J113" s="198"/>
      <c r="K113" s="198"/>
      <c r="L113" s="203"/>
      <c r="M113" s="204"/>
      <c r="N113" s="205"/>
      <c r="O113" s="205"/>
      <c r="P113" s="205"/>
      <c r="Q113" s="205"/>
      <c r="R113" s="205"/>
      <c r="S113" s="205"/>
      <c r="T113" s="206"/>
      <c r="AT113" s="207" t="s">
        <v>170</v>
      </c>
      <c r="AU113" s="207" t="s">
        <v>81</v>
      </c>
      <c r="AV113" s="12" t="s">
        <v>81</v>
      </c>
      <c r="AW113" s="12" t="s">
        <v>34</v>
      </c>
      <c r="AX113" s="12" t="s">
        <v>77</v>
      </c>
      <c r="AY113" s="207" t="s">
        <v>160</v>
      </c>
    </row>
    <row r="114" spans="2:65" s="1" customFormat="1" ht="16.5" customHeight="1">
      <c r="B114" s="33"/>
      <c r="C114" s="182" t="s">
        <v>203</v>
      </c>
      <c r="D114" s="182" t="s">
        <v>162</v>
      </c>
      <c r="E114" s="183" t="s">
        <v>654</v>
      </c>
      <c r="F114" s="184" t="s">
        <v>655</v>
      </c>
      <c r="G114" s="185" t="s">
        <v>174</v>
      </c>
      <c r="H114" s="186">
        <v>102.9</v>
      </c>
      <c r="I114" s="187"/>
      <c r="J114" s="188">
        <f>ROUND(I114*H114,2)</f>
        <v>0</v>
      </c>
      <c r="K114" s="184" t="s">
        <v>166</v>
      </c>
      <c r="L114" s="37"/>
      <c r="M114" s="189" t="s">
        <v>1</v>
      </c>
      <c r="N114" s="190" t="s">
        <v>44</v>
      </c>
      <c r="O114" s="59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16" t="s">
        <v>122</v>
      </c>
      <c r="AT114" s="16" t="s">
        <v>162</v>
      </c>
      <c r="AU114" s="16" t="s">
        <v>81</v>
      </c>
      <c r="AY114" s="16" t="s">
        <v>160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6" t="s">
        <v>77</v>
      </c>
      <c r="BK114" s="193">
        <f>ROUND(I114*H114,2)</f>
        <v>0</v>
      </c>
      <c r="BL114" s="16" t="s">
        <v>122</v>
      </c>
      <c r="BM114" s="16" t="s">
        <v>1201</v>
      </c>
    </row>
    <row r="115" spans="2:65" s="1" customFormat="1" ht="19.5">
      <c r="B115" s="33"/>
      <c r="C115" s="34"/>
      <c r="D115" s="194" t="s">
        <v>168</v>
      </c>
      <c r="E115" s="34"/>
      <c r="F115" s="195" t="s">
        <v>657</v>
      </c>
      <c r="G115" s="34"/>
      <c r="H115" s="34"/>
      <c r="I115" s="111"/>
      <c r="J115" s="34"/>
      <c r="K115" s="34"/>
      <c r="L115" s="37"/>
      <c r="M115" s="196"/>
      <c r="N115" s="59"/>
      <c r="O115" s="59"/>
      <c r="P115" s="59"/>
      <c r="Q115" s="59"/>
      <c r="R115" s="59"/>
      <c r="S115" s="59"/>
      <c r="T115" s="60"/>
      <c r="AT115" s="16" t="s">
        <v>168</v>
      </c>
      <c r="AU115" s="16" t="s">
        <v>81</v>
      </c>
    </row>
    <row r="116" spans="2:65" s="12" customFormat="1" ht="11.25">
      <c r="B116" s="197"/>
      <c r="C116" s="198"/>
      <c r="D116" s="194" t="s">
        <v>170</v>
      </c>
      <c r="E116" s="199" t="s">
        <v>1</v>
      </c>
      <c r="F116" s="200" t="s">
        <v>1202</v>
      </c>
      <c r="G116" s="198"/>
      <c r="H116" s="201">
        <v>102.9</v>
      </c>
      <c r="I116" s="202"/>
      <c r="J116" s="198"/>
      <c r="K116" s="198"/>
      <c r="L116" s="203"/>
      <c r="M116" s="204"/>
      <c r="N116" s="205"/>
      <c r="O116" s="205"/>
      <c r="P116" s="205"/>
      <c r="Q116" s="205"/>
      <c r="R116" s="205"/>
      <c r="S116" s="205"/>
      <c r="T116" s="206"/>
      <c r="AT116" s="207" t="s">
        <v>170</v>
      </c>
      <c r="AU116" s="207" t="s">
        <v>81</v>
      </c>
      <c r="AV116" s="12" t="s">
        <v>81</v>
      </c>
      <c r="AW116" s="12" t="s">
        <v>34</v>
      </c>
      <c r="AX116" s="12" t="s">
        <v>77</v>
      </c>
      <c r="AY116" s="207" t="s">
        <v>160</v>
      </c>
    </row>
    <row r="117" spans="2:65" s="1" customFormat="1" ht="16.5" customHeight="1">
      <c r="B117" s="33"/>
      <c r="C117" s="182" t="s">
        <v>209</v>
      </c>
      <c r="D117" s="182" t="s">
        <v>162</v>
      </c>
      <c r="E117" s="183" t="s">
        <v>870</v>
      </c>
      <c r="F117" s="184" t="s">
        <v>871</v>
      </c>
      <c r="G117" s="185" t="s">
        <v>174</v>
      </c>
      <c r="H117" s="186">
        <v>34.299999999999997</v>
      </c>
      <c r="I117" s="187"/>
      <c r="J117" s="188">
        <f>ROUND(I117*H117,2)</f>
        <v>0</v>
      </c>
      <c r="K117" s="184" t="s">
        <v>166</v>
      </c>
      <c r="L117" s="37"/>
      <c r="M117" s="189" t="s">
        <v>1</v>
      </c>
      <c r="N117" s="190" t="s">
        <v>44</v>
      </c>
      <c r="O117" s="59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AR117" s="16" t="s">
        <v>122</v>
      </c>
      <c r="AT117" s="16" t="s">
        <v>162</v>
      </c>
      <c r="AU117" s="16" t="s">
        <v>81</v>
      </c>
      <c r="AY117" s="16" t="s">
        <v>160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6" t="s">
        <v>77</v>
      </c>
      <c r="BK117" s="193">
        <f>ROUND(I117*H117,2)</f>
        <v>0</v>
      </c>
      <c r="BL117" s="16" t="s">
        <v>122</v>
      </c>
      <c r="BM117" s="16" t="s">
        <v>1203</v>
      </c>
    </row>
    <row r="118" spans="2:65" s="1" customFormat="1" ht="11.25">
      <c r="B118" s="33"/>
      <c r="C118" s="34"/>
      <c r="D118" s="194" t="s">
        <v>168</v>
      </c>
      <c r="E118" s="34"/>
      <c r="F118" s="195" t="s">
        <v>873</v>
      </c>
      <c r="G118" s="34"/>
      <c r="H118" s="34"/>
      <c r="I118" s="111"/>
      <c r="J118" s="34"/>
      <c r="K118" s="34"/>
      <c r="L118" s="37"/>
      <c r="M118" s="196"/>
      <c r="N118" s="59"/>
      <c r="O118" s="59"/>
      <c r="P118" s="59"/>
      <c r="Q118" s="59"/>
      <c r="R118" s="59"/>
      <c r="S118" s="59"/>
      <c r="T118" s="60"/>
      <c r="AT118" s="16" t="s">
        <v>168</v>
      </c>
      <c r="AU118" s="16" t="s">
        <v>81</v>
      </c>
    </row>
    <row r="119" spans="2:65" s="12" customFormat="1" ht="11.25">
      <c r="B119" s="197"/>
      <c r="C119" s="198"/>
      <c r="D119" s="194" t="s">
        <v>170</v>
      </c>
      <c r="E119" s="199" t="s">
        <v>1</v>
      </c>
      <c r="F119" s="200" t="s">
        <v>1204</v>
      </c>
      <c r="G119" s="198"/>
      <c r="H119" s="201">
        <v>34.299999999999997</v>
      </c>
      <c r="I119" s="202"/>
      <c r="J119" s="198"/>
      <c r="K119" s="198"/>
      <c r="L119" s="203"/>
      <c r="M119" s="204"/>
      <c r="N119" s="205"/>
      <c r="O119" s="205"/>
      <c r="P119" s="205"/>
      <c r="Q119" s="205"/>
      <c r="R119" s="205"/>
      <c r="S119" s="205"/>
      <c r="T119" s="206"/>
      <c r="AT119" s="207" t="s">
        <v>170</v>
      </c>
      <c r="AU119" s="207" t="s">
        <v>81</v>
      </c>
      <c r="AV119" s="12" t="s">
        <v>81</v>
      </c>
      <c r="AW119" s="12" t="s">
        <v>34</v>
      </c>
      <c r="AX119" s="12" t="s">
        <v>77</v>
      </c>
      <c r="AY119" s="207" t="s">
        <v>160</v>
      </c>
    </row>
    <row r="120" spans="2:65" s="1" customFormat="1" ht="16.5" customHeight="1">
      <c r="B120" s="33"/>
      <c r="C120" s="182" t="s">
        <v>216</v>
      </c>
      <c r="D120" s="182" t="s">
        <v>162</v>
      </c>
      <c r="E120" s="183" t="s">
        <v>229</v>
      </c>
      <c r="F120" s="184" t="s">
        <v>230</v>
      </c>
      <c r="G120" s="185" t="s">
        <v>231</v>
      </c>
      <c r="H120" s="186">
        <v>61.74</v>
      </c>
      <c r="I120" s="187"/>
      <c r="J120" s="188">
        <f>ROUND(I120*H120,2)</f>
        <v>0</v>
      </c>
      <c r="K120" s="184" t="s">
        <v>166</v>
      </c>
      <c r="L120" s="37"/>
      <c r="M120" s="189" t="s">
        <v>1</v>
      </c>
      <c r="N120" s="190" t="s">
        <v>44</v>
      </c>
      <c r="O120" s="59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16" t="s">
        <v>122</v>
      </c>
      <c r="AT120" s="16" t="s">
        <v>162</v>
      </c>
      <c r="AU120" s="16" t="s">
        <v>81</v>
      </c>
      <c r="AY120" s="16" t="s">
        <v>160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6" t="s">
        <v>77</v>
      </c>
      <c r="BK120" s="193">
        <f>ROUND(I120*H120,2)</f>
        <v>0</v>
      </c>
      <c r="BL120" s="16" t="s">
        <v>122</v>
      </c>
      <c r="BM120" s="16" t="s">
        <v>1205</v>
      </c>
    </row>
    <row r="121" spans="2:65" s="1" customFormat="1" ht="11.25">
      <c r="B121" s="33"/>
      <c r="C121" s="34"/>
      <c r="D121" s="194" t="s">
        <v>168</v>
      </c>
      <c r="E121" s="34"/>
      <c r="F121" s="195" t="s">
        <v>233</v>
      </c>
      <c r="G121" s="34"/>
      <c r="H121" s="34"/>
      <c r="I121" s="111"/>
      <c r="J121" s="34"/>
      <c r="K121" s="34"/>
      <c r="L121" s="37"/>
      <c r="M121" s="196"/>
      <c r="N121" s="59"/>
      <c r="O121" s="59"/>
      <c r="P121" s="59"/>
      <c r="Q121" s="59"/>
      <c r="R121" s="59"/>
      <c r="S121" s="59"/>
      <c r="T121" s="60"/>
      <c r="AT121" s="16" t="s">
        <v>168</v>
      </c>
      <c r="AU121" s="16" t="s">
        <v>81</v>
      </c>
    </row>
    <row r="122" spans="2:65" s="12" customFormat="1" ht="11.25">
      <c r="B122" s="197"/>
      <c r="C122" s="198"/>
      <c r="D122" s="194" t="s">
        <v>170</v>
      </c>
      <c r="E122" s="199" t="s">
        <v>1</v>
      </c>
      <c r="F122" s="200" t="s">
        <v>1206</v>
      </c>
      <c r="G122" s="198"/>
      <c r="H122" s="201">
        <v>61.74</v>
      </c>
      <c r="I122" s="202"/>
      <c r="J122" s="198"/>
      <c r="K122" s="198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170</v>
      </c>
      <c r="AU122" s="207" t="s">
        <v>81</v>
      </c>
      <c r="AV122" s="12" t="s">
        <v>81</v>
      </c>
      <c r="AW122" s="12" t="s">
        <v>34</v>
      </c>
      <c r="AX122" s="12" t="s">
        <v>77</v>
      </c>
      <c r="AY122" s="207" t="s">
        <v>160</v>
      </c>
    </row>
    <row r="123" spans="2:65" s="1" customFormat="1" ht="16.5" customHeight="1">
      <c r="B123" s="33"/>
      <c r="C123" s="182" t="s">
        <v>222</v>
      </c>
      <c r="D123" s="182" t="s">
        <v>162</v>
      </c>
      <c r="E123" s="183" t="s">
        <v>489</v>
      </c>
      <c r="F123" s="184" t="s">
        <v>490</v>
      </c>
      <c r="G123" s="185" t="s">
        <v>165</v>
      </c>
      <c r="H123" s="186">
        <v>45</v>
      </c>
      <c r="I123" s="187"/>
      <c r="J123" s="188">
        <f>ROUND(I123*H123,2)</f>
        <v>0</v>
      </c>
      <c r="K123" s="184" t="s">
        <v>166</v>
      </c>
      <c r="L123" s="37"/>
      <c r="M123" s="189" t="s">
        <v>1</v>
      </c>
      <c r="N123" s="190" t="s">
        <v>44</v>
      </c>
      <c r="O123" s="59"/>
      <c r="P123" s="191">
        <f>O123*H123</f>
        <v>0</v>
      </c>
      <c r="Q123" s="191">
        <v>0</v>
      </c>
      <c r="R123" s="191">
        <f>Q123*H123</f>
        <v>0</v>
      </c>
      <c r="S123" s="191">
        <v>0</v>
      </c>
      <c r="T123" s="192">
        <f>S123*H123</f>
        <v>0</v>
      </c>
      <c r="AR123" s="16" t="s">
        <v>122</v>
      </c>
      <c r="AT123" s="16" t="s">
        <v>162</v>
      </c>
      <c r="AU123" s="16" t="s">
        <v>81</v>
      </c>
      <c r="AY123" s="16" t="s">
        <v>160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6" t="s">
        <v>77</v>
      </c>
      <c r="BK123" s="193">
        <f>ROUND(I123*H123,2)</f>
        <v>0</v>
      </c>
      <c r="BL123" s="16" t="s">
        <v>122</v>
      </c>
      <c r="BM123" s="16" t="s">
        <v>1207</v>
      </c>
    </row>
    <row r="124" spans="2:65" s="1" customFormat="1" ht="19.5">
      <c r="B124" s="33"/>
      <c r="C124" s="34"/>
      <c r="D124" s="194" t="s">
        <v>168</v>
      </c>
      <c r="E124" s="34"/>
      <c r="F124" s="195" t="s">
        <v>492</v>
      </c>
      <c r="G124" s="34"/>
      <c r="H124" s="34"/>
      <c r="I124" s="111"/>
      <c r="J124" s="34"/>
      <c r="K124" s="34"/>
      <c r="L124" s="37"/>
      <c r="M124" s="196"/>
      <c r="N124" s="59"/>
      <c r="O124" s="59"/>
      <c r="P124" s="59"/>
      <c r="Q124" s="59"/>
      <c r="R124" s="59"/>
      <c r="S124" s="59"/>
      <c r="T124" s="60"/>
      <c r="AT124" s="16" t="s">
        <v>168</v>
      </c>
      <c r="AU124" s="16" t="s">
        <v>81</v>
      </c>
    </row>
    <row r="125" spans="2:65" s="12" customFormat="1" ht="11.25">
      <c r="B125" s="197"/>
      <c r="C125" s="198"/>
      <c r="D125" s="194" t="s">
        <v>170</v>
      </c>
      <c r="E125" s="199" t="s">
        <v>1</v>
      </c>
      <c r="F125" s="200" t="s">
        <v>1208</v>
      </c>
      <c r="G125" s="198"/>
      <c r="H125" s="201">
        <v>45</v>
      </c>
      <c r="I125" s="202"/>
      <c r="J125" s="198"/>
      <c r="K125" s="198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170</v>
      </c>
      <c r="AU125" s="207" t="s">
        <v>81</v>
      </c>
      <c r="AV125" s="12" t="s">
        <v>81</v>
      </c>
      <c r="AW125" s="12" t="s">
        <v>34</v>
      </c>
      <c r="AX125" s="12" t="s">
        <v>77</v>
      </c>
      <c r="AY125" s="207" t="s">
        <v>160</v>
      </c>
    </row>
    <row r="126" spans="2:65" s="1" customFormat="1" ht="16.5" customHeight="1">
      <c r="B126" s="33"/>
      <c r="C126" s="182" t="s">
        <v>228</v>
      </c>
      <c r="D126" s="182" t="s">
        <v>162</v>
      </c>
      <c r="E126" s="183" t="s">
        <v>494</v>
      </c>
      <c r="F126" s="184" t="s">
        <v>495</v>
      </c>
      <c r="G126" s="185" t="s">
        <v>165</v>
      </c>
      <c r="H126" s="186">
        <v>45</v>
      </c>
      <c r="I126" s="187"/>
      <c r="J126" s="188">
        <f>ROUND(I126*H126,2)</f>
        <v>0</v>
      </c>
      <c r="K126" s="184" t="s">
        <v>166</v>
      </c>
      <c r="L126" s="37"/>
      <c r="M126" s="189" t="s">
        <v>1</v>
      </c>
      <c r="N126" s="190" t="s">
        <v>44</v>
      </c>
      <c r="O126" s="59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AR126" s="16" t="s">
        <v>122</v>
      </c>
      <c r="AT126" s="16" t="s">
        <v>162</v>
      </c>
      <c r="AU126" s="16" t="s">
        <v>81</v>
      </c>
      <c r="AY126" s="16" t="s">
        <v>160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6" t="s">
        <v>77</v>
      </c>
      <c r="BK126" s="193">
        <f>ROUND(I126*H126,2)</f>
        <v>0</v>
      </c>
      <c r="BL126" s="16" t="s">
        <v>122</v>
      </c>
      <c r="BM126" s="16" t="s">
        <v>1209</v>
      </c>
    </row>
    <row r="127" spans="2:65" s="1" customFormat="1" ht="11.25">
      <c r="B127" s="33"/>
      <c r="C127" s="34"/>
      <c r="D127" s="194" t="s">
        <v>168</v>
      </c>
      <c r="E127" s="34"/>
      <c r="F127" s="195" t="s">
        <v>497</v>
      </c>
      <c r="G127" s="34"/>
      <c r="H127" s="34"/>
      <c r="I127" s="111"/>
      <c r="J127" s="34"/>
      <c r="K127" s="34"/>
      <c r="L127" s="37"/>
      <c r="M127" s="196"/>
      <c r="N127" s="59"/>
      <c r="O127" s="59"/>
      <c r="P127" s="59"/>
      <c r="Q127" s="59"/>
      <c r="R127" s="59"/>
      <c r="S127" s="59"/>
      <c r="T127" s="60"/>
      <c r="AT127" s="16" t="s">
        <v>168</v>
      </c>
      <c r="AU127" s="16" t="s">
        <v>81</v>
      </c>
    </row>
    <row r="128" spans="2:65" s="12" customFormat="1" ht="11.25">
      <c r="B128" s="197"/>
      <c r="C128" s="198"/>
      <c r="D128" s="194" t="s">
        <v>170</v>
      </c>
      <c r="E128" s="199" t="s">
        <v>1</v>
      </c>
      <c r="F128" s="200" t="s">
        <v>1208</v>
      </c>
      <c r="G128" s="198"/>
      <c r="H128" s="201">
        <v>45</v>
      </c>
      <c r="I128" s="202"/>
      <c r="J128" s="198"/>
      <c r="K128" s="198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170</v>
      </c>
      <c r="AU128" s="207" t="s">
        <v>81</v>
      </c>
      <c r="AV128" s="12" t="s">
        <v>81</v>
      </c>
      <c r="AW128" s="12" t="s">
        <v>34</v>
      </c>
      <c r="AX128" s="12" t="s">
        <v>77</v>
      </c>
      <c r="AY128" s="207" t="s">
        <v>160</v>
      </c>
    </row>
    <row r="129" spans="2:65" s="1" customFormat="1" ht="16.5" customHeight="1">
      <c r="B129" s="33"/>
      <c r="C129" s="219" t="s">
        <v>236</v>
      </c>
      <c r="D129" s="219" t="s">
        <v>244</v>
      </c>
      <c r="E129" s="220" t="s">
        <v>500</v>
      </c>
      <c r="F129" s="221" t="s">
        <v>501</v>
      </c>
      <c r="G129" s="222" t="s">
        <v>502</v>
      </c>
      <c r="H129" s="223">
        <v>0.67500000000000004</v>
      </c>
      <c r="I129" s="224"/>
      <c r="J129" s="225">
        <f>ROUND(I129*H129,2)</f>
        <v>0</v>
      </c>
      <c r="K129" s="221" t="s">
        <v>166</v>
      </c>
      <c r="L129" s="226"/>
      <c r="M129" s="227" t="s">
        <v>1</v>
      </c>
      <c r="N129" s="228" t="s">
        <v>44</v>
      </c>
      <c r="O129" s="59"/>
      <c r="P129" s="191">
        <f>O129*H129</f>
        <v>0</v>
      </c>
      <c r="Q129" s="191">
        <v>1E-3</v>
      </c>
      <c r="R129" s="191">
        <f>Q129*H129</f>
        <v>6.7500000000000004E-4</v>
      </c>
      <c r="S129" s="191">
        <v>0</v>
      </c>
      <c r="T129" s="192">
        <f>S129*H129</f>
        <v>0</v>
      </c>
      <c r="AR129" s="16" t="s">
        <v>209</v>
      </c>
      <c r="AT129" s="16" t="s">
        <v>244</v>
      </c>
      <c r="AU129" s="16" t="s">
        <v>81</v>
      </c>
      <c r="AY129" s="16" t="s">
        <v>160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6" t="s">
        <v>77</v>
      </c>
      <c r="BK129" s="193">
        <f>ROUND(I129*H129,2)</f>
        <v>0</v>
      </c>
      <c r="BL129" s="16" t="s">
        <v>122</v>
      </c>
      <c r="BM129" s="16" t="s">
        <v>1210</v>
      </c>
    </row>
    <row r="130" spans="2:65" s="1" customFormat="1" ht="11.25">
      <c r="B130" s="33"/>
      <c r="C130" s="34"/>
      <c r="D130" s="194" t="s">
        <v>168</v>
      </c>
      <c r="E130" s="34"/>
      <c r="F130" s="195" t="s">
        <v>501</v>
      </c>
      <c r="G130" s="34"/>
      <c r="H130" s="34"/>
      <c r="I130" s="111"/>
      <c r="J130" s="34"/>
      <c r="K130" s="34"/>
      <c r="L130" s="37"/>
      <c r="M130" s="196"/>
      <c r="N130" s="59"/>
      <c r="O130" s="59"/>
      <c r="P130" s="59"/>
      <c r="Q130" s="59"/>
      <c r="R130" s="59"/>
      <c r="S130" s="59"/>
      <c r="T130" s="60"/>
      <c r="AT130" s="16" t="s">
        <v>168</v>
      </c>
      <c r="AU130" s="16" t="s">
        <v>81</v>
      </c>
    </row>
    <row r="131" spans="2:65" s="12" customFormat="1" ht="11.25">
      <c r="B131" s="197"/>
      <c r="C131" s="198"/>
      <c r="D131" s="194" t="s">
        <v>170</v>
      </c>
      <c r="E131" s="198"/>
      <c r="F131" s="200" t="s">
        <v>1211</v>
      </c>
      <c r="G131" s="198"/>
      <c r="H131" s="201">
        <v>0.67500000000000004</v>
      </c>
      <c r="I131" s="202"/>
      <c r="J131" s="198"/>
      <c r="K131" s="198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170</v>
      </c>
      <c r="AU131" s="207" t="s">
        <v>81</v>
      </c>
      <c r="AV131" s="12" t="s">
        <v>81</v>
      </c>
      <c r="AW131" s="12" t="s">
        <v>4</v>
      </c>
      <c r="AX131" s="12" t="s">
        <v>77</v>
      </c>
      <c r="AY131" s="207" t="s">
        <v>160</v>
      </c>
    </row>
    <row r="132" spans="2:65" s="1" customFormat="1" ht="16.5" customHeight="1">
      <c r="B132" s="33"/>
      <c r="C132" s="182" t="s">
        <v>243</v>
      </c>
      <c r="D132" s="182" t="s">
        <v>162</v>
      </c>
      <c r="E132" s="183" t="s">
        <v>1178</v>
      </c>
      <c r="F132" s="184" t="s">
        <v>1179</v>
      </c>
      <c r="G132" s="185" t="s">
        <v>1144</v>
      </c>
      <c r="H132" s="186">
        <v>1.6E-2</v>
      </c>
      <c r="I132" s="187"/>
      <c r="J132" s="188">
        <f>ROUND(I132*H132,2)</f>
        <v>0</v>
      </c>
      <c r="K132" s="184" t="s">
        <v>166</v>
      </c>
      <c r="L132" s="37"/>
      <c r="M132" s="189" t="s">
        <v>1</v>
      </c>
      <c r="N132" s="190" t="s">
        <v>44</v>
      </c>
      <c r="O132" s="59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AR132" s="16" t="s">
        <v>122</v>
      </c>
      <c r="AT132" s="16" t="s">
        <v>162</v>
      </c>
      <c r="AU132" s="16" t="s">
        <v>81</v>
      </c>
      <c r="AY132" s="16" t="s">
        <v>160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6" t="s">
        <v>77</v>
      </c>
      <c r="BK132" s="193">
        <f>ROUND(I132*H132,2)</f>
        <v>0</v>
      </c>
      <c r="BL132" s="16" t="s">
        <v>122</v>
      </c>
      <c r="BM132" s="16" t="s">
        <v>1212</v>
      </c>
    </row>
    <row r="133" spans="2:65" s="1" customFormat="1" ht="19.5">
      <c r="B133" s="33"/>
      <c r="C133" s="34"/>
      <c r="D133" s="194" t="s">
        <v>168</v>
      </c>
      <c r="E133" s="34"/>
      <c r="F133" s="195" t="s">
        <v>1181</v>
      </c>
      <c r="G133" s="34"/>
      <c r="H133" s="34"/>
      <c r="I133" s="111"/>
      <c r="J133" s="34"/>
      <c r="K133" s="34"/>
      <c r="L133" s="37"/>
      <c r="M133" s="196"/>
      <c r="N133" s="59"/>
      <c r="O133" s="59"/>
      <c r="P133" s="59"/>
      <c r="Q133" s="59"/>
      <c r="R133" s="59"/>
      <c r="S133" s="59"/>
      <c r="T133" s="60"/>
      <c r="AT133" s="16" t="s">
        <v>168</v>
      </c>
      <c r="AU133" s="16" t="s">
        <v>81</v>
      </c>
    </row>
    <row r="134" spans="2:65" s="12" customFormat="1" ht="11.25">
      <c r="B134" s="197"/>
      <c r="C134" s="198"/>
      <c r="D134" s="194" t="s">
        <v>170</v>
      </c>
      <c r="E134" s="199" t="s">
        <v>1</v>
      </c>
      <c r="F134" s="200" t="s">
        <v>1213</v>
      </c>
      <c r="G134" s="198"/>
      <c r="H134" s="201">
        <v>1.6E-2</v>
      </c>
      <c r="I134" s="202"/>
      <c r="J134" s="198"/>
      <c r="K134" s="198"/>
      <c r="L134" s="203"/>
      <c r="M134" s="242"/>
      <c r="N134" s="243"/>
      <c r="O134" s="243"/>
      <c r="P134" s="243"/>
      <c r="Q134" s="243"/>
      <c r="R134" s="243"/>
      <c r="S134" s="243"/>
      <c r="T134" s="244"/>
      <c r="AT134" s="207" t="s">
        <v>170</v>
      </c>
      <c r="AU134" s="207" t="s">
        <v>81</v>
      </c>
      <c r="AV134" s="12" t="s">
        <v>81</v>
      </c>
      <c r="AW134" s="12" t="s">
        <v>34</v>
      </c>
      <c r="AX134" s="12" t="s">
        <v>77</v>
      </c>
      <c r="AY134" s="207" t="s">
        <v>160</v>
      </c>
    </row>
    <row r="135" spans="2:65" s="1" customFormat="1" ht="6.95" customHeight="1">
      <c r="B135" s="45"/>
      <c r="C135" s="46"/>
      <c r="D135" s="46"/>
      <c r="E135" s="46"/>
      <c r="F135" s="46"/>
      <c r="G135" s="46"/>
      <c r="H135" s="46"/>
      <c r="I135" s="133"/>
      <c r="J135" s="46"/>
      <c r="K135" s="46"/>
      <c r="L135" s="37"/>
    </row>
  </sheetData>
  <sheetProtection algorithmName="SHA-512" hashValue="UC4eRnRa2ff6rZIBrp97VLOV1Ft4wawptlRwiHo/AbuHTJ0be0JfWvxwRYoDFCM2PwVyxi4b0g8n1vAdZkwyXg==" saltValue="Izyk/THENaobpgweuNbd92tHIZALkS/u7hdTG84bVAr2YuGcClAoy+BFslsjfUP6aV6uRe6dgATK9tQS2dRG+w==" spinCount="100000" sheet="1" objects="1" scenarios="1" formatColumns="0" formatRows="0" autoFilter="0"/>
  <autoFilter ref="C92:K134"/>
  <mergeCells count="15">
    <mergeCell ref="E79:H79"/>
    <mergeCell ref="E83:H83"/>
    <mergeCell ref="E81:H81"/>
    <mergeCell ref="E85:H8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20</vt:i4>
      </vt:variant>
    </vt:vector>
  </HeadingPairs>
  <TitlesOfParts>
    <vt:vector size="30" baseType="lpstr">
      <vt:lpstr>Rekapitulace stavby</vt:lpstr>
      <vt:lpstr>1.1 - SO 1.1 Oprava opěrn...</vt:lpstr>
      <vt:lpstr>1.2 - SO 1.2. Oprava opěr...</vt:lpstr>
      <vt:lpstr>1.3 - SO 1.3 Oprava opěrn...</vt:lpstr>
      <vt:lpstr>2.1.1 - SO 2.1.1 Oprava o...</vt:lpstr>
      <vt:lpstr>2.1.2 - SO 2.1.2 Odtěžení...</vt:lpstr>
      <vt:lpstr>2.7.1 - SO 2.7.1 Oprava d...</vt:lpstr>
      <vt:lpstr>2.7.2 - SO 2.7.2 Odtěžení...</vt:lpstr>
      <vt:lpstr>3.1.2 - SO3.1.2 Odtěžení ...</vt:lpstr>
      <vt:lpstr>4 - VON Vedlejší a ostatn...</vt:lpstr>
      <vt:lpstr>'1.1 - SO 1.1 Oprava opěrn...'!Názvy_tisku</vt:lpstr>
      <vt:lpstr>'1.2 - SO 1.2. Oprava opěr...'!Názvy_tisku</vt:lpstr>
      <vt:lpstr>'1.3 - SO 1.3 Oprava opěrn...'!Názvy_tisku</vt:lpstr>
      <vt:lpstr>'2.1.1 - SO 2.1.1 Oprava o...'!Názvy_tisku</vt:lpstr>
      <vt:lpstr>'2.1.2 - SO 2.1.2 Odtěžení...'!Názvy_tisku</vt:lpstr>
      <vt:lpstr>'2.7.1 - SO 2.7.1 Oprava d...'!Názvy_tisku</vt:lpstr>
      <vt:lpstr>'2.7.2 - SO 2.7.2 Odtěžení...'!Názvy_tisku</vt:lpstr>
      <vt:lpstr>'3.1.2 - SO3.1.2 Odtěžení ...'!Názvy_tisku</vt:lpstr>
      <vt:lpstr>'4 - VON Vedlejší a ostatn...'!Názvy_tisku</vt:lpstr>
      <vt:lpstr>'Rekapitulace stavby'!Názvy_tisku</vt:lpstr>
      <vt:lpstr>'1.1 - SO 1.1 Oprava opěrn...'!Oblast_tisku</vt:lpstr>
      <vt:lpstr>'1.2 - SO 1.2. Oprava opěr...'!Oblast_tisku</vt:lpstr>
      <vt:lpstr>'1.3 - SO 1.3 Oprava opěrn...'!Oblast_tisku</vt:lpstr>
      <vt:lpstr>'2.1.1 - SO 2.1.1 Oprava o...'!Oblast_tisku</vt:lpstr>
      <vt:lpstr>'2.1.2 - SO 2.1.2 Odtěžení...'!Oblast_tisku</vt:lpstr>
      <vt:lpstr>'2.7.1 - SO 2.7.1 Oprava d...'!Oblast_tisku</vt:lpstr>
      <vt:lpstr>'2.7.2 - SO 2.7.2 Odtěžení...'!Oblast_tisku</vt:lpstr>
      <vt:lpstr>'3.1.2 - SO3.1.2 Odtěžení ...'!Oblast_tisku</vt:lpstr>
      <vt:lpstr>'4 - VON Vedlejší a ostatn...'!Oblast_tisku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Vavrdová Bohumila</dc:creator>
  <cp:lastModifiedBy>Martin Pala</cp:lastModifiedBy>
  <dcterms:created xsi:type="dcterms:W3CDTF">2019-03-13T06:52:53Z</dcterms:created>
  <dcterms:modified xsi:type="dcterms:W3CDTF">2019-03-13T07:46:09Z</dcterms:modified>
</cp:coreProperties>
</file>