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3940" windowHeight="13140"/>
  </bookViews>
  <sheets>
    <sheet name="Rekapitulace stavby" sheetId="1" r:id="rId1"/>
    <sheet name="1. - SO 01 LB, železobeto..." sheetId="2" r:id="rId2"/>
    <sheet name="2. - SO 02 Příčné prahy" sheetId="3" r:id="rId3"/>
    <sheet name="VON - Vedlejší a ostatní ..." sheetId="4" r:id="rId4"/>
  </sheets>
  <definedNames>
    <definedName name="_xlnm._FilterDatabase" localSheetId="1" hidden="1">'1. - SO 01 LB, železobeto...'!$C$92:$K$537</definedName>
    <definedName name="_xlnm._FilterDatabase" localSheetId="2" hidden="1">'2. - SO 02 Příčné prahy'!$C$88:$K$236</definedName>
    <definedName name="_xlnm._FilterDatabase" localSheetId="3" hidden="1">'VON - Vedlejší a ostatní ...'!$C$83:$K$147</definedName>
    <definedName name="_xlnm.Print_Titles" localSheetId="1">'1. - SO 01 LB, železobeto...'!$92:$92</definedName>
    <definedName name="_xlnm.Print_Titles" localSheetId="2">'2. - SO 02 Příčné prahy'!$88:$88</definedName>
    <definedName name="_xlnm.Print_Titles" localSheetId="0">'Rekapitulace stavby'!$52:$52</definedName>
    <definedName name="_xlnm.Print_Titles" localSheetId="3">'VON - Vedlejší a ostatní ...'!$83:$83</definedName>
    <definedName name="_xlnm.Print_Area" localSheetId="1">'1. - SO 01 LB, železobeto...'!$C$4:$J$39,'1. - SO 01 LB, železobeto...'!$C$45:$J$74,'1. - SO 01 LB, železobeto...'!$C$80:$K$537</definedName>
    <definedName name="_xlnm.Print_Area" localSheetId="2">'2. - SO 02 Příčné prahy'!$C$4:$J$39,'2. - SO 02 Příčné prahy'!$C$45:$J$70,'2. - SO 02 Příčné prahy'!$C$76:$K$236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...'!$C$45:$J$65,'VON - Vedlejší a ostatní ...'!$C$71:$K$147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45" i="4"/>
  <c r="BH145" i="4"/>
  <c r="BF145" i="4"/>
  <c r="BE145" i="4"/>
  <c r="T145" i="4"/>
  <c r="R145" i="4"/>
  <c r="P145" i="4"/>
  <c r="BK145" i="4"/>
  <c r="J145" i="4"/>
  <c r="BG145" i="4"/>
  <c r="BI142" i="4"/>
  <c r="BH142" i="4"/>
  <c r="BF142" i="4"/>
  <c r="BE142" i="4"/>
  <c r="T142" i="4"/>
  <c r="R142" i="4"/>
  <c r="P142" i="4"/>
  <c r="BK142" i="4"/>
  <c r="J142" i="4"/>
  <c r="BG142" i="4" s="1"/>
  <c r="BI139" i="4"/>
  <c r="BH139" i="4"/>
  <c r="BF139" i="4"/>
  <c r="BE139" i="4"/>
  <c r="T139" i="4"/>
  <c r="R139" i="4"/>
  <c r="P139" i="4"/>
  <c r="BK139" i="4"/>
  <c r="J139" i="4"/>
  <c r="BG139" i="4"/>
  <c r="BI136" i="4"/>
  <c r="BH136" i="4"/>
  <c r="BF136" i="4"/>
  <c r="BE136" i="4"/>
  <c r="T136" i="4"/>
  <c r="R136" i="4"/>
  <c r="P136" i="4"/>
  <c r="BK136" i="4"/>
  <c r="J136" i="4"/>
  <c r="BG136" i="4" s="1"/>
  <c r="BI130" i="4"/>
  <c r="BH130" i="4"/>
  <c r="BF130" i="4"/>
  <c r="BE130" i="4"/>
  <c r="T130" i="4"/>
  <c r="R130" i="4"/>
  <c r="P130" i="4"/>
  <c r="BK130" i="4"/>
  <c r="J130" i="4"/>
  <c r="BG130" i="4"/>
  <c r="BI121" i="4"/>
  <c r="BH121" i="4"/>
  <c r="BF121" i="4"/>
  <c r="BE121" i="4"/>
  <c r="T121" i="4"/>
  <c r="R121" i="4"/>
  <c r="P121" i="4"/>
  <c r="BK121" i="4"/>
  <c r="J121" i="4"/>
  <c r="BG121" i="4" s="1"/>
  <c r="BI118" i="4"/>
  <c r="BH118" i="4"/>
  <c r="BF118" i="4"/>
  <c r="BE118" i="4"/>
  <c r="T118" i="4"/>
  <c r="R118" i="4"/>
  <c r="P118" i="4"/>
  <c r="P111" i="4" s="1"/>
  <c r="BK118" i="4"/>
  <c r="J118" i="4"/>
  <c r="BG118" i="4"/>
  <c r="BI115" i="4"/>
  <c r="BH115" i="4"/>
  <c r="BF115" i="4"/>
  <c r="BE115" i="4"/>
  <c r="T115" i="4"/>
  <c r="T111" i="4" s="1"/>
  <c r="R115" i="4"/>
  <c r="P115" i="4"/>
  <c r="BK115" i="4"/>
  <c r="J115" i="4"/>
  <c r="BG115" i="4" s="1"/>
  <c r="BI112" i="4"/>
  <c r="BH112" i="4"/>
  <c r="BF112" i="4"/>
  <c r="BE112" i="4"/>
  <c r="T112" i="4"/>
  <c r="R112" i="4"/>
  <c r="P112" i="4"/>
  <c r="BK112" i="4"/>
  <c r="J112" i="4"/>
  <c r="BG112" i="4"/>
  <c r="BI108" i="4"/>
  <c r="BH108" i="4"/>
  <c r="BF108" i="4"/>
  <c r="BE108" i="4"/>
  <c r="T108" i="4"/>
  <c r="R108" i="4"/>
  <c r="R104" i="4" s="1"/>
  <c r="P108" i="4"/>
  <c r="BK108" i="4"/>
  <c r="J108" i="4"/>
  <c r="BG108" i="4"/>
  <c r="BI105" i="4"/>
  <c r="BH105" i="4"/>
  <c r="BF105" i="4"/>
  <c r="BE105" i="4"/>
  <c r="T105" i="4"/>
  <c r="T104" i="4" s="1"/>
  <c r="R105" i="4"/>
  <c r="P105" i="4"/>
  <c r="BK105" i="4"/>
  <c r="BK104" i="4"/>
  <c r="J104" i="4" s="1"/>
  <c r="J63" i="4" s="1"/>
  <c r="J105" i="4"/>
  <c r="BG105" i="4"/>
  <c r="BI101" i="4"/>
  <c r="BH101" i="4"/>
  <c r="BF101" i="4"/>
  <c r="BE101" i="4"/>
  <c r="F33" i="4" s="1"/>
  <c r="AZ57" i="1" s="1"/>
  <c r="T101" i="4"/>
  <c r="R101" i="4"/>
  <c r="P101" i="4"/>
  <c r="BK101" i="4"/>
  <c r="J101" i="4"/>
  <c r="BG101" i="4" s="1"/>
  <c r="BI98" i="4"/>
  <c r="BH98" i="4"/>
  <c r="BF98" i="4"/>
  <c r="BE98" i="4"/>
  <c r="T98" i="4"/>
  <c r="T97" i="4"/>
  <c r="R98" i="4"/>
  <c r="R97" i="4" s="1"/>
  <c r="P98" i="4"/>
  <c r="P97" i="4"/>
  <c r="BK98" i="4"/>
  <c r="J98" i="4"/>
  <c r="BG98" i="4" s="1"/>
  <c r="BI93" i="4"/>
  <c r="BH93" i="4"/>
  <c r="BF93" i="4"/>
  <c r="F34" i="4" s="1"/>
  <c r="BA57" i="1" s="1"/>
  <c r="BE93" i="4"/>
  <c r="T93" i="4"/>
  <c r="R93" i="4"/>
  <c r="P93" i="4"/>
  <c r="P86" i="4" s="1"/>
  <c r="BK93" i="4"/>
  <c r="J93" i="4"/>
  <c r="BG93" i="4"/>
  <c r="BI90" i="4"/>
  <c r="F37" i="4" s="1"/>
  <c r="BD57" i="1" s="1"/>
  <c r="BH90" i="4"/>
  <c r="BF90" i="4"/>
  <c r="BE90" i="4"/>
  <c r="T90" i="4"/>
  <c r="T86" i="4" s="1"/>
  <c r="R90" i="4"/>
  <c r="P90" i="4"/>
  <c r="BK90" i="4"/>
  <c r="BK86" i="4" s="1"/>
  <c r="J90" i="4"/>
  <c r="BG90" i="4" s="1"/>
  <c r="F35" i="4" s="1"/>
  <c r="BB57" i="1" s="1"/>
  <c r="BI87" i="4"/>
  <c r="BH87" i="4"/>
  <c r="F36" i="4" s="1"/>
  <c r="BC57" i="1" s="1"/>
  <c r="BF87" i="4"/>
  <c r="BE87" i="4"/>
  <c r="T87" i="4"/>
  <c r="R87" i="4"/>
  <c r="R86" i="4"/>
  <c r="P87" i="4"/>
  <c r="BK87" i="4"/>
  <c r="J87" i="4"/>
  <c r="BG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 s="1"/>
  <c r="F81" i="4"/>
  <c r="J17" i="4"/>
  <c r="J12" i="4"/>
  <c r="J52" i="4" s="1"/>
  <c r="J78" i="4"/>
  <c r="E7" i="4"/>
  <c r="E74" i="4"/>
  <c r="E48" i="4"/>
  <c r="J37" i="3"/>
  <c r="J36" i="3"/>
  <c r="AY56" i="1"/>
  <c r="J35" i="3"/>
  <c r="AX56" i="1" s="1"/>
  <c r="BI236" i="3"/>
  <c r="BH236" i="3"/>
  <c r="BF236" i="3"/>
  <c r="BE236" i="3"/>
  <c r="T236" i="3"/>
  <c r="R236" i="3"/>
  <c r="P236" i="3"/>
  <c r="BK236" i="3"/>
  <c r="J236" i="3"/>
  <c r="BG236" i="3"/>
  <c r="BI233" i="3"/>
  <c r="BH233" i="3"/>
  <c r="BF233" i="3"/>
  <c r="BE233" i="3"/>
  <c r="T233" i="3"/>
  <c r="R233" i="3"/>
  <c r="P233" i="3"/>
  <c r="BK233" i="3"/>
  <c r="J233" i="3"/>
  <c r="BG233" i="3" s="1"/>
  <c r="BI230" i="3"/>
  <c r="BH230" i="3"/>
  <c r="BF230" i="3"/>
  <c r="BE230" i="3"/>
  <c r="T230" i="3"/>
  <c r="R230" i="3"/>
  <c r="P230" i="3"/>
  <c r="BK230" i="3"/>
  <c r="J230" i="3"/>
  <c r="BG230" i="3"/>
  <c r="BI227" i="3"/>
  <c r="BH227" i="3"/>
  <c r="BF227" i="3"/>
  <c r="BE227" i="3"/>
  <c r="T227" i="3"/>
  <c r="T223" i="3" s="1"/>
  <c r="T222" i="3" s="1"/>
  <c r="R227" i="3"/>
  <c r="P227" i="3"/>
  <c r="BK227" i="3"/>
  <c r="J227" i="3"/>
  <c r="BG227" i="3" s="1"/>
  <c r="BI224" i="3"/>
  <c r="BH224" i="3"/>
  <c r="BF224" i="3"/>
  <c r="BE224" i="3"/>
  <c r="T224" i="3"/>
  <c r="R224" i="3"/>
  <c r="P224" i="3"/>
  <c r="BK224" i="3"/>
  <c r="BK223" i="3"/>
  <c r="J224" i="3"/>
  <c r="BG224" i="3" s="1"/>
  <c r="BI221" i="3"/>
  <c r="BH221" i="3"/>
  <c r="BF221" i="3"/>
  <c r="BE221" i="3"/>
  <c r="T221" i="3"/>
  <c r="T220" i="3" s="1"/>
  <c r="R221" i="3"/>
  <c r="R220" i="3"/>
  <c r="P221" i="3"/>
  <c r="P220" i="3" s="1"/>
  <c r="BK221" i="3"/>
  <c r="BK220" i="3"/>
  <c r="J220" i="3" s="1"/>
  <c r="J67" i="3" s="1"/>
  <c r="J221" i="3"/>
  <c r="BG221" i="3"/>
  <c r="BI208" i="3"/>
  <c r="BH208" i="3"/>
  <c r="BF208" i="3"/>
  <c r="BE208" i="3"/>
  <c r="T208" i="3"/>
  <c r="R208" i="3"/>
  <c r="P208" i="3"/>
  <c r="BK208" i="3"/>
  <c r="J208" i="3"/>
  <c r="BG208" i="3" s="1"/>
  <c r="BI205" i="3"/>
  <c r="BH205" i="3"/>
  <c r="BF205" i="3"/>
  <c r="BE205" i="3"/>
  <c r="T205" i="3"/>
  <c r="T204" i="3"/>
  <c r="R205" i="3"/>
  <c r="R204" i="3" s="1"/>
  <c r="P205" i="3"/>
  <c r="P204" i="3"/>
  <c r="BK205" i="3"/>
  <c r="J205" i="3"/>
  <c r="BG205" i="3" s="1"/>
  <c r="BI201" i="3"/>
  <c r="BH201" i="3"/>
  <c r="BF201" i="3"/>
  <c r="BE201" i="3"/>
  <c r="T201" i="3"/>
  <c r="T200" i="3"/>
  <c r="R201" i="3"/>
  <c r="R200" i="3" s="1"/>
  <c r="P201" i="3"/>
  <c r="P200" i="3"/>
  <c r="BK201" i="3"/>
  <c r="BK200" i="3" s="1"/>
  <c r="J200" i="3" s="1"/>
  <c r="J65" i="3" s="1"/>
  <c r="J201" i="3"/>
  <c r="BG201" i="3" s="1"/>
  <c r="BI193" i="3"/>
  <c r="BH193" i="3"/>
  <c r="BF193" i="3"/>
  <c r="BE193" i="3"/>
  <c r="T193" i="3"/>
  <c r="R193" i="3"/>
  <c r="R184" i="3" s="1"/>
  <c r="P193" i="3"/>
  <c r="BK193" i="3"/>
  <c r="J193" i="3"/>
  <c r="BG193" i="3"/>
  <c r="BI185" i="3"/>
  <c r="BH185" i="3"/>
  <c r="BF185" i="3"/>
  <c r="BE185" i="3"/>
  <c r="T185" i="3"/>
  <c r="T184" i="3" s="1"/>
  <c r="R185" i="3"/>
  <c r="P185" i="3"/>
  <c r="BK185" i="3"/>
  <c r="BK184" i="3"/>
  <c r="J184" i="3"/>
  <c r="J64" i="3" s="1"/>
  <c r="J185" i="3"/>
  <c r="BG185" i="3"/>
  <c r="BI177" i="3"/>
  <c r="BH177" i="3"/>
  <c r="BF177" i="3"/>
  <c r="BE177" i="3"/>
  <c r="T177" i="3"/>
  <c r="T176" i="3" s="1"/>
  <c r="R177" i="3"/>
  <c r="R176" i="3"/>
  <c r="P177" i="3"/>
  <c r="P176" i="3" s="1"/>
  <c r="BK177" i="3"/>
  <c r="BK176" i="3"/>
  <c r="J176" i="3"/>
  <c r="J63" i="3" s="1"/>
  <c r="J177" i="3"/>
  <c r="BG177" i="3"/>
  <c r="BI173" i="3"/>
  <c r="BH173" i="3"/>
  <c r="BF173" i="3"/>
  <c r="BE173" i="3"/>
  <c r="T173" i="3"/>
  <c r="R173" i="3"/>
  <c r="P173" i="3"/>
  <c r="BK173" i="3"/>
  <c r="BK150" i="3" s="1"/>
  <c r="J150" i="3" s="1"/>
  <c r="J62" i="3" s="1"/>
  <c r="J173" i="3"/>
  <c r="BG173" i="3" s="1"/>
  <c r="BI172" i="3"/>
  <c r="BH172" i="3"/>
  <c r="BF172" i="3"/>
  <c r="BE172" i="3"/>
  <c r="T172" i="3"/>
  <c r="R172" i="3"/>
  <c r="P172" i="3"/>
  <c r="BK172" i="3"/>
  <c r="J172" i="3"/>
  <c r="BG172" i="3"/>
  <c r="BI166" i="3"/>
  <c r="BH166" i="3"/>
  <c r="BF166" i="3"/>
  <c r="BE166" i="3"/>
  <c r="T166" i="3"/>
  <c r="R166" i="3"/>
  <c r="P166" i="3"/>
  <c r="BK166" i="3"/>
  <c r="J166" i="3"/>
  <c r="BG166" i="3" s="1"/>
  <c r="BI159" i="3"/>
  <c r="BH159" i="3"/>
  <c r="BF159" i="3"/>
  <c r="BE159" i="3"/>
  <c r="T159" i="3"/>
  <c r="R159" i="3"/>
  <c r="P159" i="3"/>
  <c r="BK159" i="3"/>
  <c r="J159" i="3"/>
  <c r="BG159" i="3"/>
  <c r="BI156" i="3"/>
  <c r="BH156" i="3"/>
  <c r="BF156" i="3"/>
  <c r="BE156" i="3"/>
  <c r="T156" i="3"/>
  <c r="R156" i="3"/>
  <c r="P156" i="3"/>
  <c r="BK156" i="3"/>
  <c r="J156" i="3"/>
  <c r="BG156" i="3" s="1"/>
  <c r="BI154" i="3"/>
  <c r="BH154" i="3"/>
  <c r="BF154" i="3"/>
  <c r="BE154" i="3"/>
  <c r="T154" i="3"/>
  <c r="R154" i="3"/>
  <c r="R150" i="3" s="1"/>
  <c r="P154" i="3"/>
  <c r="BK154" i="3"/>
  <c r="J154" i="3"/>
  <c r="BG154" i="3"/>
  <c r="BI151" i="3"/>
  <c r="BH151" i="3"/>
  <c r="BF151" i="3"/>
  <c r="BE151" i="3"/>
  <c r="T151" i="3"/>
  <c r="R151" i="3"/>
  <c r="P151" i="3"/>
  <c r="P150" i="3" s="1"/>
  <c r="BK151" i="3"/>
  <c r="J151" i="3"/>
  <c r="BG151" i="3"/>
  <c r="BI147" i="3"/>
  <c r="BH147" i="3"/>
  <c r="BF147" i="3"/>
  <c r="BE147" i="3"/>
  <c r="T147" i="3"/>
  <c r="R147" i="3"/>
  <c r="P147" i="3"/>
  <c r="BK147" i="3"/>
  <c r="J147" i="3"/>
  <c r="BG147" i="3" s="1"/>
  <c r="BI138" i="3"/>
  <c r="BH138" i="3"/>
  <c r="BF138" i="3"/>
  <c r="BE138" i="3"/>
  <c r="T138" i="3"/>
  <c r="R138" i="3"/>
  <c r="P138" i="3"/>
  <c r="BK138" i="3"/>
  <c r="J138" i="3"/>
  <c r="BG138" i="3"/>
  <c r="BI135" i="3"/>
  <c r="BH135" i="3"/>
  <c r="BF135" i="3"/>
  <c r="BE135" i="3"/>
  <c r="T135" i="3"/>
  <c r="R135" i="3"/>
  <c r="P135" i="3"/>
  <c r="BK135" i="3"/>
  <c r="J135" i="3"/>
  <c r="BG135" i="3" s="1"/>
  <c r="BI125" i="3"/>
  <c r="BH125" i="3"/>
  <c r="BF125" i="3"/>
  <c r="BE125" i="3"/>
  <c r="T125" i="3"/>
  <c r="R125" i="3"/>
  <c r="P125" i="3"/>
  <c r="BK125" i="3"/>
  <c r="J125" i="3"/>
  <c r="BG125" i="3"/>
  <c r="BI122" i="3"/>
  <c r="BH122" i="3"/>
  <c r="BF122" i="3"/>
  <c r="BE122" i="3"/>
  <c r="T122" i="3"/>
  <c r="R122" i="3"/>
  <c r="P122" i="3"/>
  <c r="BK122" i="3"/>
  <c r="J122" i="3"/>
  <c r="BG122" i="3" s="1"/>
  <c r="BI119" i="3"/>
  <c r="BH119" i="3"/>
  <c r="BF119" i="3"/>
  <c r="BE119" i="3"/>
  <c r="T119" i="3"/>
  <c r="R119" i="3"/>
  <c r="P119" i="3"/>
  <c r="BK119" i="3"/>
  <c r="J119" i="3"/>
  <c r="BG119" i="3"/>
  <c r="BI112" i="3"/>
  <c r="BH112" i="3"/>
  <c r="BF112" i="3"/>
  <c r="BE112" i="3"/>
  <c r="T112" i="3"/>
  <c r="R112" i="3"/>
  <c r="P112" i="3"/>
  <c r="BK112" i="3"/>
  <c r="J112" i="3"/>
  <c r="BG112" i="3" s="1"/>
  <c r="BI105" i="3"/>
  <c r="BH105" i="3"/>
  <c r="BF105" i="3"/>
  <c r="BE105" i="3"/>
  <c r="T105" i="3"/>
  <c r="R105" i="3"/>
  <c r="P105" i="3"/>
  <c r="BK105" i="3"/>
  <c r="J105" i="3"/>
  <c r="BG105" i="3"/>
  <c r="BI102" i="3"/>
  <c r="BH102" i="3"/>
  <c r="BF102" i="3"/>
  <c r="BE102" i="3"/>
  <c r="T102" i="3"/>
  <c r="R102" i="3"/>
  <c r="P102" i="3"/>
  <c r="BK102" i="3"/>
  <c r="J102" i="3"/>
  <c r="BG102" i="3" s="1"/>
  <c r="BI100" i="3"/>
  <c r="BH100" i="3"/>
  <c r="BF100" i="3"/>
  <c r="J34" i="3" s="1"/>
  <c r="AW56" i="1" s="1"/>
  <c r="AT56" i="1" s="1"/>
  <c r="BE100" i="3"/>
  <c r="T100" i="3"/>
  <c r="R100" i="3"/>
  <c r="P100" i="3"/>
  <c r="BK100" i="3"/>
  <c r="J100" i="3"/>
  <c r="BG100" i="3"/>
  <c r="BI97" i="3"/>
  <c r="BH97" i="3"/>
  <c r="BF97" i="3"/>
  <c r="BE97" i="3"/>
  <c r="T97" i="3"/>
  <c r="R97" i="3"/>
  <c r="P97" i="3"/>
  <c r="BK97" i="3"/>
  <c r="J97" i="3"/>
  <c r="BG97" i="3" s="1"/>
  <c r="BI95" i="3"/>
  <c r="BH95" i="3"/>
  <c r="F36" i="3" s="1"/>
  <c r="BC56" i="1" s="1"/>
  <c r="BF95" i="3"/>
  <c r="BE95" i="3"/>
  <c r="T95" i="3"/>
  <c r="R95" i="3"/>
  <c r="P95" i="3"/>
  <c r="BK95" i="3"/>
  <c r="J95" i="3"/>
  <c r="BG95" i="3"/>
  <c r="BI92" i="3"/>
  <c r="BH92" i="3"/>
  <c r="BF92" i="3"/>
  <c r="F34" i="3" s="1"/>
  <c r="BA56" i="1" s="1"/>
  <c r="BE92" i="3"/>
  <c r="J33" i="3"/>
  <c r="AV56" i="1" s="1"/>
  <c r="T92" i="3"/>
  <c r="R92" i="3"/>
  <c r="R91" i="3" s="1"/>
  <c r="P92" i="3"/>
  <c r="BK92" i="3"/>
  <c r="J92" i="3"/>
  <c r="BG92" i="3"/>
  <c r="J86" i="3"/>
  <c r="J85" i="3"/>
  <c r="F85" i="3"/>
  <c r="F83" i="3"/>
  <c r="E81" i="3"/>
  <c r="J55" i="3"/>
  <c r="J54" i="3"/>
  <c r="F54" i="3"/>
  <c r="F52" i="3"/>
  <c r="E50" i="3"/>
  <c r="J18" i="3"/>
  <c r="E18" i="3"/>
  <c r="F86" i="3"/>
  <c r="F55" i="3"/>
  <c r="J17" i="3"/>
  <c r="J12" i="3"/>
  <c r="J83" i="3"/>
  <c r="J52" i="3"/>
  <c r="E7" i="3"/>
  <c r="J37" i="2"/>
  <c r="J36" i="2"/>
  <c r="AY55" i="1" s="1"/>
  <c r="J35" i="2"/>
  <c r="AX55" i="1"/>
  <c r="BI537" i="2"/>
  <c r="BH537" i="2"/>
  <c r="BF537" i="2"/>
  <c r="BE537" i="2"/>
  <c r="T537" i="2"/>
  <c r="R537" i="2"/>
  <c r="P537" i="2"/>
  <c r="BK537" i="2"/>
  <c r="J537" i="2"/>
  <c r="BG537" i="2" s="1"/>
  <c r="BI534" i="2"/>
  <c r="BH534" i="2"/>
  <c r="BF534" i="2"/>
  <c r="BE534" i="2"/>
  <c r="T534" i="2"/>
  <c r="R534" i="2"/>
  <c r="P534" i="2"/>
  <c r="BK534" i="2"/>
  <c r="J534" i="2"/>
  <c r="BG534" i="2"/>
  <c r="BI531" i="2"/>
  <c r="BH531" i="2"/>
  <c r="BF531" i="2"/>
  <c r="BE531" i="2"/>
  <c r="T531" i="2"/>
  <c r="R531" i="2"/>
  <c r="P531" i="2"/>
  <c r="BK531" i="2"/>
  <c r="BK516" i="2" s="1"/>
  <c r="J516" i="2" s="1"/>
  <c r="J73" i="2" s="1"/>
  <c r="J531" i="2"/>
  <c r="BG531" i="2" s="1"/>
  <c r="BI524" i="2"/>
  <c r="BH524" i="2"/>
  <c r="BF524" i="2"/>
  <c r="BE524" i="2"/>
  <c r="T524" i="2"/>
  <c r="R524" i="2"/>
  <c r="R516" i="2" s="1"/>
  <c r="R510" i="2" s="1"/>
  <c r="P524" i="2"/>
  <c r="BK524" i="2"/>
  <c r="J524" i="2"/>
  <c r="BG524" i="2"/>
  <c r="BI517" i="2"/>
  <c r="BH517" i="2"/>
  <c r="BF517" i="2"/>
  <c r="BE517" i="2"/>
  <c r="T517" i="2"/>
  <c r="T516" i="2" s="1"/>
  <c r="R517" i="2"/>
  <c r="P517" i="2"/>
  <c r="BK517" i="2"/>
  <c r="J517" i="2"/>
  <c r="BG517" i="2"/>
  <c r="BI515" i="2"/>
  <c r="BH515" i="2"/>
  <c r="BF515" i="2"/>
  <c r="BE515" i="2"/>
  <c r="T515" i="2"/>
  <c r="R515" i="2"/>
  <c r="P515" i="2"/>
  <c r="BK515" i="2"/>
  <c r="J515" i="2"/>
  <c r="BG515" i="2" s="1"/>
  <c r="BI512" i="2"/>
  <c r="BH512" i="2"/>
  <c r="BF512" i="2"/>
  <c r="BE512" i="2"/>
  <c r="T512" i="2"/>
  <c r="T511" i="2"/>
  <c r="T510" i="2" s="1"/>
  <c r="R512" i="2"/>
  <c r="R511" i="2"/>
  <c r="P512" i="2"/>
  <c r="P511" i="2" s="1"/>
  <c r="BK512" i="2"/>
  <c r="BK511" i="2"/>
  <c r="J512" i="2"/>
  <c r="BG512" i="2" s="1"/>
  <c r="BI509" i="2"/>
  <c r="BH509" i="2"/>
  <c r="BF509" i="2"/>
  <c r="BE509" i="2"/>
  <c r="T509" i="2"/>
  <c r="T508" i="2" s="1"/>
  <c r="R509" i="2"/>
  <c r="R508" i="2"/>
  <c r="P509" i="2"/>
  <c r="P508" i="2" s="1"/>
  <c r="BK509" i="2"/>
  <c r="BK508" i="2"/>
  <c r="J508" i="2" s="1"/>
  <c r="J70" i="2" s="1"/>
  <c r="J509" i="2"/>
  <c r="BG509" i="2"/>
  <c r="BI497" i="2"/>
  <c r="BH497" i="2"/>
  <c r="BF497" i="2"/>
  <c r="BE497" i="2"/>
  <c r="T497" i="2"/>
  <c r="R497" i="2"/>
  <c r="P497" i="2"/>
  <c r="BK497" i="2"/>
  <c r="J497" i="2"/>
  <c r="BG497" i="2" s="1"/>
  <c r="BI486" i="2"/>
  <c r="BH486" i="2"/>
  <c r="BF486" i="2"/>
  <c r="BE486" i="2"/>
  <c r="T486" i="2"/>
  <c r="R486" i="2"/>
  <c r="P486" i="2"/>
  <c r="BK486" i="2"/>
  <c r="J486" i="2"/>
  <c r="BG486" i="2"/>
  <c r="BI483" i="2"/>
  <c r="BH483" i="2"/>
  <c r="BF483" i="2"/>
  <c r="BE483" i="2"/>
  <c r="T483" i="2"/>
  <c r="R483" i="2"/>
  <c r="P483" i="2"/>
  <c r="BK483" i="2"/>
  <c r="J483" i="2"/>
  <c r="BG483" i="2" s="1"/>
  <c r="BI480" i="2"/>
  <c r="BH480" i="2"/>
  <c r="BF480" i="2"/>
  <c r="BE480" i="2"/>
  <c r="T480" i="2"/>
  <c r="R480" i="2"/>
  <c r="P480" i="2"/>
  <c r="BK480" i="2"/>
  <c r="J480" i="2"/>
  <c r="BG480" i="2"/>
  <c r="BI477" i="2"/>
  <c r="BH477" i="2"/>
  <c r="BF477" i="2"/>
  <c r="BE477" i="2"/>
  <c r="T477" i="2"/>
  <c r="R477" i="2"/>
  <c r="R476" i="2" s="1"/>
  <c r="P477" i="2"/>
  <c r="BK477" i="2"/>
  <c r="BK476" i="2"/>
  <c r="J476" i="2" s="1"/>
  <c r="J69" i="2" s="1"/>
  <c r="J477" i="2"/>
  <c r="BG477" i="2"/>
  <c r="BI473" i="2"/>
  <c r="BH473" i="2"/>
  <c r="BF473" i="2"/>
  <c r="BE473" i="2"/>
  <c r="T473" i="2"/>
  <c r="R473" i="2"/>
  <c r="P473" i="2"/>
  <c r="BK473" i="2"/>
  <c r="BK435" i="2" s="1"/>
  <c r="J435" i="2" s="1"/>
  <c r="J68" i="2" s="1"/>
  <c r="J473" i="2"/>
  <c r="BG473" i="2" s="1"/>
  <c r="BI470" i="2"/>
  <c r="BH470" i="2"/>
  <c r="BF470" i="2"/>
  <c r="BE470" i="2"/>
  <c r="T470" i="2"/>
  <c r="R470" i="2"/>
  <c r="P470" i="2"/>
  <c r="BK470" i="2"/>
  <c r="J470" i="2"/>
  <c r="BG470" i="2"/>
  <c r="BI467" i="2"/>
  <c r="BH467" i="2"/>
  <c r="BF467" i="2"/>
  <c r="BE467" i="2"/>
  <c r="T467" i="2"/>
  <c r="R467" i="2"/>
  <c r="P467" i="2"/>
  <c r="BK467" i="2"/>
  <c r="J467" i="2"/>
  <c r="BG467" i="2" s="1"/>
  <c r="BI464" i="2"/>
  <c r="BH464" i="2"/>
  <c r="BF464" i="2"/>
  <c r="BE464" i="2"/>
  <c r="T464" i="2"/>
  <c r="R464" i="2"/>
  <c r="P464" i="2"/>
  <c r="BK464" i="2"/>
  <c r="J464" i="2"/>
  <c r="BG464" i="2"/>
  <c r="BI461" i="2"/>
  <c r="BH461" i="2"/>
  <c r="BF461" i="2"/>
  <c r="BE461" i="2"/>
  <c r="T461" i="2"/>
  <c r="R461" i="2"/>
  <c r="P461" i="2"/>
  <c r="BK461" i="2"/>
  <c r="J461" i="2"/>
  <c r="BG461" i="2" s="1"/>
  <c r="BI458" i="2"/>
  <c r="BH458" i="2"/>
  <c r="BF458" i="2"/>
  <c r="BE458" i="2"/>
  <c r="T458" i="2"/>
  <c r="R458" i="2"/>
  <c r="P458" i="2"/>
  <c r="BK458" i="2"/>
  <c r="J458" i="2"/>
  <c r="BG458" i="2" s="1"/>
  <c r="BI455" i="2"/>
  <c r="BH455" i="2"/>
  <c r="BF455" i="2"/>
  <c r="BE455" i="2"/>
  <c r="T455" i="2"/>
  <c r="R455" i="2"/>
  <c r="P455" i="2"/>
  <c r="BK455" i="2"/>
  <c r="J455" i="2"/>
  <c r="BG455" i="2"/>
  <c r="BI452" i="2"/>
  <c r="BH452" i="2"/>
  <c r="BF452" i="2"/>
  <c r="BE452" i="2"/>
  <c r="T452" i="2"/>
  <c r="R452" i="2"/>
  <c r="P452" i="2"/>
  <c r="BK452" i="2"/>
  <c r="J452" i="2"/>
  <c r="BG452" i="2" s="1"/>
  <c r="BI449" i="2"/>
  <c r="BH449" i="2"/>
  <c r="BF449" i="2"/>
  <c r="BE449" i="2"/>
  <c r="T449" i="2"/>
  <c r="R449" i="2"/>
  <c r="P449" i="2"/>
  <c r="BK449" i="2"/>
  <c r="J449" i="2"/>
  <c r="BG449" i="2"/>
  <c r="BI446" i="2"/>
  <c r="BH446" i="2"/>
  <c r="BF446" i="2"/>
  <c r="BE446" i="2"/>
  <c r="T446" i="2"/>
  <c r="R446" i="2"/>
  <c r="P446" i="2"/>
  <c r="BK446" i="2"/>
  <c r="J446" i="2"/>
  <c r="BG446" i="2" s="1"/>
  <c r="BI443" i="2"/>
  <c r="BH443" i="2"/>
  <c r="BF443" i="2"/>
  <c r="BE443" i="2"/>
  <c r="T443" i="2"/>
  <c r="R443" i="2"/>
  <c r="P443" i="2"/>
  <c r="BK443" i="2"/>
  <c r="J443" i="2"/>
  <c r="BG443" i="2"/>
  <c r="BI436" i="2"/>
  <c r="BH436" i="2"/>
  <c r="BF436" i="2"/>
  <c r="BE436" i="2"/>
  <c r="T436" i="2"/>
  <c r="T435" i="2" s="1"/>
  <c r="R436" i="2"/>
  <c r="R435" i="2"/>
  <c r="P436" i="2"/>
  <c r="P435" i="2" s="1"/>
  <c r="BK436" i="2"/>
  <c r="J436" i="2"/>
  <c r="BG436" i="2"/>
  <c r="BI433" i="2"/>
  <c r="BH433" i="2"/>
  <c r="BF433" i="2"/>
  <c r="BE433" i="2"/>
  <c r="T433" i="2"/>
  <c r="R433" i="2"/>
  <c r="P433" i="2"/>
  <c r="BK433" i="2"/>
  <c r="J433" i="2"/>
  <c r="BG433" i="2" s="1"/>
  <c r="BI430" i="2"/>
  <c r="BH430" i="2"/>
  <c r="BF430" i="2"/>
  <c r="BE430" i="2"/>
  <c r="T430" i="2"/>
  <c r="R430" i="2"/>
  <c r="P430" i="2"/>
  <c r="BK430" i="2"/>
  <c r="J430" i="2"/>
  <c r="BG430" i="2"/>
  <c r="BI427" i="2"/>
  <c r="BH427" i="2"/>
  <c r="BF427" i="2"/>
  <c r="BE427" i="2"/>
  <c r="T427" i="2"/>
  <c r="T426" i="2" s="1"/>
  <c r="R427" i="2"/>
  <c r="R426" i="2"/>
  <c r="P427" i="2"/>
  <c r="P426" i="2" s="1"/>
  <c r="BK427" i="2"/>
  <c r="BK426" i="2"/>
  <c r="J426" i="2"/>
  <c r="J67" i="2" s="1"/>
  <c r="J427" i="2"/>
  <c r="BG427" i="2"/>
  <c r="BI423" i="2"/>
  <c r="BH423" i="2"/>
  <c r="BF423" i="2"/>
  <c r="BE423" i="2"/>
  <c r="T423" i="2"/>
  <c r="T422" i="2" s="1"/>
  <c r="R423" i="2"/>
  <c r="R422" i="2"/>
  <c r="P423" i="2"/>
  <c r="P422" i="2" s="1"/>
  <c r="BK423" i="2"/>
  <c r="BK422" i="2"/>
  <c r="J422" i="2"/>
  <c r="J66" i="2" s="1"/>
  <c r="J423" i="2"/>
  <c r="BG423" i="2"/>
  <c r="BI419" i="2"/>
  <c r="BH419" i="2"/>
  <c r="BF419" i="2"/>
  <c r="BE419" i="2"/>
  <c r="T419" i="2"/>
  <c r="R419" i="2"/>
  <c r="P419" i="2"/>
  <c r="BK419" i="2"/>
  <c r="J419" i="2"/>
  <c r="BG419" i="2" s="1"/>
  <c r="BI416" i="2"/>
  <c r="BH416" i="2"/>
  <c r="BF416" i="2"/>
  <c r="BE416" i="2"/>
  <c r="T416" i="2"/>
  <c r="R416" i="2"/>
  <c r="P416" i="2"/>
  <c r="BK416" i="2"/>
  <c r="J416" i="2"/>
  <c r="BG416" i="2"/>
  <c r="BI413" i="2"/>
  <c r="BH413" i="2"/>
  <c r="BF413" i="2"/>
  <c r="BE413" i="2"/>
  <c r="T413" i="2"/>
  <c r="R413" i="2"/>
  <c r="P413" i="2"/>
  <c r="BK413" i="2"/>
  <c r="J413" i="2"/>
  <c r="BG413" i="2" s="1"/>
  <c r="BI410" i="2"/>
  <c r="BH410" i="2"/>
  <c r="BF410" i="2"/>
  <c r="BE410" i="2"/>
  <c r="T410" i="2"/>
  <c r="R410" i="2"/>
  <c r="P410" i="2"/>
  <c r="BK410" i="2"/>
  <c r="J410" i="2"/>
  <c r="BG410" i="2"/>
  <c r="BI407" i="2"/>
  <c r="BH407" i="2"/>
  <c r="BF407" i="2"/>
  <c r="BE407" i="2"/>
  <c r="T407" i="2"/>
  <c r="R407" i="2"/>
  <c r="P407" i="2"/>
  <c r="BK407" i="2"/>
  <c r="J407" i="2"/>
  <c r="BG407" i="2" s="1"/>
  <c r="BI403" i="2"/>
  <c r="BH403" i="2"/>
  <c r="BF403" i="2"/>
  <c r="BE403" i="2"/>
  <c r="T403" i="2"/>
  <c r="R403" i="2"/>
  <c r="P403" i="2"/>
  <c r="BK403" i="2"/>
  <c r="J403" i="2"/>
  <c r="BG403" i="2"/>
  <c r="BI400" i="2"/>
  <c r="BH400" i="2"/>
  <c r="BF400" i="2"/>
  <c r="BE400" i="2"/>
  <c r="T400" i="2"/>
  <c r="T399" i="2" s="1"/>
  <c r="R400" i="2"/>
  <c r="R399" i="2"/>
  <c r="P400" i="2"/>
  <c r="P399" i="2" s="1"/>
  <c r="BK400" i="2"/>
  <c r="BK399" i="2"/>
  <c r="J399" i="2"/>
  <c r="J65" i="2" s="1"/>
  <c r="J400" i="2"/>
  <c r="BG400" i="2"/>
  <c r="BI392" i="2"/>
  <c r="BH392" i="2"/>
  <c r="BF392" i="2"/>
  <c r="BE392" i="2"/>
  <c r="T392" i="2"/>
  <c r="R392" i="2"/>
  <c r="P392" i="2"/>
  <c r="BK392" i="2"/>
  <c r="J392" i="2"/>
  <c r="BG392" i="2" s="1"/>
  <c r="BI389" i="2"/>
  <c r="BH389" i="2"/>
  <c r="BF389" i="2"/>
  <c r="BE389" i="2"/>
  <c r="T389" i="2"/>
  <c r="R389" i="2"/>
  <c r="P389" i="2"/>
  <c r="BK389" i="2"/>
  <c r="J389" i="2"/>
  <c r="BG389" i="2"/>
  <c r="BI386" i="2"/>
  <c r="BH386" i="2"/>
  <c r="BF386" i="2"/>
  <c r="BE386" i="2"/>
  <c r="T386" i="2"/>
  <c r="R386" i="2"/>
  <c r="P386" i="2"/>
  <c r="BK386" i="2"/>
  <c r="J386" i="2"/>
  <c r="BG386" i="2" s="1"/>
  <c r="BI383" i="2"/>
  <c r="BH383" i="2"/>
  <c r="BF383" i="2"/>
  <c r="BE383" i="2"/>
  <c r="T383" i="2"/>
  <c r="R383" i="2"/>
  <c r="P383" i="2"/>
  <c r="BK383" i="2"/>
  <c r="J383" i="2"/>
  <c r="BG383" i="2"/>
  <c r="BI380" i="2"/>
  <c r="BH380" i="2"/>
  <c r="BF380" i="2"/>
  <c r="BE380" i="2"/>
  <c r="T380" i="2"/>
  <c r="R380" i="2"/>
  <c r="P380" i="2"/>
  <c r="BK380" i="2"/>
  <c r="J380" i="2"/>
  <c r="BG380" i="2" s="1"/>
  <c r="BI377" i="2"/>
  <c r="BH377" i="2"/>
  <c r="BF377" i="2"/>
  <c r="BE377" i="2"/>
  <c r="T377" i="2"/>
  <c r="R377" i="2"/>
  <c r="P377" i="2"/>
  <c r="BK377" i="2"/>
  <c r="J377" i="2"/>
  <c r="BG377" i="2"/>
  <c r="BI374" i="2"/>
  <c r="BH374" i="2"/>
  <c r="BF374" i="2"/>
  <c r="BE374" i="2"/>
  <c r="T374" i="2"/>
  <c r="R374" i="2"/>
  <c r="P374" i="2"/>
  <c r="BK374" i="2"/>
  <c r="J374" i="2"/>
  <c r="BG374" i="2" s="1"/>
  <c r="BI367" i="2"/>
  <c r="BH367" i="2"/>
  <c r="BF367" i="2"/>
  <c r="BE367" i="2"/>
  <c r="T367" i="2"/>
  <c r="R367" i="2"/>
  <c r="P367" i="2"/>
  <c r="BK367" i="2"/>
  <c r="J367" i="2"/>
  <c r="BG367" i="2"/>
  <c r="BI364" i="2"/>
  <c r="BH364" i="2"/>
  <c r="BF364" i="2"/>
  <c r="BE364" i="2"/>
  <c r="T364" i="2"/>
  <c r="R364" i="2"/>
  <c r="P364" i="2"/>
  <c r="BK364" i="2"/>
  <c r="J364" i="2"/>
  <c r="BG364" i="2" s="1"/>
  <c r="BI361" i="2"/>
  <c r="BH361" i="2"/>
  <c r="BF361" i="2"/>
  <c r="BE361" i="2"/>
  <c r="T361" i="2"/>
  <c r="R361" i="2"/>
  <c r="P361" i="2"/>
  <c r="BK361" i="2"/>
  <c r="J361" i="2"/>
  <c r="BG361" i="2"/>
  <c r="BI358" i="2"/>
  <c r="BH358" i="2"/>
  <c r="BF358" i="2"/>
  <c r="BE358" i="2"/>
  <c r="T358" i="2"/>
  <c r="R358" i="2"/>
  <c r="P358" i="2"/>
  <c r="BK358" i="2"/>
  <c r="J358" i="2"/>
  <c r="BG358" i="2" s="1"/>
  <c r="BI357" i="2"/>
  <c r="BH357" i="2"/>
  <c r="BF357" i="2"/>
  <c r="BE357" i="2"/>
  <c r="T357" i="2"/>
  <c r="R357" i="2"/>
  <c r="P357" i="2"/>
  <c r="BK357" i="2"/>
  <c r="J357" i="2"/>
  <c r="BG357" i="2"/>
  <c r="BI348" i="2"/>
  <c r="BH348" i="2"/>
  <c r="BF348" i="2"/>
  <c r="BE348" i="2"/>
  <c r="T348" i="2"/>
  <c r="R348" i="2"/>
  <c r="P348" i="2"/>
  <c r="BK348" i="2"/>
  <c r="J348" i="2"/>
  <c r="BG348" i="2" s="1"/>
  <c r="BI341" i="2"/>
  <c r="BH341" i="2"/>
  <c r="BF341" i="2"/>
  <c r="BE341" i="2"/>
  <c r="T341" i="2"/>
  <c r="R341" i="2"/>
  <c r="P341" i="2"/>
  <c r="BK341" i="2"/>
  <c r="J341" i="2"/>
  <c r="BG341" i="2"/>
  <c r="BI334" i="2"/>
  <c r="BH334" i="2"/>
  <c r="BF334" i="2"/>
  <c r="BE334" i="2"/>
  <c r="T334" i="2"/>
  <c r="T333" i="2" s="1"/>
  <c r="R334" i="2"/>
  <c r="R333" i="2"/>
  <c r="P334" i="2"/>
  <c r="P333" i="2" s="1"/>
  <c r="BK334" i="2"/>
  <c r="BK333" i="2"/>
  <c r="J333" i="2"/>
  <c r="J64" i="2" s="1"/>
  <c r="J334" i="2"/>
  <c r="BG334" i="2"/>
  <c r="BI330" i="2"/>
  <c r="BH330" i="2"/>
  <c r="BF330" i="2"/>
  <c r="BE330" i="2"/>
  <c r="T330" i="2"/>
  <c r="R330" i="2"/>
  <c r="P330" i="2"/>
  <c r="BK330" i="2"/>
  <c r="J330" i="2"/>
  <c r="BG330" i="2" s="1"/>
  <c r="BI327" i="2"/>
  <c r="BH327" i="2"/>
  <c r="BF327" i="2"/>
  <c r="BE327" i="2"/>
  <c r="T327" i="2"/>
  <c r="R327" i="2"/>
  <c r="P327" i="2"/>
  <c r="BK327" i="2"/>
  <c r="J327" i="2"/>
  <c r="BG327" i="2"/>
  <c r="BI326" i="2"/>
  <c r="BH326" i="2"/>
  <c r="BF326" i="2"/>
  <c r="BE326" i="2"/>
  <c r="T326" i="2"/>
  <c r="R326" i="2"/>
  <c r="P326" i="2"/>
  <c r="BK326" i="2"/>
  <c r="J326" i="2"/>
  <c r="BG326" i="2" s="1"/>
  <c r="BI319" i="2"/>
  <c r="BH319" i="2"/>
  <c r="BF319" i="2"/>
  <c r="BE319" i="2"/>
  <c r="T319" i="2"/>
  <c r="R319" i="2"/>
  <c r="P319" i="2"/>
  <c r="BK319" i="2"/>
  <c r="J319" i="2"/>
  <c r="BG319" i="2"/>
  <c r="BI312" i="2"/>
  <c r="BH312" i="2"/>
  <c r="BF312" i="2"/>
  <c r="BE312" i="2"/>
  <c r="T312" i="2"/>
  <c r="R312" i="2"/>
  <c r="P312" i="2"/>
  <c r="BK312" i="2"/>
  <c r="J312" i="2"/>
  <c r="BG312" i="2" s="1"/>
  <c r="BI309" i="2"/>
  <c r="BH309" i="2"/>
  <c r="BF309" i="2"/>
  <c r="BE309" i="2"/>
  <c r="T309" i="2"/>
  <c r="R309" i="2"/>
  <c r="P309" i="2"/>
  <c r="BK309" i="2"/>
  <c r="J309" i="2"/>
  <c r="BG309" i="2"/>
  <c r="BI307" i="2"/>
  <c r="BH307" i="2"/>
  <c r="BF307" i="2"/>
  <c r="BE307" i="2"/>
  <c r="T307" i="2"/>
  <c r="R307" i="2"/>
  <c r="P307" i="2"/>
  <c r="BK307" i="2"/>
  <c r="J307" i="2"/>
  <c r="BG307" i="2" s="1"/>
  <c r="BI304" i="2"/>
  <c r="BH304" i="2"/>
  <c r="BF304" i="2"/>
  <c r="BE304" i="2"/>
  <c r="T304" i="2"/>
  <c r="R304" i="2"/>
  <c r="P304" i="2"/>
  <c r="P293" i="2" s="1"/>
  <c r="BK304" i="2"/>
  <c r="J304" i="2"/>
  <c r="BG304" i="2"/>
  <c r="BI301" i="2"/>
  <c r="BH301" i="2"/>
  <c r="BF301" i="2"/>
  <c r="BE301" i="2"/>
  <c r="T301" i="2"/>
  <c r="T293" i="2" s="1"/>
  <c r="R301" i="2"/>
  <c r="P301" i="2"/>
  <c r="BK301" i="2"/>
  <c r="J301" i="2"/>
  <c r="BG301" i="2" s="1"/>
  <c r="BI294" i="2"/>
  <c r="BH294" i="2"/>
  <c r="BF294" i="2"/>
  <c r="BE294" i="2"/>
  <c r="T294" i="2"/>
  <c r="R294" i="2"/>
  <c r="R293" i="2" s="1"/>
  <c r="R94" i="2" s="1"/>
  <c r="R93" i="2" s="1"/>
  <c r="P294" i="2"/>
  <c r="BK294" i="2"/>
  <c r="BK293" i="2" s="1"/>
  <c r="J293" i="2" s="1"/>
  <c r="J63" i="2" s="1"/>
  <c r="J294" i="2"/>
  <c r="BG294" i="2"/>
  <c r="BI290" i="2"/>
  <c r="BH290" i="2"/>
  <c r="BF290" i="2"/>
  <c r="BE290" i="2"/>
  <c r="T290" i="2"/>
  <c r="R290" i="2"/>
  <c r="P290" i="2"/>
  <c r="BK290" i="2"/>
  <c r="J290" i="2"/>
  <c r="BG290" i="2"/>
  <c r="BI285" i="2"/>
  <c r="BH285" i="2"/>
  <c r="BF285" i="2"/>
  <c r="BE285" i="2"/>
  <c r="T285" i="2"/>
  <c r="R285" i="2"/>
  <c r="P285" i="2"/>
  <c r="BK285" i="2"/>
  <c r="J285" i="2"/>
  <c r="BG285" i="2" s="1"/>
  <c r="BI277" i="2"/>
  <c r="BH277" i="2"/>
  <c r="BF277" i="2"/>
  <c r="BE277" i="2"/>
  <c r="T277" i="2"/>
  <c r="R277" i="2"/>
  <c r="P277" i="2"/>
  <c r="BK277" i="2"/>
  <c r="J277" i="2"/>
  <c r="BG277" i="2"/>
  <c r="BI269" i="2"/>
  <c r="BH269" i="2"/>
  <c r="BF269" i="2"/>
  <c r="BE269" i="2"/>
  <c r="T269" i="2"/>
  <c r="R269" i="2"/>
  <c r="P269" i="2"/>
  <c r="BK269" i="2"/>
  <c r="J269" i="2"/>
  <c r="BG269" i="2" s="1"/>
  <c r="BI262" i="2"/>
  <c r="BH262" i="2"/>
  <c r="BF262" i="2"/>
  <c r="BE262" i="2"/>
  <c r="T262" i="2"/>
  <c r="R262" i="2"/>
  <c r="P262" i="2"/>
  <c r="BK262" i="2"/>
  <c r="J262" i="2"/>
  <c r="BG262" i="2"/>
  <c r="BI252" i="2"/>
  <c r="BH252" i="2"/>
  <c r="BF252" i="2"/>
  <c r="BE252" i="2"/>
  <c r="T252" i="2"/>
  <c r="R252" i="2"/>
  <c r="P252" i="2"/>
  <c r="BK252" i="2"/>
  <c r="J252" i="2"/>
  <c r="BG252" i="2" s="1"/>
  <c r="BI244" i="2"/>
  <c r="BH244" i="2"/>
  <c r="BF244" i="2"/>
  <c r="BE244" i="2"/>
  <c r="T244" i="2"/>
  <c r="R244" i="2"/>
  <c r="P244" i="2"/>
  <c r="BK244" i="2"/>
  <c r="J244" i="2"/>
  <c r="BG244" i="2"/>
  <c r="BI237" i="2"/>
  <c r="BH237" i="2"/>
  <c r="BF237" i="2"/>
  <c r="BE237" i="2"/>
  <c r="T237" i="2"/>
  <c r="T236" i="2" s="1"/>
  <c r="R237" i="2"/>
  <c r="R236" i="2"/>
  <c r="P237" i="2"/>
  <c r="P236" i="2" s="1"/>
  <c r="BK237" i="2"/>
  <c r="BK236" i="2"/>
  <c r="J236" i="2"/>
  <c r="J62" i="2" s="1"/>
  <c r="J237" i="2"/>
  <c r="BG237" i="2"/>
  <c r="BI225" i="2"/>
  <c r="BH225" i="2"/>
  <c r="BF225" i="2"/>
  <c r="BE225" i="2"/>
  <c r="T225" i="2"/>
  <c r="R225" i="2"/>
  <c r="P225" i="2"/>
  <c r="BK225" i="2"/>
  <c r="J225" i="2"/>
  <c r="BG225" i="2" s="1"/>
  <c r="BI222" i="2"/>
  <c r="BH222" i="2"/>
  <c r="BF222" i="2"/>
  <c r="BE222" i="2"/>
  <c r="T222" i="2"/>
  <c r="R222" i="2"/>
  <c r="P222" i="2"/>
  <c r="BK222" i="2"/>
  <c r="J222" i="2"/>
  <c r="BG222" i="2"/>
  <c r="BI214" i="2"/>
  <c r="BH214" i="2"/>
  <c r="BF214" i="2"/>
  <c r="BE214" i="2"/>
  <c r="T214" i="2"/>
  <c r="R214" i="2"/>
  <c r="P214" i="2"/>
  <c r="BK214" i="2"/>
  <c r="J214" i="2"/>
  <c r="BG214" i="2" s="1"/>
  <c r="BI207" i="2"/>
  <c r="BH207" i="2"/>
  <c r="BF207" i="2"/>
  <c r="BE207" i="2"/>
  <c r="T207" i="2"/>
  <c r="R207" i="2"/>
  <c r="P207" i="2"/>
  <c r="BK207" i="2"/>
  <c r="J207" i="2"/>
  <c r="BG207" i="2"/>
  <c r="BI201" i="2"/>
  <c r="BH201" i="2"/>
  <c r="BF201" i="2"/>
  <c r="BE201" i="2"/>
  <c r="T201" i="2"/>
  <c r="R201" i="2"/>
  <c r="P201" i="2"/>
  <c r="BK201" i="2"/>
  <c r="J201" i="2"/>
  <c r="BG201" i="2" s="1"/>
  <c r="BI192" i="2"/>
  <c r="BH192" i="2"/>
  <c r="BF192" i="2"/>
  <c r="BE192" i="2"/>
  <c r="T192" i="2"/>
  <c r="R192" i="2"/>
  <c r="P192" i="2"/>
  <c r="BK192" i="2"/>
  <c r="J192" i="2"/>
  <c r="BG192" i="2"/>
  <c r="BI185" i="2"/>
  <c r="BH185" i="2"/>
  <c r="BF185" i="2"/>
  <c r="BE185" i="2"/>
  <c r="T185" i="2"/>
  <c r="R185" i="2"/>
  <c r="P185" i="2"/>
  <c r="BK185" i="2"/>
  <c r="J185" i="2"/>
  <c r="BG185" i="2" s="1"/>
  <c r="BI169" i="2"/>
  <c r="BH169" i="2"/>
  <c r="BF169" i="2"/>
  <c r="BE169" i="2"/>
  <c r="T169" i="2"/>
  <c r="R169" i="2"/>
  <c r="P169" i="2"/>
  <c r="BK169" i="2"/>
  <c r="J169" i="2"/>
  <c r="BG169" i="2"/>
  <c r="BI166" i="2"/>
  <c r="BH166" i="2"/>
  <c r="BF166" i="2"/>
  <c r="BE166" i="2"/>
  <c r="T166" i="2"/>
  <c r="R166" i="2"/>
  <c r="P166" i="2"/>
  <c r="BK166" i="2"/>
  <c r="J166" i="2"/>
  <c r="BG166" i="2" s="1"/>
  <c r="BI163" i="2"/>
  <c r="BH163" i="2"/>
  <c r="BF163" i="2"/>
  <c r="BE163" i="2"/>
  <c r="T163" i="2"/>
  <c r="R163" i="2"/>
  <c r="P163" i="2"/>
  <c r="BK163" i="2"/>
  <c r="J163" i="2"/>
  <c r="BG163" i="2"/>
  <c r="BI162" i="2"/>
  <c r="BH162" i="2"/>
  <c r="BF162" i="2"/>
  <c r="BE162" i="2"/>
  <c r="T162" i="2"/>
  <c r="R162" i="2"/>
  <c r="P162" i="2"/>
  <c r="BK162" i="2"/>
  <c r="J162" i="2"/>
  <c r="BG162" i="2" s="1"/>
  <c r="BI159" i="2"/>
  <c r="BH159" i="2"/>
  <c r="BF159" i="2"/>
  <c r="BE159" i="2"/>
  <c r="T159" i="2"/>
  <c r="R159" i="2"/>
  <c r="P159" i="2"/>
  <c r="BK159" i="2"/>
  <c r="J159" i="2"/>
  <c r="BG159" i="2"/>
  <c r="BI158" i="2"/>
  <c r="BH158" i="2"/>
  <c r="BF158" i="2"/>
  <c r="BE158" i="2"/>
  <c r="T158" i="2"/>
  <c r="R158" i="2"/>
  <c r="P158" i="2"/>
  <c r="BK158" i="2"/>
  <c r="J158" i="2"/>
  <c r="BG158" i="2" s="1"/>
  <c r="BI155" i="2"/>
  <c r="BH155" i="2"/>
  <c r="BF155" i="2"/>
  <c r="BE155" i="2"/>
  <c r="T155" i="2"/>
  <c r="R155" i="2"/>
  <c r="P155" i="2"/>
  <c r="BK155" i="2"/>
  <c r="J155" i="2"/>
  <c r="BG155" i="2"/>
  <c r="BI148" i="2"/>
  <c r="BH148" i="2"/>
  <c r="BF148" i="2"/>
  <c r="BE148" i="2"/>
  <c r="T148" i="2"/>
  <c r="R148" i="2"/>
  <c r="P148" i="2"/>
  <c r="BK148" i="2"/>
  <c r="J148" i="2"/>
  <c r="BG148" i="2" s="1"/>
  <c r="BI141" i="2"/>
  <c r="BH141" i="2"/>
  <c r="BF141" i="2"/>
  <c r="BE141" i="2"/>
  <c r="T141" i="2"/>
  <c r="R141" i="2"/>
  <c r="P141" i="2"/>
  <c r="BK141" i="2"/>
  <c r="J141" i="2"/>
  <c r="BG141" i="2"/>
  <c r="BI134" i="2"/>
  <c r="BH134" i="2"/>
  <c r="BF134" i="2"/>
  <c r="BE134" i="2"/>
  <c r="T134" i="2"/>
  <c r="R134" i="2"/>
  <c r="P134" i="2"/>
  <c r="BK134" i="2"/>
  <c r="J134" i="2"/>
  <c r="BG134" i="2" s="1"/>
  <c r="BI126" i="2"/>
  <c r="BH126" i="2"/>
  <c r="BF126" i="2"/>
  <c r="BE126" i="2"/>
  <c r="T126" i="2"/>
  <c r="R126" i="2"/>
  <c r="P126" i="2"/>
  <c r="BK126" i="2"/>
  <c r="J126" i="2"/>
  <c r="BG126" i="2"/>
  <c r="BI119" i="2"/>
  <c r="BH119" i="2"/>
  <c r="BF119" i="2"/>
  <c r="BE119" i="2"/>
  <c r="T119" i="2"/>
  <c r="R119" i="2"/>
  <c r="P119" i="2"/>
  <c r="BK119" i="2"/>
  <c r="J119" i="2"/>
  <c r="BG119" i="2" s="1"/>
  <c r="BI116" i="2"/>
  <c r="BH116" i="2"/>
  <c r="BF116" i="2"/>
  <c r="BE116" i="2"/>
  <c r="T116" i="2"/>
  <c r="R116" i="2"/>
  <c r="P116" i="2"/>
  <c r="BK116" i="2"/>
  <c r="J116" i="2"/>
  <c r="BG116" i="2"/>
  <c r="BI114" i="2"/>
  <c r="BH114" i="2"/>
  <c r="BF114" i="2"/>
  <c r="BE114" i="2"/>
  <c r="T114" i="2"/>
  <c r="R114" i="2"/>
  <c r="P114" i="2"/>
  <c r="BK114" i="2"/>
  <c r="J114" i="2"/>
  <c r="BG114" i="2" s="1"/>
  <c r="BI111" i="2"/>
  <c r="BH111" i="2"/>
  <c r="BF111" i="2"/>
  <c r="BE111" i="2"/>
  <c r="T111" i="2"/>
  <c r="R111" i="2"/>
  <c r="P111" i="2"/>
  <c r="BK111" i="2"/>
  <c r="J111" i="2"/>
  <c r="BG111" i="2"/>
  <c r="BI104" i="2"/>
  <c r="BH104" i="2"/>
  <c r="BF104" i="2"/>
  <c r="BE104" i="2"/>
  <c r="T104" i="2"/>
  <c r="R104" i="2"/>
  <c r="P104" i="2"/>
  <c r="BK104" i="2"/>
  <c r="J104" i="2"/>
  <c r="BG104" i="2" s="1"/>
  <c r="BI102" i="2"/>
  <c r="BH102" i="2"/>
  <c r="F36" i="2" s="1"/>
  <c r="BC55" i="1" s="1"/>
  <c r="BF102" i="2"/>
  <c r="BE102" i="2"/>
  <c r="T102" i="2"/>
  <c r="R102" i="2"/>
  <c r="P102" i="2"/>
  <c r="P95" i="2" s="1"/>
  <c r="BK102" i="2"/>
  <c r="J102" i="2"/>
  <c r="BG102" i="2"/>
  <c r="BI99" i="2"/>
  <c r="F37" i="2" s="1"/>
  <c r="BD55" i="1" s="1"/>
  <c r="BH99" i="2"/>
  <c r="BF99" i="2"/>
  <c r="BE99" i="2"/>
  <c r="J33" i="2" s="1"/>
  <c r="AV55" i="1" s="1"/>
  <c r="T99" i="2"/>
  <c r="T95" i="2" s="1"/>
  <c r="R99" i="2"/>
  <c r="P99" i="2"/>
  <c r="BK99" i="2"/>
  <c r="J99" i="2"/>
  <c r="BG99" i="2" s="1"/>
  <c r="BI96" i="2"/>
  <c r="BH96" i="2"/>
  <c r="BF96" i="2"/>
  <c r="J34" i="2" s="1"/>
  <c r="AW55" i="1" s="1"/>
  <c r="BE96" i="2"/>
  <c r="F33" i="2"/>
  <c r="AZ55" i="1" s="1"/>
  <c r="T96" i="2"/>
  <c r="R96" i="2"/>
  <c r="R95" i="2"/>
  <c r="P96" i="2"/>
  <c r="BK96" i="2"/>
  <c r="BK95" i="2"/>
  <c r="J95" i="2" s="1"/>
  <c r="J61" i="2" s="1"/>
  <c r="J96" i="2"/>
  <c r="BG96" i="2"/>
  <c r="J90" i="2"/>
  <c r="J89" i="2"/>
  <c r="F89" i="2"/>
  <c r="F87" i="2"/>
  <c r="E85" i="2"/>
  <c r="J55" i="2"/>
  <c r="J54" i="2"/>
  <c r="F54" i="2"/>
  <c r="F52" i="2"/>
  <c r="E50" i="2"/>
  <c r="J18" i="2"/>
  <c r="E18" i="2"/>
  <c r="F55" i="2" s="1"/>
  <c r="F90" i="2"/>
  <c r="J17" i="2"/>
  <c r="J12" i="2"/>
  <c r="J52" i="2" s="1"/>
  <c r="J87" i="2"/>
  <c r="E7" i="2"/>
  <c r="E83" i="2"/>
  <c r="E48" i="2"/>
  <c r="AS54" i="1"/>
  <c r="L50" i="1"/>
  <c r="AM50" i="1"/>
  <c r="AM49" i="1"/>
  <c r="L49" i="1"/>
  <c r="AM47" i="1"/>
  <c r="L47" i="1"/>
  <c r="L45" i="1"/>
  <c r="L44" i="1"/>
  <c r="AZ54" i="1" l="1"/>
  <c r="F35" i="2"/>
  <c r="BB55" i="1" s="1"/>
  <c r="BC54" i="1"/>
  <c r="T85" i="4"/>
  <c r="T84" i="4" s="1"/>
  <c r="AT55" i="1"/>
  <c r="J86" i="4"/>
  <c r="J61" i="4" s="1"/>
  <c r="BK85" i="4"/>
  <c r="BK97" i="4"/>
  <c r="J97" i="4" s="1"/>
  <c r="J62" i="4" s="1"/>
  <c r="R111" i="4"/>
  <c r="R85" i="4" s="1"/>
  <c r="R84" i="4" s="1"/>
  <c r="F34" i="2"/>
  <c r="BA55" i="1" s="1"/>
  <c r="BA54" i="1" s="1"/>
  <c r="T476" i="2"/>
  <c r="T94" i="2" s="1"/>
  <c r="T93" i="2" s="1"/>
  <c r="P516" i="2"/>
  <c r="F33" i="3"/>
  <c r="AZ56" i="1" s="1"/>
  <c r="P184" i="3"/>
  <c r="J223" i="3"/>
  <c r="J69" i="3" s="1"/>
  <c r="BK222" i="3"/>
  <c r="J222" i="3" s="1"/>
  <c r="J68" i="3" s="1"/>
  <c r="BK94" i="2"/>
  <c r="P476" i="2"/>
  <c r="P94" i="2" s="1"/>
  <c r="P93" i="2" s="1"/>
  <c r="AU55" i="1" s="1"/>
  <c r="P91" i="3"/>
  <c r="P90" i="3" s="1"/>
  <c r="P89" i="3" s="1"/>
  <c r="AU56" i="1" s="1"/>
  <c r="T91" i="3"/>
  <c r="R223" i="3"/>
  <c r="R222" i="3" s="1"/>
  <c r="J34" i="4"/>
  <c r="AW57" i="1" s="1"/>
  <c r="P104" i="4"/>
  <c r="P85" i="4" s="1"/>
  <c r="P84" i="4" s="1"/>
  <c r="AU57" i="1" s="1"/>
  <c r="BK111" i="4"/>
  <c r="J111" i="4" s="1"/>
  <c r="J64" i="4" s="1"/>
  <c r="R90" i="3"/>
  <c r="R89" i="3" s="1"/>
  <c r="J511" i="2"/>
  <c r="J72" i="2" s="1"/>
  <c r="BK510" i="2"/>
  <c r="J510" i="2" s="1"/>
  <c r="J71" i="2" s="1"/>
  <c r="F35" i="3"/>
  <c r="BB56" i="1" s="1"/>
  <c r="BK204" i="3"/>
  <c r="J204" i="3" s="1"/>
  <c r="J66" i="3" s="1"/>
  <c r="P510" i="2"/>
  <c r="E79" i="3"/>
  <c r="E48" i="3"/>
  <c r="F37" i="3"/>
  <c r="BD56" i="1" s="1"/>
  <c r="BD54" i="1" s="1"/>
  <c r="W33" i="1" s="1"/>
  <c r="BK91" i="3"/>
  <c r="T150" i="3"/>
  <c r="P223" i="3"/>
  <c r="P222" i="3" s="1"/>
  <c r="J33" i="4"/>
  <c r="AV57" i="1" s="1"/>
  <c r="AT57" i="1" s="1"/>
  <c r="AU54" i="1" l="1"/>
  <c r="BK90" i="3"/>
  <c r="J91" i="3"/>
  <c r="J61" i="3" s="1"/>
  <c r="AW54" i="1"/>
  <c r="AK30" i="1" s="1"/>
  <c r="W30" i="1"/>
  <c r="BK84" i="4"/>
  <c r="J84" i="4" s="1"/>
  <c r="J85" i="4"/>
  <c r="J60" i="4" s="1"/>
  <c r="W29" i="1"/>
  <c r="AV54" i="1"/>
  <c r="J94" i="2"/>
  <c r="J60" i="2" s="1"/>
  <c r="BK93" i="2"/>
  <c r="J93" i="2" s="1"/>
  <c r="AY54" i="1"/>
  <c r="W32" i="1"/>
  <c r="T90" i="3"/>
  <c r="T89" i="3" s="1"/>
  <c r="BB54" i="1"/>
  <c r="J59" i="2" l="1"/>
  <c r="J30" i="2"/>
  <c r="W31" i="1"/>
  <c r="AX54" i="1"/>
  <c r="J59" i="4"/>
  <c r="J30" i="4"/>
  <c r="J90" i="3"/>
  <c r="J60" i="3" s="1"/>
  <c r="BK89" i="3"/>
  <c r="J89" i="3" s="1"/>
  <c r="AT54" i="1"/>
  <c r="AK29" i="1"/>
  <c r="J30" i="3" l="1"/>
  <c r="J59" i="3"/>
  <c r="J39" i="4"/>
  <c r="AG57" i="1"/>
  <c r="AN57" i="1" s="1"/>
  <c r="J39" i="2"/>
  <c r="AG55" i="1"/>
  <c r="AN55" i="1" l="1"/>
  <c r="AG56" i="1"/>
  <c r="AN56" i="1" s="1"/>
  <c r="J39" i="3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<sst xmlns="http://schemas.openxmlformats.org/spreadsheetml/2006/main" count="7383" uniqueCount="948">
  <si>
    <t>Export Komplet</t>
  </si>
  <si>
    <t>VZ</t>
  </si>
  <si>
    <t>2.0</t>
  </si>
  <si>
    <t>ZAMOK</t>
  </si>
  <si>
    <t>False</t>
  </si>
  <si>
    <t>{782fa21a-f362-42f4-916b-06a2b815b9b2}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</si>
  <si>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</si>
  <si>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</si>
  <si>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</si>
  <si>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</si>
  <si>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</si>
  <si>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</si>
  <si>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</si>
  <si>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</si>
  <si>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3572vv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</si>
  <si>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</si>
  <si>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</si>
  <si>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Mladé Buky, rekonstrukce koryta, ř. km 56,850 - 56,986</t>
  </si>
  <si>
    <t>0,1</t>
  </si>
  <si>
    <t>KSO:</t>
  </si>
  <si>
    <t>833 2</t>
  </si>
  <si>
    <t>CC-CZ:</t>
  </si>
  <si>
    <t>215</t>
  </si>
  <si>
    <t>1</t>
  </si>
  <si>
    <t>Místo:</t>
  </si>
  <si>
    <t>Mladé Buky</t>
  </si>
  <si>
    <t>Datum:</t>
  </si>
  <si>
    <t>8.8.2018</t>
  </si>
  <si>
    <t>10</t>
  </si>
  <si>
    <t>100</t>
  </si>
  <si>
    <t>Zadavatel:</t>
  </si>
  <si>
    <t>IČ:</t>
  </si>
  <si>
    <t/>
  </si>
  <si>
    <t>Povodí Labe, státní podnik, OIČ, Hradec Králové</t>
  </si>
  <si>
    <t>DIČ:</t>
  </si>
  <si>
    <t>Uchazeč:</t>
  </si>
  <si>
    <t>Vyplň údaj</t>
  </si>
  <si>
    <t>Projektant:</t>
  </si>
  <si>
    <t xml:space="preserve">Povodí Labe, státní podnik, OIČ, Hradec Králové </t>
  </si>
  <si>
    <t>True</t>
  </si>
  <si>
    <t>Zpracovatel:</t>
  </si>
  <si>
    <t>Ing. Eva Morkesová</t>
  </si>
  <si>
    <t>Poznámka:</t>
  </si>
  <si>
    <t>Rozpočtováno v CÚ 2018/II_x000D_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</si>
  <si>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</si>
  <si>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</si>
  <si>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</si>
  <si>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</si>
  <si>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</si>
  <si>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</si>
  <si>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</si>
  <si>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</si>
  <si>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</si>
  <si>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</si>
  <si>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</si>
  <si>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</si>
  <si>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</si>
  <si>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</si>
  <si>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</si>
  <si>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</si>
  <si>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</si>
  <si>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</si>
  <si>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</si>
  <si>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</si>
  <si>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</si>
  <si>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</si>
  <si>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</si>
  <si>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</si>
  <si>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</si>
  <si>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</si>
  <si>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</si>
  <si>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</si>
  <si>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</si>
  <si>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</si>
  <si>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</si>
  <si>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</si>
  <si>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</si>
  <si>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</si>
  <si>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</si>
  <si>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</si>
  <si>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</si>
  <si>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</si>
  <si>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</si>
  <si>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</si>
  <si>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LB, železobetonová tížná zeď</t>
  </si>
  <si>
    <t>STA</t>
  </si>
  <si>
    <t>{73c2d832-7df4-413c-91b5-c8cd7281e60d}</t>
  </si>
  <si>
    <t>2</t>
  </si>
  <si>
    <t>2.</t>
  </si>
  <si>
    <t>SO 02 Příčné prahy</t>
  </si>
  <si>
    <t>{ff79958f-040a-45e8-b19f-fcdb2877df6b}</t>
  </si>
  <si>
    <t>VON</t>
  </si>
  <si>
    <t>Vedlejší a ostatní náklady</t>
  </si>
  <si>
    <t>{db41af33-393b-4273-b1dd-1badcd4eba5d}</t>
  </si>
  <si>
    <t>KRYCÍ LIST SOUPISU PRACÍ</t>
  </si>
  <si>
    <t>Objekt:</t>
  </si>
  <si>
    <t>1. - SO 01 LB, železobetonová tížná zeď</t>
  </si>
  <si>
    <t>Rozpočtováno v CÚ 2018/II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</si>
  <si>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</si>
  <si>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</si>
  <si>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</si>
  <si>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</si>
  <si>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</si>
  <si>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</si>
  <si>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</si>
  <si>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</si>
  <si>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</si>
  <si>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</si>
  <si>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</si>
  <si>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</si>
  <si>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</si>
  <si>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</si>
  <si>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</si>
  <si>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</si>
  <si>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</si>
  <si>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</si>
  <si>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</si>
  <si>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</si>
  <si>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</si>
  <si>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</si>
  <si>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</si>
  <si>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</si>
  <si>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</si>
  <si>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</si>
  <si>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</si>
  <si>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</si>
  <si>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</si>
  <si>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</si>
  <si>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</si>
  <si>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</si>
  <si>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</si>
  <si>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</si>
  <si>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</si>
  <si>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</si>
  <si>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10000150R</t>
  </si>
  <si>
    <t>Dočištění skalnaté stěny po dolámání jakékoliv tř. horniny</t>
  </si>
  <si>
    <t>m2</t>
  </si>
  <si>
    <t>4</t>
  </si>
  <si>
    <t>109501786</t>
  </si>
  <si>
    <t>VV</t>
  </si>
  <si>
    <t>"úprava líce základové spáry šramováním, výkaz, viz příloha D.1"</t>
  </si>
  <si>
    <t>100,20</t>
  </si>
  <si>
    <t>115101201</t>
  </si>
  <si>
    <t>Čerpání vody na dopravní výšku do 10 m s uvažovaným průměrným přítokem do 500 l/min</t>
  </si>
  <si>
    <t>hod</t>
  </si>
  <si>
    <t>CS ÚRS 2018 02</t>
  </si>
  <si>
    <t>1639060560</t>
  </si>
  <si>
    <t>"během stavby, viz příloha D.1"</t>
  </si>
  <si>
    <t>30*2</t>
  </si>
  <si>
    <t>3</t>
  </si>
  <si>
    <t>115101301</t>
  </si>
  <si>
    <t>Pohotovost záložní čerpací soupravy pro dopravní výšku do 10 m s uvažovaným průměrným přítokem do 500 l/min</t>
  </si>
  <si>
    <t>den</t>
  </si>
  <si>
    <t>-1413572490</t>
  </si>
  <si>
    <t>30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</si>
  <si>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</si>
  <si>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</si>
  <si>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</si>
  <si>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-1449434122</t>
  </si>
  <si>
    <t>"viz příloha D.1, D.4"</t>
  </si>
  <si>
    <t>"zeď, výkaz"</t>
  </si>
  <si>
    <t>105,22</t>
  </si>
  <si>
    <t>"zavazovací křídlo zdi, výkaz"</t>
  </si>
  <si>
    <t>3,67</t>
  </si>
  <si>
    <t>Součet</t>
  </si>
  <si>
    <t>5</t>
  </si>
  <si>
    <t>124303101</t>
  </si>
  <si>
    <t>Vykopávky pro koryta vodotečí s přehozením výkopku na vzdálenost do 3 m nebo s naložením na dopravní prostředek v hornině tř. 4 do 1 000 m3</t>
  </si>
  <si>
    <t>-1632830083</t>
  </si>
  <si>
    <t>"likvidace jímky po dokončení stavby, 2/3 celkové kubatury jímky nad vodou, viz příloha D.5"</t>
  </si>
  <si>
    <t>2/3*306,0</t>
  </si>
  <si>
    <t>6</t>
  </si>
  <si>
    <t>124303109</t>
  </si>
  <si>
    <t>Vykopávky pro koryta vodotečí s přehozením výkopku na vzdálenost do 3 m nebo s naložením na dopravní prostředek v hornině tř. 4 Příplatek k cenám za lepivost horniny tř. 4</t>
  </si>
  <si>
    <t>-1703034530</t>
  </si>
  <si>
    <t>204*0,3 'Přepočtené koeficientem množství</t>
  </si>
  <si>
    <t>7</t>
  </si>
  <si>
    <t>127753121</t>
  </si>
  <si>
    <t>Vykopávky pod vodou dozerem s vodorovným přemístěním výkopku a jeho složením v horninách 1 až 4 na vzdálenost přes 100 do 150 m, průměrné tloušťky projektované vrstvy do 0,50 m</t>
  </si>
  <si>
    <t>412393873</t>
  </si>
  <si>
    <t>"likvidace jímky po dokončení stavby, 1/3 celkové kubatury jímky nad vodou, viz příloha D.5"</t>
  </si>
  <si>
    <t>1/3*306,0</t>
  </si>
  <si>
    <t>8</t>
  </si>
  <si>
    <t>131111332</t>
  </si>
  <si>
    <t>Vrtání jamek pro plotové sloupky ručním motorovým vrtákem průměru přes 100 do 200 mm</t>
  </si>
  <si>
    <t>m</t>
  </si>
  <si>
    <t>1267000160</t>
  </si>
  <si>
    <t>"viz příloha D.1, D.2"</t>
  </si>
  <si>
    <t>"jamky pro plotové sloupky, 48 ks"</t>
  </si>
  <si>
    <t>48*0,6</t>
  </si>
  <si>
    <t>"jamky pro plotové vzpěry, 9 ks"</t>
  </si>
  <si>
    <t>9*0,6</t>
  </si>
  <si>
    <t>9</t>
  </si>
  <si>
    <t>131301203</t>
  </si>
  <si>
    <t>Hloubení zapažených jam a zářezů s urovnáním dna do předepsaného profilu a spádu v hornině tř. 4 přes 1 000 do 5 000 m3</t>
  </si>
  <si>
    <t>693463531</t>
  </si>
  <si>
    <t>"viz příloha D.4"</t>
  </si>
  <si>
    <t>"90 % celkového výkopu tř. 1 -5"</t>
  </si>
  <si>
    <t>"pro zeď, výkaz"</t>
  </si>
  <si>
    <t>861,50*0,9</t>
  </si>
  <si>
    <t>"křídlo zdi, výkaz"</t>
  </si>
  <si>
    <t>39,86*0,9</t>
  </si>
  <si>
    <t>131401203</t>
  </si>
  <si>
    <t>Hloubení zapažených jam a zářezů s urovnáním dna do předepsaného profilu a spádu v hornině tř. 5 přes 1 000 do 5 000 m3</t>
  </si>
  <si>
    <t>1172900815</t>
  </si>
  <si>
    <t>"10 % celkového výkopu tř. 1 -5, viz příloha D.4"</t>
  </si>
  <si>
    <t>861,50*0,1</t>
  </si>
  <si>
    <t>39,86*0,1</t>
  </si>
  <si>
    <t>11</t>
  </si>
  <si>
    <t>131501203</t>
  </si>
  <si>
    <t>Hloubení zapažených jam a zářezů s urovnáním dna do předepsaného profilu a spádu v hornině tř. 6 přes 1 000 do 5 000 m3</t>
  </si>
  <si>
    <t>-1995683623</t>
  </si>
  <si>
    <t>"90 % celkového výkopu tř. 6, viz příloha D.4"</t>
  </si>
  <si>
    <t>591,66*0,9</t>
  </si>
  <si>
    <t>14,76*0,9</t>
  </si>
  <si>
    <t>12</t>
  </si>
  <si>
    <t>138501101</t>
  </si>
  <si>
    <t>Dolamování zapažených nebo nezapažených hloubených vykopávek v horninách tř. 5 až 7 s použitím pneum s příp. nutným přemístěním výkopku ve výkopišti, bez naložení jam nebo zářezů, ve vrstvě tl. do 1 000 mm v hornině tř. 6</t>
  </si>
  <si>
    <t>-1178709879</t>
  </si>
  <si>
    <t>"10 % celkového výkopu tř. 6, viz příloha D.4, D.5"</t>
  </si>
  <si>
    <t>591,66*0,1</t>
  </si>
  <si>
    <t>14,76*0,1</t>
  </si>
  <si>
    <t>13</t>
  </si>
  <si>
    <t>151101201</t>
  </si>
  <si>
    <t>Zřízení pažení stěn výkopu bez rozepření nebo vzepření příložné, hloubky do 4 m</t>
  </si>
  <si>
    <t>-836386130</t>
  </si>
  <si>
    <t>"pažení za zdí, výkaz, viz příloha D.1, D.5"</t>
  </si>
  <si>
    <t>341,04</t>
  </si>
  <si>
    <t>14</t>
  </si>
  <si>
    <t>151101211</t>
  </si>
  <si>
    <t>Odstranění pažení stěn výkopu s uložením pažin na vzdálenost do 3 m od okraje výkopu příložné, hloubky do 4 m</t>
  </si>
  <si>
    <t>-355378049</t>
  </si>
  <si>
    <t>151101401</t>
  </si>
  <si>
    <t>Zřízení vzepření zapažených stěn výkopů s potřebným přepažováním při roubení příložném, hloubky do 4 m</t>
  </si>
  <si>
    <t>-1036118989</t>
  </si>
  <si>
    <t>16</t>
  </si>
  <si>
    <t>151101411</t>
  </si>
  <si>
    <t>Odstranění vzepření stěn výkopů s uložením materiálu na vzdálenost do 3 m od kraje výkopu při roubení příložném, hloubky do 4 m</t>
  </si>
  <si>
    <t>552790773</t>
  </si>
  <si>
    <t>17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</si>
  <si>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</si>
  <si>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</si>
  <si>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900695859</t>
  </si>
  <si>
    <t>"materiál z dolamování, viz příloha D.1"</t>
  </si>
  <si>
    <t>60,642</t>
  </si>
  <si>
    <t>18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</si>
  <si>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</si>
  <si>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</si>
  <si>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-623441925</t>
  </si>
  <si>
    <t>"zemina z výkopu do jímky, viz příloha D.1"</t>
  </si>
  <si>
    <t>306,0</t>
  </si>
  <si>
    <t>19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</si>
  <si>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</si>
  <si>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</si>
  <si>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-1714769578</t>
  </si>
  <si>
    <t>"viz příloha D.1"</t>
  </si>
  <si>
    <t>"materiál z výkopu na meziskládku"</t>
  </si>
  <si>
    <t>775,35+35,874</t>
  </si>
  <si>
    <t>"materiál z děr pro sloupky na meziskládku"</t>
  </si>
  <si>
    <t>34,2*3,14*0,1*0,1</t>
  </si>
  <si>
    <t>Mezisoučet</t>
  </si>
  <si>
    <t>"materiál pro zásyp z meziskládky pro zásyp (zemní materiál a částečně vytříděný drobný materiál z výkopu tř. 5 a 6)"</t>
  </si>
  <si>
    <t>791,92</t>
  </si>
  <si>
    <t>"likvidace jímky po dokončení stavby na meziskládku (odpočet materiálu pro jímky v SO 02)"</t>
  </si>
  <si>
    <t>306,0-122,4</t>
  </si>
  <si>
    <t>"materiál z jímek v SO 01 do jímek v SO 02"</t>
  </si>
  <si>
    <t>122,4</t>
  </si>
  <si>
    <t>20</t>
  </si>
  <si>
    <t>162301101R</t>
  </si>
  <si>
    <t>-526679853</t>
  </si>
  <si>
    <t>"ornice z meziskládky pro její rozprostření"</t>
  </si>
  <si>
    <t>"za zdí"</t>
  </si>
  <si>
    <t>726,31*0,1</t>
  </si>
  <si>
    <t>"nad zavazovacím křídlem zdi"</t>
  </si>
  <si>
    <t>28,0*0,1</t>
  </si>
  <si>
    <t>162301151</t>
  </si>
  <si>
    <t>Vodorovné přemístění výkopku nebo sypaniny po suchu na obvyklém dopravním prostředku, bez naložení výkopku, avšak se složením bez rozhrnutí z horniny tř. 5 až 7 na vzdálenost přes 50 do 500 m</t>
  </si>
  <si>
    <t>955638034</t>
  </si>
  <si>
    <t>"materiál z výkopu vodoteče na meziskládku"</t>
  </si>
  <si>
    <t>90,136+545,778</t>
  </si>
  <si>
    <t>"materiál z dolamování na meziskládku"</t>
  </si>
  <si>
    <t>"kámen pro zához z meziskládky"</t>
  </si>
  <si>
    <t>563,51</t>
  </si>
  <si>
    <t>22</t>
  </si>
  <si>
    <t>167101101</t>
  </si>
  <si>
    <t>Nakládání, skládání a překládání neulehlého výkopku nebo sypaniny nakládání, množství do 100 m3, z hornin tř. 1 až 4</t>
  </si>
  <si>
    <t>-1762837117</t>
  </si>
  <si>
    <t>"přebytečný materiál z meziskládky pro odvoz na skládku"</t>
  </si>
  <si>
    <t>7,978</t>
  </si>
  <si>
    <t>"materiál pro zásyp včetně vytříděného drobného materiálu z výkopu tř. 5 a 6"</t>
  </si>
  <si>
    <t>23</t>
  </si>
  <si>
    <t>167101101R</t>
  </si>
  <si>
    <t>1011557053</t>
  </si>
  <si>
    <t>"pro rozprostření ornice za zdí"</t>
  </si>
  <si>
    <t>"pro rozprostření ornice nad zavazovacím křídlem zdi"</t>
  </si>
  <si>
    <t>24</t>
  </si>
  <si>
    <t>167101151</t>
  </si>
  <si>
    <t>Nakládání, skládání a překládání neulehlého výkopku nebo sypaniny nakládání, množství do 100 m3, z hornin tř. 5 až 7</t>
  </si>
  <si>
    <t>-74126305</t>
  </si>
  <si>
    <t>"materiál z dolámání"</t>
  </si>
  <si>
    <t>"materiál pro zához z meziskládky - lom. kámen 80 - 200 kg"</t>
  </si>
  <si>
    <t>23,046</t>
  </si>
  <si>
    <t>25</t>
  </si>
  <si>
    <t>171103101</t>
  </si>
  <si>
    <t>Zemní hrázky přívodních a odpadních melioračních kanálů zhutňované po vrstvách tloušťky 200 mm, s přemístěním sypaniny do 20 m nebo s jejím přehozením do 3 m z hornin tř. 1 až 4</t>
  </si>
  <si>
    <t>-711313919</t>
  </si>
  <si>
    <t>"jímka z místního materiálu, výkaz"</t>
  </si>
  <si>
    <t>26</t>
  </si>
  <si>
    <t>174101101</t>
  </si>
  <si>
    <t>Zásyp sypaninou z jakékoliv horniny s uložením výkopku ve vrstvách se zhutněním jam, šachet, rýh nebo kolem objektů v těchto vykopávkách</t>
  </si>
  <si>
    <t>-1418425841</t>
  </si>
  <si>
    <t>"zásypy místním materiálem, výkaz"</t>
  </si>
  <si>
    <t>"zásyp nepropustnou zeminou pod drenáží za zdí (CS)"</t>
  </si>
  <si>
    <t>63,06</t>
  </si>
  <si>
    <t>"zásyp nepropustnou zeminou pod drenáží za zavazovacím křídlem zdi (CS)"</t>
  </si>
  <si>
    <t>5,53</t>
  </si>
  <si>
    <t>"zásyp za zdí (G-F)"</t>
  </si>
  <si>
    <t>703,17</t>
  </si>
  <si>
    <t>"zásyp za zavazovacím křídlem zdi (G-F)"</t>
  </si>
  <si>
    <t>20,16</t>
  </si>
  <si>
    <t>Zemní práce - povrchové úpravy terénu</t>
  </si>
  <si>
    <t>27</t>
  </si>
  <si>
    <t>181951102</t>
  </si>
  <si>
    <t>Úprava pláně vyrovnáním výškových rozdílů v hornině tř. 1 až 4 se zhutněním</t>
  </si>
  <si>
    <t>-878273819</t>
  </si>
  <si>
    <t>"v rovině nad zdí, 1/5 z pol. svahování ve výkazu, viz příloha D.4"</t>
  </si>
  <si>
    <t>"svah nad zdí"</t>
  </si>
  <si>
    <t>604,16*1/5</t>
  </si>
  <si>
    <t>"svah nad zavazovacím křídlem zdi, výkaz, viz příloha D.4"</t>
  </si>
  <si>
    <t>25,97*1/5</t>
  </si>
  <si>
    <t>28</t>
  </si>
  <si>
    <t>182201101</t>
  </si>
  <si>
    <t>Svahování trvalých svahů do projektovaných profilů s potřebným přemístěním výkopku při svahování násypů v jakékoliv hornině</t>
  </si>
  <si>
    <t>-1906608062</t>
  </si>
  <si>
    <t>"4/5 z pol. svahování ve výkazu"</t>
  </si>
  <si>
    <t>"svah 1 : 1,5 nad zdí"</t>
  </si>
  <si>
    <t>604,16*4/5</t>
  </si>
  <si>
    <t>"svah nad zavazovacím křídlem zdi"</t>
  </si>
  <si>
    <t>25,97*4/5</t>
  </si>
  <si>
    <t>29</t>
  </si>
  <si>
    <t>181301111</t>
  </si>
  <si>
    <t>Rozprostření a urovnání ornice v rovině nebo ve svahu sklonu do 1:5 při souvislé ploše přes 500 m2, tl. vrstvy do 100 mm</t>
  </si>
  <si>
    <t>-1893326319</t>
  </si>
  <si>
    <t>"ohumusování ve svahu, 1/5 z pol. ohumusování ve výkazu (v tl. 0,1 m), viz příloha D.4"</t>
  </si>
  <si>
    <t>"rovina nad zdí"</t>
  </si>
  <si>
    <t>726,31*1/5</t>
  </si>
  <si>
    <t>"v rovině nad zavazovacím křídlem zdi"</t>
  </si>
  <si>
    <t>28,0*1/5</t>
  </si>
  <si>
    <t>"konečná úprava meziskládky (v tl. 0,05 m)"</t>
  </si>
  <si>
    <t>600,0</t>
  </si>
  <si>
    <t>182301131</t>
  </si>
  <si>
    <t>Rozprostření a urovnání ornice ve svahu sklonu přes 1:5 při souvislé ploše přes 500 m2, tl. vrstvy do 100 mm</t>
  </si>
  <si>
    <t>-560387171</t>
  </si>
  <si>
    <t>"ohumusování ve svahu, 4/5 z pol. ohumusování ve výkazu (v tl. 0,1 m), viz příloha D.4"</t>
  </si>
  <si>
    <t>726,31*4/5</t>
  </si>
  <si>
    <t>28,0*4/5</t>
  </si>
  <si>
    <t>31</t>
  </si>
  <si>
    <t>181411161</t>
  </si>
  <si>
    <t>Založení trávníku na půdě předem připravené plochy do 1000 m2 zatravňovací textilií v rovině nebo na svahu do 1:5</t>
  </si>
  <si>
    <t>-1522355797</t>
  </si>
  <si>
    <t>"v rovině, 1/5 z pol. osetí ve výkazu"</t>
  </si>
  <si>
    <t>"nad zdí"</t>
  </si>
  <si>
    <t>32</t>
  </si>
  <si>
    <t>181411163</t>
  </si>
  <si>
    <t>Založení trávníku na půdě předem připravené plochy do 1000 m2 zatravňovací textilií na svahu přes 1:2 do 1:1</t>
  </si>
  <si>
    <t>438111497</t>
  </si>
  <si>
    <t>"viz příloha D.1,D.4"</t>
  </si>
  <si>
    <t>"ve svahu, 4/5 z pol. osetí ve výkazu"</t>
  </si>
  <si>
    <t>33</t>
  </si>
  <si>
    <t>M</t>
  </si>
  <si>
    <t>61894012R</t>
  </si>
  <si>
    <t>síť protierozní zatravňovací 400 g/m2</t>
  </si>
  <si>
    <t>290205290</t>
  </si>
  <si>
    <t>"pro založení trávníku zatravňovací textilií ve svahu, výkaz"</t>
  </si>
  <si>
    <t>150,862+603,448</t>
  </si>
  <si>
    <t>754,31*1,015 'Přepočtené koeficientem množství</t>
  </si>
  <si>
    <t>34</t>
  </si>
  <si>
    <t>00572470R</t>
  </si>
  <si>
    <t>osivo směs travní uprotierozní</t>
  </si>
  <si>
    <t>kg</t>
  </si>
  <si>
    <t>1163546969</t>
  </si>
  <si>
    <t>"viz pol. založení trávníku"</t>
  </si>
  <si>
    <t>(150,862+603,448)*0,03*1,03</t>
  </si>
  <si>
    <t>Zakládání</t>
  </si>
  <si>
    <t>35</t>
  </si>
  <si>
    <t>211531111</t>
  </si>
  <si>
    <t>Výplň kamenivem do rýh odvodňovacích žeber nebo trativodů bez zhutnění, s úpravou povrchu výplně kamenivem hrubým drceným frakce 16 až 63 mm</t>
  </si>
  <si>
    <t>-1154994311</t>
  </si>
  <si>
    <t>"viz příloha D.5"</t>
  </si>
  <si>
    <t>"podélný štěrkový drén za zdí, výkaz"</t>
  </si>
  <si>
    <t>68,46</t>
  </si>
  <si>
    <t>"podélný štěrkový drén za zavazovacím křídlem zdi, výkaz"</t>
  </si>
  <si>
    <t>5,95</t>
  </si>
  <si>
    <t>36</t>
  </si>
  <si>
    <t>212755213</t>
  </si>
  <si>
    <t>Trativody bez lože z drenážních trubek plastových flexibilních D 80 mm</t>
  </si>
  <si>
    <t>1722022314</t>
  </si>
  <si>
    <t>"odvodnění rubu potrubí HDPE DN 80, DL. 1,6 m (po 2,5 m), viz příloha D.5"</t>
  </si>
  <si>
    <t>30*1,6</t>
  </si>
  <si>
    <t>37</t>
  </si>
  <si>
    <t>213141122</t>
  </si>
  <si>
    <t>Zřízení vrstvy z geotextilie filtrační, separační, odvodňovací, ochranné, výztužné nebo protierozní ve sklonu přes 1:5 do 1:2, šířky přes 3 do 6 m</t>
  </si>
  <si>
    <t>436946882</t>
  </si>
  <si>
    <t>"fólie na zemní hrázku (jímku), viz příloha D.5"</t>
  </si>
  <si>
    <t>100,0*2,5</t>
  </si>
  <si>
    <t>38</t>
  </si>
  <si>
    <t>69311060</t>
  </si>
  <si>
    <t>geotextilie netkaná PP 200g/m2</t>
  </si>
  <si>
    <t>-40994593</t>
  </si>
  <si>
    <t>250*1,15 'Přepočtené koeficientem množství</t>
  </si>
  <si>
    <t>39</t>
  </si>
  <si>
    <t>224111114</t>
  </si>
  <si>
    <t>Maloprofilové vrty průběžným sacím vrtáním průměru do 56 mm do úklonu 45° v hl 0 až 25 m v hornině tř. III a IV</t>
  </si>
  <si>
    <t>-316142842</t>
  </si>
  <si>
    <t>"vrty pro kotvy základu, výkaz, 80 ks, dl. vrtu 1,5 m, viz příloha D.5"</t>
  </si>
  <si>
    <t>80*1,5</t>
  </si>
  <si>
    <t>40</t>
  </si>
  <si>
    <t>274321117</t>
  </si>
  <si>
    <t>Základové konstrukce z betonu železového pásy, prahy, věnce a ostruhy ve výkopu nebo na hlavách pilot C 25/30</t>
  </si>
  <si>
    <t>-81017077</t>
  </si>
  <si>
    <t>"základ zdi, výkaz"</t>
  </si>
  <si>
    <t>249,31</t>
  </si>
  <si>
    <t>"základ zavazovacího křídla zdi, výkaz"</t>
  </si>
  <si>
    <t>23,52</t>
  </si>
  <si>
    <t>41</t>
  </si>
  <si>
    <t>274354111</t>
  </si>
  <si>
    <t>Bednění základových konstrukcí pasů, prahů, věnců a ostruh zřízení</t>
  </si>
  <si>
    <t>2112899994</t>
  </si>
  <si>
    <t>"líc základu zdi, výkaz (max 10 % plochy základu)"</t>
  </si>
  <si>
    <t>6,31</t>
  </si>
  <si>
    <t>1,19</t>
  </si>
  <si>
    <t>42</t>
  </si>
  <si>
    <t>274354211</t>
  </si>
  <si>
    <t>Bednění základových konstrukcí pasů, prahů, věnců a ostruh odstranění bednění</t>
  </si>
  <si>
    <t>1394889153</t>
  </si>
  <si>
    <t>43</t>
  </si>
  <si>
    <t>274361116</t>
  </si>
  <si>
    <t>Výztuž základových konstrukcí pasů, prahů, věnců a ostruh z betonářské oceli 10 505 (R) nebo BSt 500</t>
  </si>
  <si>
    <t>t</t>
  </si>
  <si>
    <t>-1670079088</t>
  </si>
  <si>
    <t>"vodorovná výztuž základu, výkaz, 14 ks prutů prům. 20 mm, viz příloha D.5"</t>
  </si>
  <si>
    <t>14*6,0*2,47/1000</t>
  </si>
  <si>
    <t>44</t>
  </si>
  <si>
    <t>274361412</t>
  </si>
  <si>
    <t>Výztuž základových konstrukcí pasů, prahů, věnců a ostruh ze svařovaných sítí, hmotnosti přes 3,5 do 6 kg/m2</t>
  </si>
  <si>
    <t>-921013806</t>
  </si>
  <si>
    <t>"výztuž základových pasů - vodorovná síť s oky 150 x 150 prům. drátu 8 mm, viz příloha D.5"</t>
  </si>
  <si>
    <t>203,075*5,398353/1000</t>
  </si>
  <si>
    <t>Svislé a kompletní konstrukce</t>
  </si>
  <si>
    <t>45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</si>
  <si>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</si>
  <si>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</si>
  <si>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-1247461988</t>
  </si>
  <si>
    <t>"obklad v tl. 0,35 m, viz příloha D.4, D.5"</t>
  </si>
  <si>
    <t>"obklad zdi včetně základu, výkaz"</t>
  </si>
  <si>
    <t>459,44*0,35</t>
  </si>
  <si>
    <t>"obklad zavazovacího křídla zdi včetně základu, výkaz"</t>
  </si>
  <si>
    <t>28,56*0,35</t>
  </si>
  <si>
    <t>46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</si>
  <si>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</si>
  <si>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</si>
  <si>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-1844054290</t>
  </si>
  <si>
    <t>"viz příloha D.4, D.5"</t>
  </si>
  <si>
    <t>"rub zdi, výkaz"</t>
  </si>
  <si>
    <t>278,51</t>
  </si>
  <si>
    <t>"rub zavazovacího křídla zdi, výkaz"</t>
  </si>
  <si>
    <t>10,01</t>
  </si>
  <si>
    <t>47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</si>
  <si>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</si>
  <si>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</si>
  <si>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-2095167586</t>
  </si>
  <si>
    <t>"rub a líc dříku zdi, výkaz"</t>
  </si>
  <si>
    <t>579,77</t>
  </si>
  <si>
    <t>"rub a líc dříku zavazovacího křídla zdi, výkaz"</t>
  </si>
  <si>
    <t>35,13</t>
  </si>
  <si>
    <t>"dilatační spáry, (12+1) ks"</t>
  </si>
  <si>
    <t>(12+1)*6,5</t>
  </si>
  <si>
    <t>48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</si>
  <si>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</si>
  <si>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</si>
  <si>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-2006949262</t>
  </si>
  <si>
    <t>49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</si>
  <si>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</si>
  <si>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</si>
  <si>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-1075155041</t>
  </si>
  <si>
    <t>"vodorovná výztuž dříku, výkaz, 542 ks prutů prům. 10 mm, viz příloha D.5"</t>
  </si>
  <si>
    <t>542*3,5*0,617/1000</t>
  </si>
  <si>
    <t>50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</si>
  <si>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</si>
  <si>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</si>
  <si>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-1238862580</t>
  </si>
  <si>
    <t>"svislá výztuž dříku, výkaz, 569 ks prutů prům. 25 mm, viz příloha D.5"</t>
  </si>
  <si>
    <t>569*4,707*2,47/1000</t>
  </si>
  <si>
    <t>51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</si>
  <si>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</si>
  <si>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</si>
  <si>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-96244121</t>
  </si>
  <si>
    <t>"výzt. dříku na líci vodorovná, síť s oky 150 x 150 prům. drátu 6 mm, viz příloha D.5"</t>
  </si>
  <si>
    <t>403,1445*3,014/1000</t>
  </si>
  <si>
    <t>52</t>
  </si>
  <si>
    <t>338171123</t>
  </si>
  <si>
    <t>Osazování sloupků a vzpěr plotových ocelových trubkových nebo profilovaných výšky do 2,60 m se zabetonováním (tř. C 25/30) do 0,08 m3 do připravených jamek</t>
  </si>
  <si>
    <t>kus</t>
  </si>
  <si>
    <t>-362622926</t>
  </si>
  <si>
    <t>"plotové sloupky, 48 ks"</t>
  </si>
  <si>
    <t>"plotové vzpěry, 9 ks"</t>
  </si>
  <si>
    <t>53</t>
  </si>
  <si>
    <t>55342262</t>
  </si>
  <si>
    <t>sloupek plotový koncový Pz a komaxitový 2350/48x1,5mm</t>
  </si>
  <si>
    <t>1614536966</t>
  </si>
  <si>
    <t>"plotové sloupky, 48 ks, viz příloha D.1, D.2"</t>
  </si>
  <si>
    <t>54</t>
  </si>
  <si>
    <t>55342254</t>
  </si>
  <si>
    <t>sloupek plotový průběžný Pz a komaxitový 2250/38x1,5mm</t>
  </si>
  <si>
    <t>716504106</t>
  </si>
  <si>
    <t>"pro vzpěry, 9 ks, viz příloha D.1, D.2"</t>
  </si>
  <si>
    <t>55</t>
  </si>
  <si>
    <t>348401130</t>
  </si>
  <si>
    <t>Osazení oplocení ze strojového pletiva s napínacími dráty do 15° sklonu svahu, výšky přes 1,6 do 2,0 m</t>
  </si>
  <si>
    <t>-158106653</t>
  </si>
  <si>
    <t>"oplocení výšky 1,80 m, viz příloha D.1, D.2"</t>
  </si>
  <si>
    <t>119,0</t>
  </si>
  <si>
    <t>56</t>
  </si>
  <si>
    <t>31327514</t>
  </si>
  <si>
    <t>pletivo drátěné plastifikované se čtvercovými oky 55/2,5mm v 180cm</t>
  </si>
  <si>
    <t>-1920708298</t>
  </si>
  <si>
    <t>"oplocení výšky 1,8 m, viz příloha D.1, D.2"</t>
  </si>
  <si>
    <t>57</t>
  </si>
  <si>
    <t>15619100</t>
  </si>
  <si>
    <t>drát poplastovaný kruhový napínací 2,5/3,5mm</t>
  </si>
  <si>
    <t>483267499</t>
  </si>
  <si>
    <t>"pro plot, 3 ks, viz příloha D.1, D.2"</t>
  </si>
  <si>
    <t>3*(119,0+2,0)</t>
  </si>
  <si>
    <t>58</t>
  </si>
  <si>
    <t>15619200</t>
  </si>
  <si>
    <t>drát poplastovaný kruhový vázací 1,1/1,5mm</t>
  </si>
  <si>
    <t>1871603988</t>
  </si>
  <si>
    <t>"pro uchycení napínacích drátů, viz příloha D.1, D.2"</t>
  </si>
  <si>
    <t>10,0</t>
  </si>
  <si>
    <t>59</t>
  </si>
  <si>
    <t>15619210</t>
  </si>
  <si>
    <t>krytka plastová D 38/48mm</t>
  </si>
  <si>
    <t>280302347</t>
  </si>
  <si>
    <t>"pro plotové sloupky, 48 ks"</t>
  </si>
  <si>
    <t>"pro plotové vzpěry, 9 ks"</t>
  </si>
  <si>
    <t>Vodorovné konstrukce</t>
  </si>
  <si>
    <t>60</t>
  </si>
  <si>
    <t>451311531</t>
  </si>
  <si>
    <t>Podklad z prostého betonu pod dlažbu pro prostředí s mrazovými cykly, ve vrstvě tl. přes 150 do 200 mm</t>
  </si>
  <si>
    <t>1292848447</t>
  </si>
  <si>
    <t>"podklad pod dlažbu a žlabovky, výkaz, viz příloha D.1, D.6"</t>
  </si>
  <si>
    <t>1,21+0,79</t>
  </si>
  <si>
    <t>61</t>
  </si>
  <si>
    <t>462512270R</t>
  </si>
  <si>
    <t>Zához z lomového kamene neupraveného záhozového s proštěrkováním z terénu, hmotnosti jednotlivých kamenů do 200 kg</t>
  </si>
  <si>
    <t>-421863051</t>
  </si>
  <si>
    <t>"zához z lomového kamene o jednotl. hmotnosti 80 - 200 kg z místního materiálu (cena snížena o cenu kamene), výkaz, "viz příloha D.4"</t>
  </si>
  <si>
    <t>"opevnění břehu v místě, kde se nenachází zeď"</t>
  </si>
  <si>
    <t>62</t>
  </si>
  <si>
    <t>462519002</t>
  </si>
  <si>
    <t>Zához z lomového kamene neupraveného záhozového Příplatek k cenám za urovnání viditelných ploch záhozu z kamene, hmotnosti jednotlivých kamenů do 200 kg</t>
  </si>
  <si>
    <t>508122824</t>
  </si>
  <si>
    <t>"úprava líce záhozu z lomového kamene o jednotl. hmotnosti 80 - 200 kg, výkaz"viz příloha D.4"</t>
  </si>
  <si>
    <t>1335,70</t>
  </si>
  <si>
    <t>63</t>
  </si>
  <si>
    <t>463212111</t>
  </si>
  <si>
    <t>Rovnanina z lomového kamene upraveného, tříděného jakékoliv tloušťky rovnaniny s vyklínováním spár a dutin úlomky kamene</t>
  </si>
  <si>
    <t>-982491762</t>
  </si>
  <si>
    <t>"rovnanina z kamene nad 200 kg, pod zavazovacím křídlem"viz příloha D.1, D.6"</t>
  </si>
  <si>
    <t>26,0</t>
  </si>
  <si>
    <t>64</t>
  </si>
  <si>
    <t>465513327</t>
  </si>
  <si>
    <t>Dlažba z lomového kamene lomařsky upraveného na cementovou maltu, s vyspárováním cementovou maltou, tl. kamene 300 mm</t>
  </si>
  <si>
    <t>736201656</t>
  </si>
  <si>
    <t>"vyústění kanalizace, viz příloha D.1, D.6"</t>
  </si>
  <si>
    <t>1,21</t>
  </si>
  <si>
    <t>65</t>
  </si>
  <si>
    <t>465928121</t>
  </si>
  <si>
    <t>Kladení dlažby dna melioračních kanálů z prefabrikovaných žlabů na sucho se zalitím spár cementovou maltou hmotnosti jednotlivě do 60 kg</t>
  </si>
  <si>
    <t>-1309483941</t>
  </si>
  <si>
    <t>"vyústění kanalizace - žlabovky, 7 ks, viz příloha D.1, D.6"</t>
  </si>
  <si>
    <t>66</t>
  </si>
  <si>
    <t>59227015</t>
  </si>
  <si>
    <t>žlabovka betonová s lomenými stěnami příkopová 330x800x100mm</t>
  </si>
  <si>
    <t>1960554869</t>
  </si>
  <si>
    <t>"vyústění kanalizace, 7 ks žlabovek, viz příloha D.1, D.6"</t>
  </si>
  <si>
    <t>7*0,33</t>
  </si>
  <si>
    <t>Komunikace</t>
  </si>
  <si>
    <t>67</t>
  </si>
  <si>
    <t>564261111</t>
  </si>
  <si>
    <t>Podklad nebo podsyp ze štěrkopísku ŠP s rozprostřením, vlhčením a zhutněním, po zhutnění tl. 200 mm</t>
  </si>
  <si>
    <t>-1580133432</t>
  </si>
  <si>
    <t>"podsyp pod rekonstruované trubní vedení z kameniny DN 200 v tl. 0,2 m, viz příloha D.2"</t>
  </si>
  <si>
    <t>0,32/0,2</t>
  </si>
  <si>
    <t>Trubní vedení</t>
  </si>
  <si>
    <t>68</t>
  </si>
  <si>
    <t>810391111</t>
  </si>
  <si>
    <t>Přeseknutí betonové trouby v rovině kolmé nebo skloněné k ose trouby, se začištěním DN přes 250 do 400 mm</t>
  </si>
  <si>
    <t>475556349</t>
  </si>
  <si>
    <t>"vyústění kanalizace, viz příloha D.6"</t>
  </si>
  <si>
    <t>69</t>
  </si>
  <si>
    <t>831352121</t>
  </si>
  <si>
    <t>Montáž potrubí z trub kameninových hrdlových s integrovaným těsněním v otevřeném výkopu ve sklonu do 20 % DN 200</t>
  </si>
  <si>
    <t>1922104695</t>
  </si>
  <si>
    <t>"rekonstrukce trubního vedení z kameniny DN 200, viz příloha D.2"</t>
  </si>
  <si>
    <t>4,0</t>
  </si>
  <si>
    <t>70</t>
  </si>
  <si>
    <t>59710633</t>
  </si>
  <si>
    <t>trouba kameninová glazovaná DN 200mm L1,00m spojovací systém F</t>
  </si>
  <si>
    <t>-284902791</t>
  </si>
  <si>
    <t>4*1,015 'Přepočtené koeficientem množství</t>
  </si>
  <si>
    <t>Ostatní konstrukce a práce-bourání</t>
  </si>
  <si>
    <t>71</t>
  </si>
  <si>
    <t>931626112</t>
  </si>
  <si>
    <t>Úprava dilatační spáry konstrukcí z prostého nebo železového betonu asfaltová úprava dvojnásobným nátěrem</t>
  </si>
  <si>
    <t>-1820778809</t>
  </si>
  <si>
    <t>369,22</t>
  </si>
  <si>
    <t>19,04</t>
  </si>
  <si>
    <t>72</t>
  </si>
  <si>
    <t>931992121</t>
  </si>
  <si>
    <t>Výplň dilatačních spár z polystyrenu extrudovaného, tloušťky 20 mm</t>
  </si>
  <si>
    <t>991658926</t>
  </si>
  <si>
    <t>"dilatační spáry, 15 ks, viz příloha D.5"</t>
  </si>
  <si>
    <t>15*8,5</t>
  </si>
  <si>
    <t>73</t>
  </si>
  <si>
    <t>931994111</t>
  </si>
  <si>
    <t>Těsnění spáry betonové konstrukce pásy, profily, tmely profilem, spáry styčné u prefa dílců bobtnajícím</t>
  </si>
  <si>
    <t>-1255883510</t>
  </si>
  <si>
    <t>"těsnění pracovních spár bobtnavým páskem, výkaz, viz příloha D.5"</t>
  </si>
  <si>
    <t>75,0</t>
  </si>
  <si>
    <t>74</t>
  </si>
  <si>
    <t>931994142</t>
  </si>
  <si>
    <t>Těsnění spáry betonové konstrukce pásy, profily, tmely tmelem polyuretanovým spáry dilatační do 4,0 cm2</t>
  </si>
  <si>
    <t>1432659007</t>
  </si>
  <si>
    <t>"dilatační spáry, 15 ks, výkaz, viz příloha D.5"</t>
  </si>
  <si>
    <t>15*6,6</t>
  </si>
  <si>
    <t>75</t>
  </si>
  <si>
    <t>941111111</t>
  </si>
  <si>
    <t>Montáž lešení řadového trubkového lehkého pracovního s podlahami s provozním zatížením tř. 3 do 200 kg/m2 šířky tř. W06 od 0,6 do 0,9 m, výšky do 10 m</t>
  </si>
  <si>
    <t>1334142569</t>
  </si>
  <si>
    <t>"pro stavbu zdí, 14 úseků, viz příloha D.1"</t>
  </si>
  <si>
    <t>14*6,0*4,0</t>
  </si>
  <si>
    <t>76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</si>
  <si>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</si>
  <si>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</si>
  <si>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648977158</t>
  </si>
  <si>
    <t>"pro stavbu zdí, 14 úseků po 5 dnech, viz příloha D.1"</t>
  </si>
  <si>
    <t>14*6,0*4,0*5</t>
  </si>
  <si>
    <t>77</t>
  </si>
  <si>
    <t>941111811</t>
  </si>
  <si>
    <t>Demontáž lešení řadového trubkového lehkého pracovního s podlahami s provozním zatížením tř. 3 do 200 kg/m2 šířky tř. W06 od 0,6 do 0,9 m, výšky do 10 m</t>
  </si>
  <si>
    <t>-2144104481</t>
  </si>
  <si>
    <t>"po dokončení stavby zdí, 14 úseků, viz příloha D.51"</t>
  </si>
  <si>
    <t>78</t>
  </si>
  <si>
    <t>961044111</t>
  </si>
  <si>
    <t>Bourání základů z betonu prostého</t>
  </si>
  <si>
    <t>-2938448</t>
  </si>
  <si>
    <t>"betonová podezdívka plotu, viz příloha D.1, D.2"</t>
  </si>
  <si>
    <t>0,225</t>
  </si>
  <si>
    <t>79</t>
  </si>
  <si>
    <t>962022491</t>
  </si>
  <si>
    <t>Bourání zdiva nadzákladového kamenného nebo smíšeného kamenného na maltu cementovou, objemu přes 1 m3</t>
  </si>
  <si>
    <t>1198916295</t>
  </si>
  <si>
    <t>"vyústění kanalizace - demolice pův. čela, viz příloha D.6"</t>
  </si>
  <si>
    <t>2,0</t>
  </si>
  <si>
    <t>80</t>
  </si>
  <si>
    <t>962042321</t>
  </si>
  <si>
    <t>Bourání zdiva z betonu prostého nadzákladového objemu přes 1 m3</t>
  </si>
  <si>
    <t>545326304</t>
  </si>
  <si>
    <t>81</t>
  </si>
  <si>
    <t>966003818</t>
  </si>
  <si>
    <t>Rozebrání dřevěného oplocení se sloupky osové vzdálenosti do 4,00 m, výšky do 2,50 m, osazených do hloubky 1,00 m s příčníky a ocelovými sloupky z prken a latí</t>
  </si>
  <si>
    <t>-543665761</t>
  </si>
  <si>
    <t>"plot v dl. 2,5 m, viz příloha D.1, D.2"</t>
  </si>
  <si>
    <t>2,5</t>
  </si>
  <si>
    <t>82</t>
  </si>
  <si>
    <t>981511114</t>
  </si>
  <si>
    <t>Demolice konstrukcí objektů postupným rozebíráním konstrukcí ze železobetonu</t>
  </si>
  <si>
    <t>-1439181010</t>
  </si>
  <si>
    <t>"konstrukce ŽB rampy (vyhlídka), viz příloha D.1, D.2"</t>
  </si>
  <si>
    <t>3,0</t>
  </si>
  <si>
    <t>997</t>
  </si>
  <si>
    <t>Přesun sutě</t>
  </si>
  <si>
    <t>83</t>
  </si>
  <si>
    <t>997013802R1</t>
  </si>
  <si>
    <t>Likvidace stavebního odpadu železobetonového včetně naložení, dopravy, uložení a poplatku za uložení</t>
  </si>
  <si>
    <t>-1169699802</t>
  </si>
  <si>
    <t>3,0*2,4</t>
  </si>
  <si>
    <t>84</t>
  </si>
  <si>
    <t>997013811R1</t>
  </si>
  <si>
    <t>Likvidace stavebního odpadu dřevěného včetně naložení, dopravy, uložení a poplatku za uložení</t>
  </si>
  <si>
    <t>-1651692980</t>
  </si>
  <si>
    <t>"dřevěný materiál z rozebraného plotu, viz příloha D.1, B"</t>
  </si>
  <si>
    <t>0,15*0,6</t>
  </si>
  <si>
    <t>85</t>
  </si>
  <si>
    <t>997013813R</t>
  </si>
  <si>
    <t>Likvidace stavebního odpadu z plastických hmot včetně naložení, dopravy, uložení a poplatku za uložení</t>
  </si>
  <si>
    <t>-852065688</t>
  </si>
  <si>
    <t>"fólie z jímky, viz příloha D.1, B"</t>
  </si>
  <si>
    <t>0,058</t>
  </si>
  <si>
    <t>86</t>
  </si>
  <si>
    <t>997013831R1</t>
  </si>
  <si>
    <t>Likvidace stavebního odpadu směsného stavebního a demoličního včetně naložení, dopravy, uložení a poplatku za uložení</t>
  </si>
  <si>
    <t>1938522761</t>
  </si>
  <si>
    <t>"vybouraný materiál, viz příloha D.1"</t>
  </si>
  <si>
    <t>"vybouraný kámen z původního čela vyústění kanalizace"</t>
  </si>
  <si>
    <t>2,0*2,5</t>
  </si>
  <si>
    <t>"vybouraný beton z původního čela vyústění kanalizace"</t>
  </si>
  <si>
    <t>2,0*2,0</t>
  </si>
  <si>
    <t>"betonová podezdívka plotu"</t>
  </si>
  <si>
    <t>0,225*2,0</t>
  </si>
  <si>
    <t>"demontované litinové potrubí"</t>
  </si>
  <si>
    <t>0,123</t>
  </si>
  <si>
    <t>87</t>
  </si>
  <si>
    <t>997223855R</t>
  </si>
  <si>
    <t>Likvidace zeminy a kameniva včetně naložení, dopravy, uložení a poplatku za uložení</t>
  </si>
  <si>
    <t>1093241025</t>
  </si>
  <si>
    <t>"přebytečný materiál, viz příloha B"</t>
  </si>
  <si>
    <t>"zemní materiál"</t>
  </si>
  <si>
    <t xml:space="preserve">"materiál z výkopu, děr pro plotové sloupky a vytříděný drobný materiál z výkopu tř. 5 a 6", </t>
  </si>
  <si>
    <t>"odpočet materiálu pro zásyp a odváženého materiálu používaného v objektu SO 02 do jímek"</t>
  </si>
  <si>
    <t>(775,35+35,874+1,074+110,0-791,9-122,4)*1,8</t>
  </si>
  <si>
    <t>"kámenitý materiál"</t>
  </si>
  <si>
    <t>"materiál z výkopu a dolamování"</t>
  </si>
  <si>
    <t>"odpočet vytříděného drobného materiálu z výkopu tř. 5 a 6 použitého do zásypu a kamene potřebného pro zához"</t>
  </si>
  <si>
    <t>(90,136+545,778+60,642-110,0-563,51)*2,5</t>
  </si>
  <si>
    <t>998</t>
  </si>
  <si>
    <t>Přesun hmot</t>
  </si>
  <si>
    <t>88</t>
  </si>
  <si>
    <t>998332011</t>
  </si>
  <si>
    <t>Přesun hmot pro úpravy vodních toků a kanály, hráze rybníků apod. dopravní vzdálenost do 500 m</t>
  </si>
  <si>
    <t>627835241</t>
  </si>
  <si>
    <t>PSV</t>
  </si>
  <si>
    <t>Práce a dodávky PSV</t>
  </si>
  <si>
    <t>721</t>
  </si>
  <si>
    <t>Zdravotechnika - vnitřní kanalizace</t>
  </si>
  <si>
    <t>89</t>
  </si>
  <si>
    <t>721140806</t>
  </si>
  <si>
    <t>Demontáž potrubí z litinových trub odpadních nebo dešťových přes 100 do DN 200</t>
  </si>
  <si>
    <t>-1184933757</t>
  </si>
  <si>
    <t>"rekonstrukce trubního vedení z kameniny DN 200, viz příloha D.1, D.2"</t>
  </si>
  <si>
    <t>90</t>
  </si>
  <si>
    <t>721290821</t>
  </si>
  <si>
    <t>Vnitrostaveništní přemístění vybouraných (demontovaných) hmot vnitřní kanalizace vodorovně do 100 m v objektech výšky do 6 m</t>
  </si>
  <si>
    <t>140679692</t>
  </si>
  <si>
    <t>767</t>
  </si>
  <si>
    <t>Konstrukce zámečnické</t>
  </si>
  <si>
    <t>91</t>
  </si>
  <si>
    <t>767995111</t>
  </si>
  <si>
    <t>Montáž ostatních atypických zámečnických konstrukcí hmotnosti do 5 kg</t>
  </si>
  <si>
    <t>1094093244</t>
  </si>
  <si>
    <t>"kotvení kamenného obkladu, výkaz, 1296 ks prutů prům 6 mm (včetně vrtů a zálivky)"</t>
  </si>
  <si>
    <t>1296*0,5*0,222</t>
  </si>
  <si>
    <t>"kotvení protierozní rohože, výkaz, 770 ks prutů prům 6 mm"</t>
  </si>
  <si>
    <t>770*0,5*0,222</t>
  </si>
  <si>
    <t>92</t>
  </si>
  <si>
    <t>13021010</t>
  </si>
  <si>
    <t>tyč ocelová žebírková jakost BSt 500S výztuž do betonu D 6mm</t>
  </si>
  <si>
    <t>1043681367</t>
  </si>
  <si>
    <t>"kotvení kamenného obkladu, výkaz, 1296 ks prutů prům 6 mm"</t>
  </si>
  <si>
    <t>1296*0,5*0,222/1000</t>
  </si>
  <si>
    <t>770*0,5*0,222/1000</t>
  </si>
  <si>
    <t>93</t>
  </si>
  <si>
    <t>767995112</t>
  </si>
  <si>
    <t>Montáž ostatních atypických zámečnických konstrukcí hmotnosti přes 5 do 10 kg</t>
  </si>
  <si>
    <t>272010766</t>
  </si>
  <si>
    <t>"kotvy základu, výkaz, 80 ks prutů prům. 25 mm, viz příloha D.1"</t>
  </si>
  <si>
    <t>80*2,4*3,85</t>
  </si>
  <si>
    <t>94</t>
  </si>
  <si>
    <t>13021019</t>
  </si>
  <si>
    <t>tyč ocelová žebírková jakost BSt 500S výztuž do betonu D 25mm</t>
  </si>
  <si>
    <t>-1098354377</t>
  </si>
  <si>
    <t>"pro kotvy základu, výkaz, 80 ks prutů prům. 25 mm, viz příloha D.1"</t>
  </si>
  <si>
    <t>80*2,4*3,85/1000</t>
  </si>
  <si>
    <t>95</t>
  </si>
  <si>
    <t>998767101</t>
  </si>
  <si>
    <t>Přesun hmot pro zámečnické konstrukce stanovený z hmotnosti přesunovaného materiálu vodorovná dopravní vzdálenost do 50 m v objektech výšky do 6 m</t>
  </si>
  <si>
    <t>-612476442</t>
  </si>
  <si>
    <t>2. - SO 02 Příčné prahy</t>
  </si>
  <si>
    <t>5*4</t>
  </si>
  <si>
    <t>1914770668</t>
  </si>
  <si>
    <t>"likvidace jímky po dokončení stavby, 2/3 celkové kubatury jímky nad vodou, viz příloha D.1, D.4"</t>
  </si>
  <si>
    <t>2/3*122,4</t>
  </si>
  <si>
    <t>1784673631</t>
  </si>
  <si>
    <t>81,6*0,3 'Přepočtené koeficientem množství</t>
  </si>
  <si>
    <t>"likvidace jímky po dokončení stavby, 1/3 celkové kubatury jímky nad vodou, viz příloha D.1, D.4"</t>
  </si>
  <si>
    <t>1/3*122,4</t>
  </si>
  <si>
    <t>132501201</t>
  </si>
  <si>
    <t>Hloubení zapažených i nezapažených rýh šířky přes 600 do 2 000 mm s urovnáním dna do předepsaného profilu a spádu s použitím trhavin v hornině 6 pro jakékoliv množství</t>
  </si>
  <si>
    <t>1502733863</t>
  </si>
  <si>
    <t>"50 % celkového výkopu, viz příloha D.1, D.4"</t>
  </si>
  <si>
    <t>"pro práh km 0,0245, výkaz"</t>
  </si>
  <si>
    <t>32,89*0,5</t>
  </si>
  <si>
    <t>"pro práh km 0,0695, výkaz"</t>
  </si>
  <si>
    <t>20,63*0,5</t>
  </si>
  <si>
    <t>138501201</t>
  </si>
  <si>
    <t>Dolamování zapažených nebo nezapažených hloubených vykopávek v horninách tř. 5 až 7 s použitím pneum s příp. nutným přemístěním výkopku ve výkopišti, bez naložení rýh, ve vrstvě tl. do 500 mm v hornině tř. 6</t>
  </si>
  <si>
    <t>-1000814561</t>
  </si>
  <si>
    <t>-973888334</t>
  </si>
  <si>
    <t>"materiál z dolamování"</t>
  </si>
  <si>
    <t>5,352</t>
  </si>
  <si>
    <t>"materiál z jímek na meziskládku, viz příloha D.1"</t>
  </si>
  <si>
    <t>122,40</t>
  </si>
  <si>
    <t>-1697066173</t>
  </si>
  <si>
    <t>"materiál z výkopu rýhy na meziskládku"</t>
  </si>
  <si>
    <t>26,76</t>
  </si>
  <si>
    <t>9,48</t>
  </si>
  <si>
    <t>167101102</t>
  </si>
  <si>
    <t>Nakládání, skládání a překládání neulehlého výkopku nebo sypaniny nakládání, množství přes 100 m3, z hornin tř. 1 až 4</t>
  </si>
  <si>
    <t>-532199472</t>
  </si>
  <si>
    <t>"přebytečný materiál z meziskládky, viz příloha D.1"</t>
  </si>
  <si>
    <t>-1265003781</t>
  </si>
  <si>
    <t>"materiál z dolamování rýh"</t>
  </si>
  <si>
    <t>"materiál pro zához z meziskládky"</t>
  </si>
  <si>
    <t>"přebytečný materiál z meziskládky"</t>
  </si>
  <si>
    <t>26,76+26,76-9,48</t>
  </si>
  <si>
    <t>"jímka z materiálu dovezeného z SO 01 - z jímek, viz příloha D.1"</t>
  </si>
  <si>
    <t>"fólie na zemní hrázku (jímku), viz příloha D.1, D.5"</t>
  </si>
  <si>
    <t>40,0*2,5</t>
  </si>
  <si>
    <t>100*1,15 'Přepočtené koeficientem množství</t>
  </si>
  <si>
    <t>"vrty pro kotvy prahů, výkaz, 32 ks, dl. vrtu 1,5 m, viz příloha D.1, D.5"</t>
  </si>
  <si>
    <t>32*1,5</t>
  </si>
  <si>
    <t>"práh km 0,0245, výkaz"</t>
  </si>
  <si>
    <t>25,60</t>
  </si>
  <si>
    <t>"práh km 0,0695, výkaz"</t>
  </si>
  <si>
    <t>22,21</t>
  </si>
  <si>
    <t>"práh km 0,0245 včetně dilatační spáry, výkaz"</t>
  </si>
  <si>
    <t>"práh km 0,0695 včetně dilatační spáry, výkaz"</t>
  </si>
  <si>
    <t>8,0</t>
  </si>
  <si>
    <t>"výztuž základových pasů - vodorovná síť s oky 100 x 100 prům. drátu 8 mm, viz příloha D.5"</t>
  </si>
  <si>
    <t>199,344*7,9/1000</t>
  </si>
  <si>
    <t>"obklad v tl. 0,3 m, viz příloha D.5"</t>
  </si>
  <si>
    <t>28,90*0,3</t>
  </si>
  <si>
    <t>26,35*0,3</t>
  </si>
  <si>
    <t>"zához z lomového kamene o jednotl. hmotnosti 80 - 200 kg z místního materiálu (cena snížena o cenu kamene), výkaz, viz příloha D.5"</t>
  </si>
  <si>
    <t>6,67</t>
  </si>
  <si>
    <t>2,81</t>
  </si>
  <si>
    <t>"úprava líce záhozu z lomového kamene o jednotl. hmotnosti 80 - 200 kg, výkaz, viz příloha D.5"</t>
  </si>
  <si>
    <t>8,14</t>
  </si>
  <si>
    <t>2,44</t>
  </si>
  <si>
    <t>"dilatační spáry, 1+1 ks, výkaz, viz příloha D.1"</t>
  </si>
  <si>
    <t>(1+1)*4,3</t>
  </si>
  <si>
    <t>1632027320</t>
  </si>
  <si>
    <t>"fólie z jímky, viz příloha D.5, B"</t>
  </si>
  <si>
    <t>0,023</t>
  </si>
  <si>
    <t>-1309668297</t>
  </si>
  <si>
    <t>"přebytečný materiál, viz příloha D.5, B"</t>
  </si>
  <si>
    <t>"materiál z jímek"</t>
  </si>
  <si>
    <t>122,40*1,8</t>
  </si>
  <si>
    <t>"materiál z výkopu rýhy"</t>
  </si>
  <si>
    <t>26,76*2,5</t>
  </si>
  <si>
    <t>"odpočet kamene použitého pro zához"</t>
  </si>
  <si>
    <t>-9,48*2,5</t>
  </si>
  <si>
    <t>"kotvení kamenného obkladu, výkaz, 195 ks prutů prům 6 mm (včetně vrtů a zálivky), viz příloha D.1, D.5"</t>
  </si>
  <si>
    <t>195*0,5*0,222</t>
  </si>
  <si>
    <t>"kotvení kamenného obkladu, výkaz, 195 ks prutů prům 6 mm, viz příloha D.1, D.5"</t>
  </si>
  <si>
    <t>195*0,5*0,222/1000</t>
  </si>
  <si>
    <t>"kotvy prahů, výkaz, 32 ks prutů prům. 25 mm, viz příloha D.1, D.5"</t>
  </si>
  <si>
    <t>32*2,4*3,85</t>
  </si>
  <si>
    <t>"pro kotvy základu, výkaz, 32 ks prutů prům. 25 mm, viz příloha D.1, D.5"</t>
  </si>
  <si>
    <t>32*2,4*3,85/1000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</si>
  <si>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</si>
  <si>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</si>
  <si>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</si>
  <si>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</si>
  <si>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</si>
  <si>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</si>
  <si>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</si>
  <si>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</si>
  <si>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</si>
  <si>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</si>
  <si>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01114</t>
  </si>
  <si>
    <t>Zajištění mobilní třídicí linky včetně provozu - přetřídění materiálu</t>
  </si>
  <si>
    <t>soubor</t>
  </si>
  <si>
    <t>1024</t>
  </si>
  <si>
    <t>888401420</t>
  </si>
  <si>
    <t>"provoz třídičky včetně třídění vykopaného materiálu pro další použití, viz příloha B.8, D.1"</t>
  </si>
  <si>
    <t>01117</t>
  </si>
  <si>
    <t>Zajištění zřízení provizorní panelové plochy</t>
  </si>
  <si>
    <t>1008264910</t>
  </si>
  <si>
    <t>"ochranné opatření na křížení sítí, zpevnění silničními panely včetně podsypu (12,0 m2), viz příloha B.8, D.1"</t>
  </si>
  <si>
    <t>01131</t>
  </si>
  <si>
    <t>Zajištění obnovy stávající nezpevněné komunikace</t>
  </si>
  <si>
    <t>1990392700</t>
  </si>
  <si>
    <t>"obnova stávající nezpevněné komunikace při jejím případném porušení, viz příloha B.8, D.1"</t>
  </si>
  <si>
    <t>"předpokládaná plocha využívané nezpevněné komunikace 50,0 x 4,0 m"</t>
  </si>
  <si>
    <t>02</t>
  </si>
  <si>
    <t>Projektová dokumentace - ostatní náklady</t>
  </si>
  <si>
    <t>023</t>
  </si>
  <si>
    <t>Vypracování projektu skutečného provedení díla</t>
  </si>
  <si>
    <t>209319675</t>
  </si>
  <si>
    <t>viz příloha B."</t>
  </si>
  <si>
    <t>026</t>
  </si>
  <si>
    <t>Zpracování realizační dokumentace zhotovitele, dílenských výkresů, technologických předpisů</t>
  </si>
  <si>
    <t>989261138</t>
  </si>
  <si>
    <t>"technologické předpisy pažení, viz příloha D.1"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</si>
  <si>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</si>
  <si>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</si>
  <si>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</si>
  <si>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</si>
  <si>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</si>
  <si>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-685846554</t>
  </si>
  <si>
    <t>"viz příloha B."</t>
  </si>
  <si>
    <t>035</t>
  </si>
  <si>
    <t>Zajištění veškerých geodetických prací souvisejících s realizací díla</t>
  </si>
  <si>
    <t>-637346009</t>
  </si>
  <si>
    <t>"viz příloha B.1"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</si>
  <si>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</si>
  <si>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</si>
  <si>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</si>
  <si>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</si>
  <si>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-1753198883</t>
  </si>
  <si>
    <t>"viz příloha B., D.1"</t>
  </si>
  <si>
    <t>0931</t>
  </si>
  <si>
    <t>Provedení pasportizace stávajících nemovitostí (vč. pozemků) a jejich příslušenství, zajištění fotodokumentace stávajícího stavu přístupových komunikací</t>
  </si>
  <si>
    <t>1170969234</t>
  </si>
  <si>
    <t>09920</t>
  </si>
  <si>
    <t>Odborné odlovení rybí obsádky z prostoru staveniště</t>
  </si>
  <si>
    <t>701199053</t>
  </si>
  <si>
    <t>09921</t>
  </si>
  <si>
    <t>Zajištění biologického dozoru odborně způsobilou osobou</t>
  </si>
  <si>
    <t>-1161708203</t>
  </si>
  <si>
    <t>"biologický dozor po dobu 3 měsíců"</t>
  </si>
  <si>
    <t>"zajištění terénního monitoringu staveniště"</t>
  </si>
  <si>
    <t>"sledování výskytu ochranářsky významných organismů"</t>
  </si>
  <si>
    <t>"zajištění plnění podmínek orgánu ochrany přírody"</t>
  </si>
  <si>
    <t>"koordinace prací biologického servisu"</t>
  </si>
  <si>
    <t>"zpracování zprávy o výsledcích biologického dozoru"</t>
  </si>
  <si>
    <t>09922</t>
  </si>
  <si>
    <t>Zajištění biologického servisu odborně způsobilou osobou</t>
  </si>
  <si>
    <t>-2112545560</t>
  </si>
  <si>
    <t>"zajištění opakovaného záchranného odlovu a přesunu živočichů a rostlin"</t>
  </si>
  <si>
    <t>"transfer nebo dočasná deponace rostlin ve vhodném zařízení"</t>
  </si>
  <si>
    <t>"vedení statistik o transferech živočichů a rostlin"</t>
  </si>
  <si>
    <t>09944</t>
  </si>
  <si>
    <t>Zajištění provedení nedestruktivní zkoušky kotev</t>
  </si>
  <si>
    <t>-23689009</t>
  </si>
  <si>
    <t>"kotvy základu do skalního podloží, viz příloha D.1"</t>
  </si>
  <si>
    <t>09968</t>
  </si>
  <si>
    <t>Čištění vozovek splachováním vodou povrchu podkladu nebo krytu živičného, betonového nebo dlážděného</t>
  </si>
  <si>
    <t>-11495659</t>
  </si>
  <si>
    <t>"čištění během stavby vodou z mobilních zdrojů (100,0 x 4,0 m), viz příloha E"</t>
  </si>
  <si>
    <t>0997</t>
  </si>
  <si>
    <t>Zajištění kontrolního a zkušebního plánu stavby</t>
  </si>
  <si>
    <t>-1062829651</t>
  </si>
  <si>
    <t>099911</t>
  </si>
  <si>
    <t>Zajištění vedení průběžné evidence odpadů</t>
  </si>
  <si>
    <t>-2098356551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</si>
</sst>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E14" sqref="E14:AJ14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49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50"/>
      <c r="BS6" s="16" t="s">
        <v>18</v>
      </c>
    </row>
    <row r="7" spans="1:74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E7" s="250"/>
      <c r="BS7" s="16" t="s">
        <v>23</v>
      </c>
    </row>
    <row r="8" spans="1:74" ht="12" customHeight="1">
      <c r="B8" s="20"/>
      <c r="C8" s="21"/>
      <c r="D8" s="28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26</v>
      </c>
      <c r="AL8" s="21"/>
      <c r="AM8" s="21"/>
      <c r="AN8" s="29" t="s">
        <v>27</v>
      </c>
      <c r="AO8" s="21"/>
      <c r="AP8" s="21"/>
      <c r="AQ8" s="21"/>
      <c r="AR8" s="19"/>
      <c r="BE8" s="250"/>
      <c r="BS8" s="16" t="s">
        <v>28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29</v>
      </c>
    </row>
    <row r="10" spans="1:74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250"/>
      <c r="BS10" s="16" t="s">
        <v>18</v>
      </c>
    </row>
    <row r="11" spans="1:74" ht="18.45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34</v>
      </c>
      <c r="AL11" s="21"/>
      <c r="AM11" s="21"/>
      <c r="AN11" s="26" t="s">
        <v>32</v>
      </c>
      <c r="AO11" s="21"/>
      <c r="AP11" s="21"/>
      <c r="AQ11" s="21"/>
      <c r="AR11" s="19"/>
      <c r="BE11" s="250"/>
      <c r="BS11" s="16" t="s">
        <v>18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18</v>
      </c>
    </row>
    <row r="13" spans="1:74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0" t="s">
        <v>36</v>
      </c>
      <c r="AO13" s="21"/>
      <c r="AP13" s="21"/>
      <c r="AQ13" s="21"/>
      <c r="AR13" s="19"/>
      <c r="BE13" s="250"/>
      <c r="BS13" s="16" t="s">
        <v>18</v>
      </c>
    </row>
    <row r="14" spans="1:74" ht="10.199999999999999">
      <c r="B14" s="20"/>
      <c r="C14" s="21"/>
      <c r="D14" s="21"/>
      <c r="E14" s="272" t="s">
        <v>36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34</v>
      </c>
      <c r="AL14" s="21"/>
      <c r="AM14" s="21"/>
      <c r="AN14" s="30" t="s">
        <v>36</v>
      </c>
      <c r="AO14" s="21"/>
      <c r="AP14" s="21"/>
      <c r="AQ14" s="21"/>
      <c r="AR14" s="19"/>
      <c r="BE14" s="250"/>
      <c r="BS14" s="16" t="s">
        <v>18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250"/>
      <c r="BS16" s="16" t="s">
        <v>4</v>
      </c>
    </row>
    <row r="17" spans="2:71" ht="18.45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34</v>
      </c>
      <c r="AL17" s="21"/>
      <c r="AM17" s="21"/>
      <c r="AN17" s="26" t="s">
        <v>32</v>
      </c>
      <c r="AO17" s="21"/>
      <c r="AP17" s="21"/>
      <c r="AQ17" s="21"/>
      <c r="AR17" s="19"/>
      <c r="BE17" s="250"/>
      <c r="BS17" s="16" t="s">
        <v>39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2:71" ht="12" customHeight="1">
      <c r="B19" s="20"/>
      <c r="C19" s="21"/>
      <c r="D19" s="28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32</v>
      </c>
      <c r="AO19" s="21"/>
      <c r="AP19" s="21"/>
      <c r="AQ19" s="21"/>
      <c r="AR19" s="19"/>
      <c r="BE19" s="250"/>
      <c r="BS19" s="16" t="s">
        <v>18</v>
      </c>
    </row>
    <row r="20" spans="2:71" ht="18.45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34</v>
      </c>
      <c r="AL20" s="21"/>
      <c r="AM20" s="21"/>
      <c r="AN20" s="26" t="s">
        <v>32</v>
      </c>
      <c r="AO20" s="21"/>
      <c r="AP20" s="21"/>
      <c r="AQ20" s="21"/>
      <c r="AR20" s="19"/>
      <c r="BE20" s="250"/>
      <c r="BS20" s="16" t="s">
        <v>4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2:71" ht="12" customHeight="1">
      <c r="B22" s="20"/>
      <c r="C22" s="21"/>
      <c r="D22" s="28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2:71" ht="33.75" customHeight="1">
      <c r="B23" s="20"/>
      <c r="C23" s="21"/>
      <c r="D23" s="21"/>
      <c r="E23" s="274" t="s">
        <v>43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50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2:7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2:71" s="1" customFormat="1" ht="25.95" customHeight="1">
      <c r="B26" s="33"/>
      <c r="C26" s="34"/>
      <c r="D26" s="35" t="s">
        <v>44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ROUNDUP(AG54,2)</f>
        <v>0</v>
      </c>
      <c r="AL26" s="252"/>
      <c r="AM26" s="252"/>
      <c r="AN26" s="252"/>
      <c r="AO26" s="252"/>
      <c r="AP26" s="34"/>
      <c r="AQ26" s="34"/>
      <c r="AR26" s="37"/>
      <c r="BE26" s="250"/>
    </row>
    <row r="27" spans="2:71" s="1" customFormat="1" ht="6.9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0"/>
    </row>
    <row r="28" spans="2:71" s="1" customFormat="1" ht="10.19999999999999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45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46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47</v>
      </c>
      <c r="AL28" s="275"/>
      <c r="AM28" s="275"/>
      <c r="AN28" s="275"/>
      <c r="AO28" s="275"/>
      <c r="AP28" s="34"/>
      <c r="AQ28" s="34"/>
      <c r="AR28" s="37"/>
      <c r="BE28" s="250"/>
    </row>
    <row r="29" spans="2:71" s="2" customFormat="1" ht="14.4" hidden="1" customHeight="1">
      <c r="B29" s="38"/>
      <c r="C29" s="39"/>
      <c r="D29" s="28" t="s">
        <v>48</v>
      </c>
      <c r="E29" s="39"/>
      <c r="F29" s="28" t="s">
        <v>49</v>
      </c>
      <c r="G29" s="39"/>
      <c r="H29" s="39"/>
      <c r="I29" s="39"/>
      <c r="J29" s="39"/>
      <c r="K29" s="39"/>
      <c r="L29" s="276">
        <v>0.21</v>
      </c>
      <c r="M29" s="248"/>
      <c r="N29" s="248"/>
      <c r="O29" s="248"/>
      <c r="P29" s="248"/>
      <c r="Q29" s="39"/>
      <c r="R29" s="39"/>
      <c r="S29" s="39"/>
      <c r="T29" s="39"/>
      <c r="U29" s="39"/>
      <c r="V29" s="39"/>
      <c r="W29" s="247">
        <f>ROUNDUP(AZ54,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9"/>
      <c r="AG29" s="39"/>
      <c r="AH29" s="39"/>
      <c r="AI29" s="39"/>
      <c r="AJ29" s="39"/>
      <c r="AK29" s="247">
        <f>ROUNDUP(AV54, 2)</f>
        <v>0</v>
      </c>
      <c r="AL29" s="248"/>
      <c r="AM29" s="248"/>
      <c r="AN29" s="248"/>
      <c r="AO29" s="248"/>
      <c r="AP29" s="39"/>
      <c r="AQ29" s="39"/>
      <c r="AR29" s="40"/>
      <c r="BE29" s="250"/>
    </row>
    <row r="30" spans="2:71" s="2" customFormat="1" ht="14.4" hidden="1" customHeight="1">
      <c r="B30" s="38"/>
      <c r="C30" s="39"/>
      <c r="D30" s="39"/>
      <c r="E30" s="39"/>
      <c r="F30" s="28" t="s">
        <v>50</v>
      </c>
      <c r="G30" s="39"/>
      <c r="H30" s="39"/>
      <c r="I30" s="39"/>
      <c r="J30" s="39"/>
      <c r="K30" s="39"/>
      <c r="L30" s="276">
        <v>0.15</v>
      </c>
      <c r="M30" s="248"/>
      <c r="N30" s="248"/>
      <c r="O30" s="248"/>
      <c r="P30" s="248"/>
      <c r="Q30" s="39"/>
      <c r="R30" s="39"/>
      <c r="S30" s="39"/>
      <c r="T30" s="39"/>
      <c r="U30" s="39"/>
      <c r="V30" s="39"/>
      <c r="W30" s="247">
        <f>ROUNDUP(BA54,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9"/>
      <c r="AG30" s="39"/>
      <c r="AH30" s="39"/>
      <c r="AI30" s="39"/>
      <c r="AJ30" s="39"/>
      <c r="AK30" s="247">
        <f>ROUNDUP(AW54, 2)</f>
        <v>0</v>
      </c>
      <c r="AL30" s="248"/>
      <c r="AM30" s="248"/>
      <c r="AN30" s="248"/>
      <c r="AO30" s="248"/>
      <c r="AP30" s="39"/>
      <c r="AQ30" s="39"/>
      <c r="AR30" s="40"/>
      <c r="BE30" s="250"/>
    </row>
    <row r="31" spans="2:71" s="2" customFormat="1" ht="14.4" customHeight="1">
      <c r="B31" s="38"/>
      <c r="C31" s="39"/>
      <c r="D31" s="28" t="s">
        <v>48</v>
      </c>
      <c r="E31" s="39"/>
      <c r="F31" s="28" t="s">
        <v>51</v>
      </c>
      <c r="G31" s="39"/>
      <c r="H31" s="39"/>
      <c r="I31" s="39"/>
      <c r="J31" s="39"/>
      <c r="K31" s="39"/>
      <c r="L31" s="276">
        <v>0.21</v>
      </c>
      <c r="M31" s="248"/>
      <c r="N31" s="248"/>
      <c r="O31" s="248"/>
      <c r="P31" s="248"/>
      <c r="Q31" s="39"/>
      <c r="R31" s="39"/>
      <c r="S31" s="39"/>
      <c r="T31" s="39"/>
      <c r="U31" s="39"/>
      <c r="V31" s="39"/>
      <c r="W31" s="247">
        <f>ROUNDUP(BB54,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9"/>
      <c r="AG31" s="39"/>
      <c r="AH31" s="39"/>
      <c r="AI31" s="39"/>
      <c r="AJ31" s="39"/>
      <c r="AK31" s="247">
        <v>0</v>
      </c>
      <c r="AL31" s="248"/>
      <c r="AM31" s="248"/>
      <c r="AN31" s="248"/>
      <c r="AO31" s="248"/>
      <c r="AP31" s="39"/>
      <c r="AQ31" s="39"/>
      <c r="AR31" s="40"/>
      <c r="BE31" s="250"/>
    </row>
    <row r="32" spans="2:71" s="2" customFormat="1" ht="14.4" customHeight="1">
      <c r="B32" s="38"/>
      <c r="C32" s="39"/>
      <c r="D32" s="39"/>
      <c r="E32" s="39"/>
      <c r="F32" s="28" t="s">
        <v>52</v>
      </c>
      <c r="G32" s="39"/>
      <c r="H32" s="39"/>
      <c r="I32" s="39"/>
      <c r="J32" s="39"/>
      <c r="K32" s="39"/>
      <c r="L32" s="276">
        <v>0.15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ROUNDUP(BC54,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v>0</v>
      </c>
      <c r="AL32" s="248"/>
      <c r="AM32" s="248"/>
      <c r="AN32" s="248"/>
      <c r="AO32" s="248"/>
      <c r="AP32" s="39"/>
      <c r="AQ32" s="39"/>
      <c r="AR32" s="40"/>
      <c r="BE32" s="250"/>
    </row>
    <row r="33" spans="2:44" s="2" customFormat="1" ht="14.4" hidden="1" customHeight="1">
      <c r="B33" s="38"/>
      <c r="C33" s="39"/>
      <c r="D33" s="39"/>
      <c r="E33" s="39"/>
      <c r="F33" s="28" t="s">
        <v>53</v>
      </c>
      <c r="G33" s="39"/>
      <c r="H33" s="39"/>
      <c r="I33" s="39"/>
      <c r="J33" s="39"/>
      <c r="K33" s="39"/>
      <c r="L33" s="276">
        <v>0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ROUNDUP(BD54,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v>0</v>
      </c>
      <c r="AL33" s="248"/>
      <c r="AM33" s="248"/>
      <c r="AN33" s="248"/>
      <c r="AO33" s="248"/>
      <c r="AP33" s="39"/>
      <c r="AQ33" s="39"/>
      <c r="AR33" s="40"/>
    </row>
    <row r="34" spans="2:44" s="1" customFormat="1" ht="6.9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5" customHeight="1">
      <c r="B35" s="33"/>
      <c r="C35" s="41"/>
      <c r="D35" s="42" t="s">
        <v>54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55</v>
      </c>
      <c r="U35" s="43"/>
      <c r="V35" s="43"/>
      <c r="W35" s="43"/>
      <c r="X35" s="253" t="s">
        <v>56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</row>
    <row r="36" spans="2:44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" customHeight="1">
      <c r="B42" s="33"/>
      <c r="C42" s="22" t="s">
        <v>57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3572vv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6" t="str">
        <f>K6</f>
        <v>Mladé Buky, rekonstrukce koryta, ř. km 56,850 - 56,986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51"/>
      <c r="AQ45" s="51"/>
      <c r="AR45" s="52"/>
    </row>
    <row r="46" spans="2:44" s="1" customFormat="1" ht="6.9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24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Mladé Buky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26</v>
      </c>
      <c r="AJ47" s="34"/>
      <c r="AK47" s="34"/>
      <c r="AL47" s="34"/>
      <c r="AM47" s="268" t="str">
        <f>IF(AN8= "","",AN8)</f>
        <v>8.8.2018</v>
      </c>
      <c r="AN47" s="268"/>
      <c r="AO47" s="34"/>
      <c r="AP47" s="34"/>
      <c r="AQ47" s="34"/>
      <c r="AR47" s="37"/>
    </row>
    <row r="48" spans="2:44" s="1" customFormat="1" ht="6.9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24.9" customHeight="1">
      <c r="B49" s="33"/>
      <c r="C49" s="28" t="s">
        <v>30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Povodí Labe, státní podnik, OIČ, Hradec Králové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37</v>
      </c>
      <c r="AJ49" s="34"/>
      <c r="AK49" s="34"/>
      <c r="AL49" s="34"/>
      <c r="AM49" s="264" t="str">
        <f>IF(E17="","",E17)</f>
        <v xml:space="preserve">Povodí Labe, státní podnik, OIČ, Hradec Králové </v>
      </c>
      <c r="AN49" s="265"/>
      <c r="AO49" s="265"/>
      <c r="AP49" s="265"/>
      <c r="AQ49" s="34"/>
      <c r="AR49" s="37"/>
      <c r="AS49" s="258" t="s">
        <v>58</v>
      </c>
      <c r="AT49" s="259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65" customHeight="1">
      <c r="B50" s="33"/>
      <c r="C50" s="28" t="s">
        <v>35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40</v>
      </c>
      <c r="AJ50" s="34"/>
      <c r="AK50" s="34"/>
      <c r="AL50" s="34"/>
      <c r="AM50" s="264" t="str">
        <f>IF(E20="","",E20)</f>
        <v>Ing. Eva Morkesová</v>
      </c>
      <c r="AN50" s="265"/>
      <c r="AO50" s="265"/>
      <c r="AP50" s="265"/>
      <c r="AQ50" s="34"/>
      <c r="AR50" s="37"/>
      <c r="AS50" s="260"/>
      <c r="AT50" s="261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2"/>
      <c r="AT51" s="263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4" t="s">
        <v>59</v>
      </c>
      <c r="D52" s="278"/>
      <c r="E52" s="278"/>
      <c r="F52" s="278"/>
      <c r="G52" s="278"/>
      <c r="H52" s="61"/>
      <c r="I52" s="277" t="s">
        <v>60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61</v>
      </c>
      <c r="AH52" s="278"/>
      <c r="AI52" s="278"/>
      <c r="AJ52" s="278"/>
      <c r="AK52" s="278"/>
      <c r="AL52" s="278"/>
      <c r="AM52" s="278"/>
      <c r="AN52" s="277" t="s">
        <v>62</v>
      </c>
      <c r="AO52" s="278"/>
      <c r="AP52" s="278"/>
      <c r="AQ52" s="62" t="s">
        <v>63</v>
      </c>
      <c r="AR52" s="37"/>
      <c r="AS52" s="63" t="s">
        <v>64</v>
      </c>
      <c r="AT52" s="64" t="s">
        <v>65</v>
      </c>
      <c r="AU52" s="64" t="s">
        <v>66</v>
      </c>
      <c r="AV52" s="64" t="s">
        <v>67</v>
      </c>
      <c r="AW52" s="64" t="s">
        <v>68</v>
      </c>
      <c r="AX52" s="64" t="s">
        <v>69</v>
      </c>
      <c r="AY52" s="64" t="s">
        <v>70</v>
      </c>
      <c r="AZ52" s="64" t="s">
        <v>71</v>
      </c>
      <c r="BA52" s="64" t="s">
        <v>72</v>
      </c>
      <c r="BB52" s="64" t="s">
        <v>73</v>
      </c>
      <c r="BC52" s="64" t="s">
        <v>74</v>
      </c>
      <c r="BD52" s="65" t="s">
        <v>75</v>
      </c>
    </row>
    <row r="53" spans="1:91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" customHeight="1">
      <c r="B54" s="69"/>
      <c r="C54" s="70" t="s">
        <v>76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2">
        <f>ROUNDUP(SUM(AG55:AG57),2)</f>
        <v>0</v>
      </c>
      <c r="AH54" s="282"/>
      <c r="AI54" s="282"/>
      <c r="AJ54" s="282"/>
      <c r="AK54" s="282"/>
      <c r="AL54" s="282"/>
      <c r="AM54" s="282"/>
      <c r="AN54" s="283">
        <f>SUM(AG54,AT54)</f>
        <v>0</v>
      </c>
      <c r="AO54" s="283"/>
      <c r="AP54" s="283"/>
      <c r="AQ54" s="73" t="s">
        <v>32</v>
      </c>
      <c r="AR54" s="74"/>
      <c r="AS54" s="75">
        <f>ROUNDUP(SUM(AS55:AS57),2)</f>
        <v>0</v>
      </c>
      <c r="AT54" s="76">
        <f>ROUNDUP(SUM(AV54:AW54),1)</f>
        <v>0</v>
      </c>
      <c r="AU54" s="77">
        <f>ROUNDUP(SUM(AU55:AU57),5)</f>
        <v>0</v>
      </c>
      <c r="AV54" s="76">
        <f>ROUNDUP(AZ54*L29,1)</f>
        <v>0</v>
      </c>
      <c r="AW54" s="76">
        <f>ROUNDUP(BA54*L30,1)</f>
        <v>0</v>
      </c>
      <c r="AX54" s="76">
        <f>ROUNDUP(BB54*L29,1)</f>
        <v>0</v>
      </c>
      <c r="AY54" s="76">
        <f>ROUNDUP(BC54*L30,1)</f>
        <v>0</v>
      </c>
      <c r="AZ54" s="76">
        <f>ROUNDUP(SUM(AZ55:AZ57),2)</f>
        <v>0</v>
      </c>
      <c r="BA54" s="76">
        <f>ROUNDUP(SUM(BA55:BA57),2)</f>
        <v>0</v>
      </c>
      <c r="BB54" s="76">
        <f>ROUNDUP(SUM(BB55:BB57),2)</f>
        <v>0</v>
      </c>
      <c r="BC54" s="76">
        <f>ROUNDUP(SUM(BC55:BC57),2)</f>
        <v>0</v>
      </c>
      <c r="BD54" s="78">
        <f>ROUNDUP(SUM(BD55:BD57),2)</f>
        <v>0</v>
      </c>
      <c r="BS54" s="79" t="s">
        <v>77</v>
      </c>
      <c r="BT54" s="79" t="s">
        <v>78</v>
      </c>
      <c r="BU54" s="80" t="s">
        <v>79</v>
      </c>
      <c r="BV54" s="79" t="s">
        <v>80</v>
      </c>
      <c r="BW54" s="79" t="s">
        <v>5</v>
      </c>
      <c r="BX54" s="79" t="s">
        <v>81</v>
      </c>
      <c r="CL54" s="79" t="s">
        <v>20</v>
      </c>
    </row>
    <row r="55" spans="1:91" s="5" customFormat="1" ht="16.5" customHeight="1">
      <c r="A55" s="81" t="s">
        <v>82</v>
      </c>
      <c r="B55" s="82"/>
      <c r="C55" s="83"/>
      <c r="D55" s="285" t="s">
        <v>83</v>
      </c>
      <c r="E55" s="285"/>
      <c r="F55" s="285"/>
      <c r="G55" s="285"/>
      <c r="H55" s="285"/>
      <c r="I55" s="84"/>
      <c r="J55" s="285" t="s">
        <v>84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0">
        <f>'1. - SO 01 LB, železobeto...'!J30</f>
        <v>0</v>
      </c>
      <c r="AH55" s="281"/>
      <c r="AI55" s="281"/>
      <c r="AJ55" s="281"/>
      <c r="AK55" s="281"/>
      <c r="AL55" s="281"/>
      <c r="AM55" s="281"/>
      <c r="AN55" s="280">
        <f>SUM(AG55,AT55)</f>
        <v>0</v>
      </c>
      <c r="AO55" s="281"/>
      <c r="AP55" s="281"/>
      <c r="AQ55" s="85" t="s">
        <v>85</v>
      </c>
      <c r="AR55" s="86"/>
      <c r="AS55" s="87">
        <v>0</v>
      </c>
      <c r="AT55" s="88">
        <f>ROUNDUP(SUM(AV55:AW55),1)</f>
        <v>0</v>
      </c>
      <c r="AU55" s="89">
        <f>'1. - SO 01 LB, železobeto...'!P93</f>
        <v>0</v>
      </c>
      <c r="AV55" s="88">
        <f>'1. - SO 01 LB, železobeto...'!J33</f>
        <v>0</v>
      </c>
      <c r="AW55" s="88">
        <f>'1. - SO 01 LB, železobeto...'!J34</f>
        <v>0</v>
      </c>
      <c r="AX55" s="88">
        <f>'1. - SO 01 LB, železobeto...'!J35</f>
        <v>0</v>
      </c>
      <c r="AY55" s="88">
        <f>'1. - SO 01 LB, železobeto...'!J36</f>
        <v>0</v>
      </c>
      <c r="AZ55" s="88">
        <f>'1. - SO 01 LB, železobeto...'!F33</f>
        <v>0</v>
      </c>
      <c r="BA55" s="88">
        <f>'1. - SO 01 LB, železobeto...'!F34</f>
        <v>0</v>
      </c>
      <c r="BB55" s="88">
        <f>'1. - SO 01 LB, železobeto...'!F35</f>
        <v>0</v>
      </c>
      <c r="BC55" s="88">
        <f>'1. - SO 01 LB, železobeto...'!F36</f>
        <v>0</v>
      </c>
      <c r="BD55" s="90">
        <f>'1. - SO 01 LB, železobeto...'!F37</f>
        <v>0</v>
      </c>
      <c r="BT55" s="91" t="s">
        <v>23</v>
      </c>
      <c r="BV55" s="91" t="s">
        <v>80</v>
      </c>
      <c r="BW55" s="91" t="s">
        <v>86</v>
      </c>
      <c r="BX55" s="91" t="s">
        <v>5</v>
      </c>
      <c r="CL55" s="91" t="s">
        <v>20</v>
      </c>
      <c r="CM55" s="91" t="s">
        <v>87</v>
      </c>
    </row>
    <row r="56" spans="1:91" s="5" customFormat="1" ht="16.5" customHeight="1">
      <c r="A56" s="81" t="s">
        <v>82</v>
      </c>
      <c r="B56" s="82"/>
      <c r="C56" s="83"/>
      <c r="D56" s="285" t="s">
        <v>88</v>
      </c>
      <c r="E56" s="285"/>
      <c r="F56" s="285"/>
      <c r="G56" s="285"/>
      <c r="H56" s="285"/>
      <c r="I56" s="84"/>
      <c r="J56" s="285" t="s">
        <v>89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0">
        <f>'2. - SO 02 Příčné prahy'!J30</f>
        <v>0</v>
      </c>
      <c r="AH56" s="281"/>
      <c r="AI56" s="281"/>
      <c r="AJ56" s="281"/>
      <c r="AK56" s="281"/>
      <c r="AL56" s="281"/>
      <c r="AM56" s="281"/>
      <c r="AN56" s="280">
        <f>SUM(AG56,AT56)</f>
        <v>0</v>
      </c>
      <c r="AO56" s="281"/>
      <c r="AP56" s="281"/>
      <c r="AQ56" s="85" t="s">
        <v>85</v>
      </c>
      <c r="AR56" s="86"/>
      <c r="AS56" s="87">
        <v>0</v>
      </c>
      <c r="AT56" s="88">
        <f>ROUNDUP(SUM(AV56:AW56),1)</f>
        <v>0</v>
      </c>
      <c r="AU56" s="89">
        <f>'2. - SO 02 Příčné prahy'!P89</f>
        <v>0</v>
      </c>
      <c r="AV56" s="88">
        <f>'2. - SO 02 Příčné prahy'!J33</f>
        <v>0</v>
      </c>
      <c r="AW56" s="88">
        <f>'2. - SO 02 Příčné prahy'!J34</f>
        <v>0</v>
      </c>
      <c r="AX56" s="88">
        <f>'2. - SO 02 Příčné prahy'!J35</f>
        <v>0</v>
      </c>
      <c r="AY56" s="88">
        <f>'2. - SO 02 Příčné prahy'!J36</f>
        <v>0</v>
      </c>
      <c r="AZ56" s="88">
        <f>'2. - SO 02 Příčné prahy'!F33</f>
        <v>0</v>
      </c>
      <c r="BA56" s="88">
        <f>'2. - SO 02 Příčné prahy'!F34</f>
        <v>0</v>
      </c>
      <c r="BB56" s="88">
        <f>'2. - SO 02 Příčné prahy'!F35</f>
        <v>0</v>
      </c>
      <c r="BC56" s="88">
        <f>'2. - SO 02 Příčné prahy'!F36</f>
        <v>0</v>
      </c>
      <c r="BD56" s="90">
        <f>'2. - SO 02 Příčné prahy'!F37</f>
        <v>0</v>
      </c>
      <c r="BT56" s="91" t="s">
        <v>23</v>
      </c>
      <c r="BV56" s="91" t="s">
        <v>80</v>
      </c>
      <c r="BW56" s="91" t="s">
        <v>90</v>
      </c>
      <c r="BX56" s="91" t="s">
        <v>5</v>
      </c>
      <c r="CL56" s="91" t="s">
        <v>20</v>
      </c>
      <c r="CM56" s="91" t="s">
        <v>87</v>
      </c>
    </row>
    <row r="57" spans="1:91" s="5" customFormat="1" ht="16.5" customHeight="1">
      <c r="A57" s="81" t="s">
        <v>82</v>
      </c>
      <c r="B57" s="82"/>
      <c r="C57" s="83"/>
      <c r="D57" s="285" t="s">
        <v>91</v>
      </c>
      <c r="E57" s="285"/>
      <c r="F57" s="285"/>
      <c r="G57" s="285"/>
      <c r="H57" s="285"/>
      <c r="I57" s="84"/>
      <c r="J57" s="285" t="s">
        <v>92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0">
        <f>'VON - Vedlejší a ostatní ...'!J30</f>
        <v>0</v>
      </c>
      <c r="AH57" s="281"/>
      <c r="AI57" s="281"/>
      <c r="AJ57" s="281"/>
      <c r="AK57" s="281"/>
      <c r="AL57" s="281"/>
      <c r="AM57" s="281"/>
      <c r="AN57" s="280">
        <f>SUM(AG57,AT57)</f>
        <v>0</v>
      </c>
      <c r="AO57" s="281"/>
      <c r="AP57" s="281"/>
      <c r="AQ57" s="85" t="s">
        <v>91</v>
      </c>
      <c r="AR57" s="86"/>
      <c r="AS57" s="92">
        <v>0</v>
      </c>
      <c r="AT57" s="93">
        <f>ROUNDUP(SUM(AV57:AW57),1)</f>
        <v>0</v>
      </c>
      <c r="AU57" s="94">
        <f>'VON - Vedlejší a ostatní ...'!P84</f>
        <v>0</v>
      </c>
      <c r="AV57" s="93">
        <f>'VON - Vedlejší a ostatní ...'!J33</f>
        <v>0</v>
      </c>
      <c r="AW57" s="93">
        <f>'VON - Vedlejší a ostatní ...'!J34</f>
        <v>0</v>
      </c>
      <c r="AX57" s="93">
        <f>'VON - Vedlejší a ostatní ...'!J35</f>
        <v>0</v>
      </c>
      <c r="AY57" s="93">
        <f>'VON - Vedlejší a ostatní ...'!J36</f>
        <v>0</v>
      </c>
      <c r="AZ57" s="93">
        <f>'VON - Vedlejší a ostatní ...'!F33</f>
        <v>0</v>
      </c>
      <c r="BA57" s="93">
        <f>'VON - Vedlejší a ostatní ...'!F34</f>
        <v>0</v>
      </c>
      <c r="BB57" s="93">
        <f>'VON - Vedlejší a ostatní ...'!F35</f>
        <v>0</v>
      </c>
      <c r="BC57" s="93">
        <f>'VON - Vedlejší a ostatní ...'!F36</f>
        <v>0</v>
      </c>
      <c r="BD57" s="95">
        <f>'VON - Vedlejší a ostatní ...'!F37</f>
        <v>0</v>
      </c>
      <c r="BT57" s="91" t="s">
        <v>23</v>
      </c>
      <c r="BV57" s="91" t="s">
        <v>80</v>
      </c>
      <c r="BW57" s="91" t="s">
        <v>93</v>
      </c>
      <c r="BX57" s="91" t="s">
        <v>5</v>
      </c>
      <c r="CL57" s="91" t="s">
        <v>20</v>
      </c>
      <c r="CM57" s="91" t="s">
        <v>87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algorithmName="SHA-512" hashValue="FsLZu3pH+we83fbuchHD6rek2PoMWmq7CbvzXrCxcehOyldPDVKMjBc/gYS/SGNvWnI++3P+yUvJYI1oVBIFRw==" saltValue="zdrNgS8LCLtpB4Poq9ga5OIjIvhdm1SOoHSEul0iU2wLYwOu0zHc+jzIVW+X0sGm5C1nW797WpFSt1ygXVvBvg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. - SO 01 LB, železobeto...'!C2" display="/"/>
    <hyperlink ref="A56" location="'2. - SO 02 Příčné prahy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38"/>
  <sheetViews>
    <sheetView showGridLines="0" topLeftCell="A11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86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87</v>
      </c>
    </row>
    <row r="4" spans="2:46" ht="24.9" customHeight="1">
      <c r="B4" s="19"/>
      <c r="D4" s="100" t="s">
        <v>94</v>
      </c>
      <c r="L4" s="19"/>
      <c r="M4" s="23" t="s">
        <v>10</v>
      </c>
      <c r="AT4" s="16" t="s">
        <v>39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Mladé Buky, rekonstrukce koryta, ř. km 56,850 - 56,986</v>
      </c>
      <c r="F7" s="287"/>
      <c r="G7" s="287"/>
      <c r="H7" s="287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" customHeight="1">
      <c r="B9" s="37"/>
      <c r="E9" s="288" t="s">
        <v>96</v>
      </c>
      <c r="F9" s="289"/>
      <c r="G9" s="289"/>
      <c r="H9" s="289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20</v>
      </c>
      <c r="I11" s="103" t="s">
        <v>21</v>
      </c>
      <c r="J11" s="16" t="s">
        <v>22</v>
      </c>
      <c r="L11" s="37"/>
    </row>
    <row r="12" spans="2:46" s="1" customFormat="1" ht="12" customHeight="1">
      <c r="B12" s="37"/>
      <c r="D12" s="101" t="s">
        <v>24</v>
      </c>
      <c r="F12" s="16" t="s">
        <v>25</v>
      </c>
      <c r="I12" s="103" t="s">
        <v>26</v>
      </c>
      <c r="J12" s="104" t="str">
        <f>'Rekapitulace stavby'!AN8</f>
        <v>8.8.2018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30</v>
      </c>
      <c r="I14" s="103" t="s">
        <v>31</v>
      </c>
      <c r="J14" s="16" t="s">
        <v>32</v>
      </c>
      <c r="L14" s="37"/>
    </row>
    <row r="15" spans="2:46" s="1" customFormat="1" ht="18" customHeight="1">
      <c r="B15" s="37"/>
      <c r="E15" s="16" t="s">
        <v>33</v>
      </c>
      <c r="I15" s="103" t="s">
        <v>34</v>
      </c>
      <c r="J15" s="16" t="s">
        <v>32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35</v>
      </c>
      <c r="I17" s="103" t="s">
        <v>31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34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37</v>
      </c>
      <c r="I20" s="103" t="s">
        <v>31</v>
      </c>
      <c r="J20" s="16" t="s">
        <v>32</v>
      </c>
      <c r="L20" s="37"/>
    </row>
    <row r="21" spans="2:12" s="1" customFormat="1" ht="18" customHeight="1">
      <c r="B21" s="37"/>
      <c r="E21" s="16" t="s">
        <v>38</v>
      </c>
      <c r="I21" s="103" t="s">
        <v>34</v>
      </c>
      <c r="J21" s="16" t="s">
        <v>32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40</v>
      </c>
      <c r="I23" s="103" t="s">
        <v>31</v>
      </c>
      <c r="J23" s="16" t="s">
        <v>32</v>
      </c>
      <c r="L23" s="37"/>
    </row>
    <row r="24" spans="2:12" s="1" customFormat="1" ht="18" customHeight="1">
      <c r="B24" s="37"/>
      <c r="E24" s="16" t="s">
        <v>41</v>
      </c>
      <c r="I24" s="103" t="s">
        <v>34</v>
      </c>
      <c r="J24" s="16" t="s">
        <v>32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42</v>
      </c>
      <c r="I26" s="102"/>
      <c r="L26" s="37"/>
    </row>
    <row r="27" spans="2:12" s="6" customFormat="1" ht="22.5" customHeight="1">
      <c r="B27" s="105"/>
      <c r="E27" s="292" t="s">
        <v>97</v>
      </c>
      <c r="F27" s="292"/>
      <c r="G27" s="292"/>
      <c r="H27" s="292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44</v>
      </c>
      <c r="I30" s="102"/>
      <c r="J30" s="109">
        <f>ROUNDUP(J93,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46</v>
      </c>
      <c r="I32" s="111" t="s">
        <v>45</v>
      </c>
      <c r="J32" s="110" t="s">
        <v>47</v>
      </c>
      <c r="L32" s="37"/>
    </row>
    <row r="33" spans="2:12" s="1" customFormat="1" ht="14.4" hidden="1" customHeight="1">
      <c r="B33" s="37"/>
      <c r="D33" s="101" t="s">
        <v>48</v>
      </c>
      <c r="E33" s="101" t="s">
        <v>49</v>
      </c>
      <c r="F33" s="112">
        <f>ROUNDUP((SUM(BE93:BE537)),  2)</f>
        <v>0</v>
      </c>
      <c r="I33" s="113">
        <v>0.21</v>
      </c>
      <c r="J33" s="112">
        <f>ROUNDUP(((SUM(BE93:BE537))*I33),  2)</f>
        <v>0</v>
      </c>
      <c r="L33" s="37"/>
    </row>
    <row r="34" spans="2:12" s="1" customFormat="1" ht="14.4" hidden="1" customHeight="1">
      <c r="B34" s="37"/>
      <c r="E34" s="101" t="s">
        <v>50</v>
      </c>
      <c r="F34" s="112">
        <f>ROUNDUP((SUM(BF93:BF537)),  2)</f>
        <v>0</v>
      </c>
      <c r="I34" s="113">
        <v>0.15</v>
      </c>
      <c r="J34" s="112">
        <f>ROUNDUP(((SUM(BF93:BF537))*I34),  2)</f>
        <v>0</v>
      </c>
      <c r="L34" s="37"/>
    </row>
    <row r="35" spans="2:12" s="1" customFormat="1" ht="14.4" customHeight="1">
      <c r="B35" s="37"/>
      <c r="D35" s="101" t="s">
        <v>48</v>
      </c>
      <c r="E35" s="101" t="s">
        <v>51</v>
      </c>
      <c r="F35" s="112">
        <f>ROUNDUP((SUM(BG93:BG537)),  2)</f>
        <v>0</v>
      </c>
      <c r="I35" s="113">
        <v>0.21</v>
      </c>
      <c r="J35" s="112">
        <f>0</f>
        <v>0</v>
      </c>
      <c r="L35" s="37"/>
    </row>
    <row r="36" spans="2:12" s="1" customFormat="1" ht="14.4" customHeight="1">
      <c r="B36" s="37"/>
      <c r="E36" s="101" t="s">
        <v>52</v>
      </c>
      <c r="F36" s="112">
        <f>ROUNDUP((SUM(BH93:BH537)),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53</v>
      </c>
      <c r="F37" s="112">
        <f>ROUNDUP((SUM(BI93:BI537)),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54</v>
      </c>
      <c r="E39" s="116"/>
      <c r="F39" s="116"/>
      <c r="G39" s="117" t="s">
        <v>55</v>
      </c>
      <c r="H39" s="118" t="s">
        <v>56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98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Mladé Buky, rekonstrukce koryta, ř. km 56,850 - 56,986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1. - SO 01 LB, železobetonová tížná zeď</v>
      </c>
      <c r="F50" s="265"/>
      <c r="G50" s="265"/>
      <c r="H50" s="265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24</v>
      </c>
      <c r="D52" s="34"/>
      <c r="E52" s="34"/>
      <c r="F52" s="26" t="str">
        <f>F12</f>
        <v>Mladé Buky</v>
      </c>
      <c r="G52" s="34"/>
      <c r="H52" s="34"/>
      <c r="I52" s="103" t="s">
        <v>26</v>
      </c>
      <c r="J52" s="54" t="str">
        <f>IF(J12="","",J12)</f>
        <v>8.8.2018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" customHeight="1">
      <c r="B54" s="33"/>
      <c r="C54" s="28" t="s">
        <v>30</v>
      </c>
      <c r="D54" s="34"/>
      <c r="E54" s="34"/>
      <c r="F54" s="26" t="str">
        <f>E15</f>
        <v>Povodí Labe, státní podnik, OIČ, Hradec Králové</v>
      </c>
      <c r="G54" s="34"/>
      <c r="H54" s="34"/>
      <c r="I54" s="103" t="s">
        <v>37</v>
      </c>
      <c r="J54" s="31" t="str">
        <f>E21</f>
        <v xml:space="preserve">Povodí Labe, státní podnik, OIČ, Hradec Králové </v>
      </c>
      <c r="K54" s="34"/>
      <c r="L54" s="37"/>
    </row>
    <row r="55" spans="2:47" s="1" customFormat="1" ht="13.65" customHeight="1">
      <c r="B55" s="33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103" t="s">
        <v>40</v>
      </c>
      <c r="J55" s="31" t="str">
        <f>E24</f>
        <v>Ing. Eva Morkesová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99</v>
      </c>
      <c r="D57" s="129"/>
      <c r="E57" s="129"/>
      <c r="F57" s="129"/>
      <c r="G57" s="129"/>
      <c r="H57" s="129"/>
      <c r="I57" s="130"/>
      <c r="J57" s="131" t="s">
        <v>100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76</v>
      </c>
      <c r="D59" s="34"/>
      <c r="E59" s="34"/>
      <c r="F59" s="34"/>
      <c r="G59" s="34"/>
      <c r="H59" s="34"/>
      <c r="I59" s="102"/>
      <c r="J59" s="72">
        <f>J93</f>
        <v>0</v>
      </c>
      <c r="K59" s="34"/>
      <c r="L59" s="37"/>
      <c r="AU59" s="16" t="s">
        <v>101</v>
      </c>
    </row>
    <row r="60" spans="2:47" s="7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7"/>
      <c r="J60" s="138">
        <f>J94</f>
        <v>0</v>
      </c>
      <c r="K60" s="134"/>
      <c r="L60" s="139"/>
    </row>
    <row r="61" spans="2:47" s="8" customFormat="1" ht="19.95" customHeight="1">
      <c r="B61" s="140"/>
      <c r="C61" s="141"/>
      <c r="D61" s="142" t="s">
        <v>103</v>
      </c>
      <c r="E61" s="143"/>
      <c r="F61" s="143"/>
      <c r="G61" s="143"/>
      <c r="H61" s="143"/>
      <c r="I61" s="144"/>
      <c r="J61" s="145">
        <f>J95</f>
        <v>0</v>
      </c>
      <c r="K61" s="141"/>
      <c r="L61" s="146"/>
    </row>
    <row r="62" spans="2:47" s="8" customFormat="1" ht="14.85" customHeight="1">
      <c r="B62" s="140"/>
      <c r="C62" s="141"/>
      <c r="D62" s="142" t="s">
        <v>104</v>
      </c>
      <c r="E62" s="143"/>
      <c r="F62" s="143"/>
      <c r="G62" s="143"/>
      <c r="H62" s="143"/>
      <c r="I62" s="144"/>
      <c r="J62" s="145">
        <f>J236</f>
        <v>0</v>
      </c>
      <c r="K62" s="141"/>
      <c r="L62" s="146"/>
    </row>
    <row r="63" spans="2:47" s="8" customFormat="1" ht="19.95" customHeight="1">
      <c r="B63" s="140"/>
      <c r="C63" s="141"/>
      <c r="D63" s="142" t="s">
        <v>105</v>
      </c>
      <c r="E63" s="143"/>
      <c r="F63" s="143"/>
      <c r="G63" s="143"/>
      <c r="H63" s="143"/>
      <c r="I63" s="144"/>
      <c r="J63" s="145">
        <f>J293</f>
        <v>0</v>
      </c>
      <c r="K63" s="141"/>
      <c r="L63" s="146"/>
    </row>
    <row r="64" spans="2:47" s="8" customFormat="1" ht="19.95" customHeight="1">
      <c r="B64" s="140"/>
      <c r="C64" s="141"/>
      <c r="D64" s="142" t="s">
        <v>106</v>
      </c>
      <c r="E64" s="143"/>
      <c r="F64" s="143"/>
      <c r="G64" s="143"/>
      <c r="H64" s="143"/>
      <c r="I64" s="144"/>
      <c r="J64" s="145">
        <f>J333</f>
        <v>0</v>
      </c>
      <c r="K64" s="141"/>
      <c r="L64" s="146"/>
    </row>
    <row r="65" spans="2:12" s="8" customFormat="1" ht="19.95" customHeight="1">
      <c r="B65" s="140"/>
      <c r="C65" s="141"/>
      <c r="D65" s="142" t="s">
        <v>107</v>
      </c>
      <c r="E65" s="143"/>
      <c r="F65" s="143"/>
      <c r="G65" s="143"/>
      <c r="H65" s="143"/>
      <c r="I65" s="144"/>
      <c r="J65" s="145">
        <f>J399</f>
        <v>0</v>
      </c>
      <c r="K65" s="141"/>
      <c r="L65" s="146"/>
    </row>
    <row r="66" spans="2:12" s="8" customFormat="1" ht="19.95" customHeight="1">
      <c r="B66" s="140"/>
      <c r="C66" s="141"/>
      <c r="D66" s="142" t="s">
        <v>108</v>
      </c>
      <c r="E66" s="143"/>
      <c r="F66" s="143"/>
      <c r="G66" s="143"/>
      <c r="H66" s="143"/>
      <c r="I66" s="144"/>
      <c r="J66" s="145">
        <f>J422</f>
        <v>0</v>
      </c>
      <c r="K66" s="141"/>
      <c r="L66" s="146"/>
    </row>
    <row r="67" spans="2:12" s="8" customFormat="1" ht="19.95" customHeight="1">
      <c r="B67" s="140"/>
      <c r="C67" s="141"/>
      <c r="D67" s="142" t="s">
        <v>109</v>
      </c>
      <c r="E67" s="143"/>
      <c r="F67" s="143"/>
      <c r="G67" s="143"/>
      <c r="H67" s="143"/>
      <c r="I67" s="144"/>
      <c r="J67" s="145">
        <f>J426</f>
        <v>0</v>
      </c>
      <c r="K67" s="141"/>
      <c r="L67" s="146"/>
    </row>
    <row r="68" spans="2:12" s="8" customFormat="1" ht="19.95" customHeight="1">
      <c r="B68" s="140"/>
      <c r="C68" s="141"/>
      <c r="D68" s="142" t="s">
        <v>110</v>
      </c>
      <c r="E68" s="143"/>
      <c r="F68" s="143"/>
      <c r="G68" s="143"/>
      <c r="H68" s="143"/>
      <c r="I68" s="144"/>
      <c r="J68" s="145">
        <f>J435</f>
        <v>0</v>
      </c>
      <c r="K68" s="141"/>
      <c r="L68" s="146"/>
    </row>
    <row r="69" spans="2:12" s="8" customFormat="1" ht="19.95" customHeight="1">
      <c r="B69" s="140"/>
      <c r="C69" s="141"/>
      <c r="D69" s="142" t="s">
        <v>111</v>
      </c>
      <c r="E69" s="143"/>
      <c r="F69" s="143"/>
      <c r="G69" s="143"/>
      <c r="H69" s="143"/>
      <c r="I69" s="144"/>
      <c r="J69" s="145">
        <f>J476</f>
        <v>0</v>
      </c>
      <c r="K69" s="141"/>
      <c r="L69" s="146"/>
    </row>
    <row r="70" spans="2:12" s="8" customFormat="1" ht="19.95" customHeight="1">
      <c r="B70" s="140"/>
      <c r="C70" s="141"/>
      <c r="D70" s="142" t="s">
        <v>112</v>
      </c>
      <c r="E70" s="143"/>
      <c r="F70" s="143"/>
      <c r="G70" s="143"/>
      <c r="H70" s="143"/>
      <c r="I70" s="144"/>
      <c r="J70" s="145">
        <f>J508</f>
        <v>0</v>
      </c>
      <c r="K70" s="141"/>
      <c r="L70" s="146"/>
    </row>
    <row r="71" spans="2:12" s="7" customFormat="1" ht="24.9" customHeight="1">
      <c r="B71" s="133"/>
      <c r="C71" s="134"/>
      <c r="D71" s="135" t="s">
        <v>113</v>
      </c>
      <c r="E71" s="136"/>
      <c r="F71" s="136"/>
      <c r="G71" s="136"/>
      <c r="H71" s="136"/>
      <c r="I71" s="137"/>
      <c r="J71" s="138">
        <f>J510</f>
        <v>0</v>
      </c>
      <c r="K71" s="134"/>
      <c r="L71" s="139"/>
    </row>
    <row r="72" spans="2:12" s="8" customFormat="1" ht="19.95" customHeight="1">
      <c r="B72" s="140"/>
      <c r="C72" s="141"/>
      <c r="D72" s="142" t="s">
        <v>114</v>
      </c>
      <c r="E72" s="143"/>
      <c r="F72" s="143"/>
      <c r="G72" s="143"/>
      <c r="H72" s="143"/>
      <c r="I72" s="144"/>
      <c r="J72" s="145">
        <f>J511</f>
        <v>0</v>
      </c>
      <c r="K72" s="141"/>
      <c r="L72" s="146"/>
    </row>
    <row r="73" spans="2:12" s="8" customFormat="1" ht="19.95" customHeight="1">
      <c r="B73" s="140"/>
      <c r="C73" s="141"/>
      <c r="D73" s="142" t="s">
        <v>115</v>
      </c>
      <c r="E73" s="143"/>
      <c r="F73" s="143"/>
      <c r="G73" s="143"/>
      <c r="H73" s="143"/>
      <c r="I73" s="144"/>
      <c r="J73" s="145">
        <f>J516</f>
        <v>0</v>
      </c>
      <c r="K73" s="141"/>
      <c r="L73" s="146"/>
    </row>
    <row r="74" spans="2:12" s="1" customFormat="1" ht="21.7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6.9" customHeight="1">
      <c r="B75" s="45"/>
      <c r="C75" s="46"/>
      <c r="D75" s="46"/>
      <c r="E75" s="46"/>
      <c r="F75" s="46"/>
      <c r="G75" s="46"/>
      <c r="H75" s="46"/>
      <c r="I75" s="124"/>
      <c r="J75" s="46"/>
      <c r="K75" s="46"/>
      <c r="L75" s="37"/>
    </row>
    <row r="79" spans="2:12" s="1" customFormat="1" ht="6.9" customHeight="1">
      <c r="B79" s="47"/>
      <c r="C79" s="48"/>
      <c r="D79" s="48"/>
      <c r="E79" s="48"/>
      <c r="F79" s="48"/>
      <c r="G79" s="48"/>
      <c r="H79" s="48"/>
      <c r="I79" s="127"/>
      <c r="J79" s="48"/>
      <c r="K79" s="48"/>
      <c r="L79" s="37"/>
    </row>
    <row r="80" spans="2:12" s="1" customFormat="1" ht="24.9" customHeight="1">
      <c r="B80" s="33"/>
      <c r="C80" s="22" t="s">
        <v>116</v>
      </c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6.9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2" customHeight="1">
      <c r="B82" s="33"/>
      <c r="C82" s="28" t="s">
        <v>16</v>
      </c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1" customFormat="1" ht="16.5" customHeight="1">
      <c r="B83" s="33"/>
      <c r="C83" s="34"/>
      <c r="D83" s="34"/>
      <c r="E83" s="293" t="str">
        <f>E7</f>
        <v>Mladé Buky, rekonstrukce koryta, ř. km 56,850 - 56,986</v>
      </c>
      <c r="F83" s="294"/>
      <c r="G83" s="294"/>
      <c r="H83" s="294"/>
      <c r="I83" s="102"/>
      <c r="J83" s="34"/>
      <c r="K83" s="34"/>
      <c r="L83" s="37"/>
    </row>
    <row r="84" spans="2:65" s="1" customFormat="1" ht="12" customHeight="1">
      <c r="B84" s="33"/>
      <c r="C84" s="28" t="s">
        <v>95</v>
      </c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1" customFormat="1" ht="16.5" customHeight="1">
      <c r="B85" s="33"/>
      <c r="C85" s="34"/>
      <c r="D85" s="34"/>
      <c r="E85" s="266" t="str">
        <f>E9</f>
        <v>1. - SO 01 LB, železobetonová tížná zeď</v>
      </c>
      <c r="F85" s="265"/>
      <c r="G85" s="265"/>
      <c r="H85" s="265"/>
      <c r="I85" s="102"/>
      <c r="J85" s="34"/>
      <c r="K85" s="34"/>
      <c r="L85" s="37"/>
    </row>
    <row r="86" spans="2:65" s="1" customFormat="1" ht="6.9" customHeight="1">
      <c r="B86" s="33"/>
      <c r="C86" s="34"/>
      <c r="D86" s="34"/>
      <c r="E86" s="34"/>
      <c r="F86" s="34"/>
      <c r="G86" s="34"/>
      <c r="H86" s="34"/>
      <c r="I86" s="102"/>
      <c r="J86" s="34"/>
      <c r="K86" s="34"/>
      <c r="L86" s="37"/>
    </row>
    <row r="87" spans="2:65" s="1" customFormat="1" ht="12" customHeight="1">
      <c r="B87" s="33"/>
      <c r="C87" s="28" t="s">
        <v>24</v>
      </c>
      <c r="D87" s="34"/>
      <c r="E87" s="34"/>
      <c r="F87" s="26" t="str">
        <f>F12</f>
        <v>Mladé Buky</v>
      </c>
      <c r="G87" s="34"/>
      <c r="H87" s="34"/>
      <c r="I87" s="103" t="s">
        <v>26</v>
      </c>
      <c r="J87" s="54" t="str">
        <f>IF(J12="","",J12)</f>
        <v>8.8.2018</v>
      </c>
      <c r="K87" s="34"/>
      <c r="L87" s="37"/>
    </row>
    <row r="88" spans="2:65" s="1" customFormat="1" ht="6.9" customHeight="1">
      <c r="B88" s="33"/>
      <c r="C88" s="34"/>
      <c r="D88" s="34"/>
      <c r="E88" s="34"/>
      <c r="F88" s="34"/>
      <c r="G88" s="34"/>
      <c r="H88" s="34"/>
      <c r="I88" s="102"/>
      <c r="J88" s="34"/>
      <c r="K88" s="34"/>
      <c r="L88" s="37"/>
    </row>
    <row r="89" spans="2:65" s="1" customFormat="1" ht="24.9" customHeight="1">
      <c r="B89" s="33"/>
      <c r="C89" s="28" t="s">
        <v>30</v>
      </c>
      <c r="D89" s="34"/>
      <c r="E89" s="34"/>
      <c r="F89" s="26" t="str">
        <f>E15</f>
        <v>Povodí Labe, státní podnik, OIČ, Hradec Králové</v>
      </c>
      <c r="G89" s="34"/>
      <c r="H89" s="34"/>
      <c r="I89" s="103" t="s">
        <v>37</v>
      </c>
      <c r="J89" s="31" t="str">
        <f>E21</f>
        <v xml:space="preserve">Povodí Labe, státní podnik, OIČ, Hradec Králové </v>
      </c>
      <c r="K89" s="34"/>
      <c r="L89" s="37"/>
    </row>
    <row r="90" spans="2:65" s="1" customFormat="1" ht="13.65" customHeight="1">
      <c r="B90" s="33"/>
      <c r="C90" s="28" t="s">
        <v>35</v>
      </c>
      <c r="D90" s="34"/>
      <c r="E90" s="34"/>
      <c r="F90" s="26" t="str">
        <f>IF(E18="","",E18)</f>
        <v>Vyplň údaj</v>
      </c>
      <c r="G90" s="34"/>
      <c r="H90" s="34"/>
      <c r="I90" s="103" t="s">
        <v>40</v>
      </c>
      <c r="J90" s="31" t="str">
        <f>E24</f>
        <v>Ing. Eva Morkesová</v>
      </c>
      <c r="K90" s="34"/>
      <c r="L90" s="37"/>
    </row>
    <row r="91" spans="2:65" s="1" customFormat="1" ht="10.35" customHeight="1">
      <c r="B91" s="33"/>
      <c r="C91" s="34"/>
      <c r="D91" s="34"/>
      <c r="E91" s="34"/>
      <c r="F91" s="34"/>
      <c r="G91" s="34"/>
      <c r="H91" s="34"/>
      <c r="I91" s="102"/>
      <c r="J91" s="34"/>
      <c r="K91" s="34"/>
      <c r="L91" s="37"/>
    </row>
    <row r="92" spans="2:65" s="9" customFormat="1" ht="29.25" customHeight="1">
      <c r="B92" s="147"/>
      <c r="C92" s="148" t="s">
        <v>117</v>
      </c>
      <c r="D92" s="149" t="s">
        <v>63</v>
      </c>
      <c r="E92" s="149" t="s">
        <v>59</v>
      </c>
      <c r="F92" s="149" t="s">
        <v>60</v>
      </c>
      <c r="G92" s="149" t="s">
        <v>118</v>
      </c>
      <c r="H92" s="149" t="s">
        <v>119</v>
      </c>
      <c r="I92" s="150" t="s">
        <v>120</v>
      </c>
      <c r="J92" s="149" t="s">
        <v>100</v>
      </c>
      <c r="K92" s="151" t="s">
        <v>121</v>
      </c>
      <c r="L92" s="152"/>
      <c r="M92" s="63" t="s">
        <v>32</v>
      </c>
      <c r="N92" s="64" t="s">
        <v>48</v>
      </c>
      <c r="O92" s="64" t="s">
        <v>122</v>
      </c>
      <c r="P92" s="64" t="s">
        <v>123</v>
      </c>
      <c r="Q92" s="64" t="s">
        <v>124</v>
      </c>
      <c r="R92" s="64" t="s">
        <v>125</v>
      </c>
      <c r="S92" s="64" t="s">
        <v>126</v>
      </c>
      <c r="T92" s="65" t="s">
        <v>127</v>
      </c>
    </row>
    <row r="93" spans="2:65" s="1" customFormat="1" ht="22.8" customHeight="1">
      <c r="B93" s="33"/>
      <c r="C93" s="70" t="s">
        <v>128</v>
      </c>
      <c r="D93" s="34"/>
      <c r="E93" s="34"/>
      <c r="F93" s="34"/>
      <c r="G93" s="34"/>
      <c r="H93" s="34"/>
      <c r="I93" s="102"/>
      <c r="J93" s="153">
        <f>BK93</f>
        <v>0</v>
      </c>
      <c r="K93" s="34"/>
      <c r="L93" s="37"/>
      <c r="M93" s="66"/>
      <c r="N93" s="67"/>
      <c r="O93" s="67"/>
      <c r="P93" s="154">
        <f>P94+P510</f>
        <v>0</v>
      </c>
      <c r="Q93" s="67"/>
      <c r="R93" s="154">
        <f>R94+R510</f>
        <v>1997.3972005705998</v>
      </c>
      <c r="S93" s="67"/>
      <c r="T93" s="155">
        <f>T94+T510</f>
        <v>17.352600000000002</v>
      </c>
      <c r="AT93" s="16" t="s">
        <v>77</v>
      </c>
      <c r="AU93" s="16" t="s">
        <v>101</v>
      </c>
      <c r="BK93" s="156">
        <f>BK94+BK510</f>
        <v>0</v>
      </c>
    </row>
    <row r="94" spans="2:65" s="10" customFormat="1" ht="25.95" customHeight="1">
      <c r="B94" s="157"/>
      <c r="C94" s="158"/>
      <c r="D94" s="159" t="s">
        <v>77</v>
      </c>
      <c r="E94" s="160" t="s">
        <v>129</v>
      </c>
      <c r="F94" s="160" t="s">
        <v>130</v>
      </c>
      <c r="G94" s="158"/>
      <c r="H94" s="158"/>
      <c r="I94" s="161"/>
      <c r="J94" s="162">
        <f>BK94</f>
        <v>0</v>
      </c>
      <c r="K94" s="158"/>
      <c r="L94" s="163"/>
      <c r="M94" s="164"/>
      <c r="N94" s="165"/>
      <c r="O94" s="165"/>
      <c r="P94" s="166">
        <f>P95+P293+P333+P399+P422+P426+P435+P476+P508</f>
        <v>0</v>
      </c>
      <c r="Q94" s="165"/>
      <c r="R94" s="166">
        <f>R95+R293+R333+R399+R422+R426+R435+R476+R508</f>
        <v>1996.3687957505997</v>
      </c>
      <c r="S94" s="165"/>
      <c r="T94" s="167">
        <f>T95+T293+T333+T399+T422+T426+T435+T476+T508</f>
        <v>17.230000000000004</v>
      </c>
      <c r="AR94" s="168" t="s">
        <v>23</v>
      </c>
      <c r="AT94" s="169" t="s">
        <v>77</v>
      </c>
      <c r="AU94" s="169" t="s">
        <v>78</v>
      </c>
      <c r="AY94" s="168" t="s">
        <v>131</v>
      </c>
      <c r="BK94" s="170">
        <f>BK95+BK293+BK333+BK399+BK422+BK426+BK435+BK476+BK508</f>
        <v>0</v>
      </c>
    </row>
    <row r="95" spans="2:65" s="10" customFormat="1" ht="22.8" customHeight="1">
      <c r="B95" s="157"/>
      <c r="C95" s="158"/>
      <c r="D95" s="159" t="s">
        <v>77</v>
      </c>
      <c r="E95" s="171" t="s">
        <v>23</v>
      </c>
      <c r="F95" s="171" t="s">
        <v>132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P96+SUM(P97:P236)</f>
        <v>0</v>
      </c>
      <c r="Q95" s="165"/>
      <c r="R95" s="166">
        <f>R96+SUM(R97:R236)</f>
        <v>10.130334528000002</v>
      </c>
      <c r="S95" s="165"/>
      <c r="T95" s="167">
        <f>T96+SUM(T97:T236)</f>
        <v>0</v>
      </c>
      <c r="AR95" s="168" t="s">
        <v>23</v>
      </c>
      <c r="AT95" s="169" t="s">
        <v>77</v>
      </c>
      <c r="AU95" s="169" t="s">
        <v>23</v>
      </c>
      <c r="AY95" s="168" t="s">
        <v>131</v>
      </c>
      <c r="BK95" s="170">
        <f>BK96+SUM(BK97:BK236)</f>
        <v>0</v>
      </c>
    </row>
    <row r="96" spans="2:65" s="1" customFormat="1" ht="16.5" customHeight="1">
      <c r="B96" s="33"/>
      <c r="C96" s="173" t="s">
        <v>23</v>
      </c>
      <c r="D96" s="173" t="s">
        <v>133</v>
      </c>
      <c r="E96" s="174" t="s">
        <v>134</v>
      </c>
      <c r="F96" s="175" t="s">
        <v>135</v>
      </c>
      <c r="G96" s="176" t="s">
        <v>136</v>
      </c>
      <c r="H96" s="177">
        <v>100.2</v>
      </c>
      <c r="I96" s="178"/>
      <c r="J96" s="179">
        <f>ROUND(I96*H96,2)</f>
        <v>0</v>
      </c>
      <c r="K96" s="175" t="s">
        <v>32</v>
      </c>
      <c r="L96" s="37"/>
      <c r="M96" s="180" t="s">
        <v>32</v>
      </c>
      <c r="N96" s="181" t="s">
        <v>51</v>
      </c>
      <c r="O96" s="59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6" t="s">
        <v>137</v>
      </c>
      <c r="AT96" s="16" t="s">
        <v>133</v>
      </c>
      <c r="AU96" s="16" t="s">
        <v>87</v>
      </c>
      <c r="AY96" s="16" t="s">
        <v>131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137</v>
      </c>
      <c r="BK96" s="184">
        <f>ROUND(I96*H96,2)</f>
        <v>0</v>
      </c>
      <c r="BL96" s="16" t="s">
        <v>137</v>
      </c>
      <c r="BM96" s="16" t="s">
        <v>138</v>
      </c>
    </row>
    <row r="97" spans="2:65" s="11" customFormat="1" ht="10.199999999999999">
      <c r="B97" s="185"/>
      <c r="C97" s="186"/>
      <c r="D97" s="187" t="s">
        <v>139</v>
      </c>
      <c r="E97" s="188" t="s">
        <v>32</v>
      </c>
      <c r="F97" s="189" t="s">
        <v>140</v>
      </c>
      <c r="G97" s="186"/>
      <c r="H97" s="188" t="s">
        <v>32</v>
      </c>
      <c r="I97" s="190"/>
      <c r="J97" s="186"/>
      <c r="K97" s="186"/>
      <c r="L97" s="191"/>
      <c r="M97" s="192"/>
      <c r="N97" s="193"/>
      <c r="O97" s="193"/>
      <c r="P97" s="193"/>
      <c r="Q97" s="193"/>
      <c r="R97" s="193"/>
      <c r="S97" s="193"/>
      <c r="T97" s="194"/>
      <c r="AT97" s="195" t="s">
        <v>139</v>
      </c>
      <c r="AU97" s="195" t="s">
        <v>87</v>
      </c>
      <c r="AV97" s="11" t="s">
        <v>23</v>
      </c>
      <c r="AW97" s="11" t="s">
        <v>39</v>
      </c>
      <c r="AX97" s="11" t="s">
        <v>78</v>
      </c>
      <c r="AY97" s="195" t="s">
        <v>131</v>
      </c>
    </row>
    <row r="98" spans="2:65" s="12" customFormat="1" ht="10.199999999999999">
      <c r="B98" s="196"/>
      <c r="C98" s="197"/>
      <c r="D98" s="187" t="s">
        <v>139</v>
      </c>
      <c r="E98" s="198" t="s">
        <v>32</v>
      </c>
      <c r="F98" s="199" t="s">
        <v>141</v>
      </c>
      <c r="G98" s="197"/>
      <c r="H98" s="200">
        <v>100.2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139</v>
      </c>
      <c r="AU98" s="206" t="s">
        <v>87</v>
      </c>
      <c r="AV98" s="12" t="s">
        <v>87</v>
      </c>
      <c r="AW98" s="12" t="s">
        <v>39</v>
      </c>
      <c r="AX98" s="12" t="s">
        <v>23</v>
      </c>
      <c r="AY98" s="206" t="s">
        <v>131</v>
      </c>
    </row>
    <row r="99" spans="2:65" s="1" customFormat="1" ht="16.5" customHeight="1">
      <c r="B99" s="33"/>
      <c r="C99" s="173" t="s">
        <v>87</v>
      </c>
      <c r="D99" s="173" t="s">
        <v>133</v>
      </c>
      <c r="E99" s="174" t="s">
        <v>142</v>
      </c>
      <c r="F99" s="175" t="s">
        <v>143</v>
      </c>
      <c r="G99" s="176" t="s">
        <v>144</v>
      </c>
      <c r="H99" s="177">
        <v>60</v>
      </c>
      <c r="I99" s="178"/>
      <c r="J99" s="179">
        <f>ROUND(I99*H99,2)</f>
        <v>0</v>
      </c>
      <c r="K99" s="175" t="s">
        <v>145</v>
      </c>
      <c r="L99" s="37"/>
      <c r="M99" s="180" t="s">
        <v>32</v>
      </c>
      <c r="N99" s="181" t="s">
        <v>51</v>
      </c>
      <c r="O99" s="59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6" t="s">
        <v>137</v>
      </c>
      <c r="AT99" s="16" t="s">
        <v>133</v>
      </c>
      <c r="AU99" s="16" t="s">
        <v>87</v>
      </c>
      <c r="AY99" s="16" t="s">
        <v>131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137</v>
      </c>
      <c r="BK99" s="184">
        <f>ROUND(I99*H99,2)</f>
        <v>0</v>
      </c>
      <c r="BL99" s="16" t="s">
        <v>137</v>
      </c>
      <c r="BM99" s="16" t="s">
        <v>146</v>
      </c>
    </row>
    <row r="100" spans="2:65" s="11" customFormat="1" ht="10.199999999999999">
      <c r="B100" s="185"/>
      <c r="C100" s="186"/>
      <c r="D100" s="187" t="s">
        <v>139</v>
      </c>
      <c r="E100" s="188" t="s">
        <v>32</v>
      </c>
      <c r="F100" s="189" t="s">
        <v>147</v>
      </c>
      <c r="G100" s="186"/>
      <c r="H100" s="188" t="s">
        <v>32</v>
      </c>
      <c r="I100" s="190"/>
      <c r="J100" s="186"/>
      <c r="K100" s="186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139</v>
      </c>
      <c r="AU100" s="195" t="s">
        <v>87</v>
      </c>
      <c r="AV100" s="11" t="s">
        <v>23</v>
      </c>
      <c r="AW100" s="11" t="s">
        <v>39</v>
      </c>
      <c r="AX100" s="11" t="s">
        <v>78</v>
      </c>
      <c r="AY100" s="195" t="s">
        <v>131</v>
      </c>
    </row>
    <row r="101" spans="2:65" s="12" customFormat="1" ht="10.199999999999999">
      <c r="B101" s="196"/>
      <c r="C101" s="197"/>
      <c r="D101" s="187" t="s">
        <v>139</v>
      </c>
      <c r="E101" s="198" t="s">
        <v>32</v>
      </c>
      <c r="F101" s="199" t="s">
        <v>148</v>
      </c>
      <c r="G101" s="197"/>
      <c r="H101" s="200">
        <v>60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139</v>
      </c>
      <c r="AU101" s="206" t="s">
        <v>87</v>
      </c>
      <c r="AV101" s="12" t="s">
        <v>87</v>
      </c>
      <c r="AW101" s="12" t="s">
        <v>39</v>
      </c>
      <c r="AX101" s="12" t="s">
        <v>23</v>
      </c>
      <c r="AY101" s="206" t="s">
        <v>131</v>
      </c>
    </row>
    <row r="102" spans="2:65" s="1" customFormat="1" ht="16.5" customHeight="1">
      <c r="B102" s="33"/>
      <c r="C102" s="173" t="s">
        <v>149</v>
      </c>
      <c r="D102" s="173" t="s">
        <v>133</v>
      </c>
      <c r="E102" s="174" t="s">
        <v>150</v>
      </c>
      <c r="F102" s="175" t="s">
        <v>151</v>
      </c>
      <c r="G102" s="176" t="s">
        <v>152</v>
      </c>
      <c r="H102" s="177">
        <v>30</v>
      </c>
      <c r="I102" s="178"/>
      <c r="J102" s="179">
        <f>ROUND(I102*H102,2)</f>
        <v>0</v>
      </c>
      <c r="K102" s="175" t="s">
        <v>145</v>
      </c>
      <c r="L102" s="37"/>
      <c r="M102" s="180" t="s">
        <v>32</v>
      </c>
      <c r="N102" s="181" t="s">
        <v>51</v>
      </c>
      <c r="O102" s="59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6" t="s">
        <v>137</v>
      </c>
      <c r="AT102" s="16" t="s">
        <v>133</v>
      </c>
      <c r="AU102" s="16" t="s">
        <v>87</v>
      </c>
      <c r="AY102" s="16" t="s">
        <v>131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137</v>
      </c>
      <c r="BK102" s="184">
        <f>ROUND(I102*H102,2)</f>
        <v>0</v>
      </c>
      <c r="BL102" s="16" t="s">
        <v>137</v>
      </c>
      <c r="BM102" s="16" t="s">
        <v>153</v>
      </c>
    </row>
    <row r="103" spans="2:65" s="12" customFormat="1" ht="10.199999999999999">
      <c r="B103" s="196"/>
      <c r="C103" s="197"/>
      <c r="D103" s="187" t="s">
        <v>139</v>
      </c>
      <c r="E103" s="198" t="s">
        <v>32</v>
      </c>
      <c r="F103" s="199" t="s">
        <v>154</v>
      </c>
      <c r="G103" s="197"/>
      <c r="H103" s="200">
        <v>30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139</v>
      </c>
      <c r="AU103" s="206" t="s">
        <v>87</v>
      </c>
      <c r="AV103" s="12" t="s">
        <v>87</v>
      </c>
      <c r="AW103" s="12" t="s">
        <v>39</v>
      </c>
      <c r="AX103" s="12" t="s">
        <v>23</v>
      </c>
      <c r="AY103" s="206" t="s">
        <v>131</v>
      </c>
    </row>
    <row r="104" spans="2:65" s="1" customFormat="1" ht="22.5" customHeight="1">
      <c r="B104" s="33"/>
      <c r="C104" s="173" t="s">
        <v>137</v>
      </c>
      <c r="D104" s="173" t="s">
        <v>133</v>
      </c>
      <c r="E104" s="174" t="s">
        <v>155</v>
      </c>
      <c r="F104" s="175" t="s">
        <v>156</v>
      </c>
      <c r="G104" s="176" t="s">
        <v>157</v>
      </c>
      <c r="H104" s="177">
        <v>108.89</v>
      </c>
      <c r="I104" s="178"/>
      <c r="J104" s="179">
        <f>ROUND(I104*H104,2)</f>
        <v>0</v>
      </c>
      <c r="K104" s="175" t="s">
        <v>145</v>
      </c>
      <c r="L104" s="37"/>
      <c r="M104" s="180" t="s">
        <v>32</v>
      </c>
      <c r="N104" s="181" t="s">
        <v>51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6" t="s">
        <v>137</v>
      </c>
      <c r="AT104" s="16" t="s">
        <v>133</v>
      </c>
      <c r="AU104" s="16" t="s">
        <v>87</v>
      </c>
      <c r="AY104" s="16" t="s">
        <v>131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137</v>
      </c>
      <c r="BK104" s="184">
        <f>ROUND(I104*H104,2)</f>
        <v>0</v>
      </c>
      <c r="BL104" s="16" t="s">
        <v>137</v>
      </c>
      <c r="BM104" s="16" t="s">
        <v>158</v>
      </c>
    </row>
    <row r="105" spans="2:65" s="11" customFormat="1" ht="10.199999999999999">
      <c r="B105" s="185"/>
      <c r="C105" s="186"/>
      <c r="D105" s="187" t="s">
        <v>139</v>
      </c>
      <c r="E105" s="188" t="s">
        <v>32</v>
      </c>
      <c r="F105" s="189" t="s">
        <v>159</v>
      </c>
      <c r="G105" s="186"/>
      <c r="H105" s="188" t="s">
        <v>32</v>
      </c>
      <c r="I105" s="190"/>
      <c r="J105" s="186"/>
      <c r="K105" s="186"/>
      <c r="L105" s="191"/>
      <c r="M105" s="192"/>
      <c r="N105" s="193"/>
      <c r="O105" s="193"/>
      <c r="P105" s="193"/>
      <c r="Q105" s="193"/>
      <c r="R105" s="193"/>
      <c r="S105" s="193"/>
      <c r="T105" s="194"/>
      <c r="AT105" s="195" t="s">
        <v>139</v>
      </c>
      <c r="AU105" s="195" t="s">
        <v>87</v>
      </c>
      <c r="AV105" s="11" t="s">
        <v>23</v>
      </c>
      <c r="AW105" s="11" t="s">
        <v>39</v>
      </c>
      <c r="AX105" s="11" t="s">
        <v>78</v>
      </c>
      <c r="AY105" s="195" t="s">
        <v>131</v>
      </c>
    </row>
    <row r="106" spans="2:65" s="11" customFormat="1" ht="10.199999999999999">
      <c r="B106" s="185"/>
      <c r="C106" s="186"/>
      <c r="D106" s="187" t="s">
        <v>139</v>
      </c>
      <c r="E106" s="188" t="s">
        <v>32</v>
      </c>
      <c r="F106" s="189" t="s">
        <v>160</v>
      </c>
      <c r="G106" s="186"/>
      <c r="H106" s="188" t="s">
        <v>32</v>
      </c>
      <c r="I106" s="190"/>
      <c r="J106" s="186"/>
      <c r="K106" s="186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139</v>
      </c>
      <c r="AU106" s="195" t="s">
        <v>87</v>
      </c>
      <c r="AV106" s="11" t="s">
        <v>23</v>
      </c>
      <c r="AW106" s="11" t="s">
        <v>39</v>
      </c>
      <c r="AX106" s="11" t="s">
        <v>78</v>
      </c>
      <c r="AY106" s="195" t="s">
        <v>131</v>
      </c>
    </row>
    <row r="107" spans="2:65" s="12" customFormat="1" ht="10.199999999999999">
      <c r="B107" s="196"/>
      <c r="C107" s="197"/>
      <c r="D107" s="187" t="s">
        <v>139</v>
      </c>
      <c r="E107" s="198" t="s">
        <v>32</v>
      </c>
      <c r="F107" s="199" t="s">
        <v>161</v>
      </c>
      <c r="G107" s="197"/>
      <c r="H107" s="200">
        <v>105.22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139</v>
      </c>
      <c r="AU107" s="206" t="s">
        <v>87</v>
      </c>
      <c r="AV107" s="12" t="s">
        <v>87</v>
      </c>
      <c r="AW107" s="12" t="s">
        <v>39</v>
      </c>
      <c r="AX107" s="12" t="s">
        <v>78</v>
      </c>
      <c r="AY107" s="206" t="s">
        <v>131</v>
      </c>
    </row>
    <row r="108" spans="2:65" s="11" customFormat="1" ht="10.199999999999999">
      <c r="B108" s="185"/>
      <c r="C108" s="186"/>
      <c r="D108" s="187" t="s">
        <v>139</v>
      </c>
      <c r="E108" s="188" t="s">
        <v>32</v>
      </c>
      <c r="F108" s="189" t="s">
        <v>162</v>
      </c>
      <c r="G108" s="186"/>
      <c r="H108" s="188" t="s">
        <v>32</v>
      </c>
      <c r="I108" s="190"/>
      <c r="J108" s="186"/>
      <c r="K108" s="186"/>
      <c r="L108" s="191"/>
      <c r="M108" s="192"/>
      <c r="N108" s="193"/>
      <c r="O108" s="193"/>
      <c r="P108" s="193"/>
      <c r="Q108" s="193"/>
      <c r="R108" s="193"/>
      <c r="S108" s="193"/>
      <c r="T108" s="194"/>
      <c r="AT108" s="195" t="s">
        <v>139</v>
      </c>
      <c r="AU108" s="195" t="s">
        <v>87</v>
      </c>
      <c r="AV108" s="11" t="s">
        <v>23</v>
      </c>
      <c r="AW108" s="11" t="s">
        <v>39</v>
      </c>
      <c r="AX108" s="11" t="s">
        <v>78</v>
      </c>
      <c r="AY108" s="195" t="s">
        <v>131</v>
      </c>
    </row>
    <row r="109" spans="2:65" s="12" customFormat="1" ht="10.199999999999999">
      <c r="B109" s="196"/>
      <c r="C109" s="197"/>
      <c r="D109" s="187" t="s">
        <v>139</v>
      </c>
      <c r="E109" s="198" t="s">
        <v>32</v>
      </c>
      <c r="F109" s="199" t="s">
        <v>163</v>
      </c>
      <c r="G109" s="197"/>
      <c r="H109" s="200">
        <v>3.67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139</v>
      </c>
      <c r="AU109" s="206" t="s">
        <v>87</v>
      </c>
      <c r="AV109" s="12" t="s">
        <v>87</v>
      </c>
      <c r="AW109" s="12" t="s">
        <v>39</v>
      </c>
      <c r="AX109" s="12" t="s">
        <v>78</v>
      </c>
      <c r="AY109" s="206" t="s">
        <v>131</v>
      </c>
    </row>
    <row r="110" spans="2:65" s="13" customFormat="1" ht="10.199999999999999">
      <c r="B110" s="207"/>
      <c r="C110" s="208"/>
      <c r="D110" s="187" t="s">
        <v>139</v>
      </c>
      <c r="E110" s="209" t="s">
        <v>32</v>
      </c>
      <c r="F110" s="210" t="s">
        <v>164</v>
      </c>
      <c r="G110" s="208"/>
      <c r="H110" s="211">
        <v>108.89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139</v>
      </c>
      <c r="AU110" s="217" t="s">
        <v>87</v>
      </c>
      <c r="AV110" s="13" t="s">
        <v>137</v>
      </c>
      <c r="AW110" s="13" t="s">
        <v>39</v>
      </c>
      <c r="AX110" s="13" t="s">
        <v>23</v>
      </c>
      <c r="AY110" s="217" t="s">
        <v>131</v>
      </c>
    </row>
    <row r="111" spans="2:65" s="1" customFormat="1" ht="22.5" customHeight="1">
      <c r="B111" s="33"/>
      <c r="C111" s="173" t="s">
        <v>165</v>
      </c>
      <c r="D111" s="173" t="s">
        <v>133</v>
      </c>
      <c r="E111" s="174" t="s">
        <v>166</v>
      </c>
      <c r="F111" s="175" t="s">
        <v>167</v>
      </c>
      <c r="G111" s="176" t="s">
        <v>157</v>
      </c>
      <c r="H111" s="177">
        <v>204</v>
      </c>
      <c r="I111" s="178"/>
      <c r="J111" s="179">
        <f>ROUND(I111*H111,2)</f>
        <v>0</v>
      </c>
      <c r="K111" s="175" t="s">
        <v>145</v>
      </c>
      <c r="L111" s="37"/>
      <c r="M111" s="180" t="s">
        <v>32</v>
      </c>
      <c r="N111" s="181" t="s">
        <v>51</v>
      </c>
      <c r="O111" s="59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6" t="s">
        <v>137</v>
      </c>
      <c r="AT111" s="16" t="s">
        <v>133</v>
      </c>
      <c r="AU111" s="16" t="s">
        <v>87</v>
      </c>
      <c r="AY111" s="16" t="s">
        <v>131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137</v>
      </c>
      <c r="BK111" s="184">
        <f>ROUND(I111*H111,2)</f>
        <v>0</v>
      </c>
      <c r="BL111" s="16" t="s">
        <v>137</v>
      </c>
      <c r="BM111" s="16" t="s">
        <v>168</v>
      </c>
    </row>
    <row r="112" spans="2:65" s="11" customFormat="1" ht="10.199999999999999">
      <c r="B112" s="185"/>
      <c r="C112" s="186"/>
      <c r="D112" s="187" t="s">
        <v>139</v>
      </c>
      <c r="E112" s="188" t="s">
        <v>32</v>
      </c>
      <c r="F112" s="189" t="s">
        <v>169</v>
      </c>
      <c r="G112" s="186"/>
      <c r="H112" s="188" t="s">
        <v>32</v>
      </c>
      <c r="I112" s="190"/>
      <c r="J112" s="186"/>
      <c r="K112" s="186"/>
      <c r="L112" s="191"/>
      <c r="M112" s="192"/>
      <c r="N112" s="193"/>
      <c r="O112" s="193"/>
      <c r="P112" s="193"/>
      <c r="Q112" s="193"/>
      <c r="R112" s="193"/>
      <c r="S112" s="193"/>
      <c r="T112" s="194"/>
      <c r="AT112" s="195" t="s">
        <v>139</v>
      </c>
      <c r="AU112" s="195" t="s">
        <v>87</v>
      </c>
      <c r="AV112" s="11" t="s">
        <v>23</v>
      </c>
      <c r="AW112" s="11" t="s">
        <v>39</v>
      </c>
      <c r="AX112" s="11" t="s">
        <v>78</v>
      </c>
      <c r="AY112" s="195" t="s">
        <v>131</v>
      </c>
    </row>
    <row r="113" spans="2:65" s="12" customFormat="1" ht="10.199999999999999">
      <c r="B113" s="196"/>
      <c r="C113" s="197"/>
      <c r="D113" s="187" t="s">
        <v>139</v>
      </c>
      <c r="E113" s="198" t="s">
        <v>32</v>
      </c>
      <c r="F113" s="199" t="s">
        <v>170</v>
      </c>
      <c r="G113" s="197"/>
      <c r="H113" s="200">
        <v>204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139</v>
      </c>
      <c r="AU113" s="206" t="s">
        <v>87</v>
      </c>
      <c r="AV113" s="12" t="s">
        <v>87</v>
      </c>
      <c r="AW113" s="12" t="s">
        <v>39</v>
      </c>
      <c r="AX113" s="12" t="s">
        <v>23</v>
      </c>
      <c r="AY113" s="206" t="s">
        <v>131</v>
      </c>
    </row>
    <row r="114" spans="2:65" s="1" customFormat="1" ht="22.5" customHeight="1">
      <c r="B114" s="33"/>
      <c r="C114" s="173" t="s">
        <v>171</v>
      </c>
      <c r="D114" s="173" t="s">
        <v>133</v>
      </c>
      <c r="E114" s="174" t="s">
        <v>172</v>
      </c>
      <c r="F114" s="175" t="s">
        <v>173</v>
      </c>
      <c r="G114" s="176" t="s">
        <v>157</v>
      </c>
      <c r="H114" s="177">
        <v>61.2</v>
      </c>
      <c r="I114" s="178"/>
      <c r="J114" s="179">
        <f>ROUND(I114*H114,2)</f>
        <v>0</v>
      </c>
      <c r="K114" s="175" t="s">
        <v>145</v>
      </c>
      <c r="L114" s="37"/>
      <c r="M114" s="180" t="s">
        <v>32</v>
      </c>
      <c r="N114" s="181" t="s">
        <v>51</v>
      </c>
      <c r="O114" s="59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6" t="s">
        <v>137</v>
      </c>
      <c r="AT114" s="16" t="s">
        <v>133</v>
      </c>
      <c r="AU114" s="16" t="s">
        <v>87</v>
      </c>
      <c r="AY114" s="16" t="s">
        <v>131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137</v>
      </c>
      <c r="BK114" s="184">
        <f>ROUND(I114*H114,2)</f>
        <v>0</v>
      </c>
      <c r="BL114" s="16" t="s">
        <v>137</v>
      </c>
      <c r="BM114" s="16" t="s">
        <v>174</v>
      </c>
    </row>
    <row r="115" spans="2:65" s="12" customFormat="1" ht="10.199999999999999">
      <c r="B115" s="196"/>
      <c r="C115" s="197"/>
      <c r="D115" s="187" t="s">
        <v>139</v>
      </c>
      <c r="E115" s="197"/>
      <c r="F115" s="199" t="s">
        <v>175</v>
      </c>
      <c r="G115" s="197"/>
      <c r="H115" s="200">
        <v>61.2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139</v>
      </c>
      <c r="AU115" s="206" t="s">
        <v>87</v>
      </c>
      <c r="AV115" s="12" t="s">
        <v>87</v>
      </c>
      <c r="AW115" s="12" t="s">
        <v>4</v>
      </c>
      <c r="AX115" s="12" t="s">
        <v>23</v>
      </c>
      <c r="AY115" s="206" t="s">
        <v>131</v>
      </c>
    </row>
    <row r="116" spans="2:65" s="1" customFormat="1" ht="22.5" customHeight="1">
      <c r="B116" s="33"/>
      <c r="C116" s="173" t="s">
        <v>176</v>
      </c>
      <c r="D116" s="173" t="s">
        <v>133</v>
      </c>
      <c r="E116" s="174" t="s">
        <v>177</v>
      </c>
      <c r="F116" s="175" t="s">
        <v>178</v>
      </c>
      <c r="G116" s="176" t="s">
        <v>157</v>
      </c>
      <c r="H116" s="177">
        <v>102</v>
      </c>
      <c r="I116" s="178"/>
      <c r="J116" s="179">
        <f>ROUND(I116*H116,2)</f>
        <v>0</v>
      </c>
      <c r="K116" s="175" t="s">
        <v>145</v>
      </c>
      <c r="L116" s="37"/>
      <c r="M116" s="180" t="s">
        <v>32</v>
      </c>
      <c r="N116" s="181" t="s">
        <v>51</v>
      </c>
      <c r="O116" s="59"/>
      <c r="P116" s="182">
        <f>O116*H116</f>
        <v>0</v>
      </c>
      <c r="Q116" s="182">
        <v>1.7000000000000001E-4</v>
      </c>
      <c r="R116" s="182">
        <f>Q116*H116</f>
        <v>1.7340000000000001E-2</v>
      </c>
      <c r="S116" s="182">
        <v>0</v>
      </c>
      <c r="T116" s="183">
        <f>S116*H116</f>
        <v>0</v>
      </c>
      <c r="AR116" s="16" t="s">
        <v>137</v>
      </c>
      <c r="AT116" s="16" t="s">
        <v>133</v>
      </c>
      <c r="AU116" s="16" t="s">
        <v>87</v>
      </c>
      <c r="AY116" s="16" t="s">
        <v>131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137</v>
      </c>
      <c r="BK116" s="184">
        <f>ROUND(I116*H116,2)</f>
        <v>0</v>
      </c>
      <c r="BL116" s="16" t="s">
        <v>137</v>
      </c>
      <c r="BM116" s="16" t="s">
        <v>179</v>
      </c>
    </row>
    <row r="117" spans="2:65" s="11" customFormat="1" ht="10.199999999999999">
      <c r="B117" s="185"/>
      <c r="C117" s="186"/>
      <c r="D117" s="187" t="s">
        <v>139</v>
      </c>
      <c r="E117" s="188" t="s">
        <v>32</v>
      </c>
      <c r="F117" s="189" t="s">
        <v>180</v>
      </c>
      <c r="G117" s="186"/>
      <c r="H117" s="188" t="s">
        <v>32</v>
      </c>
      <c r="I117" s="190"/>
      <c r="J117" s="186"/>
      <c r="K117" s="186"/>
      <c r="L117" s="191"/>
      <c r="M117" s="192"/>
      <c r="N117" s="193"/>
      <c r="O117" s="193"/>
      <c r="P117" s="193"/>
      <c r="Q117" s="193"/>
      <c r="R117" s="193"/>
      <c r="S117" s="193"/>
      <c r="T117" s="194"/>
      <c r="AT117" s="195" t="s">
        <v>139</v>
      </c>
      <c r="AU117" s="195" t="s">
        <v>87</v>
      </c>
      <c r="AV117" s="11" t="s">
        <v>23</v>
      </c>
      <c r="AW117" s="11" t="s">
        <v>39</v>
      </c>
      <c r="AX117" s="11" t="s">
        <v>78</v>
      </c>
      <c r="AY117" s="195" t="s">
        <v>131</v>
      </c>
    </row>
    <row r="118" spans="2:65" s="12" customFormat="1" ht="10.199999999999999">
      <c r="B118" s="196"/>
      <c r="C118" s="197"/>
      <c r="D118" s="187" t="s">
        <v>139</v>
      </c>
      <c r="E118" s="198" t="s">
        <v>32</v>
      </c>
      <c r="F118" s="199" t="s">
        <v>181</v>
      </c>
      <c r="G118" s="197"/>
      <c r="H118" s="200">
        <v>102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139</v>
      </c>
      <c r="AU118" s="206" t="s">
        <v>87</v>
      </c>
      <c r="AV118" s="12" t="s">
        <v>87</v>
      </c>
      <c r="AW118" s="12" t="s">
        <v>39</v>
      </c>
      <c r="AX118" s="12" t="s">
        <v>23</v>
      </c>
      <c r="AY118" s="206" t="s">
        <v>131</v>
      </c>
    </row>
    <row r="119" spans="2:65" s="1" customFormat="1" ht="16.5" customHeight="1">
      <c r="B119" s="33"/>
      <c r="C119" s="173" t="s">
        <v>182</v>
      </c>
      <c r="D119" s="173" t="s">
        <v>133</v>
      </c>
      <c r="E119" s="174" t="s">
        <v>183</v>
      </c>
      <c r="F119" s="175" t="s">
        <v>184</v>
      </c>
      <c r="G119" s="176" t="s">
        <v>185</v>
      </c>
      <c r="H119" s="177">
        <v>34.200000000000003</v>
      </c>
      <c r="I119" s="178"/>
      <c r="J119" s="179">
        <f>ROUND(I119*H119,2)</f>
        <v>0</v>
      </c>
      <c r="K119" s="175" t="s">
        <v>145</v>
      </c>
      <c r="L119" s="37"/>
      <c r="M119" s="180" t="s">
        <v>32</v>
      </c>
      <c r="N119" s="181" t="s">
        <v>51</v>
      </c>
      <c r="O119" s="59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6" t="s">
        <v>137</v>
      </c>
      <c r="AT119" s="16" t="s">
        <v>133</v>
      </c>
      <c r="AU119" s="16" t="s">
        <v>87</v>
      </c>
      <c r="AY119" s="16" t="s">
        <v>131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137</v>
      </c>
      <c r="BK119" s="184">
        <f>ROUND(I119*H119,2)</f>
        <v>0</v>
      </c>
      <c r="BL119" s="16" t="s">
        <v>137</v>
      </c>
      <c r="BM119" s="16" t="s">
        <v>186</v>
      </c>
    </row>
    <row r="120" spans="2:65" s="11" customFormat="1" ht="10.199999999999999">
      <c r="B120" s="185"/>
      <c r="C120" s="186"/>
      <c r="D120" s="187" t="s">
        <v>139</v>
      </c>
      <c r="E120" s="188" t="s">
        <v>32</v>
      </c>
      <c r="F120" s="189" t="s">
        <v>187</v>
      </c>
      <c r="G120" s="186"/>
      <c r="H120" s="188" t="s">
        <v>32</v>
      </c>
      <c r="I120" s="190"/>
      <c r="J120" s="186"/>
      <c r="K120" s="186"/>
      <c r="L120" s="191"/>
      <c r="M120" s="192"/>
      <c r="N120" s="193"/>
      <c r="O120" s="193"/>
      <c r="P120" s="193"/>
      <c r="Q120" s="193"/>
      <c r="R120" s="193"/>
      <c r="S120" s="193"/>
      <c r="T120" s="194"/>
      <c r="AT120" s="195" t="s">
        <v>139</v>
      </c>
      <c r="AU120" s="195" t="s">
        <v>87</v>
      </c>
      <c r="AV120" s="11" t="s">
        <v>23</v>
      </c>
      <c r="AW120" s="11" t="s">
        <v>39</v>
      </c>
      <c r="AX120" s="11" t="s">
        <v>78</v>
      </c>
      <c r="AY120" s="195" t="s">
        <v>131</v>
      </c>
    </row>
    <row r="121" spans="2:65" s="11" customFormat="1" ht="10.199999999999999">
      <c r="B121" s="185"/>
      <c r="C121" s="186"/>
      <c r="D121" s="187" t="s">
        <v>139</v>
      </c>
      <c r="E121" s="188" t="s">
        <v>32</v>
      </c>
      <c r="F121" s="189" t="s">
        <v>188</v>
      </c>
      <c r="G121" s="186"/>
      <c r="H121" s="188" t="s">
        <v>32</v>
      </c>
      <c r="I121" s="190"/>
      <c r="J121" s="186"/>
      <c r="K121" s="186"/>
      <c r="L121" s="191"/>
      <c r="M121" s="192"/>
      <c r="N121" s="193"/>
      <c r="O121" s="193"/>
      <c r="P121" s="193"/>
      <c r="Q121" s="193"/>
      <c r="R121" s="193"/>
      <c r="S121" s="193"/>
      <c r="T121" s="194"/>
      <c r="AT121" s="195" t="s">
        <v>139</v>
      </c>
      <c r="AU121" s="195" t="s">
        <v>87</v>
      </c>
      <c r="AV121" s="11" t="s">
        <v>23</v>
      </c>
      <c r="AW121" s="11" t="s">
        <v>39</v>
      </c>
      <c r="AX121" s="11" t="s">
        <v>78</v>
      </c>
      <c r="AY121" s="195" t="s">
        <v>131</v>
      </c>
    </row>
    <row r="122" spans="2:65" s="12" customFormat="1" ht="10.199999999999999">
      <c r="B122" s="196"/>
      <c r="C122" s="197"/>
      <c r="D122" s="187" t="s">
        <v>139</v>
      </c>
      <c r="E122" s="198" t="s">
        <v>32</v>
      </c>
      <c r="F122" s="199" t="s">
        <v>189</v>
      </c>
      <c r="G122" s="197"/>
      <c r="H122" s="200">
        <v>28.8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139</v>
      </c>
      <c r="AU122" s="206" t="s">
        <v>87</v>
      </c>
      <c r="AV122" s="12" t="s">
        <v>87</v>
      </c>
      <c r="AW122" s="12" t="s">
        <v>39</v>
      </c>
      <c r="AX122" s="12" t="s">
        <v>78</v>
      </c>
      <c r="AY122" s="206" t="s">
        <v>131</v>
      </c>
    </row>
    <row r="123" spans="2:65" s="11" customFormat="1" ht="10.199999999999999">
      <c r="B123" s="185"/>
      <c r="C123" s="186"/>
      <c r="D123" s="187" t="s">
        <v>139</v>
      </c>
      <c r="E123" s="188" t="s">
        <v>32</v>
      </c>
      <c r="F123" s="189" t="s">
        <v>190</v>
      </c>
      <c r="G123" s="186"/>
      <c r="H123" s="188" t="s">
        <v>32</v>
      </c>
      <c r="I123" s="190"/>
      <c r="J123" s="186"/>
      <c r="K123" s="186"/>
      <c r="L123" s="191"/>
      <c r="M123" s="192"/>
      <c r="N123" s="193"/>
      <c r="O123" s="193"/>
      <c r="P123" s="193"/>
      <c r="Q123" s="193"/>
      <c r="R123" s="193"/>
      <c r="S123" s="193"/>
      <c r="T123" s="194"/>
      <c r="AT123" s="195" t="s">
        <v>139</v>
      </c>
      <c r="AU123" s="195" t="s">
        <v>87</v>
      </c>
      <c r="AV123" s="11" t="s">
        <v>23</v>
      </c>
      <c r="AW123" s="11" t="s">
        <v>39</v>
      </c>
      <c r="AX123" s="11" t="s">
        <v>78</v>
      </c>
      <c r="AY123" s="195" t="s">
        <v>131</v>
      </c>
    </row>
    <row r="124" spans="2:65" s="12" customFormat="1" ht="10.199999999999999">
      <c r="B124" s="196"/>
      <c r="C124" s="197"/>
      <c r="D124" s="187" t="s">
        <v>139</v>
      </c>
      <c r="E124" s="198" t="s">
        <v>32</v>
      </c>
      <c r="F124" s="199" t="s">
        <v>191</v>
      </c>
      <c r="G124" s="197"/>
      <c r="H124" s="200">
        <v>5.4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139</v>
      </c>
      <c r="AU124" s="206" t="s">
        <v>87</v>
      </c>
      <c r="AV124" s="12" t="s">
        <v>87</v>
      </c>
      <c r="AW124" s="12" t="s">
        <v>39</v>
      </c>
      <c r="AX124" s="12" t="s">
        <v>78</v>
      </c>
      <c r="AY124" s="206" t="s">
        <v>131</v>
      </c>
    </row>
    <row r="125" spans="2:65" s="13" customFormat="1" ht="10.199999999999999">
      <c r="B125" s="207"/>
      <c r="C125" s="208"/>
      <c r="D125" s="187" t="s">
        <v>139</v>
      </c>
      <c r="E125" s="209" t="s">
        <v>32</v>
      </c>
      <c r="F125" s="210" t="s">
        <v>164</v>
      </c>
      <c r="G125" s="208"/>
      <c r="H125" s="211">
        <v>34.200000000000003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139</v>
      </c>
      <c r="AU125" s="217" t="s">
        <v>87</v>
      </c>
      <c r="AV125" s="13" t="s">
        <v>137</v>
      </c>
      <c r="AW125" s="13" t="s">
        <v>39</v>
      </c>
      <c r="AX125" s="13" t="s">
        <v>23</v>
      </c>
      <c r="AY125" s="217" t="s">
        <v>131</v>
      </c>
    </row>
    <row r="126" spans="2:65" s="1" customFormat="1" ht="22.5" customHeight="1">
      <c r="B126" s="33"/>
      <c r="C126" s="173" t="s">
        <v>192</v>
      </c>
      <c r="D126" s="173" t="s">
        <v>133</v>
      </c>
      <c r="E126" s="174" t="s">
        <v>193</v>
      </c>
      <c r="F126" s="175" t="s">
        <v>194</v>
      </c>
      <c r="G126" s="176" t="s">
        <v>157</v>
      </c>
      <c r="H126" s="177">
        <v>811.22400000000005</v>
      </c>
      <c r="I126" s="178"/>
      <c r="J126" s="179">
        <f>ROUND(I126*H126,2)</f>
        <v>0</v>
      </c>
      <c r="K126" s="175" t="s">
        <v>145</v>
      </c>
      <c r="L126" s="37"/>
      <c r="M126" s="180" t="s">
        <v>32</v>
      </c>
      <c r="N126" s="181" t="s">
        <v>51</v>
      </c>
      <c r="O126" s="59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16" t="s">
        <v>137</v>
      </c>
      <c r="AT126" s="16" t="s">
        <v>133</v>
      </c>
      <c r="AU126" s="16" t="s">
        <v>87</v>
      </c>
      <c r="AY126" s="16" t="s">
        <v>131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137</v>
      </c>
      <c r="BK126" s="184">
        <f>ROUND(I126*H126,2)</f>
        <v>0</v>
      </c>
      <c r="BL126" s="16" t="s">
        <v>137</v>
      </c>
      <c r="BM126" s="16" t="s">
        <v>195</v>
      </c>
    </row>
    <row r="127" spans="2:65" s="11" customFormat="1" ht="10.199999999999999">
      <c r="B127" s="185"/>
      <c r="C127" s="186"/>
      <c r="D127" s="187" t="s">
        <v>139</v>
      </c>
      <c r="E127" s="188" t="s">
        <v>32</v>
      </c>
      <c r="F127" s="189" t="s">
        <v>196</v>
      </c>
      <c r="G127" s="186"/>
      <c r="H127" s="188" t="s">
        <v>32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139</v>
      </c>
      <c r="AU127" s="195" t="s">
        <v>87</v>
      </c>
      <c r="AV127" s="11" t="s">
        <v>23</v>
      </c>
      <c r="AW127" s="11" t="s">
        <v>39</v>
      </c>
      <c r="AX127" s="11" t="s">
        <v>78</v>
      </c>
      <c r="AY127" s="195" t="s">
        <v>131</v>
      </c>
    </row>
    <row r="128" spans="2:65" s="11" customFormat="1" ht="10.199999999999999">
      <c r="B128" s="185"/>
      <c r="C128" s="186"/>
      <c r="D128" s="187" t="s">
        <v>139</v>
      </c>
      <c r="E128" s="188" t="s">
        <v>32</v>
      </c>
      <c r="F128" s="189" t="s">
        <v>197</v>
      </c>
      <c r="G128" s="186"/>
      <c r="H128" s="188" t="s">
        <v>32</v>
      </c>
      <c r="I128" s="190"/>
      <c r="J128" s="186"/>
      <c r="K128" s="186"/>
      <c r="L128" s="191"/>
      <c r="M128" s="192"/>
      <c r="N128" s="193"/>
      <c r="O128" s="193"/>
      <c r="P128" s="193"/>
      <c r="Q128" s="193"/>
      <c r="R128" s="193"/>
      <c r="S128" s="193"/>
      <c r="T128" s="194"/>
      <c r="AT128" s="195" t="s">
        <v>139</v>
      </c>
      <c r="AU128" s="195" t="s">
        <v>87</v>
      </c>
      <c r="AV128" s="11" t="s">
        <v>23</v>
      </c>
      <c r="AW128" s="11" t="s">
        <v>39</v>
      </c>
      <c r="AX128" s="11" t="s">
        <v>78</v>
      </c>
      <c r="AY128" s="195" t="s">
        <v>131</v>
      </c>
    </row>
    <row r="129" spans="2:65" s="11" customFormat="1" ht="10.199999999999999">
      <c r="B129" s="185"/>
      <c r="C129" s="186"/>
      <c r="D129" s="187" t="s">
        <v>139</v>
      </c>
      <c r="E129" s="188" t="s">
        <v>32</v>
      </c>
      <c r="F129" s="189" t="s">
        <v>198</v>
      </c>
      <c r="G129" s="186"/>
      <c r="H129" s="188" t="s">
        <v>32</v>
      </c>
      <c r="I129" s="190"/>
      <c r="J129" s="186"/>
      <c r="K129" s="186"/>
      <c r="L129" s="191"/>
      <c r="M129" s="192"/>
      <c r="N129" s="193"/>
      <c r="O129" s="193"/>
      <c r="P129" s="193"/>
      <c r="Q129" s="193"/>
      <c r="R129" s="193"/>
      <c r="S129" s="193"/>
      <c r="T129" s="194"/>
      <c r="AT129" s="195" t="s">
        <v>139</v>
      </c>
      <c r="AU129" s="195" t="s">
        <v>87</v>
      </c>
      <c r="AV129" s="11" t="s">
        <v>23</v>
      </c>
      <c r="AW129" s="11" t="s">
        <v>39</v>
      </c>
      <c r="AX129" s="11" t="s">
        <v>78</v>
      </c>
      <c r="AY129" s="195" t="s">
        <v>131</v>
      </c>
    </row>
    <row r="130" spans="2:65" s="12" customFormat="1" ht="10.199999999999999">
      <c r="B130" s="196"/>
      <c r="C130" s="197"/>
      <c r="D130" s="187" t="s">
        <v>139</v>
      </c>
      <c r="E130" s="198" t="s">
        <v>32</v>
      </c>
      <c r="F130" s="199" t="s">
        <v>199</v>
      </c>
      <c r="G130" s="197"/>
      <c r="H130" s="200">
        <v>775.35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139</v>
      </c>
      <c r="AU130" s="206" t="s">
        <v>87</v>
      </c>
      <c r="AV130" s="12" t="s">
        <v>87</v>
      </c>
      <c r="AW130" s="12" t="s">
        <v>39</v>
      </c>
      <c r="AX130" s="12" t="s">
        <v>78</v>
      </c>
      <c r="AY130" s="206" t="s">
        <v>131</v>
      </c>
    </row>
    <row r="131" spans="2:65" s="11" customFormat="1" ht="10.199999999999999">
      <c r="B131" s="185"/>
      <c r="C131" s="186"/>
      <c r="D131" s="187" t="s">
        <v>139</v>
      </c>
      <c r="E131" s="188" t="s">
        <v>32</v>
      </c>
      <c r="F131" s="189" t="s">
        <v>200</v>
      </c>
      <c r="G131" s="186"/>
      <c r="H131" s="188" t="s">
        <v>32</v>
      </c>
      <c r="I131" s="190"/>
      <c r="J131" s="186"/>
      <c r="K131" s="186"/>
      <c r="L131" s="191"/>
      <c r="M131" s="192"/>
      <c r="N131" s="193"/>
      <c r="O131" s="193"/>
      <c r="P131" s="193"/>
      <c r="Q131" s="193"/>
      <c r="R131" s="193"/>
      <c r="S131" s="193"/>
      <c r="T131" s="194"/>
      <c r="AT131" s="195" t="s">
        <v>139</v>
      </c>
      <c r="AU131" s="195" t="s">
        <v>87</v>
      </c>
      <c r="AV131" s="11" t="s">
        <v>23</v>
      </c>
      <c r="AW131" s="11" t="s">
        <v>39</v>
      </c>
      <c r="AX131" s="11" t="s">
        <v>78</v>
      </c>
      <c r="AY131" s="195" t="s">
        <v>131</v>
      </c>
    </row>
    <row r="132" spans="2:65" s="12" customFormat="1" ht="10.199999999999999">
      <c r="B132" s="196"/>
      <c r="C132" s="197"/>
      <c r="D132" s="187" t="s">
        <v>139</v>
      </c>
      <c r="E132" s="198" t="s">
        <v>32</v>
      </c>
      <c r="F132" s="199" t="s">
        <v>201</v>
      </c>
      <c r="G132" s="197"/>
      <c r="H132" s="200">
        <v>35.874000000000002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139</v>
      </c>
      <c r="AU132" s="206" t="s">
        <v>87</v>
      </c>
      <c r="AV132" s="12" t="s">
        <v>87</v>
      </c>
      <c r="AW132" s="12" t="s">
        <v>39</v>
      </c>
      <c r="AX132" s="12" t="s">
        <v>78</v>
      </c>
      <c r="AY132" s="206" t="s">
        <v>131</v>
      </c>
    </row>
    <row r="133" spans="2:65" s="13" customFormat="1" ht="10.199999999999999">
      <c r="B133" s="207"/>
      <c r="C133" s="208"/>
      <c r="D133" s="187" t="s">
        <v>139</v>
      </c>
      <c r="E133" s="209" t="s">
        <v>32</v>
      </c>
      <c r="F133" s="210" t="s">
        <v>164</v>
      </c>
      <c r="G133" s="208"/>
      <c r="H133" s="211">
        <v>811.22400000000005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139</v>
      </c>
      <c r="AU133" s="217" t="s">
        <v>87</v>
      </c>
      <c r="AV133" s="13" t="s">
        <v>137</v>
      </c>
      <c r="AW133" s="13" t="s">
        <v>39</v>
      </c>
      <c r="AX133" s="13" t="s">
        <v>23</v>
      </c>
      <c r="AY133" s="217" t="s">
        <v>131</v>
      </c>
    </row>
    <row r="134" spans="2:65" s="1" customFormat="1" ht="22.5" customHeight="1">
      <c r="B134" s="33"/>
      <c r="C134" s="173" t="s">
        <v>28</v>
      </c>
      <c r="D134" s="173" t="s">
        <v>133</v>
      </c>
      <c r="E134" s="174" t="s">
        <v>202</v>
      </c>
      <c r="F134" s="175" t="s">
        <v>203</v>
      </c>
      <c r="G134" s="176" t="s">
        <v>157</v>
      </c>
      <c r="H134" s="177">
        <v>90.135999999999996</v>
      </c>
      <c r="I134" s="178"/>
      <c r="J134" s="179">
        <f>ROUND(I134*H134,2)</f>
        <v>0</v>
      </c>
      <c r="K134" s="175" t="s">
        <v>145</v>
      </c>
      <c r="L134" s="37"/>
      <c r="M134" s="180" t="s">
        <v>32</v>
      </c>
      <c r="N134" s="181" t="s">
        <v>51</v>
      </c>
      <c r="O134" s="59"/>
      <c r="P134" s="182">
        <f>O134*H134</f>
        <v>0</v>
      </c>
      <c r="Q134" s="182">
        <v>8.2199999999999999E-3</v>
      </c>
      <c r="R134" s="182">
        <f>Q134*H134</f>
        <v>0.74091792000000001</v>
      </c>
      <c r="S134" s="182">
        <v>0</v>
      </c>
      <c r="T134" s="183">
        <f>S134*H134</f>
        <v>0</v>
      </c>
      <c r="AR134" s="16" t="s">
        <v>137</v>
      </c>
      <c r="AT134" s="16" t="s">
        <v>133</v>
      </c>
      <c r="AU134" s="16" t="s">
        <v>87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137</v>
      </c>
      <c r="BK134" s="184">
        <f>ROUND(I134*H134,2)</f>
        <v>0</v>
      </c>
      <c r="BL134" s="16" t="s">
        <v>137</v>
      </c>
      <c r="BM134" s="16" t="s">
        <v>204</v>
      </c>
    </row>
    <row r="135" spans="2:65" s="11" customFormat="1" ht="10.199999999999999">
      <c r="B135" s="185"/>
      <c r="C135" s="186"/>
      <c r="D135" s="187" t="s">
        <v>139</v>
      </c>
      <c r="E135" s="188" t="s">
        <v>32</v>
      </c>
      <c r="F135" s="189" t="s">
        <v>205</v>
      </c>
      <c r="G135" s="186"/>
      <c r="H135" s="188" t="s">
        <v>32</v>
      </c>
      <c r="I135" s="190"/>
      <c r="J135" s="186"/>
      <c r="K135" s="186"/>
      <c r="L135" s="191"/>
      <c r="M135" s="192"/>
      <c r="N135" s="193"/>
      <c r="O135" s="193"/>
      <c r="P135" s="193"/>
      <c r="Q135" s="193"/>
      <c r="R135" s="193"/>
      <c r="S135" s="193"/>
      <c r="T135" s="194"/>
      <c r="AT135" s="195" t="s">
        <v>139</v>
      </c>
      <c r="AU135" s="195" t="s">
        <v>87</v>
      </c>
      <c r="AV135" s="11" t="s">
        <v>23</v>
      </c>
      <c r="AW135" s="11" t="s">
        <v>39</v>
      </c>
      <c r="AX135" s="11" t="s">
        <v>78</v>
      </c>
      <c r="AY135" s="195" t="s">
        <v>131</v>
      </c>
    </row>
    <row r="136" spans="2:65" s="11" customFormat="1" ht="10.199999999999999">
      <c r="B136" s="185"/>
      <c r="C136" s="186"/>
      <c r="D136" s="187" t="s">
        <v>139</v>
      </c>
      <c r="E136" s="188" t="s">
        <v>32</v>
      </c>
      <c r="F136" s="189" t="s">
        <v>198</v>
      </c>
      <c r="G136" s="186"/>
      <c r="H136" s="188" t="s">
        <v>32</v>
      </c>
      <c r="I136" s="190"/>
      <c r="J136" s="186"/>
      <c r="K136" s="186"/>
      <c r="L136" s="191"/>
      <c r="M136" s="192"/>
      <c r="N136" s="193"/>
      <c r="O136" s="193"/>
      <c r="P136" s="193"/>
      <c r="Q136" s="193"/>
      <c r="R136" s="193"/>
      <c r="S136" s="193"/>
      <c r="T136" s="194"/>
      <c r="AT136" s="195" t="s">
        <v>139</v>
      </c>
      <c r="AU136" s="195" t="s">
        <v>87</v>
      </c>
      <c r="AV136" s="11" t="s">
        <v>23</v>
      </c>
      <c r="AW136" s="11" t="s">
        <v>39</v>
      </c>
      <c r="AX136" s="11" t="s">
        <v>78</v>
      </c>
      <c r="AY136" s="195" t="s">
        <v>131</v>
      </c>
    </row>
    <row r="137" spans="2:65" s="12" customFormat="1" ht="10.199999999999999">
      <c r="B137" s="196"/>
      <c r="C137" s="197"/>
      <c r="D137" s="187" t="s">
        <v>139</v>
      </c>
      <c r="E137" s="198" t="s">
        <v>32</v>
      </c>
      <c r="F137" s="199" t="s">
        <v>206</v>
      </c>
      <c r="G137" s="197"/>
      <c r="H137" s="200">
        <v>86.15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139</v>
      </c>
      <c r="AU137" s="206" t="s">
        <v>87</v>
      </c>
      <c r="AV137" s="12" t="s">
        <v>87</v>
      </c>
      <c r="AW137" s="12" t="s">
        <v>39</v>
      </c>
      <c r="AX137" s="12" t="s">
        <v>78</v>
      </c>
      <c r="AY137" s="206" t="s">
        <v>131</v>
      </c>
    </row>
    <row r="138" spans="2:65" s="11" customFormat="1" ht="10.199999999999999">
      <c r="B138" s="185"/>
      <c r="C138" s="186"/>
      <c r="D138" s="187" t="s">
        <v>139</v>
      </c>
      <c r="E138" s="188" t="s">
        <v>32</v>
      </c>
      <c r="F138" s="189" t="s">
        <v>200</v>
      </c>
      <c r="G138" s="186"/>
      <c r="H138" s="188" t="s">
        <v>32</v>
      </c>
      <c r="I138" s="190"/>
      <c r="J138" s="186"/>
      <c r="K138" s="186"/>
      <c r="L138" s="191"/>
      <c r="M138" s="192"/>
      <c r="N138" s="193"/>
      <c r="O138" s="193"/>
      <c r="P138" s="193"/>
      <c r="Q138" s="193"/>
      <c r="R138" s="193"/>
      <c r="S138" s="193"/>
      <c r="T138" s="194"/>
      <c r="AT138" s="195" t="s">
        <v>139</v>
      </c>
      <c r="AU138" s="195" t="s">
        <v>87</v>
      </c>
      <c r="AV138" s="11" t="s">
        <v>23</v>
      </c>
      <c r="AW138" s="11" t="s">
        <v>39</v>
      </c>
      <c r="AX138" s="11" t="s">
        <v>78</v>
      </c>
      <c r="AY138" s="195" t="s">
        <v>131</v>
      </c>
    </row>
    <row r="139" spans="2:65" s="12" customFormat="1" ht="10.199999999999999">
      <c r="B139" s="196"/>
      <c r="C139" s="197"/>
      <c r="D139" s="187" t="s">
        <v>139</v>
      </c>
      <c r="E139" s="198" t="s">
        <v>32</v>
      </c>
      <c r="F139" s="199" t="s">
        <v>207</v>
      </c>
      <c r="G139" s="197"/>
      <c r="H139" s="200">
        <v>3.9860000000000002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139</v>
      </c>
      <c r="AU139" s="206" t="s">
        <v>87</v>
      </c>
      <c r="AV139" s="12" t="s">
        <v>87</v>
      </c>
      <c r="AW139" s="12" t="s">
        <v>39</v>
      </c>
      <c r="AX139" s="12" t="s">
        <v>78</v>
      </c>
      <c r="AY139" s="206" t="s">
        <v>131</v>
      </c>
    </row>
    <row r="140" spans="2:65" s="13" customFormat="1" ht="10.199999999999999">
      <c r="B140" s="207"/>
      <c r="C140" s="208"/>
      <c r="D140" s="187" t="s">
        <v>139</v>
      </c>
      <c r="E140" s="209" t="s">
        <v>32</v>
      </c>
      <c r="F140" s="210" t="s">
        <v>164</v>
      </c>
      <c r="G140" s="208"/>
      <c r="H140" s="211">
        <v>90.135999999999996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139</v>
      </c>
      <c r="AU140" s="217" t="s">
        <v>87</v>
      </c>
      <c r="AV140" s="13" t="s">
        <v>137</v>
      </c>
      <c r="AW140" s="13" t="s">
        <v>39</v>
      </c>
      <c r="AX140" s="13" t="s">
        <v>23</v>
      </c>
      <c r="AY140" s="217" t="s">
        <v>131</v>
      </c>
    </row>
    <row r="141" spans="2:65" s="1" customFormat="1" ht="22.5" customHeight="1">
      <c r="B141" s="33"/>
      <c r="C141" s="173" t="s">
        <v>208</v>
      </c>
      <c r="D141" s="173" t="s">
        <v>133</v>
      </c>
      <c r="E141" s="174" t="s">
        <v>209</v>
      </c>
      <c r="F141" s="175" t="s">
        <v>210</v>
      </c>
      <c r="G141" s="176" t="s">
        <v>157</v>
      </c>
      <c r="H141" s="177">
        <v>545.77800000000002</v>
      </c>
      <c r="I141" s="178"/>
      <c r="J141" s="179">
        <f>ROUND(I141*H141,2)</f>
        <v>0</v>
      </c>
      <c r="K141" s="175" t="s">
        <v>145</v>
      </c>
      <c r="L141" s="37"/>
      <c r="M141" s="180" t="s">
        <v>32</v>
      </c>
      <c r="N141" s="181" t="s">
        <v>51</v>
      </c>
      <c r="O141" s="59"/>
      <c r="P141" s="182">
        <f>O141*H141</f>
        <v>0</v>
      </c>
      <c r="Q141" s="182">
        <v>1.5520000000000001E-2</v>
      </c>
      <c r="R141" s="182">
        <f>Q141*H141</f>
        <v>8.4704745600000013</v>
      </c>
      <c r="S141" s="182">
        <v>0</v>
      </c>
      <c r="T141" s="183">
        <f>S141*H141</f>
        <v>0</v>
      </c>
      <c r="AR141" s="16" t="s">
        <v>137</v>
      </c>
      <c r="AT141" s="16" t="s">
        <v>133</v>
      </c>
      <c r="AU141" s="16" t="s">
        <v>87</v>
      </c>
      <c r="AY141" s="16" t="s">
        <v>131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137</v>
      </c>
      <c r="BK141" s="184">
        <f>ROUND(I141*H141,2)</f>
        <v>0</v>
      </c>
      <c r="BL141" s="16" t="s">
        <v>137</v>
      </c>
      <c r="BM141" s="16" t="s">
        <v>211</v>
      </c>
    </row>
    <row r="142" spans="2:65" s="11" customFormat="1" ht="10.199999999999999">
      <c r="B142" s="185"/>
      <c r="C142" s="186"/>
      <c r="D142" s="187" t="s">
        <v>139</v>
      </c>
      <c r="E142" s="188" t="s">
        <v>32</v>
      </c>
      <c r="F142" s="189" t="s">
        <v>212</v>
      </c>
      <c r="G142" s="186"/>
      <c r="H142" s="188" t="s">
        <v>32</v>
      </c>
      <c r="I142" s="190"/>
      <c r="J142" s="186"/>
      <c r="K142" s="186"/>
      <c r="L142" s="191"/>
      <c r="M142" s="192"/>
      <c r="N142" s="193"/>
      <c r="O142" s="193"/>
      <c r="P142" s="193"/>
      <c r="Q142" s="193"/>
      <c r="R142" s="193"/>
      <c r="S142" s="193"/>
      <c r="T142" s="194"/>
      <c r="AT142" s="195" t="s">
        <v>139</v>
      </c>
      <c r="AU142" s="195" t="s">
        <v>87</v>
      </c>
      <c r="AV142" s="11" t="s">
        <v>23</v>
      </c>
      <c r="AW142" s="11" t="s">
        <v>39</v>
      </c>
      <c r="AX142" s="11" t="s">
        <v>78</v>
      </c>
      <c r="AY142" s="195" t="s">
        <v>131</v>
      </c>
    </row>
    <row r="143" spans="2:65" s="11" customFormat="1" ht="10.199999999999999">
      <c r="B143" s="185"/>
      <c r="C143" s="186"/>
      <c r="D143" s="187" t="s">
        <v>139</v>
      </c>
      <c r="E143" s="188" t="s">
        <v>32</v>
      </c>
      <c r="F143" s="189" t="s">
        <v>198</v>
      </c>
      <c r="G143" s="186"/>
      <c r="H143" s="188" t="s">
        <v>32</v>
      </c>
      <c r="I143" s="190"/>
      <c r="J143" s="186"/>
      <c r="K143" s="186"/>
      <c r="L143" s="191"/>
      <c r="M143" s="192"/>
      <c r="N143" s="193"/>
      <c r="O143" s="193"/>
      <c r="P143" s="193"/>
      <c r="Q143" s="193"/>
      <c r="R143" s="193"/>
      <c r="S143" s="193"/>
      <c r="T143" s="194"/>
      <c r="AT143" s="195" t="s">
        <v>139</v>
      </c>
      <c r="AU143" s="195" t="s">
        <v>87</v>
      </c>
      <c r="AV143" s="11" t="s">
        <v>23</v>
      </c>
      <c r="AW143" s="11" t="s">
        <v>39</v>
      </c>
      <c r="AX143" s="11" t="s">
        <v>78</v>
      </c>
      <c r="AY143" s="195" t="s">
        <v>131</v>
      </c>
    </row>
    <row r="144" spans="2:65" s="12" customFormat="1" ht="10.199999999999999">
      <c r="B144" s="196"/>
      <c r="C144" s="197"/>
      <c r="D144" s="187" t="s">
        <v>139</v>
      </c>
      <c r="E144" s="198" t="s">
        <v>32</v>
      </c>
      <c r="F144" s="199" t="s">
        <v>213</v>
      </c>
      <c r="G144" s="197"/>
      <c r="H144" s="200">
        <v>532.49400000000003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139</v>
      </c>
      <c r="AU144" s="206" t="s">
        <v>87</v>
      </c>
      <c r="AV144" s="12" t="s">
        <v>87</v>
      </c>
      <c r="AW144" s="12" t="s">
        <v>39</v>
      </c>
      <c r="AX144" s="12" t="s">
        <v>78</v>
      </c>
      <c r="AY144" s="206" t="s">
        <v>131</v>
      </c>
    </row>
    <row r="145" spans="2:65" s="11" customFormat="1" ht="10.199999999999999">
      <c r="B145" s="185"/>
      <c r="C145" s="186"/>
      <c r="D145" s="187" t="s">
        <v>139</v>
      </c>
      <c r="E145" s="188" t="s">
        <v>32</v>
      </c>
      <c r="F145" s="189" t="s">
        <v>200</v>
      </c>
      <c r="G145" s="186"/>
      <c r="H145" s="188" t="s">
        <v>32</v>
      </c>
      <c r="I145" s="190"/>
      <c r="J145" s="186"/>
      <c r="K145" s="186"/>
      <c r="L145" s="191"/>
      <c r="M145" s="192"/>
      <c r="N145" s="193"/>
      <c r="O145" s="193"/>
      <c r="P145" s="193"/>
      <c r="Q145" s="193"/>
      <c r="R145" s="193"/>
      <c r="S145" s="193"/>
      <c r="T145" s="194"/>
      <c r="AT145" s="195" t="s">
        <v>139</v>
      </c>
      <c r="AU145" s="195" t="s">
        <v>87</v>
      </c>
      <c r="AV145" s="11" t="s">
        <v>23</v>
      </c>
      <c r="AW145" s="11" t="s">
        <v>39</v>
      </c>
      <c r="AX145" s="11" t="s">
        <v>78</v>
      </c>
      <c r="AY145" s="195" t="s">
        <v>131</v>
      </c>
    </row>
    <row r="146" spans="2:65" s="12" customFormat="1" ht="10.199999999999999">
      <c r="B146" s="196"/>
      <c r="C146" s="197"/>
      <c r="D146" s="187" t="s">
        <v>139</v>
      </c>
      <c r="E146" s="198" t="s">
        <v>32</v>
      </c>
      <c r="F146" s="199" t="s">
        <v>214</v>
      </c>
      <c r="G146" s="197"/>
      <c r="H146" s="200">
        <v>13.284000000000001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139</v>
      </c>
      <c r="AU146" s="206" t="s">
        <v>87</v>
      </c>
      <c r="AV146" s="12" t="s">
        <v>87</v>
      </c>
      <c r="AW146" s="12" t="s">
        <v>39</v>
      </c>
      <c r="AX146" s="12" t="s">
        <v>78</v>
      </c>
      <c r="AY146" s="206" t="s">
        <v>131</v>
      </c>
    </row>
    <row r="147" spans="2:65" s="13" customFormat="1" ht="10.199999999999999">
      <c r="B147" s="207"/>
      <c r="C147" s="208"/>
      <c r="D147" s="187" t="s">
        <v>139</v>
      </c>
      <c r="E147" s="209" t="s">
        <v>32</v>
      </c>
      <c r="F147" s="210" t="s">
        <v>164</v>
      </c>
      <c r="G147" s="208"/>
      <c r="H147" s="211">
        <v>545.77800000000002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139</v>
      </c>
      <c r="AU147" s="217" t="s">
        <v>87</v>
      </c>
      <c r="AV147" s="13" t="s">
        <v>137</v>
      </c>
      <c r="AW147" s="13" t="s">
        <v>39</v>
      </c>
      <c r="AX147" s="13" t="s">
        <v>23</v>
      </c>
      <c r="AY147" s="217" t="s">
        <v>131</v>
      </c>
    </row>
    <row r="148" spans="2:65" s="1" customFormat="1" ht="22.5" customHeight="1">
      <c r="B148" s="33"/>
      <c r="C148" s="173" t="s">
        <v>215</v>
      </c>
      <c r="D148" s="173" t="s">
        <v>133</v>
      </c>
      <c r="E148" s="174" t="s">
        <v>216</v>
      </c>
      <c r="F148" s="175" t="s">
        <v>217</v>
      </c>
      <c r="G148" s="176" t="s">
        <v>157</v>
      </c>
      <c r="H148" s="177">
        <v>60.642000000000003</v>
      </c>
      <c r="I148" s="178"/>
      <c r="J148" s="179">
        <f>ROUND(I148*H148,2)</f>
        <v>0</v>
      </c>
      <c r="K148" s="175" t="s">
        <v>145</v>
      </c>
      <c r="L148" s="37"/>
      <c r="M148" s="180" t="s">
        <v>32</v>
      </c>
      <c r="N148" s="181" t="s">
        <v>51</v>
      </c>
      <c r="O148" s="59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AR148" s="16" t="s">
        <v>137</v>
      </c>
      <c r="AT148" s="16" t="s">
        <v>133</v>
      </c>
      <c r="AU148" s="16" t="s">
        <v>87</v>
      </c>
      <c r="AY148" s="16" t="s">
        <v>131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137</v>
      </c>
      <c r="BK148" s="184">
        <f>ROUND(I148*H148,2)</f>
        <v>0</v>
      </c>
      <c r="BL148" s="16" t="s">
        <v>137</v>
      </c>
      <c r="BM148" s="16" t="s">
        <v>218</v>
      </c>
    </row>
    <row r="149" spans="2:65" s="11" customFormat="1" ht="10.199999999999999">
      <c r="B149" s="185"/>
      <c r="C149" s="186"/>
      <c r="D149" s="187" t="s">
        <v>139</v>
      </c>
      <c r="E149" s="188" t="s">
        <v>32</v>
      </c>
      <c r="F149" s="189" t="s">
        <v>219</v>
      </c>
      <c r="G149" s="186"/>
      <c r="H149" s="188" t="s">
        <v>32</v>
      </c>
      <c r="I149" s="190"/>
      <c r="J149" s="186"/>
      <c r="K149" s="186"/>
      <c r="L149" s="191"/>
      <c r="M149" s="192"/>
      <c r="N149" s="193"/>
      <c r="O149" s="193"/>
      <c r="P149" s="193"/>
      <c r="Q149" s="193"/>
      <c r="R149" s="193"/>
      <c r="S149" s="193"/>
      <c r="T149" s="194"/>
      <c r="AT149" s="195" t="s">
        <v>139</v>
      </c>
      <c r="AU149" s="195" t="s">
        <v>87</v>
      </c>
      <c r="AV149" s="11" t="s">
        <v>23</v>
      </c>
      <c r="AW149" s="11" t="s">
        <v>39</v>
      </c>
      <c r="AX149" s="11" t="s">
        <v>78</v>
      </c>
      <c r="AY149" s="195" t="s">
        <v>131</v>
      </c>
    </row>
    <row r="150" spans="2:65" s="11" customFormat="1" ht="10.199999999999999">
      <c r="B150" s="185"/>
      <c r="C150" s="186"/>
      <c r="D150" s="187" t="s">
        <v>139</v>
      </c>
      <c r="E150" s="188" t="s">
        <v>32</v>
      </c>
      <c r="F150" s="189" t="s">
        <v>198</v>
      </c>
      <c r="G150" s="186"/>
      <c r="H150" s="188" t="s">
        <v>32</v>
      </c>
      <c r="I150" s="190"/>
      <c r="J150" s="186"/>
      <c r="K150" s="186"/>
      <c r="L150" s="191"/>
      <c r="M150" s="192"/>
      <c r="N150" s="193"/>
      <c r="O150" s="193"/>
      <c r="P150" s="193"/>
      <c r="Q150" s="193"/>
      <c r="R150" s="193"/>
      <c r="S150" s="193"/>
      <c r="T150" s="194"/>
      <c r="AT150" s="195" t="s">
        <v>139</v>
      </c>
      <c r="AU150" s="195" t="s">
        <v>87</v>
      </c>
      <c r="AV150" s="11" t="s">
        <v>23</v>
      </c>
      <c r="AW150" s="11" t="s">
        <v>39</v>
      </c>
      <c r="AX150" s="11" t="s">
        <v>78</v>
      </c>
      <c r="AY150" s="195" t="s">
        <v>131</v>
      </c>
    </row>
    <row r="151" spans="2:65" s="12" customFormat="1" ht="10.199999999999999">
      <c r="B151" s="196"/>
      <c r="C151" s="197"/>
      <c r="D151" s="187" t="s">
        <v>139</v>
      </c>
      <c r="E151" s="198" t="s">
        <v>32</v>
      </c>
      <c r="F151" s="199" t="s">
        <v>220</v>
      </c>
      <c r="G151" s="197"/>
      <c r="H151" s="200">
        <v>59.165999999999997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139</v>
      </c>
      <c r="AU151" s="206" t="s">
        <v>87</v>
      </c>
      <c r="AV151" s="12" t="s">
        <v>87</v>
      </c>
      <c r="AW151" s="12" t="s">
        <v>39</v>
      </c>
      <c r="AX151" s="12" t="s">
        <v>78</v>
      </c>
      <c r="AY151" s="206" t="s">
        <v>131</v>
      </c>
    </row>
    <row r="152" spans="2:65" s="11" customFormat="1" ht="10.199999999999999">
      <c r="B152" s="185"/>
      <c r="C152" s="186"/>
      <c r="D152" s="187" t="s">
        <v>139</v>
      </c>
      <c r="E152" s="188" t="s">
        <v>32</v>
      </c>
      <c r="F152" s="189" t="s">
        <v>200</v>
      </c>
      <c r="G152" s="186"/>
      <c r="H152" s="188" t="s">
        <v>32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139</v>
      </c>
      <c r="AU152" s="195" t="s">
        <v>87</v>
      </c>
      <c r="AV152" s="11" t="s">
        <v>23</v>
      </c>
      <c r="AW152" s="11" t="s">
        <v>39</v>
      </c>
      <c r="AX152" s="11" t="s">
        <v>78</v>
      </c>
      <c r="AY152" s="195" t="s">
        <v>131</v>
      </c>
    </row>
    <row r="153" spans="2:65" s="12" customFormat="1" ht="10.199999999999999">
      <c r="B153" s="196"/>
      <c r="C153" s="197"/>
      <c r="D153" s="187" t="s">
        <v>139</v>
      </c>
      <c r="E153" s="198" t="s">
        <v>32</v>
      </c>
      <c r="F153" s="199" t="s">
        <v>221</v>
      </c>
      <c r="G153" s="197"/>
      <c r="H153" s="200">
        <v>1.476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139</v>
      </c>
      <c r="AU153" s="206" t="s">
        <v>87</v>
      </c>
      <c r="AV153" s="12" t="s">
        <v>87</v>
      </c>
      <c r="AW153" s="12" t="s">
        <v>39</v>
      </c>
      <c r="AX153" s="12" t="s">
        <v>78</v>
      </c>
      <c r="AY153" s="206" t="s">
        <v>131</v>
      </c>
    </row>
    <row r="154" spans="2:65" s="13" customFormat="1" ht="10.199999999999999">
      <c r="B154" s="207"/>
      <c r="C154" s="208"/>
      <c r="D154" s="187" t="s">
        <v>139</v>
      </c>
      <c r="E154" s="209" t="s">
        <v>32</v>
      </c>
      <c r="F154" s="210" t="s">
        <v>164</v>
      </c>
      <c r="G154" s="208"/>
      <c r="H154" s="211">
        <v>60.642000000000003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139</v>
      </c>
      <c r="AU154" s="217" t="s">
        <v>87</v>
      </c>
      <c r="AV154" s="13" t="s">
        <v>137</v>
      </c>
      <c r="AW154" s="13" t="s">
        <v>39</v>
      </c>
      <c r="AX154" s="13" t="s">
        <v>23</v>
      </c>
      <c r="AY154" s="217" t="s">
        <v>131</v>
      </c>
    </row>
    <row r="155" spans="2:65" s="1" customFormat="1" ht="16.5" customHeight="1">
      <c r="B155" s="33"/>
      <c r="C155" s="173" t="s">
        <v>222</v>
      </c>
      <c r="D155" s="173" t="s">
        <v>133</v>
      </c>
      <c r="E155" s="174" t="s">
        <v>223</v>
      </c>
      <c r="F155" s="175" t="s">
        <v>224</v>
      </c>
      <c r="G155" s="176" t="s">
        <v>136</v>
      </c>
      <c r="H155" s="177">
        <v>341.04</v>
      </c>
      <c r="I155" s="178"/>
      <c r="J155" s="179">
        <f>ROUND(I155*H155,2)</f>
        <v>0</v>
      </c>
      <c r="K155" s="175" t="s">
        <v>145</v>
      </c>
      <c r="L155" s="37"/>
      <c r="M155" s="180" t="s">
        <v>32</v>
      </c>
      <c r="N155" s="181" t="s">
        <v>51</v>
      </c>
      <c r="O155" s="59"/>
      <c r="P155" s="182">
        <f>O155*H155</f>
        <v>0</v>
      </c>
      <c r="Q155" s="182">
        <v>7.0100000000000002E-4</v>
      </c>
      <c r="R155" s="182">
        <f>Q155*H155</f>
        <v>0.23906904000000001</v>
      </c>
      <c r="S155" s="182">
        <v>0</v>
      </c>
      <c r="T155" s="183">
        <f>S155*H155</f>
        <v>0</v>
      </c>
      <c r="AR155" s="16" t="s">
        <v>137</v>
      </c>
      <c r="AT155" s="16" t="s">
        <v>133</v>
      </c>
      <c r="AU155" s="16" t="s">
        <v>87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137</v>
      </c>
      <c r="BK155" s="184">
        <f>ROUND(I155*H155,2)</f>
        <v>0</v>
      </c>
      <c r="BL155" s="16" t="s">
        <v>137</v>
      </c>
      <c r="BM155" s="16" t="s">
        <v>225</v>
      </c>
    </row>
    <row r="156" spans="2:65" s="11" customFormat="1" ht="10.199999999999999">
      <c r="B156" s="185"/>
      <c r="C156" s="186"/>
      <c r="D156" s="187" t="s">
        <v>139</v>
      </c>
      <c r="E156" s="188" t="s">
        <v>32</v>
      </c>
      <c r="F156" s="189" t="s">
        <v>226</v>
      </c>
      <c r="G156" s="186"/>
      <c r="H156" s="188" t="s">
        <v>32</v>
      </c>
      <c r="I156" s="190"/>
      <c r="J156" s="186"/>
      <c r="K156" s="186"/>
      <c r="L156" s="191"/>
      <c r="M156" s="192"/>
      <c r="N156" s="193"/>
      <c r="O156" s="193"/>
      <c r="P156" s="193"/>
      <c r="Q156" s="193"/>
      <c r="R156" s="193"/>
      <c r="S156" s="193"/>
      <c r="T156" s="194"/>
      <c r="AT156" s="195" t="s">
        <v>139</v>
      </c>
      <c r="AU156" s="195" t="s">
        <v>87</v>
      </c>
      <c r="AV156" s="11" t="s">
        <v>23</v>
      </c>
      <c r="AW156" s="11" t="s">
        <v>39</v>
      </c>
      <c r="AX156" s="11" t="s">
        <v>78</v>
      </c>
      <c r="AY156" s="195" t="s">
        <v>131</v>
      </c>
    </row>
    <row r="157" spans="2:65" s="12" customFormat="1" ht="10.199999999999999">
      <c r="B157" s="196"/>
      <c r="C157" s="197"/>
      <c r="D157" s="187" t="s">
        <v>139</v>
      </c>
      <c r="E157" s="198" t="s">
        <v>32</v>
      </c>
      <c r="F157" s="199" t="s">
        <v>227</v>
      </c>
      <c r="G157" s="197"/>
      <c r="H157" s="200">
        <v>341.04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139</v>
      </c>
      <c r="AU157" s="206" t="s">
        <v>87</v>
      </c>
      <c r="AV157" s="12" t="s">
        <v>87</v>
      </c>
      <c r="AW157" s="12" t="s">
        <v>39</v>
      </c>
      <c r="AX157" s="12" t="s">
        <v>23</v>
      </c>
      <c r="AY157" s="206" t="s">
        <v>131</v>
      </c>
    </row>
    <row r="158" spans="2:65" s="1" customFormat="1" ht="16.5" customHeight="1">
      <c r="B158" s="33"/>
      <c r="C158" s="173" t="s">
        <v>228</v>
      </c>
      <c r="D158" s="173" t="s">
        <v>133</v>
      </c>
      <c r="E158" s="174" t="s">
        <v>229</v>
      </c>
      <c r="F158" s="175" t="s">
        <v>230</v>
      </c>
      <c r="G158" s="176" t="s">
        <v>136</v>
      </c>
      <c r="H158" s="177">
        <v>341.04</v>
      </c>
      <c r="I158" s="178"/>
      <c r="J158" s="179">
        <f>ROUND(I158*H158,2)</f>
        <v>0</v>
      </c>
      <c r="K158" s="175" t="s">
        <v>145</v>
      </c>
      <c r="L158" s="37"/>
      <c r="M158" s="180" t="s">
        <v>32</v>
      </c>
      <c r="N158" s="181" t="s">
        <v>51</v>
      </c>
      <c r="O158" s="59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16" t="s">
        <v>137</v>
      </c>
      <c r="AT158" s="16" t="s">
        <v>133</v>
      </c>
      <c r="AU158" s="16" t="s">
        <v>87</v>
      </c>
      <c r="AY158" s="16" t="s">
        <v>131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137</v>
      </c>
      <c r="BK158" s="184">
        <f>ROUND(I158*H158,2)</f>
        <v>0</v>
      </c>
      <c r="BL158" s="16" t="s">
        <v>137</v>
      </c>
      <c r="BM158" s="16" t="s">
        <v>231</v>
      </c>
    </row>
    <row r="159" spans="2:65" s="1" customFormat="1" ht="16.5" customHeight="1">
      <c r="B159" s="33"/>
      <c r="C159" s="173" t="s">
        <v>8</v>
      </c>
      <c r="D159" s="173" t="s">
        <v>133</v>
      </c>
      <c r="E159" s="174" t="s">
        <v>232</v>
      </c>
      <c r="F159" s="175" t="s">
        <v>233</v>
      </c>
      <c r="G159" s="176" t="s">
        <v>136</v>
      </c>
      <c r="H159" s="177">
        <v>341.04</v>
      </c>
      <c r="I159" s="178"/>
      <c r="J159" s="179">
        <f>ROUND(I159*H159,2)</f>
        <v>0</v>
      </c>
      <c r="K159" s="175" t="s">
        <v>145</v>
      </c>
      <c r="L159" s="37"/>
      <c r="M159" s="180" t="s">
        <v>32</v>
      </c>
      <c r="N159" s="181" t="s">
        <v>51</v>
      </c>
      <c r="O159" s="59"/>
      <c r="P159" s="182">
        <f>O159*H159</f>
        <v>0</v>
      </c>
      <c r="Q159" s="182">
        <v>7.9409999999999995E-4</v>
      </c>
      <c r="R159" s="182">
        <f>Q159*H159</f>
        <v>0.27081986400000002</v>
      </c>
      <c r="S159" s="182">
        <v>0</v>
      </c>
      <c r="T159" s="183">
        <f>S159*H159</f>
        <v>0</v>
      </c>
      <c r="AR159" s="16" t="s">
        <v>137</v>
      </c>
      <c r="AT159" s="16" t="s">
        <v>133</v>
      </c>
      <c r="AU159" s="16" t="s">
        <v>87</v>
      </c>
      <c r="AY159" s="16" t="s">
        <v>131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137</v>
      </c>
      <c r="BK159" s="184">
        <f>ROUND(I159*H159,2)</f>
        <v>0</v>
      </c>
      <c r="BL159" s="16" t="s">
        <v>137</v>
      </c>
      <c r="BM159" s="16" t="s">
        <v>234</v>
      </c>
    </row>
    <row r="160" spans="2:65" s="11" customFormat="1" ht="10.199999999999999">
      <c r="B160" s="185"/>
      <c r="C160" s="186"/>
      <c r="D160" s="187" t="s">
        <v>139</v>
      </c>
      <c r="E160" s="188" t="s">
        <v>32</v>
      </c>
      <c r="F160" s="189" t="s">
        <v>226</v>
      </c>
      <c r="G160" s="186"/>
      <c r="H160" s="188" t="s">
        <v>32</v>
      </c>
      <c r="I160" s="190"/>
      <c r="J160" s="186"/>
      <c r="K160" s="186"/>
      <c r="L160" s="191"/>
      <c r="M160" s="192"/>
      <c r="N160" s="193"/>
      <c r="O160" s="193"/>
      <c r="P160" s="193"/>
      <c r="Q160" s="193"/>
      <c r="R160" s="193"/>
      <c r="S160" s="193"/>
      <c r="T160" s="194"/>
      <c r="AT160" s="195" t="s">
        <v>139</v>
      </c>
      <c r="AU160" s="195" t="s">
        <v>87</v>
      </c>
      <c r="AV160" s="11" t="s">
        <v>23</v>
      </c>
      <c r="AW160" s="11" t="s">
        <v>39</v>
      </c>
      <c r="AX160" s="11" t="s">
        <v>78</v>
      </c>
      <c r="AY160" s="195" t="s">
        <v>131</v>
      </c>
    </row>
    <row r="161" spans="2:65" s="12" customFormat="1" ht="10.199999999999999">
      <c r="B161" s="196"/>
      <c r="C161" s="197"/>
      <c r="D161" s="187" t="s">
        <v>139</v>
      </c>
      <c r="E161" s="198" t="s">
        <v>32</v>
      </c>
      <c r="F161" s="199" t="s">
        <v>227</v>
      </c>
      <c r="G161" s="197"/>
      <c r="H161" s="200">
        <v>341.04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139</v>
      </c>
      <c r="AU161" s="206" t="s">
        <v>87</v>
      </c>
      <c r="AV161" s="12" t="s">
        <v>87</v>
      </c>
      <c r="AW161" s="12" t="s">
        <v>39</v>
      </c>
      <c r="AX161" s="12" t="s">
        <v>23</v>
      </c>
      <c r="AY161" s="206" t="s">
        <v>131</v>
      </c>
    </row>
    <row r="162" spans="2:65" s="1" customFormat="1" ht="22.5" customHeight="1">
      <c r="B162" s="33"/>
      <c r="C162" s="173" t="s">
        <v>235</v>
      </c>
      <c r="D162" s="173" t="s">
        <v>133</v>
      </c>
      <c r="E162" s="174" t="s">
        <v>236</v>
      </c>
      <c r="F162" s="175" t="s">
        <v>237</v>
      </c>
      <c r="G162" s="176" t="s">
        <v>136</v>
      </c>
      <c r="H162" s="177">
        <v>341.04</v>
      </c>
      <c r="I162" s="178"/>
      <c r="J162" s="179">
        <f>ROUND(I162*H162,2)</f>
        <v>0</v>
      </c>
      <c r="K162" s="175" t="s">
        <v>145</v>
      </c>
      <c r="L162" s="37"/>
      <c r="M162" s="180" t="s">
        <v>32</v>
      </c>
      <c r="N162" s="181" t="s">
        <v>51</v>
      </c>
      <c r="O162" s="59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16" t="s">
        <v>137</v>
      </c>
      <c r="AT162" s="16" t="s">
        <v>133</v>
      </c>
      <c r="AU162" s="16" t="s">
        <v>87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137</v>
      </c>
      <c r="BK162" s="184">
        <f>ROUND(I162*H162,2)</f>
        <v>0</v>
      </c>
      <c r="BL162" s="16" t="s">
        <v>137</v>
      </c>
      <c r="BM162" s="16" t="s">
        <v>238</v>
      </c>
    </row>
    <row r="163" spans="2:65" s="1" customFormat="1" ht="22.5" customHeight="1">
      <c r="B163" s="33"/>
      <c r="C163" s="173" t="s">
        <v>239</v>
      </c>
      <c r="D163" s="173" t="s">
        <v>133</v>
      </c>
      <c r="E163" s="174" t="s">
        <v>240</v>
      </c>
      <c r="F163" s="175" t="s">
        <v>241</v>
      </c>
      <c r="G163" s="176" t="s">
        <v>157</v>
      </c>
      <c r="H163" s="177">
        <v>60.642000000000003</v>
      </c>
      <c r="I163" s="178"/>
      <c r="J163" s="179">
        <f>ROUND(I163*H163,2)</f>
        <v>0</v>
      </c>
      <c r="K163" s="175" t="s">
        <v>145</v>
      </c>
      <c r="L163" s="37"/>
      <c r="M163" s="180" t="s">
        <v>32</v>
      </c>
      <c r="N163" s="181" t="s">
        <v>51</v>
      </c>
      <c r="O163" s="59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16" t="s">
        <v>137</v>
      </c>
      <c r="AT163" s="16" t="s">
        <v>133</v>
      </c>
      <c r="AU163" s="16" t="s">
        <v>87</v>
      </c>
      <c r="AY163" s="16" t="s">
        <v>131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137</v>
      </c>
      <c r="BK163" s="184">
        <f>ROUND(I163*H163,2)</f>
        <v>0</v>
      </c>
      <c r="BL163" s="16" t="s">
        <v>137</v>
      </c>
      <c r="BM163" s="16" t="s">
        <v>242</v>
      </c>
    </row>
    <row r="164" spans="2:65" s="11" customFormat="1" ht="10.199999999999999">
      <c r="B164" s="185"/>
      <c r="C164" s="186"/>
      <c r="D164" s="187" t="s">
        <v>139</v>
      </c>
      <c r="E164" s="188" t="s">
        <v>32</v>
      </c>
      <c r="F164" s="189" t="s">
        <v>243</v>
      </c>
      <c r="G164" s="186"/>
      <c r="H164" s="188" t="s">
        <v>32</v>
      </c>
      <c r="I164" s="190"/>
      <c r="J164" s="186"/>
      <c r="K164" s="186"/>
      <c r="L164" s="191"/>
      <c r="M164" s="192"/>
      <c r="N164" s="193"/>
      <c r="O164" s="193"/>
      <c r="P164" s="193"/>
      <c r="Q164" s="193"/>
      <c r="R164" s="193"/>
      <c r="S164" s="193"/>
      <c r="T164" s="194"/>
      <c r="AT164" s="195" t="s">
        <v>139</v>
      </c>
      <c r="AU164" s="195" t="s">
        <v>87</v>
      </c>
      <c r="AV164" s="11" t="s">
        <v>23</v>
      </c>
      <c r="AW164" s="11" t="s">
        <v>39</v>
      </c>
      <c r="AX164" s="11" t="s">
        <v>78</v>
      </c>
      <c r="AY164" s="195" t="s">
        <v>131</v>
      </c>
    </row>
    <row r="165" spans="2:65" s="12" customFormat="1" ht="10.199999999999999">
      <c r="B165" s="196"/>
      <c r="C165" s="197"/>
      <c r="D165" s="187" t="s">
        <v>139</v>
      </c>
      <c r="E165" s="198" t="s">
        <v>32</v>
      </c>
      <c r="F165" s="199" t="s">
        <v>244</v>
      </c>
      <c r="G165" s="197"/>
      <c r="H165" s="200">
        <v>60.642000000000003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139</v>
      </c>
      <c r="AU165" s="206" t="s">
        <v>87</v>
      </c>
      <c r="AV165" s="12" t="s">
        <v>87</v>
      </c>
      <c r="AW165" s="12" t="s">
        <v>39</v>
      </c>
      <c r="AX165" s="12" t="s">
        <v>23</v>
      </c>
      <c r="AY165" s="206" t="s">
        <v>131</v>
      </c>
    </row>
    <row r="166" spans="2:65" s="1" customFormat="1" ht="22.5" customHeight="1">
      <c r="B166" s="33"/>
      <c r="C166" s="173" t="s">
        <v>245</v>
      </c>
      <c r="D166" s="173" t="s">
        <v>133</v>
      </c>
      <c r="E166" s="174" t="s">
        <v>246</v>
      </c>
      <c r="F166" s="175" t="s">
        <v>247</v>
      </c>
      <c r="G166" s="176" t="s">
        <v>157</v>
      </c>
      <c r="H166" s="177">
        <v>306</v>
      </c>
      <c r="I166" s="178"/>
      <c r="J166" s="179">
        <f>ROUND(I166*H166,2)</f>
        <v>0</v>
      </c>
      <c r="K166" s="175" t="s">
        <v>145</v>
      </c>
      <c r="L166" s="37"/>
      <c r="M166" s="180" t="s">
        <v>32</v>
      </c>
      <c r="N166" s="181" t="s">
        <v>51</v>
      </c>
      <c r="O166" s="59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16" t="s">
        <v>137</v>
      </c>
      <c r="AT166" s="16" t="s">
        <v>133</v>
      </c>
      <c r="AU166" s="16" t="s">
        <v>87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137</v>
      </c>
      <c r="BK166" s="184">
        <f>ROUND(I166*H166,2)</f>
        <v>0</v>
      </c>
      <c r="BL166" s="16" t="s">
        <v>137</v>
      </c>
      <c r="BM166" s="16" t="s">
        <v>248</v>
      </c>
    </row>
    <row r="167" spans="2:65" s="11" customFormat="1" ht="10.199999999999999">
      <c r="B167" s="185"/>
      <c r="C167" s="186"/>
      <c r="D167" s="187" t="s">
        <v>139</v>
      </c>
      <c r="E167" s="188" t="s">
        <v>32</v>
      </c>
      <c r="F167" s="189" t="s">
        <v>249</v>
      </c>
      <c r="G167" s="186"/>
      <c r="H167" s="188" t="s">
        <v>32</v>
      </c>
      <c r="I167" s="190"/>
      <c r="J167" s="186"/>
      <c r="K167" s="186"/>
      <c r="L167" s="191"/>
      <c r="M167" s="192"/>
      <c r="N167" s="193"/>
      <c r="O167" s="193"/>
      <c r="P167" s="193"/>
      <c r="Q167" s="193"/>
      <c r="R167" s="193"/>
      <c r="S167" s="193"/>
      <c r="T167" s="194"/>
      <c r="AT167" s="195" t="s">
        <v>139</v>
      </c>
      <c r="AU167" s="195" t="s">
        <v>87</v>
      </c>
      <c r="AV167" s="11" t="s">
        <v>23</v>
      </c>
      <c r="AW167" s="11" t="s">
        <v>39</v>
      </c>
      <c r="AX167" s="11" t="s">
        <v>78</v>
      </c>
      <c r="AY167" s="195" t="s">
        <v>131</v>
      </c>
    </row>
    <row r="168" spans="2:65" s="12" customFormat="1" ht="10.199999999999999">
      <c r="B168" s="196"/>
      <c r="C168" s="197"/>
      <c r="D168" s="187" t="s">
        <v>139</v>
      </c>
      <c r="E168" s="198" t="s">
        <v>32</v>
      </c>
      <c r="F168" s="199" t="s">
        <v>250</v>
      </c>
      <c r="G168" s="197"/>
      <c r="H168" s="200">
        <v>306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139</v>
      </c>
      <c r="AU168" s="206" t="s">
        <v>87</v>
      </c>
      <c r="AV168" s="12" t="s">
        <v>87</v>
      </c>
      <c r="AW168" s="12" t="s">
        <v>39</v>
      </c>
      <c r="AX168" s="12" t="s">
        <v>23</v>
      </c>
      <c r="AY168" s="206" t="s">
        <v>131</v>
      </c>
    </row>
    <row r="169" spans="2:65" s="1" customFormat="1" ht="22.5" customHeight="1">
      <c r="B169" s="33"/>
      <c r="C169" s="173" t="s">
        <v>251</v>
      </c>
      <c r="D169" s="173" t="s">
        <v>133</v>
      </c>
      <c r="E169" s="174" t="s">
        <v>252</v>
      </c>
      <c r="F169" s="175" t="s">
        <v>253</v>
      </c>
      <c r="G169" s="176" t="s">
        <v>157</v>
      </c>
      <c r="H169" s="177">
        <v>1910.2180000000001</v>
      </c>
      <c r="I169" s="178"/>
      <c r="J169" s="179">
        <f>ROUND(I169*H169,2)</f>
        <v>0</v>
      </c>
      <c r="K169" s="175" t="s">
        <v>145</v>
      </c>
      <c r="L169" s="37"/>
      <c r="M169" s="180" t="s">
        <v>32</v>
      </c>
      <c r="N169" s="181" t="s">
        <v>51</v>
      </c>
      <c r="O169" s="59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16" t="s">
        <v>137</v>
      </c>
      <c r="AT169" s="16" t="s">
        <v>133</v>
      </c>
      <c r="AU169" s="16" t="s">
        <v>87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137</v>
      </c>
      <c r="BK169" s="184">
        <f>ROUND(I169*H169,2)</f>
        <v>0</v>
      </c>
      <c r="BL169" s="16" t="s">
        <v>137</v>
      </c>
      <c r="BM169" s="16" t="s">
        <v>254</v>
      </c>
    </row>
    <row r="170" spans="2:65" s="11" customFormat="1" ht="10.199999999999999">
      <c r="B170" s="185"/>
      <c r="C170" s="186"/>
      <c r="D170" s="187" t="s">
        <v>139</v>
      </c>
      <c r="E170" s="188" t="s">
        <v>32</v>
      </c>
      <c r="F170" s="189" t="s">
        <v>255</v>
      </c>
      <c r="G170" s="186"/>
      <c r="H170" s="188" t="s">
        <v>32</v>
      </c>
      <c r="I170" s="190"/>
      <c r="J170" s="186"/>
      <c r="K170" s="186"/>
      <c r="L170" s="191"/>
      <c r="M170" s="192"/>
      <c r="N170" s="193"/>
      <c r="O170" s="193"/>
      <c r="P170" s="193"/>
      <c r="Q170" s="193"/>
      <c r="R170" s="193"/>
      <c r="S170" s="193"/>
      <c r="T170" s="194"/>
      <c r="AT170" s="195" t="s">
        <v>139</v>
      </c>
      <c r="AU170" s="195" t="s">
        <v>87</v>
      </c>
      <c r="AV170" s="11" t="s">
        <v>23</v>
      </c>
      <c r="AW170" s="11" t="s">
        <v>39</v>
      </c>
      <c r="AX170" s="11" t="s">
        <v>78</v>
      </c>
      <c r="AY170" s="195" t="s">
        <v>131</v>
      </c>
    </row>
    <row r="171" spans="2:65" s="11" customFormat="1" ht="10.199999999999999">
      <c r="B171" s="185"/>
      <c r="C171" s="186"/>
      <c r="D171" s="187" t="s">
        <v>139</v>
      </c>
      <c r="E171" s="188" t="s">
        <v>32</v>
      </c>
      <c r="F171" s="189" t="s">
        <v>256</v>
      </c>
      <c r="G171" s="186"/>
      <c r="H171" s="188" t="s">
        <v>32</v>
      </c>
      <c r="I171" s="190"/>
      <c r="J171" s="186"/>
      <c r="K171" s="186"/>
      <c r="L171" s="191"/>
      <c r="M171" s="192"/>
      <c r="N171" s="193"/>
      <c r="O171" s="193"/>
      <c r="P171" s="193"/>
      <c r="Q171" s="193"/>
      <c r="R171" s="193"/>
      <c r="S171" s="193"/>
      <c r="T171" s="194"/>
      <c r="AT171" s="195" t="s">
        <v>139</v>
      </c>
      <c r="AU171" s="195" t="s">
        <v>87</v>
      </c>
      <c r="AV171" s="11" t="s">
        <v>23</v>
      </c>
      <c r="AW171" s="11" t="s">
        <v>39</v>
      </c>
      <c r="AX171" s="11" t="s">
        <v>78</v>
      </c>
      <c r="AY171" s="195" t="s">
        <v>131</v>
      </c>
    </row>
    <row r="172" spans="2:65" s="12" customFormat="1" ht="10.199999999999999">
      <c r="B172" s="196"/>
      <c r="C172" s="197"/>
      <c r="D172" s="187" t="s">
        <v>139</v>
      </c>
      <c r="E172" s="198" t="s">
        <v>32</v>
      </c>
      <c r="F172" s="199" t="s">
        <v>257</v>
      </c>
      <c r="G172" s="197"/>
      <c r="H172" s="200">
        <v>811.22400000000005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139</v>
      </c>
      <c r="AU172" s="206" t="s">
        <v>87</v>
      </c>
      <c r="AV172" s="12" t="s">
        <v>87</v>
      </c>
      <c r="AW172" s="12" t="s">
        <v>39</v>
      </c>
      <c r="AX172" s="12" t="s">
        <v>78</v>
      </c>
      <c r="AY172" s="206" t="s">
        <v>131</v>
      </c>
    </row>
    <row r="173" spans="2:65" s="11" customFormat="1" ht="10.199999999999999">
      <c r="B173" s="185"/>
      <c r="C173" s="186"/>
      <c r="D173" s="187" t="s">
        <v>139</v>
      </c>
      <c r="E173" s="188" t="s">
        <v>32</v>
      </c>
      <c r="F173" s="189" t="s">
        <v>258</v>
      </c>
      <c r="G173" s="186"/>
      <c r="H173" s="188" t="s">
        <v>32</v>
      </c>
      <c r="I173" s="190"/>
      <c r="J173" s="186"/>
      <c r="K173" s="186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139</v>
      </c>
      <c r="AU173" s="195" t="s">
        <v>87</v>
      </c>
      <c r="AV173" s="11" t="s">
        <v>23</v>
      </c>
      <c r="AW173" s="11" t="s">
        <v>39</v>
      </c>
      <c r="AX173" s="11" t="s">
        <v>78</v>
      </c>
      <c r="AY173" s="195" t="s">
        <v>131</v>
      </c>
    </row>
    <row r="174" spans="2:65" s="12" customFormat="1" ht="10.199999999999999">
      <c r="B174" s="196"/>
      <c r="C174" s="197"/>
      <c r="D174" s="187" t="s">
        <v>139</v>
      </c>
      <c r="E174" s="198" t="s">
        <v>32</v>
      </c>
      <c r="F174" s="199" t="s">
        <v>259</v>
      </c>
      <c r="G174" s="197"/>
      <c r="H174" s="200">
        <v>1.0740000000000001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139</v>
      </c>
      <c r="AU174" s="206" t="s">
        <v>87</v>
      </c>
      <c r="AV174" s="12" t="s">
        <v>87</v>
      </c>
      <c r="AW174" s="12" t="s">
        <v>39</v>
      </c>
      <c r="AX174" s="12" t="s">
        <v>78</v>
      </c>
      <c r="AY174" s="206" t="s">
        <v>131</v>
      </c>
    </row>
    <row r="175" spans="2:65" s="14" customFormat="1" ht="10.199999999999999">
      <c r="B175" s="218"/>
      <c r="C175" s="219"/>
      <c r="D175" s="187" t="s">
        <v>139</v>
      </c>
      <c r="E175" s="220" t="s">
        <v>32</v>
      </c>
      <c r="F175" s="221" t="s">
        <v>260</v>
      </c>
      <c r="G175" s="219"/>
      <c r="H175" s="222">
        <v>812.298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139</v>
      </c>
      <c r="AU175" s="228" t="s">
        <v>87</v>
      </c>
      <c r="AV175" s="14" t="s">
        <v>149</v>
      </c>
      <c r="AW175" s="14" t="s">
        <v>39</v>
      </c>
      <c r="AX175" s="14" t="s">
        <v>78</v>
      </c>
      <c r="AY175" s="228" t="s">
        <v>131</v>
      </c>
    </row>
    <row r="176" spans="2:65" s="11" customFormat="1" ht="20.399999999999999">
      <c r="B176" s="185"/>
      <c r="C176" s="186"/>
      <c r="D176" s="187" t="s">
        <v>139</v>
      </c>
      <c r="E176" s="188" t="s">
        <v>32</v>
      </c>
      <c r="F176" s="189" t="s">
        <v>261</v>
      </c>
      <c r="G176" s="186"/>
      <c r="H176" s="188" t="s">
        <v>32</v>
      </c>
      <c r="I176" s="190"/>
      <c r="J176" s="186"/>
      <c r="K176" s="186"/>
      <c r="L176" s="191"/>
      <c r="M176" s="192"/>
      <c r="N176" s="193"/>
      <c r="O176" s="193"/>
      <c r="P176" s="193"/>
      <c r="Q176" s="193"/>
      <c r="R176" s="193"/>
      <c r="S176" s="193"/>
      <c r="T176" s="194"/>
      <c r="AT176" s="195" t="s">
        <v>139</v>
      </c>
      <c r="AU176" s="195" t="s">
        <v>87</v>
      </c>
      <c r="AV176" s="11" t="s">
        <v>23</v>
      </c>
      <c r="AW176" s="11" t="s">
        <v>39</v>
      </c>
      <c r="AX176" s="11" t="s">
        <v>78</v>
      </c>
      <c r="AY176" s="195" t="s">
        <v>131</v>
      </c>
    </row>
    <row r="177" spans="2:65" s="12" customFormat="1" ht="10.199999999999999">
      <c r="B177" s="196"/>
      <c r="C177" s="197"/>
      <c r="D177" s="187" t="s">
        <v>139</v>
      </c>
      <c r="E177" s="198" t="s">
        <v>32</v>
      </c>
      <c r="F177" s="199" t="s">
        <v>262</v>
      </c>
      <c r="G177" s="197"/>
      <c r="H177" s="200">
        <v>791.92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139</v>
      </c>
      <c r="AU177" s="206" t="s">
        <v>87</v>
      </c>
      <c r="AV177" s="12" t="s">
        <v>87</v>
      </c>
      <c r="AW177" s="12" t="s">
        <v>39</v>
      </c>
      <c r="AX177" s="12" t="s">
        <v>78</v>
      </c>
      <c r="AY177" s="206" t="s">
        <v>131</v>
      </c>
    </row>
    <row r="178" spans="2:65" s="14" customFormat="1" ht="10.199999999999999">
      <c r="B178" s="218"/>
      <c r="C178" s="219"/>
      <c r="D178" s="187" t="s">
        <v>139</v>
      </c>
      <c r="E178" s="220" t="s">
        <v>32</v>
      </c>
      <c r="F178" s="221" t="s">
        <v>260</v>
      </c>
      <c r="G178" s="219"/>
      <c r="H178" s="222">
        <v>791.92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139</v>
      </c>
      <c r="AU178" s="228" t="s">
        <v>87</v>
      </c>
      <c r="AV178" s="14" t="s">
        <v>149</v>
      </c>
      <c r="AW178" s="14" t="s">
        <v>39</v>
      </c>
      <c r="AX178" s="14" t="s">
        <v>78</v>
      </c>
      <c r="AY178" s="228" t="s">
        <v>131</v>
      </c>
    </row>
    <row r="179" spans="2:65" s="11" customFormat="1" ht="10.199999999999999">
      <c r="B179" s="185"/>
      <c r="C179" s="186"/>
      <c r="D179" s="187" t="s">
        <v>139</v>
      </c>
      <c r="E179" s="188" t="s">
        <v>32</v>
      </c>
      <c r="F179" s="189" t="s">
        <v>263</v>
      </c>
      <c r="G179" s="186"/>
      <c r="H179" s="188" t="s">
        <v>32</v>
      </c>
      <c r="I179" s="190"/>
      <c r="J179" s="186"/>
      <c r="K179" s="186"/>
      <c r="L179" s="191"/>
      <c r="M179" s="192"/>
      <c r="N179" s="193"/>
      <c r="O179" s="193"/>
      <c r="P179" s="193"/>
      <c r="Q179" s="193"/>
      <c r="R179" s="193"/>
      <c r="S179" s="193"/>
      <c r="T179" s="194"/>
      <c r="AT179" s="195" t="s">
        <v>139</v>
      </c>
      <c r="AU179" s="195" t="s">
        <v>87</v>
      </c>
      <c r="AV179" s="11" t="s">
        <v>23</v>
      </c>
      <c r="AW179" s="11" t="s">
        <v>39</v>
      </c>
      <c r="AX179" s="11" t="s">
        <v>78</v>
      </c>
      <c r="AY179" s="195" t="s">
        <v>131</v>
      </c>
    </row>
    <row r="180" spans="2:65" s="12" customFormat="1" ht="10.199999999999999">
      <c r="B180" s="196"/>
      <c r="C180" s="197"/>
      <c r="D180" s="187" t="s">
        <v>139</v>
      </c>
      <c r="E180" s="198" t="s">
        <v>32</v>
      </c>
      <c r="F180" s="199" t="s">
        <v>264</v>
      </c>
      <c r="G180" s="197"/>
      <c r="H180" s="200">
        <v>183.6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139</v>
      </c>
      <c r="AU180" s="206" t="s">
        <v>87</v>
      </c>
      <c r="AV180" s="12" t="s">
        <v>87</v>
      </c>
      <c r="AW180" s="12" t="s">
        <v>39</v>
      </c>
      <c r="AX180" s="12" t="s">
        <v>78</v>
      </c>
      <c r="AY180" s="206" t="s">
        <v>131</v>
      </c>
    </row>
    <row r="181" spans="2:65" s="11" customFormat="1" ht="10.199999999999999">
      <c r="B181" s="185"/>
      <c r="C181" s="186"/>
      <c r="D181" s="187" t="s">
        <v>139</v>
      </c>
      <c r="E181" s="188" t="s">
        <v>32</v>
      </c>
      <c r="F181" s="189" t="s">
        <v>265</v>
      </c>
      <c r="G181" s="186"/>
      <c r="H181" s="188" t="s">
        <v>32</v>
      </c>
      <c r="I181" s="190"/>
      <c r="J181" s="186"/>
      <c r="K181" s="186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139</v>
      </c>
      <c r="AU181" s="195" t="s">
        <v>87</v>
      </c>
      <c r="AV181" s="11" t="s">
        <v>23</v>
      </c>
      <c r="AW181" s="11" t="s">
        <v>39</v>
      </c>
      <c r="AX181" s="11" t="s">
        <v>78</v>
      </c>
      <c r="AY181" s="195" t="s">
        <v>131</v>
      </c>
    </row>
    <row r="182" spans="2:65" s="12" customFormat="1" ht="10.199999999999999">
      <c r="B182" s="196"/>
      <c r="C182" s="197"/>
      <c r="D182" s="187" t="s">
        <v>139</v>
      </c>
      <c r="E182" s="198" t="s">
        <v>32</v>
      </c>
      <c r="F182" s="199" t="s">
        <v>266</v>
      </c>
      <c r="G182" s="197"/>
      <c r="H182" s="200">
        <v>122.4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139</v>
      </c>
      <c r="AU182" s="206" t="s">
        <v>87</v>
      </c>
      <c r="AV182" s="12" t="s">
        <v>87</v>
      </c>
      <c r="AW182" s="12" t="s">
        <v>39</v>
      </c>
      <c r="AX182" s="12" t="s">
        <v>78</v>
      </c>
      <c r="AY182" s="206" t="s">
        <v>131</v>
      </c>
    </row>
    <row r="183" spans="2:65" s="14" customFormat="1" ht="10.199999999999999">
      <c r="B183" s="218"/>
      <c r="C183" s="219"/>
      <c r="D183" s="187" t="s">
        <v>139</v>
      </c>
      <c r="E183" s="220" t="s">
        <v>32</v>
      </c>
      <c r="F183" s="221" t="s">
        <v>260</v>
      </c>
      <c r="G183" s="219"/>
      <c r="H183" s="222">
        <v>306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139</v>
      </c>
      <c r="AU183" s="228" t="s">
        <v>87</v>
      </c>
      <c r="AV183" s="14" t="s">
        <v>149</v>
      </c>
      <c r="AW183" s="14" t="s">
        <v>39</v>
      </c>
      <c r="AX183" s="14" t="s">
        <v>78</v>
      </c>
      <c r="AY183" s="228" t="s">
        <v>131</v>
      </c>
    </row>
    <row r="184" spans="2:65" s="13" customFormat="1" ht="10.199999999999999">
      <c r="B184" s="207"/>
      <c r="C184" s="208"/>
      <c r="D184" s="187" t="s">
        <v>139</v>
      </c>
      <c r="E184" s="209" t="s">
        <v>32</v>
      </c>
      <c r="F184" s="210" t="s">
        <v>164</v>
      </c>
      <c r="G184" s="208"/>
      <c r="H184" s="211">
        <v>1910.2180000000001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139</v>
      </c>
      <c r="AU184" s="217" t="s">
        <v>87</v>
      </c>
      <c r="AV184" s="13" t="s">
        <v>137</v>
      </c>
      <c r="AW184" s="13" t="s">
        <v>39</v>
      </c>
      <c r="AX184" s="13" t="s">
        <v>23</v>
      </c>
      <c r="AY184" s="217" t="s">
        <v>131</v>
      </c>
    </row>
    <row r="185" spans="2:65" s="1" customFormat="1" ht="22.5" customHeight="1">
      <c r="B185" s="33"/>
      <c r="C185" s="173" t="s">
        <v>267</v>
      </c>
      <c r="D185" s="173" t="s">
        <v>133</v>
      </c>
      <c r="E185" s="174" t="s">
        <v>268</v>
      </c>
      <c r="F185" s="175" t="s">
        <v>253</v>
      </c>
      <c r="G185" s="176" t="s">
        <v>157</v>
      </c>
      <c r="H185" s="177">
        <v>75.430999999999997</v>
      </c>
      <c r="I185" s="178"/>
      <c r="J185" s="179">
        <f>ROUND(I185*H185,2)</f>
        <v>0</v>
      </c>
      <c r="K185" s="175" t="s">
        <v>145</v>
      </c>
      <c r="L185" s="37"/>
      <c r="M185" s="180" t="s">
        <v>32</v>
      </c>
      <c r="N185" s="181" t="s">
        <v>51</v>
      </c>
      <c r="O185" s="59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AR185" s="16" t="s">
        <v>137</v>
      </c>
      <c r="AT185" s="16" t="s">
        <v>133</v>
      </c>
      <c r="AU185" s="16" t="s">
        <v>87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137</v>
      </c>
      <c r="BK185" s="184">
        <f>ROUND(I185*H185,2)</f>
        <v>0</v>
      </c>
      <c r="BL185" s="16" t="s">
        <v>137</v>
      </c>
      <c r="BM185" s="16" t="s">
        <v>269</v>
      </c>
    </row>
    <row r="186" spans="2:65" s="11" customFormat="1" ht="10.199999999999999">
      <c r="B186" s="185"/>
      <c r="C186" s="186"/>
      <c r="D186" s="187" t="s">
        <v>139</v>
      </c>
      <c r="E186" s="188" t="s">
        <v>32</v>
      </c>
      <c r="F186" s="189" t="s">
        <v>270</v>
      </c>
      <c r="G186" s="186"/>
      <c r="H186" s="188" t="s">
        <v>32</v>
      </c>
      <c r="I186" s="190"/>
      <c r="J186" s="186"/>
      <c r="K186" s="186"/>
      <c r="L186" s="191"/>
      <c r="M186" s="192"/>
      <c r="N186" s="193"/>
      <c r="O186" s="193"/>
      <c r="P186" s="193"/>
      <c r="Q186" s="193"/>
      <c r="R186" s="193"/>
      <c r="S186" s="193"/>
      <c r="T186" s="194"/>
      <c r="AT186" s="195" t="s">
        <v>139</v>
      </c>
      <c r="AU186" s="195" t="s">
        <v>87</v>
      </c>
      <c r="AV186" s="11" t="s">
        <v>23</v>
      </c>
      <c r="AW186" s="11" t="s">
        <v>39</v>
      </c>
      <c r="AX186" s="11" t="s">
        <v>78</v>
      </c>
      <c r="AY186" s="195" t="s">
        <v>131</v>
      </c>
    </row>
    <row r="187" spans="2:65" s="11" customFormat="1" ht="10.199999999999999">
      <c r="B187" s="185"/>
      <c r="C187" s="186"/>
      <c r="D187" s="187" t="s">
        <v>139</v>
      </c>
      <c r="E187" s="188" t="s">
        <v>32</v>
      </c>
      <c r="F187" s="189" t="s">
        <v>271</v>
      </c>
      <c r="G187" s="186"/>
      <c r="H187" s="188" t="s">
        <v>32</v>
      </c>
      <c r="I187" s="190"/>
      <c r="J187" s="186"/>
      <c r="K187" s="186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139</v>
      </c>
      <c r="AU187" s="195" t="s">
        <v>87</v>
      </c>
      <c r="AV187" s="11" t="s">
        <v>23</v>
      </c>
      <c r="AW187" s="11" t="s">
        <v>39</v>
      </c>
      <c r="AX187" s="11" t="s">
        <v>78</v>
      </c>
      <c r="AY187" s="195" t="s">
        <v>131</v>
      </c>
    </row>
    <row r="188" spans="2:65" s="12" customFormat="1" ht="10.199999999999999">
      <c r="B188" s="196"/>
      <c r="C188" s="197"/>
      <c r="D188" s="187" t="s">
        <v>139</v>
      </c>
      <c r="E188" s="198" t="s">
        <v>32</v>
      </c>
      <c r="F188" s="199" t="s">
        <v>272</v>
      </c>
      <c r="G188" s="197"/>
      <c r="H188" s="200">
        <v>72.631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139</v>
      </c>
      <c r="AU188" s="206" t="s">
        <v>87</v>
      </c>
      <c r="AV188" s="12" t="s">
        <v>87</v>
      </c>
      <c r="AW188" s="12" t="s">
        <v>39</v>
      </c>
      <c r="AX188" s="12" t="s">
        <v>78</v>
      </c>
      <c r="AY188" s="206" t="s">
        <v>131</v>
      </c>
    </row>
    <row r="189" spans="2:65" s="11" customFormat="1" ht="10.199999999999999">
      <c r="B189" s="185"/>
      <c r="C189" s="186"/>
      <c r="D189" s="187" t="s">
        <v>139</v>
      </c>
      <c r="E189" s="188" t="s">
        <v>32</v>
      </c>
      <c r="F189" s="189" t="s">
        <v>273</v>
      </c>
      <c r="G189" s="186"/>
      <c r="H189" s="188" t="s">
        <v>32</v>
      </c>
      <c r="I189" s="190"/>
      <c r="J189" s="186"/>
      <c r="K189" s="186"/>
      <c r="L189" s="191"/>
      <c r="M189" s="192"/>
      <c r="N189" s="193"/>
      <c r="O189" s="193"/>
      <c r="P189" s="193"/>
      <c r="Q189" s="193"/>
      <c r="R189" s="193"/>
      <c r="S189" s="193"/>
      <c r="T189" s="194"/>
      <c r="AT189" s="195" t="s">
        <v>139</v>
      </c>
      <c r="AU189" s="195" t="s">
        <v>87</v>
      </c>
      <c r="AV189" s="11" t="s">
        <v>23</v>
      </c>
      <c r="AW189" s="11" t="s">
        <v>39</v>
      </c>
      <c r="AX189" s="11" t="s">
        <v>78</v>
      </c>
      <c r="AY189" s="195" t="s">
        <v>131</v>
      </c>
    </row>
    <row r="190" spans="2:65" s="12" customFormat="1" ht="10.199999999999999">
      <c r="B190" s="196"/>
      <c r="C190" s="197"/>
      <c r="D190" s="187" t="s">
        <v>139</v>
      </c>
      <c r="E190" s="198" t="s">
        <v>32</v>
      </c>
      <c r="F190" s="199" t="s">
        <v>274</v>
      </c>
      <c r="G190" s="197"/>
      <c r="H190" s="200">
        <v>2.8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139</v>
      </c>
      <c r="AU190" s="206" t="s">
        <v>87</v>
      </c>
      <c r="AV190" s="12" t="s">
        <v>87</v>
      </c>
      <c r="AW190" s="12" t="s">
        <v>39</v>
      </c>
      <c r="AX190" s="12" t="s">
        <v>78</v>
      </c>
      <c r="AY190" s="206" t="s">
        <v>131</v>
      </c>
    </row>
    <row r="191" spans="2:65" s="13" customFormat="1" ht="10.199999999999999">
      <c r="B191" s="207"/>
      <c r="C191" s="208"/>
      <c r="D191" s="187" t="s">
        <v>139</v>
      </c>
      <c r="E191" s="209" t="s">
        <v>32</v>
      </c>
      <c r="F191" s="210" t="s">
        <v>164</v>
      </c>
      <c r="G191" s="208"/>
      <c r="H191" s="211">
        <v>75.430999999999997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139</v>
      </c>
      <c r="AU191" s="217" t="s">
        <v>87</v>
      </c>
      <c r="AV191" s="13" t="s">
        <v>137</v>
      </c>
      <c r="AW191" s="13" t="s">
        <v>39</v>
      </c>
      <c r="AX191" s="13" t="s">
        <v>23</v>
      </c>
      <c r="AY191" s="217" t="s">
        <v>131</v>
      </c>
    </row>
    <row r="192" spans="2:65" s="1" customFormat="1" ht="22.5" customHeight="1">
      <c r="B192" s="33"/>
      <c r="C192" s="173" t="s">
        <v>7</v>
      </c>
      <c r="D192" s="173" t="s">
        <v>133</v>
      </c>
      <c r="E192" s="174" t="s">
        <v>275</v>
      </c>
      <c r="F192" s="175" t="s">
        <v>276</v>
      </c>
      <c r="G192" s="176" t="s">
        <v>157</v>
      </c>
      <c r="H192" s="177">
        <v>1260.066</v>
      </c>
      <c r="I192" s="178"/>
      <c r="J192" s="179">
        <f>ROUND(I192*H192,2)</f>
        <v>0</v>
      </c>
      <c r="K192" s="175" t="s">
        <v>145</v>
      </c>
      <c r="L192" s="37"/>
      <c r="M192" s="180" t="s">
        <v>32</v>
      </c>
      <c r="N192" s="181" t="s">
        <v>51</v>
      </c>
      <c r="O192" s="59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AR192" s="16" t="s">
        <v>137</v>
      </c>
      <c r="AT192" s="16" t="s">
        <v>133</v>
      </c>
      <c r="AU192" s="16" t="s">
        <v>87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137</v>
      </c>
      <c r="BK192" s="184">
        <f>ROUND(I192*H192,2)</f>
        <v>0</v>
      </c>
      <c r="BL192" s="16" t="s">
        <v>137</v>
      </c>
      <c r="BM192" s="16" t="s">
        <v>277</v>
      </c>
    </row>
    <row r="193" spans="2:65" s="11" customFormat="1" ht="10.199999999999999">
      <c r="B193" s="185"/>
      <c r="C193" s="186"/>
      <c r="D193" s="187" t="s">
        <v>139</v>
      </c>
      <c r="E193" s="188" t="s">
        <v>32</v>
      </c>
      <c r="F193" s="189" t="s">
        <v>278</v>
      </c>
      <c r="G193" s="186"/>
      <c r="H193" s="188" t="s">
        <v>32</v>
      </c>
      <c r="I193" s="190"/>
      <c r="J193" s="186"/>
      <c r="K193" s="186"/>
      <c r="L193" s="191"/>
      <c r="M193" s="192"/>
      <c r="N193" s="193"/>
      <c r="O193" s="193"/>
      <c r="P193" s="193"/>
      <c r="Q193" s="193"/>
      <c r="R193" s="193"/>
      <c r="S193" s="193"/>
      <c r="T193" s="194"/>
      <c r="AT193" s="195" t="s">
        <v>139</v>
      </c>
      <c r="AU193" s="195" t="s">
        <v>87</v>
      </c>
      <c r="AV193" s="11" t="s">
        <v>23</v>
      </c>
      <c r="AW193" s="11" t="s">
        <v>39</v>
      </c>
      <c r="AX193" s="11" t="s">
        <v>78</v>
      </c>
      <c r="AY193" s="195" t="s">
        <v>131</v>
      </c>
    </row>
    <row r="194" spans="2:65" s="12" customFormat="1" ht="10.199999999999999">
      <c r="B194" s="196"/>
      <c r="C194" s="197"/>
      <c r="D194" s="187" t="s">
        <v>139</v>
      </c>
      <c r="E194" s="198" t="s">
        <v>32</v>
      </c>
      <c r="F194" s="199" t="s">
        <v>279</v>
      </c>
      <c r="G194" s="197"/>
      <c r="H194" s="200">
        <v>635.91399999999999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139</v>
      </c>
      <c r="AU194" s="206" t="s">
        <v>87</v>
      </c>
      <c r="AV194" s="12" t="s">
        <v>87</v>
      </c>
      <c r="AW194" s="12" t="s">
        <v>39</v>
      </c>
      <c r="AX194" s="12" t="s">
        <v>78</v>
      </c>
      <c r="AY194" s="206" t="s">
        <v>131</v>
      </c>
    </row>
    <row r="195" spans="2:65" s="11" customFormat="1" ht="10.199999999999999">
      <c r="B195" s="185"/>
      <c r="C195" s="186"/>
      <c r="D195" s="187" t="s">
        <v>139</v>
      </c>
      <c r="E195" s="188" t="s">
        <v>32</v>
      </c>
      <c r="F195" s="189" t="s">
        <v>280</v>
      </c>
      <c r="G195" s="186"/>
      <c r="H195" s="188" t="s">
        <v>32</v>
      </c>
      <c r="I195" s="190"/>
      <c r="J195" s="186"/>
      <c r="K195" s="186"/>
      <c r="L195" s="191"/>
      <c r="M195" s="192"/>
      <c r="N195" s="193"/>
      <c r="O195" s="193"/>
      <c r="P195" s="193"/>
      <c r="Q195" s="193"/>
      <c r="R195" s="193"/>
      <c r="S195" s="193"/>
      <c r="T195" s="194"/>
      <c r="AT195" s="195" t="s">
        <v>139</v>
      </c>
      <c r="AU195" s="195" t="s">
        <v>87</v>
      </c>
      <c r="AV195" s="11" t="s">
        <v>23</v>
      </c>
      <c r="AW195" s="11" t="s">
        <v>39</v>
      </c>
      <c r="AX195" s="11" t="s">
        <v>78</v>
      </c>
      <c r="AY195" s="195" t="s">
        <v>131</v>
      </c>
    </row>
    <row r="196" spans="2:65" s="12" customFormat="1" ht="10.199999999999999">
      <c r="B196" s="196"/>
      <c r="C196" s="197"/>
      <c r="D196" s="187" t="s">
        <v>139</v>
      </c>
      <c r="E196" s="198" t="s">
        <v>32</v>
      </c>
      <c r="F196" s="199" t="s">
        <v>244</v>
      </c>
      <c r="G196" s="197"/>
      <c r="H196" s="200">
        <v>60.642000000000003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139</v>
      </c>
      <c r="AU196" s="206" t="s">
        <v>87</v>
      </c>
      <c r="AV196" s="12" t="s">
        <v>87</v>
      </c>
      <c r="AW196" s="12" t="s">
        <v>39</v>
      </c>
      <c r="AX196" s="12" t="s">
        <v>78</v>
      </c>
      <c r="AY196" s="206" t="s">
        <v>131</v>
      </c>
    </row>
    <row r="197" spans="2:65" s="14" customFormat="1" ht="10.199999999999999">
      <c r="B197" s="218"/>
      <c r="C197" s="219"/>
      <c r="D197" s="187" t="s">
        <v>139</v>
      </c>
      <c r="E197" s="220" t="s">
        <v>32</v>
      </c>
      <c r="F197" s="221" t="s">
        <v>260</v>
      </c>
      <c r="G197" s="219"/>
      <c r="H197" s="222">
        <v>696.55600000000004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139</v>
      </c>
      <c r="AU197" s="228" t="s">
        <v>87</v>
      </c>
      <c r="AV197" s="14" t="s">
        <v>149</v>
      </c>
      <c r="AW197" s="14" t="s">
        <v>39</v>
      </c>
      <c r="AX197" s="14" t="s">
        <v>78</v>
      </c>
      <c r="AY197" s="228" t="s">
        <v>131</v>
      </c>
    </row>
    <row r="198" spans="2:65" s="11" customFormat="1" ht="10.199999999999999">
      <c r="B198" s="185"/>
      <c r="C198" s="186"/>
      <c r="D198" s="187" t="s">
        <v>139</v>
      </c>
      <c r="E198" s="188" t="s">
        <v>32</v>
      </c>
      <c r="F198" s="189" t="s">
        <v>281</v>
      </c>
      <c r="G198" s="186"/>
      <c r="H198" s="188" t="s">
        <v>32</v>
      </c>
      <c r="I198" s="190"/>
      <c r="J198" s="186"/>
      <c r="K198" s="186"/>
      <c r="L198" s="191"/>
      <c r="M198" s="192"/>
      <c r="N198" s="193"/>
      <c r="O198" s="193"/>
      <c r="P198" s="193"/>
      <c r="Q198" s="193"/>
      <c r="R198" s="193"/>
      <c r="S198" s="193"/>
      <c r="T198" s="194"/>
      <c r="AT198" s="195" t="s">
        <v>139</v>
      </c>
      <c r="AU198" s="195" t="s">
        <v>87</v>
      </c>
      <c r="AV198" s="11" t="s">
        <v>23</v>
      </c>
      <c r="AW198" s="11" t="s">
        <v>39</v>
      </c>
      <c r="AX198" s="11" t="s">
        <v>78</v>
      </c>
      <c r="AY198" s="195" t="s">
        <v>131</v>
      </c>
    </row>
    <row r="199" spans="2:65" s="12" customFormat="1" ht="10.199999999999999">
      <c r="B199" s="196"/>
      <c r="C199" s="197"/>
      <c r="D199" s="187" t="s">
        <v>139</v>
      </c>
      <c r="E199" s="198" t="s">
        <v>32</v>
      </c>
      <c r="F199" s="199" t="s">
        <v>282</v>
      </c>
      <c r="G199" s="197"/>
      <c r="H199" s="200">
        <v>563.51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139</v>
      </c>
      <c r="AU199" s="206" t="s">
        <v>87</v>
      </c>
      <c r="AV199" s="12" t="s">
        <v>87</v>
      </c>
      <c r="AW199" s="12" t="s">
        <v>39</v>
      </c>
      <c r="AX199" s="12" t="s">
        <v>78</v>
      </c>
      <c r="AY199" s="206" t="s">
        <v>131</v>
      </c>
    </row>
    <row r="200" spans="2:65" s="13" customFormat="1" ht="10.199999999999999">
      <c r="B200" s="207"/>
      <c r="C200" s="208"/>
      <c r="D200" s="187" t="s">
        <v>139</v>
      </c>
      <c r="E200" s="209" t="s">
        <v>32</v>
      </c>
      <c r="F200" s="210" t="s">
        <v>164</v>
      </c>
      <c r="G200" s="208"/>
      <c r="H200" s="211">
        <v>1260.066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139</v>
      </c>
      <c r="AU200" s="217" t="s">
        <v>87</v>
      </c>
      <c r="AV200" s="13" t="s">
        <v>137</v>
      </c>
      <c r="AW200" s="13" t="s">
        <v>39</v>
      </c>
      <c r="AX200" s="13" t="s">
        <v>23</v>
      </c>
      <c r="AY200" s="217" t="s">
        <v>131</v>
      </c>
    </row>
    <row r="201" spans="2:65" s="1" customFormat="1" ht="16.5" customHeight="1">
      <c r="B201" s="33"/>
      <c r="C201" s="173" t="s">
        <v>283</v>
      </c>
      <c r="D201" s="173" t="s">
        <v>133</v>
      </c>
      <c r="E201" s="174" t="s">
        <v>284</v>
      </c>
      <c r="F201" s="175" t="s">
        <v>285</v>
      </c>
      <c r="G201" s="176" t="s">
        <v>157</v>
      </c>
      <c r="H201" s="177">
        <v>799.89800000000002</v>
      </c>
      <c r="I201" s="178"/>
      <c r="J201" s="179">
        <f>ROUND(I201*H201,2)</f>
        <v>0</v>
      </c>
      <c r="K201" s="175" t="s">
        <v>145</v>
      </c>
      <c r="L201" s="37"/>
      <c r="M201" s="180" t="s">
        <v>32</v>
      </c>
      <c r="N201" s="181" t="s">
        <v>51</v>
      </c>
      <c r="O201" s="59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16" t="s">
        <v>137</v>
      </c>
      <c r="AT201" s="16" t="s">
        <v>133</v>
      </c>
      <c r="AU201" s="16" t="s">
        <v>87</v>
      </c>
      <c r="AY201" s="16" t="s">
        <v>131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137</v>
      </c>
      <c r="BK201" s="184">
        <f>ROUND(I201*H201,2)</f>
        <v>0</v>
      </c>
      <c r="BL201" s="16" t="s">
        <v>137</v>
      </c>
      <c r="BM201" s="16" t="s">
        <v>286</v>
      </c>
    </row>
    <row r="202" spans="2:65" s="11" customFormat="1" ht="10.199999999999999">
      <c r="B202" s="185"/>
      <c r="C202" s="186"/>
      <c r="D202" s="187" t="s">
        <v>139</v>
      </c>
      <c r="E202" s="188" t="s">
        <v>32</v>
      </c>
      <c r="F202" s="189" t="s">
        <v>287</v>
      </c>
      <c r="G202" s="186"/>
      <c r="H202" s="188" t="s">
        <v>32</v>
      </c>
      <c r="I202" s="190"/>
      <c r="J202" s="186"/>
      <c r="K202" s="186"/>
      <c r="L202" s="191"/>
      <c r="M202" s="192"/>
      <c r="N202" s="193"/>
      <c r="O202" s="193"/>
      <c r="P202" s="193"/>
      <c r="Q202" s="193"/>
      <c r="R202" s="193"/>
      <c r="S202" s="193"/>
      <c r="T202" s="194"/>
      <c r="AT202" s="195" t="s">
        <v>139</v>
      </c>
      <c r="AU202" s="195" t="s">
        <v>87</v>
      </c>
      <c r="AV202" s="11" t="s">
        <v>23</v>
      </c>
      <c r="AW202" s="11" t="s">
        <v>39</v>
      </c>
      <c r="AX202" s="11" t="s">
        <v>78</v>
      </c>
      <c r="AY202" s="195" t="s">
        <v>131</v>
      </c>
    </row>
    <row r="203" spans="2:65" s="12" customFormat="1" ht="10.199999999999999">
      <c r="B203" s="196"/>
      <c r="C203" s="197"/>
      <c r="D203" s="187" t="s">
        <v>139</v>
      </c>
      <c r="E203" s="198" t="s">
        <v>32</v>
      </c>
      <c r="F203" s="199" t="s">
        <v>288</v>
      </c>
      <c r="G203" s="197"/>
      <c r="H203" s="200">
        <v>7.9779999999999998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139</v>
      </c>
      <c r="AU203" s="206" t="s">
        <v>87</v>
      </c>
      <c r="AV203" s="12" t="s">
        <v>87</v>
      </c>
      <c r="AW203" s="12" t="s">
        <v>39</v>
      </c>
      <c r="AX203" s="12" t="s">
        <v>78</v>
      </c>
      <c r="AY203" s="206" t="s">
        <v>131</v>
      </c>
    </row>
    <row r="204" spans="2:65" s="11" customFormat="1" ht="10.199999999999999">
      <c r="B204" s="185"/>
      <c r="C204" s="186"/>
      <c r="D204" s="187" t="s">
        <v>139</v>
      </c>
      <c r="E204" s="188" t="s">
        <v>32</v>
      </c>
      <c r="F204" s="189" t="s">
        <v>289</v>
      </c>
      <c r="G204" s="186"/>
      <c r="H204" s="188" t="s">
        <v>32</v>
      </c>
      <c r="I204" s="190"/>
      <c r="J204" s="186"/>
      <c r="K204" s="186"/>
      <c r="L204" s="191"/>
      <c r="M204" s="192"/>
      <c r="N204" s="193"/>
      <c r="O204" s="193"/>
      <c r="P204" s="193"/>
      <c r="Q204" s="193"/>
      <c r="R204" s="193"/>
      <c r="S204" s="193"/>
      <c r="T204" s="194"/>
      <c r="AT204" s="195" t="s">
        <v>139</v>
      </c>
      <c r="AU204" s="195" t="s">
        <v>87</v>
      </c>
      <c r="AV204" s="11" t="s">
        <v>23</v>
      </c>
      <c r="AW204" s="11" t="s">
        <v>39</v>
      </c>
      <c r="AX204" s="11" t="s">
        <v>78</v>
      </c>
      <c r="AY204" s="195" t="s">
        <v>131</v>
      </c>
    </row>
    <row r="205" spans="2:65" s="12" customFormat="1" ht="10.199999999999999">
      <c r="B205" s="196"/>
      <c r="C205" s="197"/>
      <c r="D205" s="187" t="s">
        <v>139</v>
      </c>
      <c r="E205" s="198" t="s">
        <v>32</v>
      </c>
      <c r="F205" s="199" t="s">
        <v>262</v>
      </c>
      <c r="G205" s="197"/>
      <c r="H205" s="200">
        <v>791.92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139</v>
      </c>
      <c r="AU205" s="206" t="s">
        <v>87</v>
      </c>
      <c r="AV205" s="12" t="s">
        <v>87</v>
      </c>
      <c r="AW205" s="12" t="s">
        <v>39</v>
      </c>
      <c r="AX205" s="12" t="s">
        <v>78</v>
      </c>
      <c r="AY205" s="206" t="s">
        <v>131</v>
      </c>
    </row>
    <row r="206" spans="2:65" s="13" customFormat="1" ht="10.199999999999999">
      <c r="B206" s="207"/>
      <c r="C206" s="208"/>
      <c r="D206" s="187" t="s">
        <v>139</v>
      </c>
      <c r="E206" s="209" t="s">
        <v>32</v>
      </c>
      <c r="F206" s="210" t="s">
        <v>164</v>
      </c>
      <c r="G206" s="208"/>
      <c r="H206" s="211">
        <v>799.89800000000002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139</v>
      </c>
      <c r="AU206" s="217" t="s">
        <v>87</v>
      </c>
      <c r="AV206" s="13" t="s">
        <v>137</v>
      </c>
      <c r="AW206" s="13" t="s">
        <v>39</v>
      </c>
      <c r="AX206" s="13" t="s">
        <v>23</v>
      </c>
      <c r="AY206" s="217" t="s">
        <v>131</v>
      </c>
    </row>
    <row r="207" spans="2:65" s="1" customFormat="1" ht="16.5" customHeight="1">
      <c r="B207" s="33"/>
      <c r="C207" s="173" t="s">
        <v>290</v>
      </c>
      <c r="D207" s="173" t="s">
        <v>133</v>
      </c>
      <c r="E207" s="174" t="s">
        <v>291</v>
      </c>
      <c r="F207" s="175" t="s">
        <v>285</v>
      </c>
      <c r="G207" s="176" t="s">
        <v>157</v>
      </c>
      <c r="H207" s="177">
        <v>75.430999999999997</v>
      </c>
      <c r="I207" s="178"/>
      <c r="J207" s="179">
        <f>ROUND(I207*H207,2)</f>
        <v>0</v>
      </c>
      <c r="K207" s="175" t="s">
        <v>145</v>
      </c>
      <c r="L207" s="37"/>
      <c r="M207" s="180" t="s">
        <v>32</v>
      </c>
      <c r="N207" s="181" t="s">
        <v>51</v>
      </c>
      <c r="O207" s="59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AR207" s="16" t="s">
        <v>137</v>
      </c>
      <c r="AT207" s="16" t="s">
        <v>133</v>
      </c>
      <c r="AU207" s="16" t="s">
        <v>87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137</v>
      </c>
      <c r="BK207" s="184">
        <f>ROUND(I207*H207,2)</f>
        <v>0</v>
      </c>
      <c r="BL207" s="16" t="s">
        <v>137</v>
      </c>
      <c r="BM207" s="16" t="s">
        <v>292</v>
      </c>
    </row>
    <row r="208" spans="2:65" s="11" customFormat="1" ht="10.199999999999999">
      <c r="B208" s="185"/>
      <c r="C208" s="186"/>
      <c r="D208" s="187" t="s">
        <v>139</v>
      </c>
      <c r="E208" s="188" t="s">
        <v>32</v>
      </c>
      <c r="F208" s="189" t="s">
        <v>270</v>
      </c>
      <c r="G208" s="186"/>
      <c r="H208" s="188" t="s">
        <v>32</v>
      </c>
      <c r="I208" s="190"/>
      <c r="J208" s="186"/>
      <c r="K208" s="186"/>
      <c r="L208" s="191"/>
      <c r="M208" s="192"/>
      <c r="N208" s="193"/>
      <c r="O208" s="193"/>
      <c r="P208" s="193"/>
      <c r="Q208" s="193"/>
      <c r="R208" s="193"/>
      <c r="S208" s="193"/>
      <c r="T208" s="194"/>
      <c r="AT208" s="195" t="s">
        <v>139</v>
      </c>
      <c r="AU208" s="195" t="s">
        <v>87</v>
      </c>
      <c r="AV208" s="11" t="s">
        <v>23</v>
      </c>
      <c r="AW208" s="11" t="s">
        <v>39</v>
      </c>
      <c r="AX208" s="11" t="s">
        <v>78</v>
      </c>
      <c r="AY208" s="195" t="s">
        <v>131</v>
      </c>
    </row>
    <row r="209" spans="2:65" s="11" customFormat="1" ht="10.199999999999999">
      <c r="B209" s="185"/>
      <c r="C209" s="186"/>
      <c r="D209" s="187" t="s">
        <v>139</v>
      </c>
      <c r="E209" s="188" t="s">
        <v>32</v>
      </c>
      <c r="F209" s="189" t="s">
        <v>293</v>
      </c>
      <c r="G209" s="186"/>
      <c r="H209" s="188" t="s">
        <v>32</v>
      </c>
      <c r="I209" s="190"/>
      <c r="J209" s="186"/>
      <c r="K209" s="186"/>
      <c r="L209" s="191"/>
      <c r="M209" s="192"/>
      <c r="N209" s="193"/>
      <c r="O209" s="193"/>
      <c r="P209" s="193"/>
      <c r="Q209" s="193"/>
      <c r="R209" s="193"/>
      <c r="S209" s="193"/>
      <c r="T209" s="194"/>
      <c r="AT209" s="195" t="s">
        <v>139</v>
      </c>
      <c r="AU209" s="195" t="s">
        <v>87</v>
      </c>
      <c r="AV209" s="11" t="s">
        <v>23</v>
      </c>
      <c r="AW209" s="11" t="s">
        <v>39</v>
      </c>
      <c r="AX209" s="11" t="s">
        <v>78</v>
      </c>
      <c r="AY209" s="195" t="s">
        <v>131</v>
      </c>
    </row>
    <row r="210" spans="2:65" s="12" customFormat="1" ht="10.199999999999999">
      <c r="B210" s="196"/>
      <c r="C210" s="197"/>
      <c r="D210" s="187" t="s">
        <v>139</v>
      </c>
      <c r="E210" s="198" t="s">
        <v>32</v>
      </c>
      <c r="F210" s="199" t="s">
        <v>272</v>
      </c>
      <c r="G210" s="197"/>
      <c r="H210" s="200">
        <v>72.631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139</v>
      </c>
      <c r="AU210" s="206" t="s">
        <v>87</v>
      </c>
      <c r="AV210" s="12" t="s">
        <v>87</v>
      </c>
      <c r="AW210" s="12" t="s">
        <v>39</v>
      </c>
      <c r="AX210" s="12" t="s">
        <v>78</v>
      </c>
      <c r="AY210" s="206" t="s">
        <v>131</v>
      </c>
    </row>
    <row r="211" spans="2:65" s="11" customFormat="1" ht="10.199999999999999">
      <c r="B211" s="185"/>
      <c r="C211" s="186"/>
      <c r="D211" s="187" t="s">
        <v>139</v>
      </c>
      <c r="E211" s="188" t="s">
        <v>32</v>
      </c>
      <c r="F211" s="189" t="s">
        <v>294</v>
      </c>
      <c r="G211" s="186"/>
      <c r="H211" s="188" t="s">
        <v>32</v>
      </c>
      <c r="I211" s="190"/>
      <c r="J211" s="186"/>
      <c r="K211" s="186"/>
      <c r="L211" s="191"/>
      <c r="M211" s="192"/>
      <c r="N211" s="193"/>
      <c r="O211" s="193"/>
      <c r="P211" s="193"/>
      <c r="Q211" s="193"/>
      <c r="R211" s="193"/>
      <c r="S211" s="193"/>
      <c r="T211" s="194"/>
      <c r="AT211" s="195" t="s">
        <v>139</v>
      </c>
      <c r="AU211" s="195" t="s">
        <v>87</v>
      </c>
      <c r="AV211" s="11" t="s">
        <v>23</v>
      </c>
      <c r="AW211" s="11" t="s">
        <v>39</v>
      </c>
      <c r="AX211" s="11" t="s">
        <v>78</v>
      </c>
      <c r="AY211" s="195" t="s">
        <v>131</v>
      </c>
    </row>
    <row r="212" spans="2:65" s="12" customFormat="1" ht="10.199999999999999">
      <c r="B212" s="196"/>
      <c r="C212" s="197"/>
      <c r="D212" s="187" t="s">
        <v>139</v>
      </c>
      <c r="E212" s="198" t="s">
        <v>32</v>
      </c>
      <c r="F212" s="199" t="s">
        <v>274</v>
      </c>
      <c r="G212" s="197"/>
      <c r="H212" s="200">
        <v>2.8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139</v>
      </c>
      <c r="AU212" s="206" t="s">
        <v>87</v>
      </c>
      <c r="AV212" s="12" t="s">
        <v>87</v>
      </c>
      <c r="AW212" s="12" t="s">
        <v>39</v>
      </c>
      <c r="AX212" s="12" t="s">
        <v>78</v>
      </c>
      <c r="AY212" s="206" t="s">
        <v>131</v>
      </c>
    </row>
    <row r="213" spans="2:65" s="13" customFormat="1" ht="10.199999999999999">
      <c r="B213" s="207"/>
      <c r="C213" s="208"/>
      <c r="D213" s="187" t="s">
        <v>139</v>
      </c>
      <c r="E213" s="209" t="s">
        <v>32</v>
      </c>
      <c r="F213" s="210" t="s">
        <v>164</v>
      </c>
      <c r="G213" s="208"/>
      <c r="H213" s="211">
        <v>75.430999999999997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139</v>
      </c>
      <c r="AU213" s="217" t="s">
        <v>87</v>
      </c>
      <c r="AV213" s="13" t="s">
        <v>137</v>
      </c>
      <c r="AW213" s="13" t="s">
        <v>39</v>
      </c>
      <c r="AX213" s="13" t="s">
        <v>23</v>
      </c>
      <c r="AY213" s="217" t="s">
        <v>131</v>
      </c>
    </row>
    <row r="214" spans="2:65" s="1" customFormat="1" ht="16.5" customHeight="1">
      <c r="B214" s="33"/>
      <c r="C214" s="173" t="s">
        <v>295</v>
      </c>
      <c r="D214" s="173" t="s">
        <v>133</v>
      </c>
      <c r="E214" s="174" t="s">
        <v>296</v>
      </c>
      <c r="F214" s="175" t="s">
        <v>297</v>
      </c>
      <c r="G214" s="176" t="s">
        <v>157</v>
      </c>
      <c r="H214" s="177">
        <v>647.19799999999998</v>
      </c>
      <c r="I214" s="178"/>
      <c r="J214" s="179">
        <f>ROUND(I214*H214,2)</f>
        <v>0</v>
      </c>
      <c r="K214" s="175" t="s">
        <v>145</v>
      </c>
      <c r="L214" s="37"/>
      <c r="M214" s="180" t="s">
        <v>32</v>
      </c>
      <c r="N214" s="181" t="s">
        <v>51</v>
      </c>
      <c r="O214" s="59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AR214" s="16" t="s">
        <v>137</v>
      </c>
      <c r="AT214" s="16" t="s">
        <v>133</v>
      </c>
      <c r="AU214" s="16" t="s">
        <v>87</v>
      </c>
      <c r="AY214" s="16" t="s">
        <v>131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6" t="s">
        <v>137</v>
      </c>
      <c r="BK214" s="184">
        <f>ROUND(I214*H214,2)</f>
        <v>0</v>
      </c>
      <c r="BL214" s="16" t="s">
        <v>137</v>
      </c>
      <c r="BM214" s="16" t="s">
        <v>298</v>
      </c>
    </row>
    <row r="215" spans="2:65" s="11" customFormat="1" ht="10.199999999999999">
      <c r="B215" s="185"/>
      <c r="C215" s="186"/>
      <c r="D215" s="187" t="s">
        <v>139</v>
      </c>
      <c r="E215" s="188" t="s">
        <v>32</v>
      </c>
      <c r="F215" s="189" t="s">
        <v>299</v>
      </c>
      <c r="G215" s="186"/>
      <c r="H215" s="188" t="s">
        <v>32</v>
      </c>
      <c r="I215" s="190"/>
      <c r="J215" s="186"/>
      <c r="K215" s="186"/>
      <c r="L215" s="191"/>
      <c r="M215" s="192"/>
      <c r="N215" s="193"/>
      <c r="O215" s="193"/>
      <c r="P215" s="193"/>
      <c r="Q215" s="193"/>
      <c r="R215" s="193"/>
      <c r="S215" s="193"/>
      <c r="T215" s="194"/>
      <c r="AT215" s="195" t="s">
        <v>139</v>
      </c>
      <c r="AU215" s="195" t="s">
        <v>87</v>
      </c>
      <c r="AV215" s="11" t="s">
        <v>23</v>
      </c>
      <c r="AW215" s="11" t="s">
        <v>39</v>
      </c>
      <c r="AX215" s="11" t="s">
        <v>78</v>
      </c>
      <c r="AY215" s="195" t="s">
        <v>131</v>
      </c>
    </row>
    <row r="216" spans="2:65" s="12" customFormat="1" ht="10.199999999999999">
      <c r="B216" s="196"/>
      <c r="C216" s="197"/>
      <c r="D216" s="187" t="s">
        <v>139</v>
      </c>
      <c r="E216" s="198" t="s">
        <v>32</v>
      </c>
      <c r="F216" s="199" t="s">
        <v>244</v>
      </c>
      <c r="G216" s="197"/>
      <c r="H216" s="200">
        <v>60.642000000000003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139</v>
      </c>
      <c r="AU216" s="206" t="s">
        <v>87</v>
      </c>
      <c r="AV216" s="12" t="s">
        <v>87</v>
      </c>
      <c r="AW216" s="12" t="s">
        <v>39</v>
      </c>
      <c r="AX216" s="12" t="s">
        <v>78</v>
      </c>
      <c r="AY216" s="206" t="s">
        <v>131</v>
      </c>
    </row>
    <row r="217" spans="2:65" s="11" customFormat="1" ht="10.199999999999999">
      <c r="B217" s="185"/>
      <c r="C217" s="186"/>
      <c r="D217" s="187" t="s">
        <v>139</v>
      </c>
      <c r="E217" s="188" t="s">
        <v>32</v>
      </c>
      <c r="F217" s="189" t="s">
        <v>300</v>
      </c>
      <c r="G217" s="186"/>
      <c r="H217" s="188" t="s">
        <v>32</v>
      </c>
      <c r="I217" s="190"/>
      <c r="J217" s="186"/>
      <c r="K217" s="186"/>
      <c r="L217" s="191"/>
      <c r="M217" s="192"/>
      <c r="N217" s="193"/>
      <c r="O217" s="193"/>
      <c r="P217" s="193"/>
      <c r="Q217" s="193"/>
      <c r="R217" s="193"/>
      <c r="S217" s="193"/>
      <c r="T217" s="194"/>
      <c r="AT217" s="195" t="s">
        <v>139</v>
      </c>
      <c r="AU217" s="195" t="s">
        <v>87</v>
      </c>
      <c r="AV217" s="11" t="s">
        <v>23</v>
      </c>
      <c r="AW217" s="11" t="s">
        <v>39</v>
      </c>
      <c r="AX217" s="11" t="s">
        <v>78</v>
      </c>
      <c r="AY217" s="195" t="s">
        <v>131</v>
      </c>
    </row>
    <row r="218" spans="2:65" s="12" customFormat="1" ht="10.199999999999999">
      <c r="B218" s="196"/>
      <c r="C218" s="197"/>
      <c r="D218" s="187" t="s">
        <v>139</v>
      </c>
      <c r="E218" s="198" t="s">
        <v>32</v>
      </c>
      <c r="F218" s="199" t="s">
        <v>282</v>
      </c>
      <c r="G218" s="197"/>
      <c r="H218" s="200">
        <v>563.51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139</v>
      </c>
      <c r="AU218" s="206" t="s">
        <v>87</v>
      </c>
      <c r="AV218" s="12" t="s">
        <v>87</v>
      </c>
      <c r="AW218" s="12" t="s">
        <v>39</v>
      </c>
      <c r="AX218" s="12" t="s">
        <v>78</v>
      </c>
      <c r="AY218" s="206" t="s">
        <v>131</v>
      </c>
    </row>
    <row r="219" spans="2:65" s="11" customFormat="1" ht="10.199999999999999">
      <c r="B219" s="185"/>
      <c r="C219" s="186"/>
      <c r="D219" s="187" t="s">
        <v>139</v>
      </c>
      <c r="E219" s="188" t="s">
        <v>32</v>
      </c>
      <c r="F219" s="189" t="s">
        <v>287</v>
      </c>
      <c r="G219" s="186"/>
      <c r="H219" s="188" t="s">
        <v>32</v>
      </c>
      <c r="I219" s="190"/>
      <c r="J219" s="186"/>
      <c r="K219" s="186"/>
      <c r="L219" s="191"/>
      <c r="M219" s="192"/>
      <c r="N219" s="193"/>
      <c r="O219" s="193"/>
      <c r="P219" s="193"/>
      <c r="Q219" s="193"/>
      <c r="R219" s="193"/>
      <c r="S219" s="193"/>
      <c r="T219" s="194"/>
      <c r="AT219" s="195" t="s">
        <v>139</v>
      </c>
      <c r="AU219" s="195" t="s">
        <v>87</v>
      </c>
      <c r="AV219" s="11" t="s">
        <v>23</v>
      </c>
      <c r="AW219" s="11" t="s">
        <v>39</v>
      </c>
      <c r="AX219" s="11" t="s">
        <v>78</v>
      </c>
      <c r="AY219" s="195" t="s">
        <v>131</v>
      </c>
    </row>
    <row r="220" spans="2:65" s="12" customFormat="1" ht="10.199999999999999">
      <c r="B220" s="196"/>
      <c r="C220" s="197"/>
      <c r="D220" s="187" t="s">
        <v>139</v>
      </c>
      <c r="E220" s="198" t="s">
        <v>32</v>
      </c>
      <c r="F220" s="199" t="s">
        <v>301</v>
      </c>
      <c r="G220" s="197"/>
      <c r="H220" s="200">
        <v>23.045999999999999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139</v>
      </c>
      <c r="AU220" s="206" t="s">
        <v>87</v>
      </c>
      <c r="AV220" s="12" t="s">
        <v>87</v>
      </c>
      <c r="AW220" s="12" t="s">
        <v>39</v>
      </c>
      <c r="AX220" s="12" t="s">
        <v>78</v>
      </c>
      <c r="AY220" s="206" t="s">
        <v>131</v>
      </c>
    </row>
    <row r="221" spans="2:65" s="13" customFormat="1" ht="10.199999999999999">
      <c r="B221" s="207"/>
      <c r="C221" s="208"/>
      <c r="D221" s="187" t="s">
        <v>139</v>
      </c>
      <c r="E221" s="209" t="s">
        <v>32</v>
      </c>
      <c r="F221" s="210" t="s">
        <v>164</v>
      </c>
      <c r="G221" s="208"/>
      <c r="H221" s="211">
        <v>647.19799999999998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139</v>
      </c>
      <c r="AU221" s="217" t="s">
        <v>87</v>
      </c>
      <c r="AV221" s="13" t="s">
        <v>137</v>
      </c>
      <c r="AW221" s="13" t="s">
        <v>39</v>
      </c>
      <c r="AX221" s="13" t="s">
        <v>23</v>
      </c>
      <c r="AY221" s="217" t="s">
        <v>131</v>
      </c>
    </row>
    <row r="222" spans="2:65" s="1" customFormat="1" ht="22.5" customHeight="1">
      <c r="B222" s="33"/>
      <c r="C222" s="173" t="s">
        <v>302</v>
      </c>
      <c r="D222" s="173" t="s">
        <v>133</v>
      </c>
      <c r="E222" s="174" t="s">
        <v>303</v>
      </c>
      <c r="F222" s="175" t="s">
        <v>304</v>
      </c>
      <c r="G222" s="176" t="s">
        <v>157</v>
      </c>
      <c r="H222" s="177">
        <v>306</v>
      </c>
      <c r="I222" s="178"/>
      <c r="J222" s="179">
        <f>ROUND(I222*H222,2)</f>
        <v>0</v>
      </c>
      <c r="K222" s="175" t="s">
        <v>145</v>
      </c>
      <c r="L222" s="37"/>
      <c r="M222" s="180" t="s">
        <v>32</v>
      </c>
      <c r="N222" s="181" t="s">
        <v>51</v>
      </c>
      <c r="O222" s="59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AR222" s="16" t="s">
        <v>137</v>
      </c>
      <c r="AT222" s="16" t="s">
        <v>133</v>
      </c>
      <c r="AU222" s="16" t="s">
        <v>87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137</v>
      </c>
      <c r="BK222" s="184">
        <f>ROUND(I222*H222,2)</f>
        <v>0</v>
      </c>
      <c r="BL222" s="16" t="s">
        <v>137</v>
      </c>
      <c r="BM222" s="16" t="s">
        <v>305</v>
      </c>
    </row>
    <row r="223" spans="2:65" s="11" customFormat="1" ht="10.199999999999999">
      <c r="B223" s="185"/>
      <c r="C223" s="186"/>
      <c r="D223" s="187" t="s">
        <v>139</v>
      </c>
      <c r="E223" s="188" t="s">
        <v>32</v>
      </c>
      <c r="F223" s="189" t="s">
        <v>306</v>
      </c>
      <c r="G223" s="186"/>
      <c r="H223" s="188" t="s">
        <v>32</v>
      </c>
      <c r="I223" s="190"/>
      <c r="J223" s="186"/>
      <c r="K223" s="186"/>
      <c r="L223" s="191"/>
      <c r="M223" s="192"/>
      <c r="N223" s="193"/>
      <c r="O223" s="193"/>
      <c r="P223" s="193"/>
      <c r="Q223" s="193"/>
      <c r="R223" s="193"/>
      <c r="S223" s="193"/>
      <c r="T223" s="194"/>
      <c r="AT223" s="195" t="s">
        <v>139</v>
      </c>
      <c r="AU223" s="195" t="s">
        <v>87</v>
      </c>
      <c r="AV223" s="11" t="s">
        <v>23</v>
      </c>
      <c r="AW223" s="11" t="s">
        <v>39</v>
      </c>
      <c r="AX223" s="11" t="s">
        <v>78</v>
      </c>
      <c r="AY223" s="195" t="s">
        <v>131</v>
      </c>
    </row>
    <row r="224" spans="2:65" s="12" customFormat="1" ht="10.199999999999999">
      <c r="B224" s="196"/>
      <c r="C224" s="197"/>
      <c r="D224" s="187" t="s">
        <v>139</v>
      </c>
      <c r="E224" s="198" t="s">
        <v>32</v>
      </c>
      <c r="F224" s="199" t="s">
        <v>250</v>
      </c>
      <c r="G224" s="197"/>
      <c r="H224" s="200">
        <v>306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139</v>
      </c>
      <c r="AU224" s="206" t="s">
        <v>87</v>
      </c>
      <c r="AV224" s="12" t="s">
        <v>87</v>
      </c>
      <c r="AW224" s="12" t="s">
        <v>39</v>
      </c>
      <c r="AX224" s="12" t="s">
        <v>23</v>
      </c>
      <c r="AY224" s="206" t="s">
        <v>131</v>
      </c>
    </row>
    <row r="225" spans="2:65" s="1" customFormat="1" ht="22.5" customHeight="1">
      <c r="B225" s="33"/>
      <c r="C225" s="173" t="s">
        <v>307</v>
      </c>
      <c r="D225" s="173" t="s">
        <v>133</v>
      </c>
      <c r="E225" s="174" t="s">
        <v>308</v>
      </c>
      <c r="F225" s="175" t="s">
        <v>309</v>
      </c>
      <c r="G225" s="176" t="s">
        <v>157</v>
      </c>
      <c r="H225" s="177">
        <v>791.92</v>
      </c>
      <c r="I225" s="178"/>
      <c r="J225" s="179">
        <f>ROUND(I225*H225,2)</f>
        <v>0</v>
      </c>
      <c r="K225" s="175" t="s">
        <v>145</v>
      </c>
      <c r="L225" s="37"/>
      <c r="M225" s="180" t="s">
        <v>32</v>
      </c>
      <c r="N225" s="181" t="s">
        <v>51</v>
      </c>
      <c r="O225" s="59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AR225" s="16" t="s">
        <v>137</v>
      </c>
      <c r="AT225" s="16" t="s">
        <v>133</v>
      </c>
      <c r="AU225" s="16" t="s">
        <v>87</v>
      </c>
      <c r="AY225" s="16" t="s">
        <v>131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137</v>
      </c>
      <c r="BK225" s="184">
        <f>ROUND(I225*H225,2)</f>
        <v>0</v>
      </c>
      <c r="BL225" s="16" t="s">
        <v>137</v>
      </c>
      <c r="BM225" s="16" t="s">
        <v>310</v>
      </c>
    </row>
    <row r="226" spans="2:65" s="11" customFormat="1" ht="10.199999999999999">
      <c r="B226" s="185"/>
      <c r="C226" s="186"/>
      <c r="D226" s="187" t="s">
        <v>139</v>
      </c>
      <c r="E226" s="188" t="s">
        <v>32</v>
      </c>
      <c r="F226" s="189" t="s">
        <v>311</v>
      </c>
      <c r="G226" s="186"/>
      <c r="H226" s="188" t="s">
        <v>32</v>
      </c>
      <c r="I226" s="190"/>
      <c r="J226" s="186"/>
      <c r="K226" s="186"/>
      <c r="L226" s="191"/>
      <c r="M226" s="192"/>
      <c r="N226" s="193"/>
      <c r="O226" s="193"/>
      <c r="P226" s="193"/>
      <c r="Q226" s="193"/>
      <c r="R226" s="193"/>
      <c r="S226" s="193"/>
      <c r="T226" s="194"/>
      <c r="AT226" s="195" t="s">
        <v>139</v>
      </c>
      <c r="AU226" s="195" t="s">
        <v>87</v>
      </c>
      <c r="AV226" s="11" t="s">
        <v>23</v>
      </c>
      <c r="AW226" s="11" t="s">
        <v>39</v>
      </c>
      <c r="AX226" s="11" t="s">
        <v>78</v>
      </c>
      <c r="AY226" s="195" t="s">
        <v>131</v>
      </c>
    </row>
    <row r="227" spans="2:65" s="11" customFormat="1" ht="10.199999999999999">
      <c r="B227" s="185"/>
      <c r="C227" s="186"/>
      <c r="D227" s="187" t="s">
        <v>139</v>
      </c>
      <c r="E227" s="188" t="s">
        <v>32</v>
      </c>
      <c r="F227" s="189" t="s">
        <v>312</v>
      </c>
      <c r="G227" s="186"/>
      <c r="H227" s="188" t="s">
        <v>32</v>
      </c>
      <c r="I227" s="190"/>
      <c r="J227" s="186"/>
      <c r="K227" s="186"/>
      <c r="L227" s="191"/>
      <c r="M227" s="192"/>
      <c r="N227" s="193"/>
      <c r="O227" s="193"/>
      <c r="P227" s="193"/>
      <c r="Q227" s="193"/>
      <c r="R227" s="193"/>
      <c r="S227" s="193"/>
      <c r="T227" s="194"/>
      <c r="AT227" s="195" t="s">
        <v>139</v>
      </c>
      <c r="AU227" s="195" t="s">
        <v>87</v>
      </c>
      <c r="AV227" s="11" t="s">
        <v>23</v>
      </c>
      <c r="AW227" s="11" t="s">
        <v>39</v>
      </c>
      <c r="AX227" s="11" t="s">
        <v>78</v>
      </c>
      <c r="AY227" s="195" t="s">
        <v>131</v>
      </c>
    </row>
    <row r="228" spans="2:65" s="12" customFormat="1" ht="10.199999999999999">
      <c r="B228" s="196"/>
      <c r="C228" s="197"/>
      <c r="D228" s="187" t="s">
        <v>139</v>
      </c>
      <c r="E228" s="198" t="s">
        <v>32</v>
      </c>
      <c r="F228" s="199" t="s">
        <v>313</v>
      </c>
      <c r="G228" s="197"/>
      <c r="H228" s="200">
        <v>63.06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139</v>
      </c>
      <c r="AU228" s="206" t="s">
        <v>87</v>
      </c>
      <c r="AV228" s="12" t="s">
        <v>87</v>
      </c>
      <c r="AW228" s="12" t="s">
        <v>39</v>
      </c>
      <c r="AX228" s="12" t="s">
        <v>78</v>
      </c>
      <c r="AY228" s="206" t="s">
        <v>131</v>
      </c>
    </row>
    <row r="229" spans="2:65" s="11" customFormat="1" ht="10.199999999999999">
      <c r="B229" s="185"/>
      <c r="C229" s="186"/>
      <c r="D229" s="187" t="s">
        <v>139</v>
      </c>
      <c r="E229" s="188" t="s">
        <v>32</v>
      </c>
      <c r="F229" s="189" t="s">
        <v>314</v>
      </c>
      <c r="G229" s="186"/>
      <c r="H229" s="188" t="s">
        <v>32</v>
      </c>
      <c r="I229" s="190"/>
      <c r="J229" s="186"/>
      <c r="K229" s="186"/>
      <c r="L229" s="191"/>
      <c r="M229" s="192"/>
      <c r="N229" s="193"/>
      <c r="O229" s="193"/>
      <c r="P229" s="193"/>
      <c r="Q229" s="193"/>
      <c r="R229" s="193"/>
      <c r="S229" s="193"/>
      <c r="T229" s="194"/>
      <c r="AT229" s="195" t="s">
        <v>139</v>
      </c>
      <c r="AU229" s="195" t="s">
        <v>87</v>
      </c>
      <c r="AV229" s="11" t="s">
        <v>23</v>
      </c>
      <c r="AW229" s="11" t="s">
        <v>39</v>
      </c>
      <c r="AX229" s="11" t="s">
        <v>78</v>
      </c>
      <c r="AY229" s="195" t="s">
        <v>131</v>
      </c>
    </row>
    <row r="230" spans="2:65" s="12" customFormat="1" ht="10.199999999999999">
      <c r="B230" s="196"/>
      <c r="C230" s="197"/>
      <c r="D230" s="187" t="s">
        <v>139</v>
      </c>
      <c r="E230" s="198" t="s">
        <v>32</v>
      </c>
      <c r="F230" s="199" t="s">
        <v>315</v>
      </c>
      <c r="G230" s="197"/>
      <c r="H230" s="200">
        <v>5.53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139</v>
      </c>
      <c r="AU230" s="206" t="s">
        <v>87</v>
      </c>
      <c r="AV230" s="12" t="s">
        <v>87</v>
      </c>
      <c r="AW230" s="12" t="s">
        <v>39</v>
      </c>
      <c r="AX230" s="12" t="s">
        <v>78</v>
      </c>
      <c r="AY230" s="206" t="s">
        <v>131</v>
      </c>
    </row>
    <row r="231" spans="2:65" s="11" customFormat="1" ht="10.199999999999999">
      <c r="B231" s="185"/>
      <c r="C231" s="186"/>
      <c r="D231" s="187" t="s">
        <v>139</v>
      </c>
      <c r="E231" s="188" t="s">
        <v>32</v>
      </c>
      <c r="F231" s="189" t="s">
        <v>316</v>
      </c>
      <c r="G231" s="186"/>
      <c r="H231" s="188" t="s">
        <v>32</v>
      </c>
      <c r="I231" s="190"/>
      <c r="J231" s="186"/>
      <c r="K231" s="186"/>
      <c r="L231" s="191"/>
      <c r="M231" s="192"/>
      <c r="N231" s="193"/>
      <c r="O231" s="193"/>
      <c r="P231" s="193"/>
      <c r="Q231" s="193"/>
      <c r="R231" s="193"/>
      <c r="S231" s="193"/>
      <c r="T231" s="194"/>
      <c r="AT231" s="195" t="s">
        <v>139</v>
      </c>
      <c r="AU231" s="195" t="s">
        <v>87</v>
      </c>
      <c r="AV231" s="11" t="s">
        <v>23</v>
      </c>
      <c r="AW231" s="11" t="s">
        <v>39</v>
      </c>
      <c r="AX231" s="11" t="s">
        <v>78</v>
      </c>
      <c r="AY231" s="195" t="s">
        <v>131</v>
      </c>
    </row>
    <row r="232" spans="2:65" s="12" customFormat="1" ht="10.199999999999999">
      <c r="B232" s="196"/>
      <c r="C232" s="197"/>
      <c r="D232" s="187" t="s">
        <v>139</v>
      </c>
      <c r="E232" s="198" t="s">
        <v>32</v>
      </c>
      <c r="F232" s="199" t="s">
        <v>317</v>
      </c>
      <c r="G232" s="197"/>
      <c r="H232" s="200">
        <v>703.17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139</v>
      </c>
      <c r="AU232" s="206" t="s">
        <v>87</v>
      </c>
      <c r="AV232" s="12" t="s">
        <v>87</v>
      </c>
      <c r="AW232" s="12" t="s">
        <v>39</v>
      </c>
      <c r="AX232" s="12" t="s">
        <v>78</v>
      </c>
      <c r="AY232" s="206" t="s">
        <v>131</v>
      </c>
    </row>
    <row r="233" spans="2:65" s="11" customFormat="1" ht="10.199999999999999">
      <c r="B233" s="185"/>
      <c r="C233" s="186"/>
      <c r="D233" s="187" t="s">
        <v>139</v>
      </c>
      <c r="E233" s="188" t="s">
        <v>32</v>
      </c>
      <c r="F233" s="189" t="s">
        <v>318</v>
      </c>
      <c r="G233" s="186"/>
      <c r="H233" s="188" t="s">
        <v>32</v>
      </c>
      <c r="I233" s="190"/>
      <c r="J233" s="186"/>
      <c r="K233" s="186"/>
      <c r="L233" s="191"/>
      <c r="M233" s="192"/>
      <c r="N233" s="193"/>
      <c r="O233" s="193"/>
      <c r="P233" s="193"/>
      <c r="Q233" s="193"/>
      <c r="R233" s="193"/>
      <c r="S233" s="193"/>
      <c r="T233" s="194"/>
      <c r="AT233" s="195" t="s">
        <v>139</v>
      </c>
      <c r="AU233" s="195" t="s">
        <v>87</v>
      </c>
      <c r="AV233" s="11" t="s">
        <v>23</v>
      </c>
      <c r="AW233" s="11" t="s">
        <v>39</v>
      </c>
      <c r="AX233" s="11" t="s">
        <v>78</v>
      </c>
      <c r="AY233" s="195" t="s">
        <v>131</v>
      </c>
    </row>
    <row r="234" spans="2:65" s="12" customFormat="1" ht="10.199999999999999">
      <c r="B234" s="196"/>
      <c r="C234" s="197"/>
      <c r="D234" s="187" t="s">
        <v>139</v>
      </c>
      <c r="E234" s="198" t="s">
        <v>32</v>
      </c>
      <c r="F234" s="199" t="s">
        <v>319</v>
      </c>
      <c r="G234" s="197"/>
      <c r="H234" s="200">
        <v>20.16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139</v>
      </c>
      <c r="AU234" s="206" t="s">
        <v>87</v>
      </c>
      <c r="AV234" s="12" t="s">
        <v>87</v>
      </c>
      <c r="AW234" s="12" t="s">
        <v>39</v>
      </c>
      <c r="AX234" s="12" t="s">
        <v>78</v>
      </c>
      <c r="AY234" s="206" t="s">
        <v>131</v>
      </c>
    </row>
    <row r="235" spans="2:65" s="13" customFormat="1" ht="10.199999999999999">
      <c r="B235" s="207"/>
      <c r="C235" s="208"/>
      <c r="D235" s="187" t="s">
        <v>139</v>
      </c>
      <c r="E235" s="209" t="s">
        <v>32</v>
      </c>
      <c r="F235" s="210" t="s">
        <v>164</v>
      </c>
      <c r="G235" s="208"/>
      <c r="H235" s="211">
        <v>791.92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139</v>
      </c>
      <c r="AU235" s="217" t="s">
        <v>87</v>
      </c>
      <c r="AV235" s="13" t="s">
        <v>137</v>
      </c>
      <c r="AW235" s="13" t="s">
        <v>39</v>
      </c>
      <c r="AX235" s="13" t="s">
        <v>23</v>
      </c>
      <c r="AY235" s="217" t="s">
        <v>131</v>
      </c>
    </row>
    <row r="236" spans="2:65" s="10" customFormat="1" ht="20.85" customHeight="1">
      <c r="B236" s="157"/>
      <c r="C236" s="158"/>
      <c r="D236" s="159" t="s">
        <v>77</v>
      </c>
      <c r="E236" s="171" t="s">
        <v>245</v>
      </c>
      <c r="F236" s="171" t="s">
        <v>320</v>
      </c>
      <c r="G236" s="158"/>
      <c r="H236" s="158"/>
      <c r="I236" s="161"/>
      <c r="J236" s="172">
        <f>BK236</f>
        <v>0</v>
      </c>
      <c r="K236" s="158"/>
      <c r="L236" s="163"/>
      <c r="M236" s="164"/>
      <c r="N236" s="165"/>
      <c r="O236" s="165"/>
      <c r="P236" s="166">
        <f>SUM(P237:P292)</f>
        <v>0</v>
      </c>
      <c r="Q236" s="165"/>
      <c r="R236" s="166">
        <f>SUM(R237:R292)</f>
        <v>0.39171314400000001</v>
      </c>
      <c r="S236" s="165"/>
      <c r="T236" s="167">
        <f>SUM(T237:T292)</f>
        <v>0</v>
      </c>
      <c r="AR236" s="168" t="s">
        <v>23</v>
      </c>
      <c r="AT236" s="169" t="s">
        <v>77</v>
      </c>
      <c r="AU236" s="169" t="s">
        <v>87</v>
      </c>
      <c r="AY236" s="168" t="s">
        <v>131</v>
      </c>
      <c r="BK236" s="170">
        <f>SUM(BK237:BK292)</f>
        <v>0</v>
      </c>
    </row>
    <row r="237" spans="2:65" s="1" customFormat="1" ht="16.5" customHeight="1">
      <c r="B237" s="33"/>
      <c r="C237" s="173" t="s">
        <v>321</v>
      </c>
      <c r="D237" s="173" t="s">
        <v>133</v>
      </c>
      <c r="E237" s="174" t="s">
        <v>322</v>
      </c>
      <c r="F237" s="175" t="s">
        <v>323</v>
      </c>
      <c r="G237" s="176" t="s">
        <v>136</v>
      </c>
      <c r="H237" s="177">
        <v>126.026</v>
      </c>
      <c r="I237" s="178"/>
      <c r="J237" s="179">
        <f>ROUND(I237*H237,2)</f>
        <v>0</v>
      </c>
      <c r="K237" s="175" t="s">
        <v>145</v>
      </c>
      <c r="L237" s="37"/>
      <c r="M237" s="180" t="s">
        <v>32</v>
      </c>
      <c r="N237" s="181" t="s">
        <v>51</v>
      </c>
      <c r="O237" s="59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AR237" s="16" t="s">
        <v>137</v>
      </c>
      <c r="AT237" s="16" t="s">
        <v>133</v>
      </c>
      <c r="AU237" s="16" t="s">
        <v>149</v>
      </c>
      <c r="AY237" s="16" t="s">
        <v>131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137</v>
      </c>
      <c r="BK237" s="184">
        <f>ROUND(I237*H237,2)</f>
        <v>0</v>
      </c>
      <c r="BL237" s="16" t="s">
        <v>137</v>
      </c>
      <c r="BM237" s="16" t="s">
        <v>324</v>
      </c>
    </row>
    <row r="238" spans="2:65" s="11" customFormat="1" ht="10.199999999999999">
      <c r="B238" s="185"/>
      <c r="C238" s="186"/>
      <c r="D238" s="187" t="s">
        <v>139</v>
      </c>
      <c r="E238" s="188" t="s">
        <v>32</v>
      </c>
      <c r="F238" s="189" t="s">
        <v>325</v>
      </c>
      <c r="G238" s="186"/>
      <c r="H238" s="188" t="s">
        <v>32</v>
      </c>
      <c r="I238" s="190"/>
      <c r="J238" s="186"/>
      <c r="K238" s="186"/>
      <c r="L238" s="191"/>
      <c r="M238" s="192"/>
      <c r="N238" s="193"/>
      <c r="O238" s="193"/>
      <c r="P238" s="193"/>
      <c r="Q238" s="193"/>
      <c r="R238" s="193"/>
      <c r="S238" s="193"/>
      <c r="T238" s="194"/>
      <c r="AT238" s="195" t="s">
        <v>139</v>
      </c>
      <c r="AU238" s="195" t="s">
        <v>149</v>
      </c>
      <c r="AV238" s="11" t="s">
        <v>23</v>
      </c>
      <c r="AW238" s="11" t="s">
        <v>39</v>
      </c>
      <c r="AX238" s="11" t="s">
        <v>78</v>
      </c>
      <c r="AY238" s="195" t="s">
        <v>131</v>
      </c>
    </row>
    <row r="239" spans="2:65" s="11" customFormat="1" ht="10.199999999999999">
      <c r="B239" s="185"/>
      <c r="C239" s="186"/>
      <c r="D239" s="187" t="s">
        <v>139</v>
      </c>
      <c r="E239" s="188" t="s">
        <v>32</v>
      </c>
      <c r="F239" s="189" t="s">
        <v>326</v>
      </c>
      <c r="G239" s="186"/>
      <c r="H239" s="188" t="s">
        <v>32</v>
      </c>
      <c r="I239" s="190"/>
      <c r="J239" s="186"/>
      <c r="K239" s="186"/>
      <c r="L239" s="191"/>
      <c r="M239" s="192"/>
      <c r="N239" s="193"/>
      <c r="O239" s="193"/>
      <c r="P239" s="193"/>
      <c r="Q239" s="193"/>
      <c r="R239" s="193"/>
      <c r="S239" s="193"/>
      <c r="T239" s="194"/>
      <c r="AT239" s="195" t="s">
        <v>139</v>
      </c>
      <c r="AU239" s="195" t="s">
        <v>149</v>
      </c>
      <c r="AV239" s="11" t="s">
        <v>23</v>
      </c>
      <c r="AW239" s="11" t="s">
        <v>39</v>
      </c>
      <c r="AX239" s="11" t="s">
        <v>78</v>
      </c>
      <c r="AY239" s="195" t="s">
        <v>131</v>
      </c>
    </row>
    <row r="240" spans="2:65" s="12" customFormat="1" ht="10.199999999999999">
      <c r="B240" s="196"/>
      <c r="C240" s="197"/>
      <c r="D240" s="187" t="s">
        <v>139</v>
      </c>
      <c r="E240" s="198" t="s">
        <v>32</v>
      </c>
      <c r="F240" s="199" t="s">
        <v>327</v>
      </c>
      <c r="G240" s="197"/>
      <c r="H240" s="200">
        <v>120.83199999999999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139</v>
      </c>
      <c r="AU240" s="206" t="s">
        <v>149</v>
      </c>
      <c r="AV240" s="12" t="s">
        <v>87</v>
      </c>
      <c r="AW240" s="12" t="s">
        <v>39</v>
      </c>
      <c r="AX240" s="12" t="s">
        <v>78</v>
      </c>
      <c r="AY240" s="206" t="s">
        <v>131</v>
      </c>
    </row>
    <row r="241" spans="2:65" s="11" customFormat="1" ht="10.199999999999999">
      <c r="B241" s="185"/>
      <c r="C241" s="186"/>
      <c r="D241" s="187" t="s">
        <v>139</v>
      </c>
      <c r="E241" s="188" t="s">
        <v>32</v>
      </c>
      <c r="F241" s="189" t="s">
        <v>328</v>
      </c>
      <c r="G241" s="186"/>
      <c r="H241" s="188" t="s">
        <v>32</v>
      </c>
      <c r="I241" s="190"/>
      <c r="J241" s="186"/>
      <c r="K241" s="186"/>
      <c r="L241" s="191"/>
      <c r="M241" s="192"/>
      <c r="N241" s="193"/>
      <c r="O241" s="193"/>
      <c r="P241" s="193"/>
      <c r="Q241" s="193"/>
      <c r="R241" s="193"/>
      <c r="S241" s="193"/>
      <c r="T241" s="194"/>
      <c r="AT241" s="195" t="s">
        <v>139</v>
      </c>
      <c r="AU241" s="195" t="s">
        <v>149</v>
      </c>
      <c r="AV241" s="11" t="s">
        <v>23</v>
      </c>
      <c r="AW241" s="11" t="s">
        <v>39</v>
      </c>
      <c r="AX241" s="11" t="s">
        <v>78</v>
      </c>
      <c r="AY241" s="195" t="s">
        <v>131</v>
      </c>
    </row>
    <row r="242" spans="2:65" s="12" customFormat="1" ht="10.199999999999999">
      <c r="B242" s="196"/>
      <c r="C242" s="197"/>
      <c r="D242" s="187" t="s">
        <v>139</v>
      </c>
      <c r="E242" s="198" t="s">
        <v>32</v>
      </c>
      <c r="F242" s="199" t="s">
        <v>329</v>
      </c>
      <c r="G242" s="197"/>
      <c r="H242" s="200">
        <v>5.194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139</v>
      </c>
      <c r="AU242" s="206" t="s">
        <v>149</v>
      </c>
      <c r="AV242" s="12" t="s">
        <v>87</v>
      </c>
      <c r="AW242" s="12" t="s">
        <v>39</v>
      </c>
      <c r="AX242" s="12" t="s">
        <v>78</v>
      </c>
      <c r="AY242" s="206" t="s">
        <v>131</v>
      </c>
    </row>
    <row r="243" spans="2:65" s="13" customFormat="1" ht="10.199999999999999">
      <c r="B243" s="207"/>
      <c r="C243" s="208"/>
      <c r="D243" s="187" t="s">
        <v>139</v>
      </c>
      <c r="E243" s="209" t="s">
        <v>32</v>
      </c>
      <c r="F243" s="210" t="s">
        <v>164</v>
      </c>
      <c r="G243" s="208"/>
      <c r="H243" s="211">
        <v>126.026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139</v>
      </c>
      <c r="AU243" s="217" t="s">
        <v>149</v>
      </c>
      <c r="AV243" s="13" t="s">
        <v>137</v>
      </c>
      <c r="AW243" s="13" t="s">
        <v>39</v>
      </c>
      <c r="AX243" s="13" t="s">
        <v>23</v>
      </c>
      <c r="AY243" s="217" t="s">
        <v>131</v>
      </c>
    </row>
    <row r="244" spans="2:65" s="1" customFormat="1" ht="22.5" customHeight="1">
      <c r="B244" s="33"/>
      <c r="C244" s="173" t="s">
        <v>330</v>
      </c>
      <c r="D244" s="173" t="s">
        <v>133</v>
      </c>
      <c r="E244" s="174" t="s">
        <v>331</v>
      </c>
      <c r="F244" s="175" t="s">
        <v>332</v>
      </c>
      <c r="G244" s="176" t="s">
        <v>136</v>
      </c>
      <c r="H244" s="177">
        <v>504.10399999999998</v>
      </c>
      <c r="I244" s="178"/>
      <c r="J244" s="179">
        <f>ROUND(I244*H244,2)</f>
        <v>0</v>
      </c>
      <c r="K244" s="175" t="s">
        <v>145</v>
      </c>
      <c r="L244" s="37"/>
      <c r="M244" s="180" t="s">
        <v>32</v>
      </c>
      <c r="N244" s="181" t="s">
        <v>51</v>
      </c>
      <c r="O244" s="59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AR244" s="16" t="s">
        <v>137</v>
      </c>
      <c r="AT244" s="16" t="s">
        <v>133</v>
      </c>
      <c r="AU244" s="16" t="s">
        <v>149</v>
      </c>
      <c r="AY244" s="16" t="s">
        <v>131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137</v>
      </c>
      <c r="BK244" s="184">
        <f>ROUND(I244*H244,2)</f>
        <v>0</v>
      </c>
      <c r="BL244" s="16" t="s">
        <v>137</v>
      </c>
      <c r="BM244" s="16" t="s">
        <v>333</v>
      </c>
    </row>
    <row r="245" spans="2:65" s="11" customFormat="1" ht="10.199999999999999">
      <c r="B245" s="185"/>
      <c r="C245" s="186"/>
      <c r="D245" s="187" t="s">
        <v>139</v>
      </c>
      <c r="E245" s="188" t="s">
        <v>32</v>
      </c>
      <c r="F245" s="189" t="s">
        <v>196</v>
      </c>
      <c r="G245" s="186"/>
      <c r="H245" s="188" t="s">
        <v>32</v>
      </c>
      <c r="I245" s="190"/>
      <c r="J245" s="186"/>
      <c r="K245" s="186"/>
      <c r="L245" s="191"/>
      <c r="M245" s="192"/>
      <c r="N245" s="193"/>
      <c r="O245" s="193"/>
      <c r="P245" s="193"/>
      <c r="Q245" s="193"/>
      <c r="R245" s="193"/>
      <c r="S245" s="193"/>
      <c r="T245" s="194"/>
      <c r="AT245" s="195" t="s">
        <v>139</v>
      </c>
      <c r="AU245" s="195" t="s">
        <v>149</v>
      </c>
      <c r="AV245" s="11" t="s">
        <v>23</v>
      </c>
      <c r="AW245" s="11" t="s">
        <v>39</v>
      </c>
      <c r="AX245" s="11" t="s">
        <v>78</v>
      </c>
      <c r="AY245" s="195" t="s">
        <v>131</v>
      </c>
    </row>
    <row r="246" spans="2:65" s="11" customFormat="1" ht="10.199999999999999">
      <c r="B246" s="185"/>
      <c r="C246" s="186"/>
      <c r="D246" s="187" t="s">
        <v>139</v>
      </c>
      <c r="E246" s="188" t="s">
        <v>32</v>
      </c>
      <c r="F246" s="189" t="s">
        <v>334</v>
      </c>
      <c r="G246" s="186"/>
      <c r="H246" s="188" t="s">
        <v>32</v>
      </c>
      <c r="I246" s="190"/>
      <c r="J246" s="186"/>
      <c r="K246" s="186"/>
      <c r="L246" s="191"/>
      <c r="M246" s="192"/>
      <c r="N246" s="193"/>
      <c r="O246" s="193"/>
      <c r="P246" s="193"/>
      <c r="Q246" s="193"/>
      <c r="R246" s="193"/>
      <c r="S246" s="193"/>
      <c r="T246" s="194"/>
      <c r="AT246" s="195" t="s">
        <v>139</v>
      </c>
      <c r="AU246" s="195" t="s">
        <v>149</v>
      </c>
      <c r="AV246" s="11" t="s">
        <v>23</v>
      </c>
      <c r="AW246" s="11" t="s">
        <v>39</v>
      </c>
      <c r="AX246" s="11" t="s">
        <v>78</v>
      </c>
      <c r="AY246" s="195" t="s">
        <v>131</v>
      </c>
    </row>
    <row r="247" spans="2:65" s="11" customFormat="1" ht="10.199999999999999">
      <c r="B247" s="185"/>
      <c r="C247" s="186"/>
      <c r="D247" s="187" t="s">
        <v>139</v>
      </c>
      <c r="E247" s="188" t="s">
        <v>32</v>
      </c>
      <c r="F247" s="189" t="s">
        <v>335</v>
      </c>
      <c r="G247" s="186"/>
      <c r="H247" s="188" t="s">
        <v>32</v>
      </c>
      <c r="I247" s="190"/>
      <c r="J247" s="186"/>
      <c r="K247" s="186"/>
      <c r="L247" s="191"/>
      <c r="M247" s="192"/>
      <c r="N247" s="193"/>
      <c r="O247" s="193"/>
      <c r="P247" s="193"/>
      <c r="Q247" s="193"/>
      <c r="R247" s="193"/>
      <c r="S247" s="193"/>
      <c r="T247" s="194"/>
      <c r="AT247" s="195" t="s">
        <v>139</v>
      </c>
      <c r="AU247" s="195" t="s">
        <v>149</v>
      </c>
      <c r="AV247" s="11" t="s">
        <v>23</v>
      </c>
      <c r="AW247" s="11" t="s">
        <v>39</v>
      </c>
      <c r="AX247" s="11" t="s">
        <v>78</v>
      </c>
      <c r="AY247" s="195" t="s">
        <v>131</v>
      </c>
    </row>
    <row r="248" spans="2:65" s="12" customFormat="1" ht="10.199999999999999">
      <c r="B248" s="196"/>
      <c r="C248" s="197"/>
      <c r="D248" s="187" t="s">
        <v>139</v>
      </c>
      <c r="E248" s="198" t="s">
        <v>32</v>
      </c>
      <c r="F248" s="199" t="s">
        <v>336</v>
      </c>
      <c r="G248" s="197"/>
      <c r="H248" s="200">
        <v>483.32799999999997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139</v>
      </c>
      <c r="AU248" s="206" t="s">
        <v>149</v>
      </c>
      <c r="AV248" s="12" t="s">
        <v>87</v>
      </c>
      <c r="AW248" s="12" t="s">
        <v>39</v>
      </c>
      <c r="AX248" s="12" t="s">
        <v>78</v>
      </c>
      <c r="AY248" s="206" t="s">
        <v>131</v>
      </c>
    </row>
    <row r="249" spans="2:65" s="11" customFormat="1" ht="10.199999999999999">
      <c r="B249" s="185"/>
      <c r="C249" s="186"/>
      <c r="D249" s="187" t="s">
        <v>139</v>
      </c>
      <c r="E249" s="188" t="s">
        <v>32</v>
      </c>
      <c r="F249" s="189" t="s">
        <v>337</v>
      </c>
      <c r="G249" s="186"/>
      <c r="H249" s="188" t="s">
        <v>32</v>
      </c>
      <c r="I249" s="190"/>
      <c r="J249" s="186"/>
      <c r="K249" s="186"/>
      <c r="L249" s="191"/>
      <c r="M249" s="192"/>
      <c r="N249" s="193"/>
      <c r="O249" s="193"/>
      <c r="P249" s="193"/>
      <c r="Q249" s="193"/>
      <c r="R249" s="193"/>
      <c r="S249" s="193"/>
      <c r="T249" s="194"/>
      <c r="AT249" s="195" t="s">
        <v>139</v>
      </c>
      <c r="AU249" s="195" t="s">
        <v>149</v>
      </c>
      <c r="AV249" s="11" t="s">
        <v>23</v>
      </c>
      <c r="AW249" s="11" t="s">
        <v>39</v>
      </c>
      <c r="AX249" s="11" t="s">
        <v>78</v>
      </c>
      <c r="AY249" s="195" t="s">
        <v>131</v>
      </c>
    </row>
    <row r="250" spans="2:65" s="12" customFormat="1" ht="10.199999999999999">
      <c r="B250" s="196"/>
      <c r="C250" s="197"/>
      <c r="D250" s="187" t="s">
        <v>139</v>
      </c>
      <c r="E250" s="198" t="s">
        <v>32</v>
      </c>
      <c r="F250" s="199" t="s">
        <v>338</v>
      </c>
      <c r="G250" s="197"/>
      <c r="H250" s="200">
        <v>20.776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139</v>
      </c>
      <c r="AU250" s="206" t="s">
        <v>149</v>
      </c>
      <c r="AV250" s="12" t="s">
        <v>87</v>
      </c>
      <c r="AW250" s="12" t="s">
        <v>39</v>
      </c>
      <c r="AX250" s="12" t="s">
        <v>78</v>
      </c>
      <c r="AY250" s="206" t="s">
        <v>131</v>
      </c>
    </row>
    <row r="251" spans="2:65" s="13" customFormat="1" ht="10.199999999999999">
      <c r="B251" s="207"/>
      <c r="C251" s="208"/>
      <c r="D251" s="187" t="s">
        <v>139</v>
      </c>
      <c r="E251" s="209" t="s">
        <v>32</v>
      </c>
      <c r="F251" s="210" t="s">
        <v>164</v>
      </c>
      <c r="G251" s="208"/>
      <c r="H251" s="211">
        <v>504.10399999999998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139</v>
      </c>
      <c r="AU251" s="217" t="s">
        <v>149</v>
      </c>
      <c r="AV251" s="13" t="s">
        <v>137</v>
      </c>
      <c r="AW251" s="13" t="s">
        <v>39</v>
      </c>
      <c r="AX251" s="13" t="s">
        <v>23</v>
      </c>
      <c r="AY251" s="217" t="s">
        <v>131</v>
      </c>
    </row>
    <row r="252" spans="2:65" s="1" customFormat="1" ht="16.5" customHeight="1">
      <c r="B252" s="33"/>
      <c r="C252" s="173" t="s">
        <v>339</v>
      </c>
      <c r="D252" s="173" t="s">
        <v>133</v>
      </c>
      <c r="E252" s="174" t="s">
        <v>340</v>
      </c>
      <c r="F252" s="175" t="s">
        <v>341</v>
      </c>
      <c r="G252" s="176" t="s">
        <v>136</v>
      </c>
      <c r="H252" s="177">
        <v>750.86199999999997</v>
      </c>
      <c r="I252" s="178"/>
      <c r="J252" s="179">
        <f>ROUND(I252*H252,2)</f>
        <v>0</v>
      </c>
      <c r="K252" s="175" t="s">
        <v>145</v>
      </c>
      <c r="L252" s="37"/>
      <c r="M252" s="180" t="s">
        <v>32</v>
      </c>
      <c r="N252" s="181" t="s">
        <v>51</v>
      </c>
      <c r="O252" s="59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AR252" s="16" t="s">
        <v>137</v>
      </c>
      <c r="AT252" s="16" t="s">
        <v>133</v>
      </c>
      <c r="AU252" s="16" t="s">
        <v>149</v>
      </c>
      <c r="AY252" s="16" t="s">
        <v>131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137</v>
      </c>
      <c r="BK252" s="184">
        <f>ROUND(I252*H252,2)</f>
        <v>0</v>
      </c>
      <c r="BL252" s="16" t="s">
        <v>137</v>
      </c>
      <c r="BM252" s="16" t="s">
        <v>342</v>
      </c>
    </row>
    <row r="253" spans="2:65" s="11" customFormat="1" ht="10.199999999999999">
      <c r="B253" s="185"/>
      <c r="C253" s="186"/>
      <c r="D253" s="187" t="s">
        <v>139</v>
      </c>
      <c r="E253" s="188" t="s">
        <v>32</v>
      </c>
      <c r="F253" s="189" t="s">
        <v>343</v>
      </c>
      <c r="G253" s="186"/>
      <c r="H253" s="188" t="s">
        <v>32</v>
      </c>
      <c r="I253" s="190"/>
      <c r="J253" s="186"/>
      <c r="K253" s="186"/>
      <c r="L253" s="191"/>
      <c r="M253" s="192"/>
      <c r="N253" s="193"/>
      <c r="O253" s="193"/>
      <c r="P253" s="193"/>
      <c r="Q253" s="193"/>
      <c r="R253" s="193"/>
      <c r="S253" s="193"/>
      <c r="T253" s="194"/>
      <c r="AT253" s="195" t="s">
        <v>139</v>
      </c>
      <c r="AU253" s="195" t="s">
        <v>149</v>
      </c>
      <c r="AV253" s="11" t="s">
        <v>23</v>
      </c>
      <c r="AW253" s="11" t="s">
        <v>39</v>
      </c>
      <c r="AX253" s="11" t="s">
        <v>78</v>
      </c>
      <c r="AY253" s="195" t="s">
        <v>131</v>
      </c>
    </row>
    <row r="254" spans="2:65" s="11" customFormat="1" ht="10.199999999999999">
      <c r="B254" s="185"/>
      <c r="C254" s="186"/>
      <c r="D254" s="187" t="s">
        <v>139</v>
      </c>
      <c r="E254" s="188" t="s">
        <v>32</v>
      </c>
      <c r="F254" s="189" t="s">
        <v>344</v>
      </c>
      <c r="G254" s="186"/>
      <c r="H254" s="188" t="s">
        <v>32</v>
      </c>
      <c r="I254" s="190"/>
      <c r="J254" s="186"/>
      <c r="K254" s="186"/>
      <c r="L254" s="191"/>
      <c r="M254" s="192"/>
      <c r="N254" s="193"/>
      <c r="O254" s="193"/>
      <c r="P254" s="193"/>
      <c r="Q254" s="193"/>
      <c r="R254" s="193"/>
      <c r="S254" s="193"/>
      <c r="T254" s="194"/>
      <c r="AT254" s="195" t="s">
        <v>139</v>
      </c>
      <c r="AU254" s="195" t="s">
        <v>149</v>
      </c>
      <c r="AV254" s="11" t="s">
        <v>23</v>
      </c>
      <c r="AW254" s="11" t="s">
        <v>39</v>
      </c>
      <c r="AX254" s="11" t="s">
        <v>78</v>
      </c>
      <c r="AY254" s="195" t="s">
        <v>131</v>
      </c>
    </row>
    <row r="255" spans="2:65" s="12" customFormat="1" ht="10.199999999999999">
      <c r="B255" s="196"/>
      <c r="C255" s="197"/>
      <c r="D255" s="187" t="s">
        <v>139</v>
      </c>
      <c r="E255" s="198" t="s">
        <v>32</v>
      </c>
      <c r="F255" s="199" t="s">
        <v>345</v>
      </c>
      <c r="G255" s="197"/>
      <c r="H255" s="200">
        <v>145.262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139</v>
      </c>
      <c r="AU255" s="206" t="s">
        <v>149</v>
      </c>
      <c r="AV255" s="12" t="s">
        <v>87</v>
      </c>
      <c r="AW255" s="12" t="s">
        <v>39</v>
      </c>
      <c r="AX255" s="12" t="s">
        <v>78</v>
      </c>
      <c r="AY255" s="206" t="s">
        <v>131</v>
      </c>
    </row>
    <row r="256" spans="2:65" s="11" customFormat="1" ht="10.199999999999999">
      <c r="B256" s="185"/>
      <c r="C256" s="186"/>
      <c r="D256" s="187" t="s">
        <v>139</v>
      </c>
      <c r="E256" s="188" t="s">
        <v>32</v>
      </c>
      <c r="F256" s="189" t="s">
        <v>346</v>
      </c>
      <c r="G256" s="186"/>
      <c r="H256" s="188" t="s">
        <v>32</v>
      </c>
      <c r="I256" s="190"/>
      <c r="J256" s="186"/>
      <c r="K256" s="186"/>
      <c r="L256" s="191"/>
      <c r="M256" s="192"/>
      <c r="N256" s="193"/>
      <c r="O256" s="193"/>
      <c r="P256" s="193"/>
      <c r="Q256" s="193"/>
      <c r="R256" s="193"/>
      <c r="S256" s="193"/>
      <c r="T256" s="194"/>
      <c r="AT256" s="195" t="s">
        <v>139</v>
      </c>
      <c r="AU256" s="195" t="s">
        <v>149</v>
      </c>
      <c r="AV256" s="11" t="s">
        <v>23</v>
      </c>
      <c r="AW256" s="11" t="s">
        <v>39</v>
      </c>
      <c r="AX256" s="11" t="s">
        <v>78</v>
      </c>
      <c r="AY256" s="195" t="s">
        <v>131</v>
      </c>
    </row>
    <row r="257" spans="2:65" s="12" customFormat="1" ht="10.199999999999999">
      <c r="B257" s="196"/>
      <c r="C257" s="197"/>
      <c r="D257" s="187" t="s">
        <v>139</v>
      </c>
      <c r="E257" s="198" t="s">
        <v>32</v>
      </c>
      <c r="F257" s="199" t="s">
        <v>347</v>
      </c>
      <c r="G257" s="197"/>
      <c r="H257" s="200">
        <v>5.6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139</v>
      </c>
      <c r="AU257" s="206" t="s">
        <v>149</v>
      </c>
      <c r="AV257" s="12" t="s">
        <v>87</v>
      </c>
      <c r="AW257" s="12" t="s">
        <v>39</v>
      </c>
      <c r="AX257" s="12" t="s">
        <v>78</v>
      </c>
      <c r="AY257" s="206" t="s">
        <v>131</v>
      </c>
    </row>
    <row r="258" spans="2:65" s="14" customFormat="1" ht="10.199999999999999">
      <c r="B258" s="218"/>
      <c r="C258" s="219"/>
      <c r="D258" s="187" t="s">
        <v>139</v>
      </c>
      <c r="E258" s="220" t="s">
        <v>32</v>
      </c>
      <c r="F258" s="221" t="s">
        <v>260</v>
      </c>
      <c r="G258" s="219"/>
      <c r="H258" s="222">
        <v>150.86199999999999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139</v>
      </c>
      <c r="AU258" s="228" t="s">
        <v>149</v>
      </c>
      <c r="AV258" s="14" t="s">
        <v>149</v>
      </c>
      <c r="AW258" s="14" t="s">
        <v>39</v>
      </c>
      <c r="AX258" s="14" t="s">
        <v>78</v>
      </c>
      <c r="AY258" s="228" t="s">
        <v>131</v>
      </c>
    </row>
    <row r="259" spans="2:65" s="11" customFormat="1" ht="10.199999999999999">
      <c r="B259" s="185"/>
      <c r="C259" s="186"/>
      <c r="D259" s="187" t="s">
        <v>139</v>
      </c>
      <c r="E259" s="188" t="s">
        <v>32</v>
      </c>
      <c r="F259" s="189" t="s">
        <v>348</v>
      </c>
      <c r="G259" s="186"/>
      <c r="H259" s="188" t="s">
        <v>32</v>
      </c>
      <c r="I259" s="190"/>
      <c r="J259" s="186"/>
      <c r="K259" s="186"/>
      <c r="L259" s="191"/>
      <c r="M259" s="192"/>
      <c r="N259" s="193"/>
      <c r="O259" s="193"/>
      <c r="P259" s="193"/>
      <c r="Q259" s="193"/>
      <c r="R259" s="193"/>
      <c r="S259" s="193"/>
      <c r="T259" s="194"/>
      <c r="AT259" s="195" t="s">
        <v>139</v>
      </c>
      <c r="AU259" s="195" t="s">
        <v>149</v>
      </c>
      <c r="AV259" s="11" t="s">
        <v>23</v>
      </c>
      <c r="AW259" s="11" t="s">
        <v>39</v>
      </c>
      <c r="AX259" s="11" t="s">
        <v>78</v>
      </c>
      <c r="AY259" s="195" t="s">
        <v>131</v>
      </c>
    </row>
    <row r="260" spans="2:65" s="12" customFormat="1" ht="10.199999999999999">
      <c r="B260" s="196"/>
      <c r="C260" s="197"/>
      <c r="D260" s="187" t="s">
        <v>139</v>
      </c>
      <c r="E260" s="198" t="s">
        <v>32</v>
      </c>
      <c r="F260" s="199" t="s">
        <v>349</v>
      </c>
      <c r="G260" s="197"/>
      <c r="H260" s="200">
        <v>600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139</v>
      </c>
      <c r="AU260" s="206" t="s">
        <v>149</v>
      </c>
      <c r="AV260" s="12" t="s">
        <v>87</v>
      </c>
      <c r="AW260" s="12" t="s">
        <v>39</v>
      </c>
      <c r="AX260" s="12" t="s">
        <v>78</v>
      </c>
      <c r="AY260" s="206" t="s">
        <v>131</v>
      </c>
    </row>
    <row r="261" spans="2:65" s="13" customFormat="1" ht="10.199999999999999">
      <c r="B261" s="207"/>
      <c r="C261" s="208"/>
      <c r="D261" s="187" t="s">
        <v>139</v>
      </c>
      <c r="E261" s="209" t="s">
        <v>32</v>
      </c>
      <c r="F261" s="210" t="s">
        <v>164</v>
      </c>
      <c r="G261" s="208"/>
      <c r="H261" s="211">
        <v>750.86199999999997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139</v>
      </c>
      <c r="AU261" s="217" t="s">
        <v>149</v>
      </c>
      <c r="AV261" s="13" t="s">
        <v>137</v>
      </c>
      <c r="AW261" s="13" t="s">
        <v>39</v>
      </c>
      <c r="AX261" s="13" t="s">
        <v>23</v>
      </c>
      <c r="AY261" s="217" t="s">
        <v>131</v>
      </c>
    </row>
    <row r="262" spans="2:65" s="1" customFormat="1" ht="16.5" customHeight="1">
      <c r="B262" s="33"/>
      <c r="C262" s="173" t="s">
        <v>154</v>
      </c>
      <c r="D262" s="173" t="s">
        <v>133</v>
      </c>
      <c r="E262" s="174" t="s">
        <v>350</v>
      </c>
      <c r="F262" s="175" t="s">
        <v>351</v>
      </c>
      <c r="G262" s="176" t="s">
        <v>136</v>
      </c>
      <c r="H262" s="177">
        <v>603.44799999999998</v>
      </c>
      <c r="I262" s="178"/>
      <c r="J262" s="179">
        <f>ROUND(I262*H262,2)</f>
        <v>0</v>
      </c>
      <c r="K262" s="175" t="s">
        <v>145</v>
      </c>
      <c r="L262" s="37"/>
      <c r="M262" s="180" t="s">
        <v>32</v>
      </c>
      <c r="N262" s="181" t="s">
        <v>51</v>
      </c>
      <c r="O262" s="59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AR262" s="16" t="s">
        <v>137</v>
      </c>
      <c r="AT262" s="16" t="s">
        <v>133</v>
      </c>
      <c r="AU262" s="16" t="s">
        <v>149</v>
      </c>
      <c r="AY262" s="16" t="s">
        <v>131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137</v>
      </c>
      <c r="BK262" s="184">
        <f>ROUND(I262*H262,2)</f>
        <v>0</v>
      </c>
      <c r="BL262" s="16" t="s">
        <v>137</v>
      </c>
      <c r="BM262" s="16" t="s">
        <v>352</v>
      </c>
    </row>
    <row r="263" spans="2:65" s="11" customFormat="1" ht="10.199999999999999">
      <c r="B263" s="185"/>
      <c r="C263" s="186"/>
      <c r="D263" s="187" t="s">
        <v>139</v>
      </c>
      <c r="E263" s="188" t="s">
        <v>32</v>
      </c>
      <c r="F263" s="189" t="s">
        <v>353</v>
      </c>
      <c r="G263" s="186"/>
      <c r="H263" s="188" t="s">
        <v>32</v>
      </c>
      <c r="I263" s="190"/>
      <c r="J263" s="186"/>
      <c r="K263" s="186"/>
      <c r="L263" s="191"/>
      <c r="M263" s="192"/>
      <c r="N263" s="193"/>
      <c r="O263" s="193"/>
      <c r="P263" s="193"/>
      <c r="Q263" s="193"/>
      <c r="R263" s="193"/>
      <c r="S263" s="193"/>
      <c r="T263" s="194"/>
      <c r="AT263" s="195" t="s">
        <v>139</v>
      </c>
      <c r="AU263" s="195" t="s">
        <v>149</v>
      </c>
      <c r="AV263" s="11" t="s">
        <v>23</v>
      </c>
      <c r="AW263" s="11" t="s">
        <v>39</v>
      </c>
      <c r="AX263" s="11" t="s">
        <v>78</v>
      </c>
      <c r="AY263" s="195" t="s">
        <v>131</v>
      </c>
    </row>
    <row r="264" spans="2:65" s="11" customFormat="1" ht="10.199999999999999">
      <c r="B264" s="185"/>
      <c r="C264" s="186"/>
      <c r="D264" s="187" t="s">
        <v>139</v>
      </c>
      <c r="E264" s="188" t="s">
        <v>32</v>
      </c>
      <c r="F264" s="189" t="s">
        <v>335</v>
      </c>
      <c r="G264" s="186"/>
      <c r="H264" s="188" t="s">
        <v>32</v>
      </c>
      <c r="I264" s="190"/>
      <c r="J264" s="186"/>
      <c r="K264" s="186"/>
      <c r="L264" s="191"/>
      <c r="M264" s="192"/>
      <c r="N264" s="193"/>
      <c r="O264" s="193"/>
      <c r="P264" s="193"/>
      <c r="Q264" s="193"/>
      <c r="R264" s="193"/>
      <c r="S264" s="193"/>
      <c r="T264" s="194"/>
      <c r="AT264" s="195" t="s">
        <v>139</v>
      </c>
      <c r="AU264" s="195" t="s">
        <v>149</v>
      </c>
      <c r="AV264" s="11" t="s">
        <v>23</v>
      </c>
      <c r="AW264" s="11" t="s">
        <v>39</v>
      </c>
      <c r="AX264" s="11" t="s">
        <v>78</v>
      </c>
      <c r="AY264" s="195" t="s">
        <v>131</v>
      </c>
    </row>
    <row r="265" spans="2:65" s="12" customFormat="1" ht="10.199999999999999">
      <c r="B265" s="196"/>
      <c r="C265" s="197"/>
      <c r="D265" s="187" t="s">
        <v>139</v>
      </c>
      <c r="E265" s="198" t="s">
        <v>32</v>
      </c>
      <c r="F265" s="199" t="s">
        <v>354</v>
      </c>
      <c r="G265" s="197"/>
      <c r="H265" s="200">
        <v>581.048</v>
      </c>
      <c r="I265" s="201"/>
      <c r="J265" s="197"/>
      <c r="K265" s="197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139</v>
      </c>
      <c r="AU265" s="206" t="s">
        <v>149</v>
      </c>
      <c r="AV265" s="12" t="s">
        <v>87</v>
      </c>
      <c r="AW265" s="12" t="s">
        <v>39</v>
      </c>
      <c r="AX265" s="12" t="s">
        <v>78</v>
      </c>
      <c r="AY265" s="206" t="s">
        <v>131</v>
      </c>
    </row>
    <row r="266" spans="2:65" s="11" customFormat="1" ht="10.199999999999999">
      <c r="B266" s="185"/>
      <c r="C266" s="186"/>
      <c r="D266" s="187" t="s">
        <v>139</v>
      </c>
      <c r="E266" s="188" t="s">
        <v>32</v>
      </c>
      <c r="F266" s="189" t="s">
        <v>337</v>
      </c>
      <c r="G266" s="186"/>
      <c r="H266" s="188" t="s">
        <v>32</v>
      </c>
      <c r="I266" s="190"/>
      <c r="J266" s="186"/>
      <c r="K266" s="186"/>
      <c r="L266" s="191"/>
      <c r="M266" s="192"/>
      <c r="N266" s="193"/>
      <c r="O266" s="193"/>
      <c r="P266" s="193"/>
      <c r="Q266" s="193"/>
      <c r="R266" s="193"/>
      <c r="S266" s="193"/>
      <c r="T266" s="194"/>
      <c r="AT266" s="195" t="s">
        <v>139</v>
      </c>
      <c r="AU266" s="195" t="s">
        <v>149</v>
      </c>
      <c r="AV266" s="11" t="s">
        <v>23</v>
      </c>
      <c r="AW266" s="11" t="s">
        <v>39</v>
      </c>
      <c r="AX266" s="11" t="s">
        <v>78</v>
      </c>
      <c r="AY266" s="195" t="s">
        <v>131</v>
      </c>
    </row>
    <row r="267" spans="2:65" s="12" customFormat="1" ht="10.199999999999999">
      <c r="B267" s="196"/>
      <c r="C267" s="197"/>
      <c r="D267" s="187" t="s">
        <v>139</v>
      </c>
      <c r="E267" s="198" t="s">
        <v>32</v>
      </c>
      <c r="F267" s="199" t="s">
        <v>355</v>
      </c>
      <c r="G267" s="197"/>
      <c r="H267" s="200">
        <v>22.4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139</v>
      </c>
      <c r="AU267" s="206" t="s">
        <v>149</v>
      </c>
      <c r="AV267" s="12" t="s">
        <v>87</v>
      </c>
      <c r="AW267" s="12" t="s">
        <v>39</v>
      </c>
      <c r="AX267" s="12" t="s">
        <v>78</v>
      </c>
      <c r="AY267" s="206" t="s">
        <v>131</v>
      </c>
    </row>
    <row r="268" spans="2:65" s="13" customFormat="1" ht="10.199999999999999">
      <c r="B268" s="207"/>
      <c r="C268" s="208"/>
      <c r="D268" s="187" t="s">
        <v>139</v>
      </c>
      <c r="E268" s="209" t="s">
        <v>32</v>
      </c>
      <c r="F268" s="210" t="s">
        <v>164</v>
      </c>
      <c r="G268" s="208"/>
      <c r="H268" s="211">
        <v>603.44799999999998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139</v>
      </c>
      <c r="AU268" s="217" t="s">
        <v>149</v>
      </c>
      <c r="AV268" s="13" t="s">
        <v>137</v>
      </c>
      <c r="AW268" s="13" t="s">
        <v>39</v>
      </c>
      <c r="AX268" s="13" t="s">
        <v>23</v>
      </c>
      <c r="AY268" s="217" t="s">
        <v>131</v>
      </c>
    </row>
    <row r="269" spans="2:65" s="1" customFormat="1" ht="16.5" customHeight="1">
      <c r="B269" s="33"/>
      <c r="C269" s="173" t="s">
        <v>356</v>
      </c>
      <c r="D269" s="173" t="s">
        <v>133</v>
      </c>
      <c r="E269" s="174" t="s">
        <v>357</v>
      </c>
      <c r="F269" s="175" t="s">
        <v>358</v>
      </c>
      <c r="G269" s="176" t="s">
        <v>136</v>
      </c>
      <c r="H269" s="177">
        <v>150.86199999999999</v>
      </c>
      <c r="I269" s="178"/>
      <c r="J269" s="179">
        <f>ROUND(I269*H269,2)</f>
        <v>0</v>
      </c>
      <c r="K269" s="175" t="s">
        <v>145</v>
      </c>
      <c r="L269" s="37"/>
      <c r="M269" s="180" t="s">
        <v>32</v>
      </c>
      <c r="N269" s="181" t="s">
        <v>51</v>
      </c>
      <c r="O269" s="59"/>
      <c r="P269" s="182">
        <f>O269*H269</f>
        <v>0</v>
      </c>
      <c r="Q269" s="182">
        <v>8.0000000000000007E-5</v>
      </c>
      <c r="R269" s="182">
        <f>Q269*H269</f>
        <v>1.206896E-2</v>
      </c>
      <c r="S269" s="182">
        <v>0</v>
      </c>
      <c r="T269" s="183">
        <f>S269*H269</f>
        <v>0</v>
      </c>
      <c r="AR269" s="16" t="s">
        <v>137</v>
      </c>
      <c r="AT269" s="16" t="s">
        <v>133</v>
      </c>
      <c r="AU269" s="16" t="s">
        <v>149</v>
      </c>
      <c r="AY269" s="16" t="s">
        <v>131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137</v>
      </c>
      <c r="BK269" s="184">
        <f>ROUND(I269*H269,2)</f>
        <v>0</v>
      </c>
      <c r="BL269" s="16" t="s">
        <v>137</v>
      </c>
      <c r="BM269" s="16" t="s">
        <v>359</v>
      </c>
    </row>
    <row r="270" spans="2:65" s="11" customFormat="1" ht="10.199999999999999">
      <c r="B270" s="185"/>
      <c r="C270" s="186"/>
      <c r="D270" s="187" t="s">
        <v>139</v>
      </c>
      <c r="E270" s="188" t="s">
        <v>32</v>
      </c>
      <c r="F270" s="189" t="s">
        <v>159</v>
      </c>
      <c r="G270" s="186"/>
      <c r="H270" s="188" t="s">
        <v>32</v>
      </c>
      <c r="I270" s="190"/>
      <c r="J270" s="186"/>
      <c r="K270" s="186"/>
      <c r="L270" s="191"/>
      <c r="M270" s="192"/>
      <c r="N270" s="193"/>
      <c r="O270" s="193"/>
      <c r="P270" s="193"/>
      <c r="Q270" s="193"/>
      <c r="R270" s="193"/>
      <c r="S270" s="193"/>
      <c r="T270" s="194"/>
      <c r="AT270" s="195" t="s">
        <v>139</v>
      </c>
      <c r="AU270" s="195" t="s">
        <v>149</v>
      </c>
      <c r="AV270" s="11" t="s">
        <v>23</v>
      </c>
      <c r="AW270" s="11" t="s">
        <v>39</v>
      </c>
      <c r="AX270" s="11" t="s">
        <v>78</v>
      </c>
      <c r="AY270" s="195" t="s">
        <v>131</v>
      </c>
    </row>
    <row r="271" spans="2:65" s="11" customFormat="1" ht="10.199999999999999">
      <c r="B271" s="185"/>
      <c r="C271" s="186"/>
      <c r="D271" s="187" t="s">
        <v>139</v>
      </c>
      <c r="E271" s="188" t="s">
        <v>32</v>
      </c>
      <c r="F271" s="189" t="s">
        <v>360</v>
      </c>
      <c r="G271" s="186"/>
      <c r="H271" s="188" t="s">
        <v>32</v>
      </c>
      <c r="I271" s="190"/>
      <c r="J271" s="186"/>
      <c r="K271" s="186"/>
      <c r="L271" s="191"/>
      <c r="M271" s="192"/>
      <c r="N271" s="193"/>
      <c r="O271" s="193"/>
      <c r="P271" s="193"/>
      <c r="Q271" s="193"/>
      <c r="R271" s="193"/>
      <c r="S271" s="193"/>
      <c r="T271" s="194"/>
      <c r="AT271" s="195" t="s">
        <v>139</v>
      </c>
      <c r="AU271" s="195" t="s">
        <v>149</v>
      </c>
      <c r="AV271" s="11" t="s">
        <v>23</v>
      </c>
      <c r="AW271" s="11" t="s">
        <v>39</v>
      </c>
      <c r="AX271" s="11" t="s">
        <v>78</v>
      </c>
      <c r="AY271" s="195" t="s">
        <v>131</v>
      </c>
    </row>
    <row r="272" spans="2:65" s="11" customFormat="1" ht="10.199999999999999">
      <c r="B272" s="185"/>
      <c r="C272" s="186"/>
      <c r="D272" s="187" t="s">
        <v>139</v>
      </c>
      <c r="E272" s="188" t="s">
        <v>32</v>
      </c>
      <c r="F272" s="189" t="s">
        <v>361</v>
      </c>
      <c r="G272" s="186"/>
      <c r="H272" s="188" t="s">
        <v>32</v>
      </c>
      <c r="I272" s="190"/>
      <c r="J272" s="186"/>
      <c r="K272" s="186"/>
      <c r="L272" s="191"/>
      <c r="M272" s="192"/>
      <c r="N272" s="193"/>
      <c r="O272" s="193"/>
      <c r="P272" s="193"/>
      <c r="Q272" s="193"/>
      <c r="R272" s="193"/>
      <c r="S272" s="193"/>
      <c r="T272" s="194"/>
      <c r="AT272" s="195" t="s">
        <v>139</v>
      </c>
      <c r="AU272" s="195" t="s">
        <v>149</v>
      </c>
      <c r="AV272" s="11" t="s">
        <v>23</v>
      </c>
      <c r="AW272" s="11" t="s">
        <v>39</v>
      </c>
      <c r="AX272" s="11" t="s">
        <v>78</v>
      </c>
      <c r="AY272" s="195" t="s">
        <v>131</v>
      </c>
    </row>
    <row r="273" spans="2:65" s="12" customFormat="1" ht="10.199999999999999">
      <c r="B273" s="196"/>
      <c r="C273" s="197"/>
      <c r="D273" s="187" t="s">
        <v>139</v>
      </c>
      <c r="E273" s="198" t="s">
        <v>32</v>
      </c>
      <c r="F273" s="199" t="s">
        <v>345</v>
      </c>
      <c r="G273" s="197"/>
      <c r="H273" s="200">
        <v>145.262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139</v>
      </c>
      <c r="AU273" s="206" t="s">
        <v>149</v>
      </c>
      <c r="AV273" s="12" t="s">
        <v>87</v>
      </c>
      <c r="AW273" s="12" t="s">
        <v>39</v>
      </c>
      <c r="AX273" s="12" t="s">
        <v>78</v>
      </c>
      <c r="AY273" s="206" t="s">
        <v>131</v>
      </c>
    </row>
    <row r="274" spans="2:65" s="11" customFormat="1" ht="10.199999999999999">
      <c r="B274" s="185"/>
      <c r="C274" s="186"/>
      <c r="D274" s="187" t="s">
        <v>139</v>
      </c>
      <c r="E274" s="188" t="s">
        <v>32</v>
      </c>
      <c r="F274" s="189" t="s">
        <v>273</v>
      </c>
      <c r="G274" s="186"/>
      <c r="H274" s="188" t="s">
        <v>32</v>
      </c>
      <c r="I274" s="190"/>
      <c r="J274" s="186"/>
      <c r="K274" s="186"/>
      <c r="L274" s="191"/>
      <c r="M274" s="192"/>
      <c r="N274" s="193"/>
      <c r="O274" s="193"/>
      <c r="P274" s="193"/>
      <c r="Q274" s="193"/>
      <c r="R274" s="193"/>
      <c r="S274" s="193"/>
      <c r="T274" s="194"/>
      <c r="AT274" s="195" t="s">
        <v>139</v>
      </c>
      <c r="AU274" s="195" t="s">
        <v>149</v>
      </c>
      <c r="AV274" s="11" t="s">
        <v>23</v>
      </c>
      <c r="AW274" s="11" t="s">
        <v>39</v>
      </c>
      <c r="AX274" s="11" t="s">
        <v>78</v>
      </c>
      <c r="AY274" s="195" t="s">
        <v>131</v>
      </c>
    </row>
    <row r="275" spans="2:65" s="12" customFormat="1" ht="10.199999999999999">
      <c r="B275" s="196"/>
      <c r="C275" s="197"/>
      <c r="D275" s="187" t="s">
        <v>139</v>
      </c>
      <c r="E275" s="198" t="s">
        <v>32</v>
      </c>
      <c r="F275" s="199" t="s">
        <v>347</v>
      </c>
      <c r="G275" s="197"/>
      <c r="H275" s="200">
        <v>5.6</v>
      </c>
      <c r="I275" s="201"/>
      <c r="J275" s="197"/>
      <c r="K275" s="197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139</v>
      </c>
      <c r="AU275" s="206" t="s">
        <v>149</v>
      </c>
      <c r="AV275" s="12" t="s">
        <v>87</v>
      </c>
      <c r="AW275" s="12" t="s">
        <v>39</v>
      </c>
      <c r="AX275" s="12" t="s">
        <v>78</v>
      </c>
      <c r="AY275" s="206" t="s">
        <v>131</v>
      </c>
    </row>
    <row r="276" spans="2:65" s="13" customFormat="1" ht="10.199999999999999">
      <c r="B276" s="207"/>
      <c r="C276" s="208"/>
      <c r="D276" s="187" t="s">
        <v>139</v>
      </c>
      <c r="E276" s="209" t="s">
        <v>32</v>
      </c>
      <c r="F276" s="210" t="s">
        <v>164</v>
      </c>
      <c r="G276" s="208"/>
      <c r="H276" s="211">
        <v>150.86199999999999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139</v>
      </c>
      <c r="AU276" s="217" t="s">
        <v>149</v>
      </c>
      <c r="AV276" s="13" t="s">
        <v>137</v>
      </c>
      <c r="AW276" s="13" t="s">
        <v>39</v>
      </c>
      <c r="AX276" s="13" t="s">
        <v>23</v>
      </c>
      <c r="AY276" s="217" t="s">
        <v>131</v>
      </c>
    </row>
    <row r="277" spans="2:65" s="1" customFormat="1" ht="16.5" customHeight="1">
      <c r="B277" s="33"/>
      <c r="C277" s="173" t="s">
        <v>362</v>
      </c>
      <c r="D277" s="173" t="s">
        <v>133</v>
      </c>
      <c r="E277" s="174" t="s">
        <v>363</v>
      </c>
      <c r="F277" s="175" t="s">
        <v>364</v>
      </c>
      <c r="G277" s="176" t="s">
        <v>136</v>
      </c>
      <c r="H277" s="177">
        <v>603.44799999999998</v>
      </c>
      <c r="I277" s="178"/>
      <c r="J277" s="179">
        <f>ROUND(I277*H277,2)</f>
        <v>0</v>
      </c>
      <c r="K277" s="175" t="s">
        <v>145</v>
      </c>
      <c r="L277" s="37"/>
      <c r="M277" s="180" t="s">
        <v>32</v>
      </c>
      <c r="N277" s="181" t="s">
        <v>51</v>
      </c>
      <c r="O277" s="59"/>
      <c r="P277" s="182">
        <f>O277*H277</f>
        <v>0</v>
      </c>
      <c r="Q277" s="182">
        <v>8.2999999999999998E-5</v>
      </c>
      <c r="R277" s="182">
        <f>Q277*H277</f>
        <v>5.0086183999999999E-2</v>
      </c>
      <c r="S277" s="182">
        <v>0</v>
      </c>
      <c r="T277" s="183">
        <f>S277*H277</f>
        <v>0</v>
      </c>
      <c r="AR277" s="16" t="s">
        <v>137</v>
      </c>
      <c r="AT277" s="16" t="s">
        <v>133</v>
      </c>
      <c r="AU277" s="16" t="s">
        <v>149</v>
      </c>
      <c r="AY277" s="16" t="s">
        <v>131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137</v>
      </c>
      <c r="BK277" s="184">
        <f>ROUND(I277*H277,2)</f>
        <v>0</v>
      </c>
      <c r="BL277" s="16" t="s">
        <v>137</v>
      </c>
      <c r="BM277" s="16" t="s">
        <v>365</v>
      </c>
    </row>
    <row r="278" spans="2:65" s="11" customFormat="1" ht="10.199999999999999">
      <c r="B278" s="185"/>
      <c r="C278" s="186"/>
      <c r="D278" s="187" t="s">
        <v>139</v>
      </c>
      <c r="E278" s="188" t="s">
        <v>32</v>
      </c>
      <c r="F278" s="189" t="s">
        <v>366</v>
      </c>
      <c r="G278" s="186"/>
      <c r="H278" s="188" t="s">
        <v>32</v>
      </c>
      <c r="I278" s="190"/>
      <c r="J278" s="186"/>
      <c r="K278" s="186"/>
      <c r="L278" s="191"/>
      <c r="M278" s="192"/>
      <c r="N278" s="193"/>
      <c r="O278" s="193"/>
      <c r="P278" s="193"/>
      <c r="Q278" s="193"/>
      <c r="R278" s="193"/>
      <c r="S278" s="193"/>
      <c r="T278" s="194"/>
      <c r="AT278" s="195" t="s">
        <v>139</v>
      </c>
      <c r="AU278" s="195" t="s">
        <v>149</v>
      </c>
      <c r="AV278" s="11" t="s">
        <v>23</v>
      </c>
      <c r="AW278" s="11" t="s">
        <v>39</v>
      </c>
      <c r="AX278" s="11" t="s">
        <v>78</v>
      </c>
      <c r="AY278" s="195" t="s">
        <v>131</v>
      </c>
    </row>
    <row r="279" spans="2:65" s="11" customFormat="1" ht="10.199999999999999">
      <c r="B279" s="185"/>
      <c r="C279" s="186"/>
      <c r="D279" s="187" t="s">
        <v>139</v>
      </c>
      <c r="E279" s="188" t="s">
        <v>32</v>
      </c>
      <c r="F279" s="189" t="s">
        <v>367</v>
      </c>
      <c r="G279" s="186"/>
      <c r="H279" s="188" t="s">
        <v>32</v>
      </c>
      <c r="I279" s="190"/>
      <c r="J279" s="186"/>
      <c r="K279" s="186"/>
      <c r="L279" s="191"/>
      <c r="M279" s="192"/>
      <c r="N279" s="193"/>
      <c r="O279" s="193"/>
      <c r="P279" s="193"/>
      <c r="Q279" s="193"/>
      <c r="R279" s="193"/>
      <c r="S279" s="193"/>
      <c r="T279" s="194"/>
      <c r="AT279" s="195" t="s">
        <v>139</v>
      </c>
      <c r="AU279" s="195" t="s">
        <v>149</v>
      </c>
      <c r="AV279" s="11" t="s">
        <v>23</v>
      </c>
      <c r="AW279" s="11" t="s">
        <v>39</v>
      </c>
      <c r="AX279" s="11" t="s">
        <v>78</v>
      </c>
      <c r="AY279" s="195" t="s">
        <v>131</v>
      </c>
    </row>
    <row r="280" spans="2:65" s="11" customFormat="1" ht="10.199999999999999">
      <c r="B280" s="185"/>
      <c r="C280" s="186"/>
      <c r="D280" s="187" t="s">
        <v>139</v>
      </c>
      <c r="E280" s="188" t="s">
        <v>32</v>
      </c>
      <c r="F280" s="189" t="s">
        <v>361</v>
      </c>
      <c r="G280" s="186"/>
      <c r="H280" s="188" t="s">
        <v>32</v>
      </c>
      <c r="I280" s="190"/>
      <c r="J280" s="186"/>
      <c r="K280" s="186"/>
      <c r="L280" s="191"/>
      <c r="M280" s="192"/>
      <c r="N280" s="193"/>
      <c r="O280" s="193"/>
      <c r="P280" s="193"/>
      <c r="Q280" s="193"/>
      <c r="R280" s="193"/>
      <c r="S280" s="193"/>
      <c r="T280" s="194"/>
      <c r="AT280" s="195" t="s">
        <v>139</v>
      </c>
      <c r="AU280" s="195" t="s">
        <v>149</v>
      </c>
      <c r="AV280" s="11" t="s">
        <v>23</v>
      </c>
      <c r="AW280" s="11" t="s">
        <v>39</v>
      </c>
      <c r="AX280" s="11" t="s">
        <v>78</v>
      </c>
      <c r="AY280" s="195" t="s">
        <v>131</v>
      </c>
    </row>
    <row r="281" spans="2:65" s="12" customFormat="1" ht="10.199999999999999">
      <c r="B281" s="196"/>
      <c r="C281" s="197"/>
      <c r="D281" s="187" t="s">
        <v>139</v>
      </c>
      <c r="E281" s="198" t="s">
        <v>32</v>
      </c>
      <c r="F281" s="199" t="s">
        <v>354</v>
      </c>
      <c r="G281" s="197"/>
      <c r="H281" s="200">
        <v>581.048</v>
      </c>
      <c r="I281" s="201"/>
      <c r="J281" s="197"/>
      <c r="K281" s="197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139</v>
      </c>
      <c r="AU281" s="206" t="s">
        <v>149</v>
      </c>
      <c r="AV281" s="12" t="s">
        <v>87</v>
      </c>
      <c r="AW281" s="12" t="s">
        <v>39</v>
      </c>
      <c r="AX281" s="12" t="s">
        <v>78</v>
      </c>
      <c r="AY281" s="206" t="s">
        <v>131</v>
      </c>
    </row>
    <row r="282" spans="2:65" s="11" customFormat="1" ht="10.199999999999999">
      <c r="B282" s="185"/>
      <c r="C282" s="186"/>
      <c r="D282" s="187" t="s">
        <v>139</v>
      </c>
      <c r="E282" s="188" t="s">
        <v>32</v>
      </c>
      <c r="F282" s="189" t="s">
        <v>273</v>
      </c>
      <c r="G282" s="186"/>
      <c r="H282" s="188" t="s">
        <v>32</v>
      </c>
      <c r="I282" s="190"/>
      <c r="J282" s="186"/>
      <c r="K282" s="186"/>
      <c r="L282" s="191"/>
      <c r="M282" s="192"/>
      <c r="N282" s="193"/>
      <c r="O282" s="193"/>
      <c r="P282" s="193"/>
      <c r="Q282" s="193"/>
      <c r="R282" s="193"/>
      <c r="S282" s="193"/>
      <c r="T282" s="194"/>
      <c r="AT282" s="195" t="s">
        <v>139</v>
      </c>
      <c r="AU282" s="195" t="s">
        <v>149</v>
      </c>
      <c r="AV282" s="11" t="s">
        <v>23</v>
      </c>
      <c r="AW282" s="11" t="s">
        <v>39</v>
      </c>
      <c r="AX282" s="11" t="s">
        <v>78</v>
      </c>
      <c r="AY282" s="195" t="s">
        <v>131</v>
      </c>
    </row>
    <row r="283" spans="2:65" s="12" customFormat="1" ht="10.199999999999999">
      <c r="B283" s="196"/>
      <c r="C283" s="197"/>
      <c r="D283" s="187" t="s">
        <v>139</v>
      </c>
      <c r="E283" s="198" t="s">
        <v>32</v>
      </c>
      <c r="F283" s="199" t="s">
        <v>355</v>
      </c>
      <c r="G283" s="197"/>
      <c r="H283" s="200">
        <v>22.4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139</v>
      </c>
      <c r="AU283" s="206" t="s">
        <v>149</v>
      </c>
      <c r="AV283" s="12" t="s">
        <v>87</v>
      </c>
      <c r="AW283" s="12" t="s">
        <v>39</v>
      </c>
      <c r="AX283" s="12" t="s">
        <v>78</v>
      </c>
      <c r="AY283" s="206" t="s">
        <v>131</v>
      </c>
    </row>
    <row r="284" spans="2:65" s="13" customFormat="1" ht="10.199999999999999">
      <c r="B284" s="207"/>
      <c r="C284" s="208"/>
      <c r="D284" s="187" t="s">
        <v>139</v>
      </c>
      <c r="E284" s="209" t="s">
        <v>32</v>
      </c>
      <c r="F284" s="210" t="s">
        <v>164</v>
      </c>
      <c r="G284" s="208"/>
      <c r="H284" s="211">
        <v>603.44799999999998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139</v>
      </c>
      <c r="AU284" s="217" t="s">
        <v>149</v>
      </c>
      <c r="AV284" s="13" t="s">
        <v>137</v>
      </c>
      <c r="AW284" s="13" t="s">
        <v>39</v>
      </c>
      <c r="AX284" s="13" t="s">
        <v>23</v>
      </c>
      <c r="AY284" s="217" t="s">
        <v>131</v>
      </c>
    </row>
    <row r="285" spans="2:65" s="1" customFormat="1" ht="16.5" customHeight="1">
      <c r="B285" s="33"/>
      <c r="C285" s="229" t="s">
        <v>368</v>
      </c>
      <c r="D285" s="229" t="s">
        <v>369</v>
      </c>
      <c r="E285" s="230" t="s">
        <v>370</v>
      </c>
      <c r="F285" s="231" t="s">
        <v>371</v>
      </c>
      <c r="G285" s="232" t="s">
        <v>136</v>
      </c>
      <c r="H285" s="233">
        <v>765.625</v>
      </c>
      <c r="I285" s="234"/>
      <c r="J285" s="235">
        <f>ROUND(I285*H285,2)</f>
        <v>0</v>
      </c>
      <c r="K285" s="231" t="s">
        <v>32</v>
      </c>
      <c r="L285" s="236"/>
      <c r="M285" s="237" t="s">
        <v>32</v>
      </c>
      <c r="N285" s="238" t="s">
        <v>51</v>
      </c>
      <c r="O285" s="59"/>
      <c r="P285" s="182">
        <f>O285*H285</f>
        <v>0</v>
      </c>
      <c r="Q285" s="182">
        <v>4.0000000000000002E-4</v>
      </c>
      <c r="R285" s="182">
        <f>Q285*H285</f>
        <v>0.30625000000000002</v>
      </c>
      <c r="S285" s="182">
        <v>0</v>
      </c>
      <c r="T285" s="183">
        <f>S285*H285</f>
        <v>0</v>
      </c>
      <c r="AR285" s="16" t="s">
        <v>182</v>
      </c>
      <c r="AT285" s="16" t="s">
        <v>369</v>
      </c>
      <c r="AU285" s="16" t="s">
        <v>149</v>
      </c>
      <c r="AY285" s="16" t="s">
        <v>131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137</v>
      </c>
      <c r="BK285" s="184">
        <f>ROUND(I285*H285,2)</f>
        <v>0</v>
      </c>
      <c r="BL285" s="16" t="s">
        <v>137</v>
      </c>
      <c r="BM285" s="16" t="s">
        <v>372</v>
      </c>
    </row>
    <row r="286" spans="2:65" s="11" customFormat="1" ht="10.199999999999999">
      <c r="B286" s="185"/>
      <c r="C286" s="186"/>
      <c r="D286" s="187" t="s">
        <v>139</v>
      </c>
      <c r="E286" s="188" t="s">
        <v>32</v>
      </c>
      <c r="F286" s="189" t="s">
        <v>366</v>
      </c>
      <c r="G286" s="186"/>
      <c r="H286" s="188" t="s">
        <v>32</v>
      </c>
      <c r="I286" s="190"/>
      <c r="J286" s="186"/>
      <c r="K286" s="186"/>
      <c r="L286" s="191"/>
      <c r="M286" s="192"/>
      <c r="N286" s="193"/>
      <c r="O286" s="193"/>
      <c r="P286" s="193"/>
      <c r="Q286" s="193"/>
      <c r="R286" s="193"/>
      <c r="S286" s="193"/>
      <c r="T286" s="194"/>
      <c r="AT286" s="195" t="s">
        <v>139</v>
      </c>
      <c r="AU286" s="195" t="s">
        <v>149</v>
      </c>
      <c r="AV286" s="11" t="s">
        <v>23</v>
      </c>
      <c r="AW286" s="11" t="s">
        <v>39</v>
      </c>
      <c r="AX286" s="11" t="s">
        <v>78</v>
      </c>
      <c r="AY286" s="195" t="s">
        <v>131</v>
      </c>
    </row>
    <row r="287" spans="2:65" s="11" customFormat="1" ht="10.199999999999999">
      <c r="B287" s="185"/>
      <c r="C287" s="186"/>
      <c r="D287" s="187" t="s">
        <v>139</v>
      </c>
      <c r="E287" s="188" t="s">
        <v>32</v>
      </c>
      <c r="F287" s="189" t="s">
        <v>373</v>
      </c>
      <c r="G287" s="186"/>
      <c r="H287" s="188" t="s">
        <v>32</v>
      </c>
      <c r="I287" s="190"/>
      <c r="J287" s="186"/>
      <c r="K287" s="186"/>
      <c r="L287" s="191"/>
      <c r="M287" s="192"/>
      <c r="N287" s="193"/>
      <c r="O287" s="193"/>
      <c r="P287" s="193"/>
      <c r="Q287" s="193"/>
      <c r="R287" s="193"/>
      <c r="S287" s="193"/>
      <c r="T287" s="194"/>
      <c r="AT287" s="195" t="s">
        <v>139</v>
      </c>
      <c r="AU287" s="195" t="s">
        <v>149</v>
      </c>
      <c r="AV287" s="11" t="s">
        <v>23</v>
      </c>
      <c r="AW287" s="11" t="s">
        <v>39</v>
      </c>
      <c r="AX287" s="11" t="s">
        <v>78</v>
      </c>
      <c r="AY287" s="195" t="s">
        <v>131</v>
      </c>
    </row>
    <row r="288" spans="2:65" s="12" customFormat="1" ht="10.199999999999999">
      <c r="B288" s="196"/>
      <c r="C288" s="197"/>
      <c r="D288" s="187" t="s">
        <v>139</v>
      </c>
      <c r="E288" s="198" t="s">
        <v>32</v>
      </c>
      <c r="F288" s="199" t="s">
        <v>374</v>
      </c>
      <c r="G288" s="197"/>
      <c r="H288" s="200">
        <v>754.31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139</v>
      </c>
      <c r="AU288" s="206" t="s">
        <v>149</v>
      </c>
      <c r="AV288" s="12" t="s">
        <v>87</v>
      </c>
      <c r="AW288" s="12" t="s">
        <v>39</v>
      </c>
      <c r="AX288" s="12" t="s">
        <v>23</v>
      </c>
      <c r="AY288" s="206" t="s">
        <v>131</v>
      </c>
    </row>
    <row r="289" spans="2:65" s="12" customFormat="1" ht="10.199999999999999">
      <c r="B289" s="196"/>
      <c r="C289" s="197"/>
      <c r="D289" s="187" t="s">
        <v>139</v>
      </c>
      <c r="E289" s="197"/>
      <c r="F289" s="199" t="s">
        <v>375</v>
      </c>
      <c r="G289" s="197"/>
      <c r="H289" s="200">
        <v>765.625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139</v>
      </c>
      <c r="AU289" s="206" t="s">
        <v>149</v>
      </c>
      <c r="AV289" s="12" t="s">
        <v>87</v>
      </c>
      <c r="AW289" s="12" t="s">
        <v>4</v>
      </c>
      <c r="AX289" s="12" t="s">
        <v>23</v>
      </c>
      <c r="AY289" s="206" t="s">
        <v>131</v>
      </c>
    </row>
    <row r="290" spans="2:65" s="1" customFormat="1" ht="16.5" customHeight="1">
      <c r="B290" s="33"/>
      <c r="C290" s="229" t="s">
        <v>376</v>
      </c>
      <c r="D290" s="229" t="s">
        <v>369</v>
      </c>
      <c r="E290" s="230" t="s">
        <v>377</v>
      </c>
      <c r="F290" s="231" t="s">
        <v>378</v>
      </c>
      <c r="G290" s="232" t="s">
        <v>379</v>
      </c>
      <c r="H290" s="233">
        <v>23.308</v>
      </c>
      <c r="I290" s="234"/>
      <c r="J290" s="235">
        <f>ROUND(I290*H290,2)</f>
        <v>0</v>
      </c>
      <c r="K290" s="231" t="s">
        <v>32</v>
      </c>
      <c r="L290" s="236"/>
      <c r="M290" s="237" t="s">
        <v>32</v>
      </c>
      <c r="N290" s="238" t="s">
        <v>51</v>
      </c>
      <c r="O290" s="59"/>
      <c r="P290" s="182">
        <f>O290*H290</f>
        <v>0</v>
      </c>
      <c r="Q290" s="182">
        <v>1E-3</v>
      </c>
      <c r="R290" s="182">
        <f>Q290*H290</f>
        <v>2.3307999999999999E-2</v>
      </c>
      <c r="S290" s="182">
        <v>0</v>
      </c>
      <c r="T290" s="183">
        <f>S290*H290</f>
        <v>0</v>
      </c>
      <c r="AR290" s="16" t="s">
        <v>182</v>
      </c>
      <c r="AT290" s="16" t="s">
        <v>369</v>
      </c>
      <c r="AU290" s="16" t="s">
        <v>149</v>
      </c>
      <c r="AY290" s="16" t="s">
        <v>131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137</v>
      </c>
      <c r="BK290" s="184">
        <f>ROUND(I290*H290,2)</f>
        <v>0</v>
      </c>
      <c r="BL290" s="16" t="s">
        <v>137</v>
      </c>
      <c r="BM290" s="16" t="s">
        <v>380</v>
      </c>
    </row>
    <row r="291" spans="2:65" s="11" customFormat="1" ht="10.199999999999999">
      <c r="B291" s="185"/>
      <c r="C291" s="186"/>
      <c r="D291" s="187" t="s">
        <v>139</v>
      </c>
      <c r="E291" s="188" t="s">
        <v>32</v>
      </c>
      <c r="F291" s="189" t="s">
        <v>381</v>
      </c>
      <c r="G291" s="186"/>
      <c r="H291" s="188" t="s">
        <v>32</v>
      </c>
      <c r="I291" s="190"/>
      <c r="J291" s="186"/>
      <c r="K291" s="186"/>
      <c r="L291" s="191"/>
      <c r="M291" s="192"/>
      <c r="N291" s="193"/>
      <c r="O291" s="193"/>
      <c r="P291" s="193"/>
      <c r="Q291" s="193"/>
      <c r="R291" s="193"/>
      <c r="S291" s="193"/>
      <c r="T291" s="194"/>
      <c r="AT291" s="195" t="s">
        <v>139</v>
      </c>
      <c r="AU291" s="195" t="s">
        <v>149</v>
      </c>
      <c r="AV291" s="11" t="s">
        <v>23</v>
      </c>
      <c r="AW291" s="11" t="s">
        <v>39</v>
      </c>
      <c r="AX291" s="11" t="s">
        <v>78</v>
      </c>
      <c r="AY291" s="195" t="s">
        <v>131</v>
      </c>
    </row>
    <row r="292" spans="2:65" s="12" customFormat="1" ht="10.199999999999999">
      <c r="B292" s="196"/>
      <c r="C292" s="197"/>
      <c r="D292" s="187" t="s">
        <v>139</v>
      </c>
      <c r="E292" s="198" t="s">
        <v>32</v>
      </c>
      <c r="F292" s="199" t="s">
        <v>382</v>
      </c>
      <c r="G292" s="197"/>
      <c r="H292" s="200">
        <v>23.308</v>
      </c>
      <c r="I292" s="201"/>
      <c r="J292" s="197"/>
      <c r="K292" s="197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139</v>
      </c>
      <c r="AU292" s="206" t="s">
        <v>149</v>
      </c>
      <c r="AV292" s="12" t="s">
        <v>87</v>
      </c>
      <c r="AW292" s="12" t="s">
        <v>39</v>
      </c>
      <c r="AX292" s="12" t="s">
        <v>23</v>
      </c>
      <c r="AY292" s="206" t="s">
        <v>131</v>
      </c>
    </row>
    <row r="293" spans="2:65" s="10" customFormat="1" ht="22.8" customHeight="1">
      <c r="B293" s="157"/>
      <c r="C293" s="158"/>
      <c r="D293" s="159" t="s">
        <v>77</v>
      </c>
      <c r="E293" s="171" t="s">
        <v>87</v>
      </c>
      <c r="F293" s="171" t="s">
        <v>383</v>
      </c>
      <c r="G293" s="158"/>
      <c r="H293" s="158"/>
      <c r="I293" s="161"/>
      <c r="J293" s="172">
        <f>BK293</f>
        <v>0</v>
      </c>
      <c r="K293" s="158"/>
      <c r="L293" s="163"/>
      <c r="M293" s="164"/>
      <c r="N293" s="165"/>
      <c r="O293" s="165"/>
      <c r="P293" s="166">
        <f>SUM(P294:P332)</f>
        <v>0</v>
      </c>
      <c r="Q293" s="165"/>
      <c r="R293" s="166">
        <f>SUM(R294:R332)</f>
        <v>1.5147915300000001</v>
      </c>
      <c r="S293" s="165"/>
      <c r="T293" s="167">
        <f>SUM(T294:T332)</f>
        <v>0</v>
      </c>
      <c r="AR293" s="168" t="s">
        <v>23</v>
      </c>
      <c r="AT293" s="169" t="s">
        <v>77</v>
      </c>
      <c r="AU293" s="169" t="s">
        <v>23</v>
      </c>
      <c r="AY293" s="168" t="s">
        <v>131</v>
      </c>
      <c r="BK293" s="170">
        <f>SUM(BK294:BK332)</f>
        <v>0</v>
      </c>
    </row>
    <row r="294" spans="2:65" s="1" customFormat="1" ht="22.5" customHeight="1">
      <c r="B294" s="33"/>
      <c r="C294" s="173" t="s">
        <v>384</v>
      </c>
      <c r="D294" s="173" t="s">
        <v>133</v>
      </c>
      <c r="E294" s="174" t="s">
        <v>385</v>
      </c>
      <c r="F294" s="175" t="s">
        <v>386</v>
      </c>
      <c r="G294" s="176" t="s">
        <v>157</v>
      </c>
      <c r="H294" s="177">
        <v>74.41</v>
      </c>
      <c r="I294" s="178"/>
      <c r="J294" s="179">
        <f>ROUND(I294*H294,2)</f>
        <v>0</v>
      </c>
      <c r="K294" s="175" t="s">
        <v>145</v>
      </c>
      <c r="L294" s="37"/>
      <c r="M294" s="180" t="s">
        <v>32</v>
      </c>
      <c r="N294" s="181" t="s">
        <v>51</v>
      </c>
      <c r="O294" s="59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AR294" s="16" t="s">
        <v>137</v>
      </c>
      <c r="AT294" s="16" t="s">
        <v>133</v>
      </c>
      <c r="AU294" s="16" t="s">
        <v>87</v>
      </c>
      <c r="AY294" s="16" t="s">
        <v>131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6" t="s">
        <v>137</v>
      </c>
      <c r="BK294" s="184">
        <f>ROUND(I294*H294,2)</f>
        <v>0</v>
      </c>
      <c r="BL294" s="16" t="s">
        <v>137</v>
      </c>
      <c r="BM294" s="16" t="s">
        <v>387</v>
      </c>
    </row>
    <row r="295" spans="2:65" s="11" customFormat="1" ht="10.199999999999999">
      <c r="B295" s="185"/>
      <c r="C295" s="186"/>
      <c r="D295" s="187" t="s">
        <v>139</v>
      </c>
      <c r="E295" s="188" t="s">
        <v>32</v>
      </c>
      <c r="F295" s="189" t="s">
        <v>388</v>
      </c>
      <c r="G295" s="186"/>
      <c r="H295" s="188" t="s">
        <v>32</v>
      </c>
      <c r="I295" s="190"/>
      <c r="J295" s="186"/>
      <c r="K295" s="186"/>
      <c r="L295" s="191"/>
      <c r="M295" s="192"/>
      <c r="N295" s="193"/>
      <c r="O295" s="193"/>
      <c r="P295" s="193"/>
      <c r="Q295" s="193"/>
      <c r="R295" s="193"/>
      <c r="S295" s="193"/>
      <c r="T295" s="194"/>
      <c r="AT295" s="195" t="s">
        <v>139</v>
      </c>
      <c r="AU295" s="195" t="s">
        <v>87</v>
      </c>
      <c r="AV295" s="11" t="s">
        <v>23</v>
      </c>
      <c r="AW295" s="11" t="s">
        <v>39</v>
      </c>
      <c r="AX295" s="11" t="s">
        <v>78</v>
      </c>
      <c r="AY295" s="195" t="s">
        <v>131</v>
      </c>
    </row>
    <row r="296" spans="2:65" s="11" customFormat="1" ht="10.199999999999999">
      <c r="B296" s="185"/>
      <c r="C296" s="186"/>
      <c r="D296" s="187" t="s">
        <v>139</v>
      </c>
      <c r="E296" s="188" t="s">
        <v>32</v>
      </c>
      <c r="F296" s="189" t="s">
        <v>389</v>
      </c>
      <c r="G296" s="186"/>
      <c r="H296" s="188" t="s">
        <v>32</v>
      </c>
      <c r="I296" s="190"/>
      <c r="J296" s="186"/>
      <c r="K296" s="186"/>
      <c r="L296" s="191"/>
      <c r="M296" s="192"/>
      <c r="N296" s="193"/>
      <c r="O296" s="193"/>
      <c r="P296" s="193"/>
      <c r="Q296" s="193"/>
      <c r="R296" s="193"/>
      <c r="S296" s="193"/>
      <c r="T296" s="194"/>
      <c r="AT296" s="195" t="s">
        <v>139</v>
      </c>
      <c r="AU296" s="195" t="s">
        <v>87</v>
      </c>
      <c r="AV296" s="11" t="s">
        <v>23</v>
      </c>
      <c r="AW296" s="11" t="s">
        <v>39</v>
      </c>
      <c r="AX296" s="11" t="s">
        <v>78</v>
      </c>
      <c r="AY296" s="195" t="s">
        <v>131</v>
      </c>
    </row>
    <row r="297" spans="2:65" s="12" customFormat="1" ht="10.199999999999999">
      <c r="B297" s="196"/>
      <c r="C297" s="197"/>
      <c r="D297" s="187" t="s">
        <v>139</v>
      </c>
      <c r="E297" s="198" t="s">
        <v>32</v>
      </c>
      <c r="F297" s="199" t="s">
        <v>390</v>
      </c>
      <c r="G297" s="197"/>
      <c r="H297" s="200">
        <v>68.459999999999994</v>
      </c>
      <c r="I297" s="201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139</v>
      </c>
      <c r="AU297" s="206" t="s">
        <v>87</v>
      </c>
      <c r="AV297" s="12" t="s">
        <v>87</v>
      </c>
      <c r="AW297" s="12" t="s">
        <v>39</v>
      </c>
      <c r="AX297" s="12" t="s">
        <v>78</v>
      </c>
      <c r="AY297" s="206" t="s">
        <v>131</v>
      </c>
    </row>
    <row r="298" spans="2:65" s="11" customFormat="1" ht="10.199999999999999">
      <c r="B298" s="185"/>
      <c r="C298" s="186"/>
      <c r="D298" s="187" t="s">
        <v>139</v>
      </c>
      <c r="E298" s="188" t="s">
        <v>32</v>
      </c>
      <c r="F298" s="189" t="s">
        <v>391</v>
      </c>
      <c r="G298" s="186"/>
      <c r="H298" s="188" t="s">
        <v>32</v>
      </c>
      <c r="I298" s="190"/>
      <c r="J298" s="186"/>
      <c r="K298" s="186"/>
      <c r="L298" s="191"/>
      <c r="M298" s="192"/>
      <c r="N298" s="193"/>
      <c r="O298" s="193"/>
      <c r="P298" s="193"/>
      <c r="Q298" s="193"/>
      <c r="R298" s="193"/>
      <c r="S298" s="193"/>
      <c r="T298" s="194"/>
      <c r="AT298" s="195" t="s">
        <v>139</v>
      </c>
      <c r="AU298" s="195" t="s">
        <v>87</v>
      </c>
      <c r="AV298" s="11" t="s">
        <v>23</v>
      </c>
      <c r="AW298" s="11" t="s">
        <v>39</v>
      </c>
      <c r="AX298" s="11" t="s">
        <v>78</v>
      </c>
      <c r="AY298" s="195" t="s">
        <v>131</v>
      </c>
    </row>
    <row r="299" spans="2:65" s="12" customFormat="1" ht="10.199999999999999">
      <c r="B299" s="196"/>
      <c r="C299" s="197"/>
      <c r="D299" s="187" t="s">
        <v>139</v>
      </c>
      <c r="E299" s="198" t="s">
        <v>32</v>
      </c>
      <c r="F299" s="199" t="s">
        <v>392</v>
      </c>
      <c r="G299" s="197"/>
      <c r="H299" s="200">
        <v>5.95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139</v>
      </c>
      <c r="AU299" s="206" t="s">
        <v>87</v>
      </c>
      <c r="AV299" s="12" t="s">
        <v>87</v>
      </c>
      <c r="AW299" s="12" t="s">
        <v>39</v>
      </c>
      <c r="AX299" s="12" t="s">
        <v>78</v>
      </c>
      <c r="AY299" s="206" t="s">
        <v>131</v>
      </c>
    </row>
    <row r="300" spans="2:65" s="13" customFormat="1" ht="10.199999999999999">
      <c r="B300" s="207"/>
      <c r="C300" s="208"/>
      <c r="D300" s="187" t="s">
        <v>139</v>
      </c>
      <c r="E300" s="209" t="s">
        <v>32</v>
      </c>
      <c r="F300" s="210" t="s">
        <v>164</v>
      </c>
      <c r="G300" s="208"/>
      <c r="H300" s="211">
        <v>74.41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139</v>
      </c>
      <c r="AU300" s="217" t="s">
        <v>87</v>
      </c>
      <c r="AV300" s="13" t="s">
        <v>137</v>
      </c>
      <c r="AW300" s="13" t="s">
        <v>39</v>
      </c>
      <c r="AX300" s="13" t="s">
        <v>23</v>
      </c>
      <c r="AY300" s="217" t="s">
        <v>131</v>
      </c>
    </row>
    <row r="301" spans="2:65" s="1" customFormat="1" ht="16.5" customHeight="1">
      <c r="B301" s="33"/>
      <c r="C301" s="173" t="s">
        <v>393</v>
      </c>
      <c r="D301" s="173" t="s">
        <v>133</v>
      </c>
      <c r="E301" s="174" t="s">
        <v>394</v>
      </c>
      <c r="F301" s="175" t="s">
        <v>395</v>
      </c>
      <c r="G301" s="176" t="s">
        <v>185</v>
      </c>
      <c r="H301" s="177">
        <v>48</v>
      </c>
      <c r="I301" s="178"/>
      <c r="J301" s="179">
        <f>ROUND(I301*H301,2)</f>
        <v>0</v>
      </c>
      <c r="K301" s="175" t="s">
        <v>145</v>
      </c>
      <c r="L301" s="37"/>
      <c r="M301" s="180" t="s">
        <v>32</v>
      </c>
      <c r="N301" s="181" t="s">
        <v>51</v>
      </c>
      <c r="O301" s="59"/>
      <c r="P301" s="182">
        <f>O301*H301</f>
        <v>0</v>
      </c>
      <c r="Q301" s="182">
        <v>3.2640000000000002E-4</v>
      </c>
      <c r="R301" s="182">
        <f>Q301*H301</f>
        <v>1.5667199999999999E-2</v>
      </c>
      <c r="S301" s="182">
        <v>0</v>
      </c>
      <c r="T301" s="183">
        <f>S301*H301</f>
        <v>0</v>
      </c>
      <c r="AR301" s="16" t="s">
        <v>137</v>
      </c>
      <c r="AT301" s="16" t="s">
        <v>133</v>
      </c>
      <c r="AU301" s="16" t="s">
        <v>87</v>
      </c>
      <c r="AY301" s="16" t="s">
        <v>131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137</v>
      </c>
      <c r="BK301" s="184">
        <f>ROUND(I301*H301,2)</f>
        <v>0</v>
      </c>
      <c r="BL301" s="16" t="s">
        <v>137</v>
      </c>
      <c r="BM301" s="16" t="s">
        <v>396</v>
      </c>
    </row>
    <row r="302" spans="2:65" s="11" customFormat="1" ht="10.199999999999999">
      <c r="B302" s="185"/>
      <c r="C302" s="186"/>
      <c r="D302" s="187" t="s">
        <v>139</v>
      </c>
      <c r="E302" s="188" t="s">
        <v>32</v>
      </c>
      <c r="F302" s="189" t="s">
        <v>397</v>
      </c>
      <c r="G302" s="186"/>
      <c r="H302" s="188" t="s">
        <v>32</v>
      </c>
      <c r="I302" s="190"/>
      <c r="J302" s="186"/>
      <c r="K302" s="186"/>
      <c r="L302" s="191"/>
      <c r="M302" s="192"/>
      <c r="N302" s="193"/>
      <c r="O302" s="193"/>
      <c r="P302" s="193"/>
      <c r="Q302" s="193"/>
      <c r="R302" s="193"/>
      <c r="S302" s="193"/>
      <c r="T302" s="194"/>
      <c r="AT302" s="195" t="s">
        <v>139</v>
      </c>
      <c r="AU302" s="195" t="s">
        <v>87</v>
      </c>
      <c r="AV302" s="11" t="s">
        <v>23</v>
      </c>
      <c r="AW302" s="11" t="s">
        <v>39</v>
      </c>
      <c r="AX302" s="11" t="s">
        <v>78</v>
      </c>
      <c r="AY302" s="195" t="s">
        <v>131</v>
      </c>
    </row>
    <row r="303" spans="2:65" s="12" customFormat="1" ht="10.199999999999999">
      <c r="B303" s="196"/>
      <c r="C303" s="197"/>
      <c r="D303" s="187" t="s">
        <v>139</v>
      </c>
      <c r="E303" s="198" t="s">
        <v>32</v>
      </c>
      <c r="F303" s="199" t="s">
        <v>398</v>
      </c>
      <c r="G303" s="197"/>
      <c r="H303" s="200">
        <v>48</v>
      </c>
      <c r="I303" s="201"/>
      <c r="J303" s="197"/>
      <c r="K303" s="197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139</v>
      </c>
      <c r="AU303" s="206" t="s">
        <v>87</v>
      </c>
      <c r="AV303" s="12" t="s">
        <v>87</v>
      </c>
      <c r="AW303" s="12" t="s">
        <v>39</v>
      </c>
      <c r="AX303" s="12" t="s">
        <v>23</v>
      </c>
      <c r="AY303" s="206" t="s">
        <v>131</v>
      </c>
    </row>
    <row r="304" spans="2:65" s="1" customFormat="1" ht="22.5" customHeight="1">
      <c r="B304" s="33"/>
      <c r="C304" s="173" t="s">
        <v>399</v>
      </c>
      <c r="D304" s="173" t="s">
        <v>133</v>
      </c>
      <c r="E304" s="174" t="s">
        <v>400</v>
      </c>
      <c r="F304" s="175" t="s">
        <v>401</v>
      </c>
      <c r="G304" s="176" t="s">
        <v>136</v>
      </c>
      <c r="H304" s="177">
        <v>250</v>
      </c>
      <c r="I304" s="178"/>
      <c r="J304" s="179">
        <f>ROUND(I304*H304,2)</f>
        <v>0</v>
      </c>
      <c r="K304" s="175" t="s">
        <v>145</v>
      </c>
      <c r="L304" s="37"/>
      <c r="M304" s="180" t="s">
        <v>32</v>
      </c>
      <c r="N304" s="181" t="s">
        <v>51</v>
      </c>
      <c r="O304" s="59"/>
      <c r="P304" s="182">
        <f>O304*H304</f>
        <v>0</v>
      </c>
      <c r="Q304" s="182">
        <v>1.3999999999999999E-4</v>
      </c>
      <c r="R304" s="182">
        <f>Q304*H304</f>
        <v>3.4999999999999996E-2</v>
      </c>
      <c r="S304" s="182">
        <v>0</v>
      </c>
      <c r="T304" s="183">
        <f>S304*H304</f>
        <v>0</v>
      </c>
      <c r="AR304" s="16" t="s">
        <v>137</v>
      </c>
      <c r="AT304" s="16" t="s">
        <v>133</v>
      </c>
      <c r="AU304" s="16" t="s">
        <v>87</v>
      </c>
      <c r="AY304" s="16" t="s">
        <v>131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137</v>
      </c>
      <c r="BK304" s="184">
        <f>ROUND(I304*H304,2)</f>
        <v>0</v>
      </c>
      <c r="BL304" s="16" t="s">
        <v>137</v>
      </c>
      <c r="BM304" s="16" t="s">
        <v>402</v>
      </c>
    </row>
    <row r="305" spans="2:65" s="11" customFormat="1" ht="10.199999999999999">
      <c r="B305" s="185"/>
      <c r="C305" s="186"/>
      <c r="D305" s="187" t="s">
        <v>139</v>
      </c>
      <c r="E305" s="188" t="s">
        <v>32</v>
      </c>
      <c r="F305" s="189" t="s">
        <v>403</v>
      </c>
      <c r="G305" s="186"/>
      <c r="H305" s="188" t="s">
        <v>32</v>
      </c>
      <c r="I305" s="190"/>
      <c r="J305" s="186"/>
      <c r="K305" s="186"/>
      <c r="L305" s="191"/>
      <c r="M305" s="192"/>
      <c r="N305" s="193"/>
      <c r="O305" s="193"/>
      <c r="P305" s="193"/>
      <c r="Q305" s="193"/>
      <c r="R305" s="193"/>
      <c r="S305" s="193"/>
      <c r="T305" s="194"/>
      <c r="AT305" s="195" t="s">
        <v>139</v>
      </c>
      <c r="AU305" s="195" t="s">
        <v>87</v>
      </c>
      <c r="AV305" s="11" t="s">
        <v>23</v>
      </c>
      <c r="AW305" s="11" t="s">
        <v>39</v>
      </c>
      <c r="AX305" s="11" t="s">
        <v>78</v>
      </c>
      <c r="AY305" s="195" t="s">
        <v>131</v>
      </c>
    </row>
    <row r="306" spans="2:65" s="12" customFormat="1" ht="10.199999999999999">
      <c r="B306" s="196"/>
      <c r="C306" s="197"/>
      <c r="D306" s="187" t="s">
        <v>139</v>
      </c>
      <c r="E306" s="198" t="s">
        <v>32</v>
      </c>
      <c r="F306" s="199" t="s">
        <v>404</v>
      </c>
      <c r="G306" s="197"/>
      <c r="H306" s="200">
        <v>250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139</v>
      </c>
      <c r="AU306" s="206" t="s">
        <v>87</v>
      </c>
      <c r="AV306" s="12" t="s">
        <v>87</v>
      </c>
      <c r="AW306" s="12" t="s">
        <v>39</v>
      </c>
      <c r="AX306" s="12" t="s">
        <v>23</v>
      </c>
      <c r="AY306" s="206" t="s">
        <v>131</v>
      </c>
    </row>
    <row r="307" spans="2:65" s="1" customFormat="1" ht="16.5" customHeight="1">
      <c r="B307" s="33"/>
      <c r="C307" s="229" t="s">
        <v>405</v>
      </c>
      <c r="D307" s="229" t="s">
        <v>369</v>
      </c>
      <c r="E307" s="230" t="s">
        <v>406</v>
      </c>
      <c r="F307" s="231" t="s">
        <v>407</v>
      </c>
      <c r="G307" s="232" t="s">
        <v>136</v>
      </c>
      <c r="H307" s="233">
        <v>287.5</v>
      </c>
      <c r="I307" s="234"/>
      <c r="J307" s="235">
        <f>ROUND(I307*H307,2)</f>
        <v>0</v>
      </c>
      <c r="K307" s="231" t="s">
        <v>145</v>
      </c>
      <c r="L307" s="236"/>
      <c r="M307" s="237" t="s">
        <v>32</v>
      </c>
      <c r="N307" s="238" t="s">
        <v>51</v>
      </c>
      <c r="O307" s="59"/>
      <c r="P307" s="182">
        <f>O307*H307</f>
        <v>0</v>
      </c>
      <c r="Q307" s="182">
        <v>2.0000000000000001E-4</v>
      </c>
      <c r="R307" s="182">
        <f>Q307*H307</f>
        <v>5.7500000000000002E-2</v>
      </c>
      <c r="S307" s="182">
        <v>0</v>
      </c>
      <c r="T307" s="183">
        <f>S307*H307</f>
        <v>0</v>
      </c>
      <c r="AR307" s="16" t="s">
        <v>182</v>
      </c>
      <c r="AT307" s="16" t="s">
        <v>369</v>
      </c>
      <c r="AU307" s="16" t="s">
        <v>87</v>
      </c>
      <c r="AY307" s="16" t="s">
        <v>131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137</v>
      </c>
      <c r="BK307" s="184">
        <f>ROUND(I307*H307,2)</f>
        <v>0</v>
      </c>
      <c r="BL307" s="16" t="s">
        <v>137</v>
      </c>
      <c r="BM307" s="16" t="s">
        <v>408</v>
      </c>
    </row>
    <row r="308" spans="2:65" s="12" customFormat="1" ht="10.199999999999999">
      <c r="B308" s="196"/>
      <c r="C308" s="197"/>
      <c r="D308" s="187" t="s">
        <v>139</v>
      </c>
      <c r="E308" s="197"/>
      <c r="F308" s="199" t="s">
        <v>409</v>
      </c>
      <c r="G308" s="197"/>
      <c r="H308" s="200">
        <v>287.5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139</v>
      </c>
      <c r="AU308" s="206" t="s">
        <v>87</v>
      </c>
      <c r="AV308" s="12" t="s">
        <v>87</v>
      </c>
      <c r="AW308" s="12" t="s">
        <v>4</v>
      </c>
      <c r="AX308" s="12" t="s">
        <v>23</v>
      </c>
      <c r="AY308" s="206" t="s">
        <v>131</v>
      </c>
    </row>
    <row r="309" spans="2:65" s="1" customFormat="1" ht="16.5" customHeight="1">
      <c r="B309" s="33"/>
      <c r="C309" s="173" t="s">
        <v>410</v>
      </c>
      <c r="D309" s="173" t="s">
        <v>133</v>
      </c>
      <c r="E309" s="174" t="s">
        <v>411</v>
      </c>
      <c r="F309" s="175" t="s">
        <v>412</v>
      </c>
      <c r="G309" s="176" t="s">
        <v>185</v>
      </c>
      <c r="H309" s="177">
        <v>120</v>
      </c>
      <c r="I309" s="178"/>
      <c r="J309" s="179">
        <f>ROUND(I309*H309,2)</f>
        <v>0</v>
      </c>
      <c r="K309" s="175" t="s">
        <v>145</v>
      </c>
      <c r="L309" s="37"/>
      <c r="M309" s="180" t="s">
        <v>32</v>
      </c>
      <c r="N309" s="181" t="s">
        <v>51</v>
      </c>
      <c r="O309" s="59"/>
      <c r="P309" s="182">
        <f>O309*H309</f>
        <v>0</v>
      </c>
      <c r="Q309" s="182">
        <v>1.6000000000000001E-4</v>
      </c>
      <c r="R309" s="182">
        <f>Q309*H309</f>
        <v>1.9200000000000002E-2</v>
      </c>
      <c r="S309" s="182">
        <v>0</v>
      </c>
      <c r="T309" s="183">
        <f>S309*H309</f>
        <v>0</v>
      </c>
      <c r="AR309" s="16" t="s">
        <v>137</v>
      </c>
      <c r="AT309" s="16" t="s">
        <v>133</v>
      </c>
      <c r="AU309" s="16" t="s">
        <v>87</v>
      </c>
      <c r="AY309" s="16" t="s">
        <v>131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137</v>
      </c>
      <c r="BK309" s="184">
        <f>ROUND(I309*H309,2)</f>
        <v>0</v>
      </c>
      <c r="BL309" s="16" t="s">
        <v>137</v>
      </c>
      <c r="BM309" s="16" t="s">
        <v>413</v>
      </c>
    </row>
    <row r="310" spans="2:65" s="11" customFormat="1" ht="10.199999999999999">
      <c r="B310" s="185"/>
      <c r="C310" s="186"/>
      <c r="D310" s="187" t="s">
        <v>139</v>
      </c>
      <c r="E310" s="188" t="s">
        <v>32</v>
      </c>
      <c r="F310" s="189" t="s">
        <v>414</v>
      </c>
      <c r="G310" s="186"/>
      <c r="H310" s="188" t="s">
        <v>32</v>
      </c>
      <c r="I310" s="190"/>
      <c r="J310" s="186"/>
      <c r="K310" s="186"/>
      <c r="L310" s="191"/>
      <c r="M310" s="192"/>
      <c r="N310" s="193"/>
      <c r="O310" s="193"/>
      <c r="P310" s="193"/>
      <c r="Q310" s="193"/>
      <c r="R310" s="193"/>
      <c r="S310" s="193"/>
      <c r="T310" s="194"/>
      <c r="AT310" s="195" t="s">
        <v>139</v>
      </c>
      <c r="AU310" s="195" t="s">
        <v>87</v>
      </c>
      <c r="AV310" s="11" t="s">
        <v>23</v>
      </c>
      <c r="AW310" s="11" t="s">
        <v>39</v>
      </c>
      <c r="AX310" s="11" t="s">
        <v>78</v>
      </c>
      <c r="AY310" s="195" t="s">
        <v>131</v>
      </c>
    </row>
    <row r="311" spans="2:65" s="12" customFormat="1" ht="10.199999999999999">
      <c r="B311" s="196"/>
      <c r="C311" s="197"/>
      <c r="D311" s="187" t="s">
        <v>139</v>
      </c>
      <c r="E311" s="198" t="s">
        <v>32</v>
      </c>
      <c r="F311" s="199" t="s">
        <v>415</v>
      </c>
      <c r="G311" s="197"/>
      <c r="H311" s="200">
        <v>120</v>
      </c>
      <c r="I311" s="201"/>
      <c r="J311" s="197"/>
      <c r="K311" s="197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139</v>
      </c>
      <c r="AU311" s="206" t="s">
        <v>87</v>
      </c>
      <c r="AV311" s="12" t="s">
        <v>87</v>
      </c>
      <c r="AW311" s="12" t="s">
        <v>39</v>
      </c>
      <c r="AX311" s="12" t="s">
        <v>23</v>
      </c>
      <c r="AY311" s="206" t="s">
        <v>131</v>
      </c>
    </row>
    <row r="312" spans="2:65" s="1" customFormat="1" ht="16.5" customHeight="1">
      <c r="B312" s="33"/>
      <c r="C312" s="173" t="s">
        <v>416</v>
      </c>
      <c r="D312" s="173" t="s">
        <v>133</v>
      </c>
      <c r="E312" s="174" t="s">
        <v>417</v>
      </c>
      <c r="F312" s="175" t="s">
        <v>418</v>
      </c>
      <c r="G312" s="176" t="s">
        <v>157</v>
      </c>
      <c r="H312" s="177">
        <v>272.83</v>
      </c>
      <c r="I312" s="178"/>
      <c r="J312" s="179">
        <f>ROUND(I312*H312,2)</f>
        <v>0</v>
      </c>
      <c r="K312" s="175" t="s">
        <v>145</v>
      </c>
      <c r="L312" s="37"/>
      <c r="M312" s="180" t="s">
        <v>32</v>
      </c>
      <c r="N312" s="181" t="s">
        <v>51</v>
      </c>
      <c r="O312" s="59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AR312" s="16" t="s">
        <v>137</v>
      </c>
      <c r="AT312" s="16" t="s">
        <v>133</v>
      </c>
      <c r="AU312" s="16" t="s">
        <v>87</v>
      </c>
      <c r="AY312" s="16" t="s">
        <v>131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137</v>
      </c>
      <c r="BK312" s="184">
        <f>ROUND(I312*H312,2)</f>
        <v>0</v>
      </c>
      <c r="BL312" s="16" t="s">
        <v>137</v>
      </c>
      <c r="BM312" s="16" t="s">
        <v>419</v>
      </c>
    </row>
    <row r="313" spans="2:65" s="11" customFormat="1" ht="10.199999999999999">
      <c r="B313" s="185"/>
      <c r="C313" s="186"/>
      <c r="D313" s="187" t="s">
        <v>139</v>
      </c>
      <c r="E313" s="188" t="s">
        <v>32</v>
      </c>
      <c r="F313" s="189" t="s">
        <v>388</v>
      </c>
      <c r="G313" s="186"/>
      <c r="H313" s="188" t="s">
        <v>32</v>
      </c>
      <c r="I313" s="190"/>
      <c r="J313" s="186"/>
      <c r="K313" s="186"/>
      <c r="L313" s="191"/>
      <c r="M313" s="192"/>
      <c r="N313" s="193"/>
      <c r="O313" s="193"/>
      <c r="P313" s="193"/>
      <c r="Q313" s="193"/>
      <c r="R313" s="193"/>
      <c r="S313" s="193"/>
      <c r="T313" s="194"/>
      <c r="AT313" s="195" t="s">
        <v>139</v>
      </c>
      <c r="AU313" s="195" t="s">
        <v>87</v>
      </c>
      <c r="AV313" s="11" t="s">
        <v>23</v>
      </c>
      <c r="AW313" s="11" t="s">
        <v>39</v>
      </c>
      <c r="AX313" s="11" t="s">
        <v>78</v>
      </c>
      <c r="AY313" s="195" t="s">
        <v>131</v>
      </c>
    </row>
    <row r="314" spans="2:65" s="11" customFormat="1" ht="10.199999999999999">
      <c r="B314" s="185"/>
      <c r="C314" s="186"/>
      <c r="D314" s="187" t="s">
        <v>139</v>
      </c>
      <c r="E314" s="188" t="s">
        <v>32</v>
      </c>
      <c r="F314" s="189" t="s">
        <v>420</v>
      </c>
      <c r="G314" s="186"/>
      <c r="H314" s="188" t="s">
        <v>32</v>
      </c>
      <c r="I314" s="190"/>
      <c r="J314" s="186"/>
      <c r="K314" s="186"/>
      <c r="L314" s="191"/>
      <c r="M314" s="192"/>
      <c r="N314" s="193"/>
      <c r="O314" s="193"/>
      <c r="P314" s="193"/>
      <c r="Q314" s="193"/>
      <c r="R314" s="193"/>
      <c r="S314" s="193"/>
      <c r="T314" s="194"/>
      <c r="AT314" s="195" t="s">
        <v>139</v>
      </c>
      <c r="AU314" s="195" t="s">
        <v>87</v>
      </c>
      <c r="AV314" s="11" t="s">
        <v>23</v>
      </c>
      <c r="AW314" s="11" t="s">
        <v>39</v>
      </c>
      <c r="AX314" s="11" t="s">
        <v>78</v>
      </c>
      <c r="AY314" s="195" t="s">
        <v>131</v>
      </c>
    </row>
    <row r="315" spans="2:65" s="12" customFormat="1" ht="10.199999999999999">
      <c r="B315" s="196"/>
      <c r="C315" s="197"/>
      <c r="D315" s="187" t="s">
        <v>139</v>
      </c>
      <c r="E315" s="198" t="s">
        <v>32</v>
      </c>
      <c r="F315" s="199" t="s">
        <v>421</v>
      </c>
      <c r="G315" s="197"/>
      <c r="H315" s="200">
        <v>249.31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139</v>
      </c>
      <c r="AU315" s="206" t="s">
        <v>87</v>
      </c>
      <c r="AV315" s="12" t="s">
        <v>87</v>
      </c>
      <c r="AW315" s="12" t="s">
        <v>39</v>
      </c>
      <c r="AX315" s="12" t="s">
        <v>78</v>
      </c>
      <c r="AY315" s="206" t="s">
        <v>131</v>
      </c>
    </row>
    <row r="316" spans="2:65" s="11" customFormat="1" ht="10.199999999999999">
      <c r="B316" s="185"/>
      <c r="C316" s="186"/>
      <c r="D316" s="187" t="s">
        <v>139</v>
      </c>
      <c r="E316" s="188" t="s">
        <v>32</v>
      </c>
      <c r="F316" s="189" t="s">
        <v>422</v>
      </c>
      <c r="G316" s="186"/>
      <c r="H316" s="188" t="s">
        <v>32</v>
      </c>
      <c r="I316" s="190"/>
      <c r="J316" s="186"/>
      <c r="K316" s="186"/>
      <c r="L316" s="191"/>
      <c r="M316" s="192"/>
      <c r="N316" s="193"/>
      <c r="O316" s="193"/>
      <c r="P316" s="193"/>
      <c r="Q316" s="193"/>
      <c r="R316" s="193"/>
      <c r="S316" s="193"/>
      <c r="T316" s="194"/>
      <c r="AT316" s="195" t="s">
        <v>139</v>
      </c>
      <c r="AU316" s="195" t="s">
        <v>87</v>
      </c>
      <c r="AV316" s="11" t="s">
        <v>23</v>
      </c>
      <c r="AW316" s="11" t="s">
        <v>39</v>
      </c>
      <c r="AX316" s="11" t="s">
        <v>78</v>
      </c>
      <c r="AY316" s="195" t="s">
        <v>131</v>
      </c>
    </row>
    <row r="317" spans="2:65" s="12" customFormat="1" ht="10.199999999999999">
      <c r="B317" s="196"/>
      <c r="C317" s="197"/>
      <c r="D317" s="187" t="s">
        <v>139</v>
      </c>
      <c r="E317" s="198" t="s">
        <v>32</v>
      </c>
      <c r="F317" s="199" t="s">
        <v>423</v>
      </c>
      <c r="G317" s="197"/>
      <c r="H317" s="200">
        <v>23.52</v>
      </c>
      <c r="I317" s="201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139</v>
      </c>
      <c r="AU317" s="206" t="s">
        <v>87</v>
      </c>
      <c r="AV317" s="12" t="s">
        <v>87</v>
      </c>
      <c r="AW317" s="12" t="s">
        <v>39</v>
      </c>
      <c r="AX317" s="12" t="s">
        <v>78</v>
      </c>
      <c r="AY317" s="206" t="s">
        <v>131</v>
      </c>
    </row>
    <row r="318" spans="2:65" s="13" customFormat="1" ht="10.199999999999999">
      <c r="B318" s="207"/>
      <c r="C318" s="208"/>
      <c r="D318" s="187" t="s">
        <v>139</v>
      </c>
      <c r="E318" s="209" t="s">
        <v>32</v>
      </c>
      <c r="F318" s="210" t="s">
        <v>164</v>
      </c>
      <c r="G318" s="208"/>
      <c r="H318" s="211">
        <v>272.83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139</v>
      </c>
      <c r="AU318" s="217" t="s">
        <v>87</v>
      </c>
      <c r="AV318" s="13" t="s">
        <v>137</v>
      </c>
      <c r="AW318" s="13" t="s">
        <v>39</v>
      </c>
      <c r="AX318" s="13" t="s">
        <v>23</v>
      </c>
      <c r="AY318" s="217" t="s">
        <v>131</v>
      </c>
    </row>
    <row r="319" spans="2:65" s="1" customFormat="1" ht="16.5" customHeight="1">
      <c r="B319" s="33"/>
      <c r="C319" s="173" t="s">
        <v>424</v>
      </c>
      <c r="D319" s="173" t="s">
        <v>133</v>
      </c>
      <c r="E319" s="174" t="s">
        <v>425</v>
      </c>
      <c r="F319" s="175" t="s">
        <v>426</v>
      </c>
      <c r="G319" s="176" t="s">
        <v>136</v>
      </c>
      <c r="H319" s="177">
        <v>7.5</v>
      </c>
      <c r="I319" s="178"/>
      <c r="J319" s="179">
        <f>ROUND(I319*H319,2)</f>
        <v>0</v>
      </c>
      <c r="K319" s="175" t="s">
        <v>145</v>
      </c>
      <c r="L319" s="37"/>
      <c r="M319" s="180" t="s">
        <v>32</v>
      </c>
      <c r="N319" s="181" t="s">
        <v>51</v>
      </c>
      <c r="O319" s="59"/>
      <c r="P319" s="182">
        <f>O319*H319</f>
        <v>0</v>
      </c>
      <c r="Q319" s="182">
        <v>1.4357E-3</v>
      </c>
      <c r="R319" s="182">
        <f>Q319*H319</f>
        <v>1.076775E-2</v>
      </c>
      <c r="S319" s="182">
        <v>0</v>
      </c>
      <c r="T319" s="183">
        <f>S319*H319</f>
        <v>0</v>
      </c>
      <c r="AR319" s="16" t="s">
        <v>137</v>
      </c>
      <c r="AT319" s="16" t="s">
        <v>133</v>
      </c>
      <c r="AU319" s="16" t="s">
        <v>87</v>
      </c>
      <c r="AY319" s="16" t="s">
        <v>131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137</v>
      </c>
      <c r="BK319" s="184">
        <f>ROUND(I319*H319,2)</f>
        <v>0</v>
      </c>
      <c r="BL319" s="16" t="s">
        <v>137</v>
      </c>
      <c r="BM319" s="16" t="s">
        <v>427</v>
      </c>
    </row>
    <row r="320" spans="2:65" s="11" customFormat="1" ht="10.199999999999999">
      <c r="B320" s="185"/>
      <c r="C320" s="186"/>
      <c r="D320" s="187" t="s">
        <v>139</v>
      </c>
      <c r="E320" s="188" t="s">
        <v>32</v>
      </c>
      <c r="F320" s="189" t="s">
        <v>388</v>
      </c>
      <c r="G320" s="186"/>
      <c r="H320" s="188" t="s">
        <v>32</v>
      </c>
      <c r="I320" s="190"/>
      <c r="J320" s="186"/>
      <c r="K320" s="186"/>
      <c r="L320" s="191"/>
      <c r="M320" s="192"/>
      <c r="N320" s="193"/>
      <c r="O320" s="193"/>
      <c r="P320" s="193"/>
      <c r="Q320" s="193"/>
      <c r="R320" s="193"/>
      <c r="S320" s="193"/>
      <c r="T320" s="194"/>
      <c r="AT320" s="195" t="s">
        <v>139</v>
      </c>
      <c r="AU320" s="195" t="s">
        <v>87</v>
      </c>
      <c r="AV320" s="11" t="s">
        <v>23</v>
      </c>
      <c r="AW320" s="11" t="s">
        <v>39</v>
      </c>
      <c r="AX320" s="11" t="s">
        <v>78</v>
      </c>
      <c r="AY320" s="195" t="s">
        <v>131</v>
      </c>
    </row>
    <row r="321" spans="2:65" s="11" customFormat="1" ht="10.199999999999999">
      <c r="B321" s="185"/>
      <c r="C321" s="186"/>
      <c r="D321" s="187" t="s">
        <v>139</v>
      </c>
      <c r="E321" s="188" t="s">
        <v>32</v>
      </c>
      <c r="F321" s="189" t="s">
        <v>428</v>
      </c>
      <c r="G321" s="186"/>
      <c r="H321" s="188" t="s">
        <v>32</v>
      </c>
      <c r="I321" s="190"/>
      <c r="J321" s="186"/>
      <c r="K321" s="186"/>
      <c r="L321" s="191"/>
      <c r="M321" s="192"/>
      <c r="N321" s="193"/>
      <c r="O321" s="193"/>
      <c r="P321" s="193"/>
      <c r="Q321" s="193"/>
      <c r="R321" s="193"/>
      <c r="S321" s="193"/>
      <c r="T321" s="194"/>
      <c r="AT321" s="195" t="s">
        <v>139</v>
      </c>
      <c r="AU321" s="195" t="s">
        <v>87</v>
      </c>
      <c r="AV321" s="11" t="s">
        <v>23</v>
      </c>
      <c r="AW321" s="11" t="s">
        <v>39</v>
      </c>
      <c r="AX321" s="11" t="s">
        <v>78</v>
      </c>
      <c r="AY321" s="195" t="s">
        <v>131</v>
      </c>
    </row>
    <row r="322" spans="2:65" s="12" customFormat="1" ht="10.199999999999999">
      <c r="B322" s="196"/>
      <c r="C322" s="197"/>
      <c r="D322" s="187" t="s">
        <v>139</v>
      </c>
      <c r="E322" s="198" t="s">
        <v>32</v>
      </c>
      <c r="F322" s="199" t="s">
        <v>429</v>
      </c>
      <c r="G322" s="197"/>
      <c r="H322" s="200">
        <v>6.31</v>
      </c>
      <c r="I322" s="201"/>
      <c r="J322" s="197"/>
      <c r="K322" s="197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139</v>
      </c>
      <c r="AU322" s="206" t="s">
        <v>87</v>
      </c>
      <c r="AV322" s="12" t="s">
        <v>87</v>
      </c>
      <c r="AW322" s="12" t="s">
        <v>39</v>
      </c>
      <c r="AX322" s="12" t="s">
        <v>78</v>
      </c>
      <c r="AY322" s="206" t="s">
        <v>131</v>
      </c>
    </row>
    <row r="323" spans="2:65" s="11" customFormat="1" ht="10.199999999999999">
      <c r="B323" s="185"/>
      <c r="C323" s="186"/>
      <c r="D323" s="187" t="s">
        <v>139</v>
      </c>
      <c r="E323" s="188" t="s">
        <v>32</v>
      </c>
      <c r="F323" s="189" t="s">
        <v>422</v>
      </c>
      <c r="G323" s="186"/>
      <c r="H323" s="188" t="s">
        <v>32</v>
      </c>
      <c r="I323" s="190"/>
      <c r="J323" s="186"/>
      <c r="K323" s="186"/>
      <c r="L323" s="191"/>
      <c r="M323" s="192"/>
      <c r="N323" s="193"/>
      <c r="O323" s="193"/>
      <c r="P323" s="193"/>
      <c r="Q323" s="193"/>
      <c r="R323" s="193"/>
      <c r="S323" s="193"/>
      <c r="T323" s="194"/>
      <c r="AT323" s="195" t="s">
        <v>139</v>
      </c>
      <c r="AU323" s="195" t="s">
        <v>87</v>
      </c>
      <c r="AV323" s="11" t="s">
        <v>23</v>
      </c>
      <c r="AW323" s="11" t="s">
        <v>39</v>
      </c>
      <c r="AX323" s="11" t="s">
        <v>78</v>
      </c>
      <c r="AY323" s="195" t="s">
        <v>131</v>
      </c>
    </row>
    <row r="324" spans="2:65" s="12" customFormat="1" ht="10.199999999999999">
      <c r="B324" s="196"/>
      <c r="C324" s="197"/>
      <c r="D324" s="187" t="s">
        <v>139</v>
      </c>
      <c r="E324" s="198" t="s">
        <v>32</v>
      </c>
      <c r="F324" s="199" t="s">
        <v>430</v>
      </c>
      <c r="G324" s="197"/>
      <c r="H324" s="200">
        <v>1.19</v>
      </c>
      <c r="I324" s="201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139</v>
      </c>
      <c r="AU324" s="206" t="s">
        <v>87</v>
      </c>
      <c r="AV324" s="12" t="s">
        <v>87</v>
      </c>
      <c r="AW324" s="12" t="s">
        <v>39</v>
      </c>
      <c r="AX324" s="12" t="s">
        <v>78</v>
      </c>
      <c r="AY324" s="206" t="s">
        <v>131</v>
      </c>
    </row>
    <row r="325" spans="2:65" s="13" customFormat="1" ht="10.199999999999999">
      <c r="B325" s="207"/>
      <c r="C325" s="208"/>
      <c r="D325" s="187" t="s">
        <v>139</v>
      </c>
      <c r="E325" s="209" t="s">
        <v>32</v>
      </c>
      <c r="F325" s="210" t="s">
        <v>164</v>
      </c>
      <c r="G325" s="208"/>
      <c r="H325" s="211">
        <v>7.5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139</v>
      </c>
      <c r="AU325" s="217" t="s">
        <v>87</v>
      </c>
      <c r="AV325" s="13" t="s">
        <v>137</v>
      </c>
      <c r="AW325" s="13" t="s">
        <v>39</v>
      </c>
      <c r="AX325" s="13" t="s">
        <v>23</v>
      </c>
      <c r="AY325" s="217" t="s">
        <v>131</v>
      </c>
    </row>
    <row r="326" spans="2:65" s="1" customFormat="1" ht="16.5" customHeight="1">
      <c r="B326" s="33"/>
      <c r="C326" s="173" t="s">
        <v>431</v>
      </c>
      <c r="D326" s="173" t="s">
        <v>133</v>
      </c>
      <c r="E326" s="174" t="s">
        <v>432</v>
      </c>
      <c r="F326" s="175" t="s">
        <v>433</v>
      </c>
      <c r="G326" s="176" t="s">
        <v>136</v>
      </c>
      <c r="H326" s="177">
        <v>7.5</v>
      </c>
      <c r="I326" s="178"/>
      <c r="J326" s="179">
        <f>ROUND(I326*H326,2)</f>
        <v>0</v>
      </c>
      <c r="K326" s="175" t="s">
        <v>145</v>
      </c>
      <c r="L326" s="37"/>
      <c r="M326" s="180" t="s">
        <v>32</v>
      </c>
      <c r="N326" s="181" t="s">
        <v>51</v>
      </c>
      <c r="O326" s="59"/>
      <c r="P326" s="182">
        <f>O326*H326</f>
        <v>0</v>
      </c>
      <c r="Q326" s="182">
        <v>3.6000000000000001E-5</v>
      </c>
      <c r="R326" s="182">
        <f>Q326*H326</f>
        <v>2.7E-4</v>
      </c>
      <c r="S326" s="182">
        <v>0</v>
      </c>
      <c r="T326" s="183">
        <f>S326*H326</f>
        <v>0</v>
      </c>
      <c r="AR326" s="16" t="s">
        <v>137</v>
      </c>
      <c r="AT326" s="16" t="s">
        <v>133</v>
      </c>
      <c r="AU326" s="16" t="s">
        <v>87</v>
      </c>
      <c r="AY326" s="16" t="s">
        <v>131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137</v>
      </c>
      <c r="BK326" s="184">
        <f>ROUND(I326*H326,2)</f>
        <v>0</v>
      </c>
      <c r="BL326" s="16" t="s">
        <v>137</v>
      </c>
      <c r="BM326" s="16" t="s">
        <v>434</v>
      </c>
    </row>
    <row r="327" spans="2:65" s="1" customFormat="1" ht="16.5" customHeight="1">
      <c r="B327" s="33"/>
      <c r="C327" s="173" t="s">
        <v>435</v>
      </c>
      <c r="D327" s="173" t="s">
        <v>133</v>
      </c>
      <c r="E327" s="174" t="s">
        <v>436</v>
      </c>
      <c r="F327" s="175" t="s">
        <v>437</v>
      </c>
      <c r="G327" s="176" t="s">
        <v>438</v>
      </c>
      <c r="H327" s="177">
        <v>0.20699999999999999</v>
      </c>
      <c r="I327" s="178"/>
      <c r="J327" s="179">
        <f>ROUND(I327*H327,2)</f>
        <v>0</v>
      </c>
      <c r="K327" s="175" t="s">
        <v>145</v>
      </c>
      <c r="L327" s="37"/>
      <c r="M327" s="180" t="s">
        <v>32</v>
      </c>
      <c r="N327" s="181" t="s">
        <v>51</v>
      </c>
      <c r="O327" s="59"/>
      <c r="P327" s="182">
        <f>O327*H327</f>
        <v>0</v>
      </c>
      <c r="Q327" s="182">
        <v>1.0382199999999999</v>
      </c>
      <c r="R327" s="182">
        <f>Q327*H327</f>
        <v>0.21491153999999998</v>
      </c>
      <c r="S327" s="182">
        <v>0</v>
      </c>
      <c r="T327" s="183">
        <f>S327*H327</f>
        <v>0</v>
      </c>
      <c r="AR327" s="16" t="s">
        <v>137</v>
      </c>
      <c r="AT327" s="16" t="s">
        <v>133</v>
      </c>
      <c r="AU327" s="16" t="s">
        <v>87</v>
      </c>
      <c r="AY327" s="16" t="s">
        <v>131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137</v>
      </c>
      <c r="BK327" s="184">
        <f>ROUND(I327*H327,2)</f>
        <v>0</v>
      </c>
      <c r="BL327" s="16" t="s">
        <v>137</v>
      </c>
      <c r="BM327" s="16" t="s">
        <v>439</v>
      </c>
    </row>
    <row r="328" spans="2:65" s="11" customFormat="1" ht="10.199999999999999">
      <c r="B328" s="185"/>
      <c r="C328" s="186"/>
      <c r="D328" s="187" t="s">
        <v>139</v>
      </c>
      <c r="E328" s="188" t="s">
        <v>32</v>
      </c>
      <c r="F328" s="189" t="s">
        <v>440</v>
      </c>
      <c r="G328" s="186"/>
      <c r="H328" s="188" t="s">
        <v>32</v>
      </c>
      <c r="I328" s="190"/>
      <c r="J328" s="186"/>
      <c r="K328" s="186"/>
      <c r="L328" s="191"/>
      <c r="M328" s="192"/>
      <c r="N328" s="193"/>
      <c r="O328" s="193"/>
      <c r="P328" s="193"/>
      <c r="Q328" s="193"/>
      <c r="R328" s="193"/>
      <c r="S328" s="193"/>
      <c r="T328" s="194"/>
      <c r="AT328" s="195" t="s">
        <v>139</v>
      </c>
      <c r="AU328" s="195" t="s">
        <v>87</v>
      </c>
      <c r="AV328" s="11" t="s">
        <v>23</v>
      </c>
      <c r="AW328" s="11" t="s">
        <v>39</v>
      </c>
      <c r="AX328" s="11" t="s">
        <v>78</v>
      </c>
      <c r="AY328" s="195" t="s">
        <v>131</v>
      </c>
    </row>
    <row r="329" spans="2:65" s="12" customFormat="1" ht="10.199999999999999">
      <c r="B329" s="196"/>
      <c r="C329" s="197"/>
      <c r="D329" s="187" t="s">
        <v>139</v>
      </c>
      <c r="E329" s="198" t="s">
        <v>32</v>
      </c>
      <c r="F329" s="199" t="s">
        <v>441</v>
      </c>
      <c r="G329" s="197"/>
      <c r="H329" s="200">
        <v>0.20699999999999999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139</v>
      </c>
      <c r="AU329" s="206" t="s">
        <v>87</v>
      </c>
      <c r="AV329" s="12" t="s">
        <v>87</v>
      </c>
      <c r="AW329" s="12" t="s">
        <v>39</v>
      </c>
      <c r="AX329" s="12" t="s">
        <v>23</v>
      </c>
      <c r="AY329" s="206" t="s">
        <v>131</v>
      </c>
    </row>
    <row r="330" spans="2:65" s="1" customFormat="1" ht="16.5" customHeight="1">
      <c r="B330" s="33"/>
      <c r="C330" s="173" t="s">
        <v>442</v>
      </c>
      <c r="D330" s="173" t="s">
        <v>133</v>
      </c>
      <c r="E330" s="174" t="s">
        <v>443</v>
      </c>
      <c r="F330" s="175" t="s">
        <v>444</v>
      </c>
      <c r="G330" s="176" t="s">
        <v>438</v>
      </c>
      <c r="H330" s="177">
        <v>1.0960000000000001</v>
      </c>
      <c r="I330" s="178"/>
      <c r="J330" s="179">
        <f>ROUND(I330*H330,2)</f>
        <v>0</v>
      </c>
      <c r="K330" s="175" t="s">
        <v>145</v>
      </c>
      <c r="L330" s="37"/>
      <c r="M330" s="180" t="s">
        <v>32</v>
      </c>
      <c r="N330" s="181" t="s">
        <v>51</v>
      </c>
      <c r="O330" s="59"/>
      <c r="P330" s="182">
        <f>O330*H330</f>
        <v>0</v>
      </c>
      <c r="Q330" s="182">
        <v>1.0597399999999999</v>
      </c>
      <c r="R330" s="182">
        <f>Q330*H330</f>
        <v>1.16147504</v>
      </c>
      <c r="S330" s="182">
        <v>0</v>
      </c>
      <c r="T330" s="183">
        <f>S330*H330</f>
        <v>0</v>
      </c>
      <c r="AR330" s="16" t="s">
        <v>137</v>
      </c>
      <c r="AT330" s="16" t="s">
        <v>133</v>
      </c>
      <c r="AU330" s="16" t="s">
        <v>87</v>
      </c>
      <c r="AY330" s="16" t="s">
        <v>131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137</v>
      </c>
      <c r="BK330" s="184">
        <f>ROUND(I330*H330,2)</f>
        <v>0</v>
      </c>
      <c r="BL330" s="16" t="s">
        <v>137</v>
      </c>
      <c r="BM330" s="16" t="s">
        <v>445</v>
      </c>
    </row>
    <row r="331" spans="2:65" s="11" customFormat="1" ht="10.199999999999999">
      <c r="B331" s="185"/>
      <c r="C331" s="186"/>
      <c r="D331" s="187" t="s">
        <v>139</v>
      </c>
      <c r="E331" s="188" t="s">
        <v>32</v>
      </c>
      <c r="F331" s="189" t="s">
        <v>446</v>
      </c>
      <c r="G331" s="186"/>
      <c r="H331" s="188" t="s">
        <v>32</v>
      </c>
      <c r="I331" s="190"/>
      <c r="J331" s="186"/>
      <c r="K331" s="186"/>
      <c r="L331" s="191"/>
      <c r="M331" s="192"/>
      <c r="N331" s="193"/>
      <c r="O331" s="193"/>
      <c r="P331" s="193"/>
      <c r="Q331" s="193"/>
      <c r="R331" s="193"/>
      <c r="S331" s="193"/>
      <c r="T331" s="194"/>
      <c r="AT331" s="195" t="s">
        <v>139</v>
      </c>
      <c r="AU331" s="195" t="s">
        <v>87</v>
      </c>
      <c r="AV331" s="11" t="s">
        <v>23</v>
      </c>
      <c r="AW331" s="11" t="s">
        <v>39</v>
      </c>
      <c r="AX331" s="11" t="s">
        <v>78</v>
      </c>
      <c r="AY331" s="195" t="s">
        <v>131</v>
      </c>
    </row>
    <row r="332" spans="2:65" s="12" customFormat="1" ht="10.199999999999999">
      <c r="B332" s="196"/>
      <c r="C332" s="197"/>
      <c r="D332" s="187" t="s">
        <v>139</v>
      </c>
      <c r="E332" s="198" t="s">
        <v>32</v>
      </c>
      <c r="F332" s="199" t="s">
        <v>447</v>
      </c>
      <c r="G332" s="197"/>
      <c r="H332" s="200">
        <v>1.0960000000000001</v>
      </c>
      <c r="I332" s="201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139</v>
      </c>
      <c r="AU332" s="206" t="s">
        <v>87</v>
      </c>
      <c r="AV332" s="12" t="s">
        <v>87</v>
      </c>
      <c r="AW332" s="12" t="s">
        <v>39</v>
      </c>
      <c r="AX332" s="12" t="s">
        <v>23</v>
      </c>
      <c r="AY332" s="206" t="s">
        <v>131</v>
      </c>
    </row>
    <row r="333" spans="2:65" s="10" customFormat="1" ht="22.8" customHeight="1">
      <c r="B333" s="157"/>
      <c r="C333" s="158"/>
      <c r="D333" s="159" t="s">
        <v>77</v>
      </c>
      <c r="E333" s="171" t="s">
        <v>149</v>
      </c>
      <c r="F333" s="171" t="s">
        <v>448</v>
      </c>
      <c r="G333" s="158"/>
      <c r="H333" s="158"/>
      <c r="I333" s="161"/>
      <c r="J333" s="172">
        <f>BK333</f>
        <v>0</v>
      </c>
      <c r="K333" s="158"/>
      <c r="L333" s="163"/>
      <c r="M333" s="164"/>
      <c r="N333" s="165"/>
      <c r="O333" s="165"/>
      <c r="P333" s="166">
        <f>SUM(P334:P398)</f>
        <v>0</v>
      </c>
      <c r="Q333" s="165"/>
      <c r="R333" s="166">
        <f>SUM(R334:R398)</f>
        <v>557.72690849260005</v>
      </c>
      <c r="S333" s="165"/>
      <c r="T333" s="167">
        <f>SUM(T334:T398)</f>
        <v>0</v>
      </c>
      <c r="AR333" s="168" t="s">
        <v>23</v>
      </c>
      <c r="AT333" s="169" t="s">
        <v>77</v>
      </c>
      <c r="AU333" s="169" t="s">
        <v>23</v>
      </c>
      <c r="AY333" s="168" t="s">
        <v>131</v>
      </c>
      <c r="BK333" s="170">
        <f>SUM(BK334:BK398)</f>
        <v>0</v>
      </c>
    </row>
    <row r="334" spans="2:65" s="1" customFormat="1" ht="33.75" customHeight="1">
      <c r="B334" s="33"/>
      <c r="C334" s="173" t="s">
        <v>449</v>
      </c>
      <c r="D334" s="173" t="s">
        <v>133</v>
      </c>
      <c r="E334" s="174" t="s">
        <v>450</v>
      </c>
      <c r="F334" s="175" t="s">
        <v>451</v>
      </c>
      <c r="G334" s="176" t="s">
        <v>157</v>
      </c>
      <c r="H334" s="177">
        <v>170.8</v>
      </c>
      <c r="I334" s="178"/>
      <c r="J334" s="179">
        <f>ROUND(I334*H334,2)</f>
        <v>0</v>
      </c>
      <c r="K334" s="175" t="s">
        <v>145</v>
      </c>
      <c r="L334" s="37"/>
      <c r="M334" s="180" t="s">
        <v>32</v>
      </c>
      <c r="N334" s="181" t="s">
        <v>51</v>
      </c>
      <c r="O334" s="59"/>
      <c r="P334" s="182">
        <f>O334*H334</f>
        <v>0</v>
      </c>
      <c r="Q334" s="182">
        <v>3.1138838199999999</v>
      </c>
      <c r="R334" s="182">
        <f>Q334*H334</f>
        <v>531.85135645599996</v>
      </c>
      <c r="S334" s="182">
        <v>0</v>
      </c>
      <c r="T334" s="183">
        <f>S334*H334</f>
        <v>0</v>
      </c>
      <c r="AR334" s="16" t="s">
        <v>137</v>
      </c>
      <c r="AT334" s="16" t="s">
        <v>133</v>
      </c>
      <c r="AU334" s="16" t="s">
        <v>87</v>
      </c>
      <c r="AY334" s="16" t="s">
        <v>131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137</v>
      </c>
      <c r="BK334" s="184">
        <f>ROUND(I334*H334,2)</f>
        <v>0</v>
      </c>
      <c r="BL334" s="16" t="s">
        <v>137</v>
      </c>
      <c r="BM334" s="16" t="s">
        <v>452</v>
      </c>
    </row>
    <row r="335" spans="2:65" s="11" customFormat="1" ht="10.199999999999999">
      <c r="B335" s="185"/>
      <c r="C335" s="186"/>
      <c r="D335" s="187" t="s">
        <v>139</v>
      </c>
      <c r="E335" s="188" t="s">
        <v>32</v>
      </c>
      <c r="F335" s="189" t="s">
        <v>453</v>
      </c>
      <c r="G335" s="186"/>
      <c r="H335" s="188" t="s">
        <v>32</v>
      </c>
      <c r="I335" s="190"/>
      <c r="J335" s="186"/>
      <c r="K335" s="186"/>
      <c r="L335" s="191"/>
      <c r="M335" s="192"/>
      <c r="N335" s="193"/>
      <c r="O335" s="193"/>
      <c r="P335" s="193"/>
      <c r="Q335" s="193"/>
      <c r="R335" s="193"/>
      <c r="S335" s="193"/>
      <c r="T335" s="194"/>
      <c r="AT335" s="195" t="s">
        <v>139</v>
      </c>
      <c r="AU335" s="195" t="s">
        <v>87</v>
      </c>
      <c r="AV335" s="11" t="s">
        <v>23</v>
      </c>
      <c r="AW335" s="11" t="s">
        <v>39</v>
      </c>
      <c r="AX335" s="11" t="s">
        <v>78</v>
      </c>
      <c r="AY335" s="195" t="s">
        <v>131</v>
      </c>
    </row>
    <row r="336" spans="2:65" s="11" customFormat="1" ht="10.199999999999999">
      <c r="B336" s="185"/>
      <c r="C336" s="186"/>
      <c r="D336" s="187" t="s">
        <v>139</v>
      </c>
      <c r="E336" s="188" t="s">
        <v>32</v>
      </c>
      <c r="F336" s="189" t="s">
        <v>454</v>
      </c>
      <c r="G336" s="186"/>
      <c r="H336" s="188" t="s">
        <v>32</v>
      </c>
      <c r="I336" s="190"/>
      <c r="J336" s="186"/>
      <c r="K336" s="186"/>
      <c r="L336" s="191"/>
      <c r="M336" s="192"/>
      <c r="N336" s="193"/>
      <c r="O336" s="193"/>
      <c r="P336" s="193"/>
      <c r="Q336" s="193"/>
      <c r="R336" s="193"/>
      <c r="S336" s="193"/>
      <c r="T336" s="194"/>
      <c r="AT336" s="195" t="s">
        <v>139</v>
      </c>
      <c r="AU336" s="195" t="s">
        <v>87</v>
      </c>
      <c r="AV336" s="11" t="s">
        <v>23</v>
      </c>
      <c r="AW336" s="11" t="s">
        <v>39</v>
      </c>
      <c r="AX336" s="11" t="s">
        <v>78</v>
      </c>
      <c r="AY336" s="195" t="s">
        <v>131</v>
      </c>
    </row>
    <row r="337" spans="2:65" s="12" customFormat="1" ht="10.199999999999999">
      <c r="B337" s="196"/>
      <c r="C337" s="197"/>
      <c r="D337" s="187" t="s">
        <v>139</v>
      </c>
      <c r="E337" s="198" t="s">
        <v>32</v>
      </c>
      <c r="F337" s="199" t="s">
        <v>455</v>
      </c>
      <c r="G337" s="197"/>
      <c r="H337" s="200">
        <v>160.804</v>
      </c>
      <c r="I337" s="201"/>
      <c r="J337" s="197"/>
      <c r="K337" s="197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139</v>
      </c>
      <c r="AU337" s="206" t="s">
        <v>87</v>
      </c>
      <c r="AV337" s="12" t="s">
        <v>87</v>
      </c>
      <c r="AW337" s="12" t="s">
        <v>39</v>
      </c>
      <c r="AX337" s="12" t="s">
        <v>78</v>
      </c>
      <c r="AY337" s="206" t="s">
        <v>131</v>
      </c>
    </row>
    <row r="338" spans="2:65" s="11" customFormat="1" ht="10.199999999999999">
      <c r="B338" s="185"/>
      <c r="C338" s="186"/>
      <c r="D338" s="187" t="s">
        <v>139</v>
      </c>
      <c r="E338" s="188" t="s">
        <v>32</v>
      </c>
      <c r="F338" s="189" t="s">
        <v>456</v>
      </c>
      <c r="G338" s="186"/>
      <c r="H338" s="188" t="s">
        <v>32</v>
      </c>
      <c r="I338" s="190"/>
      <c r="J338" s="186"/>
      <c r="K338" s="186"/>
      <c r="L338" s="191"/>
      <c r="M338" s="192"/>
      <c r="N338" s="193"/>
      <c r="O338" s="193"/>
      <c r="P338" s="193"/>
      <c r="Q338" s="193"/>
      <c r="R338" s="193"/>
      <c r="S338" s="193"/>
      <c r="T338" s="194"/>
      <c r="AT338" s="195" t="s">
        <v>139</v>
      </c>
      <c r="AU338" s="195" t="s">
        <v>87</v>
      </c>
      <c r="AV338" s="11" t="s">
        <v>23</v>
      </c>
      <c r="AW338" s="11" t="s">
        <v>39</v>
      </c>
      <c r="AX338" s="11" t="s">
        <v>78</v>
      </c>
      <c r="AY338" s="195" t="s">
        <v>131</v>
      </c>
    </row>
    <row r="339" spans="2:65" s="12" customFormat="1" ht="10.199999999999999">
      <c r="B339" s="196"/>
      <c r="C339" s="197"/>
      <c r="D339" s="187" t="s">
        <v>139</v>
      </c>
      <c r="E339" s="198" t="s">
        <v>32</v>
      </c>
      <c r="F339" s="199" t="s">
        <v>457</v>
      </c>
      <c r="G339" s="197"/>
      <c r="H339" s="200">
        <v>9.9960000000000004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139</v>
      </c>
      <c r="AU339" s="206" t="s">
        <v>87</v>
      </c>
      <c r="AV339" s="12" t="s">
        <v>87</v>
      </c>
      <c r="AW339" s="12" t="s">
        <v>39</v>
      </c>
      <c r="AX339" s="12" t="s">
        <v>78</v>
      </c>
      <c r="AY339" s="206" t="s">
        <v>131</v>
      </c>
    </row>
    <row r="340" spans="2:65" s="13" customFormat="1" ht="10.199999999999999">
      <c r="B340" s="207"/>
      <c r="C340" s="208"/>
      <c r="D340" s="187" t="s">
        <v>139</v>
      </c>
      <c r="E340" s="209" t="s">
        <v>32</v>
      </c>
      <c r="F340" s="210" t="s">
        <v>164</v>
      </c>
      <c r="G340" s="208"/>
      <c r="H340" s="211">
        <v>170.8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139</v>
      </c>
      <c r="AU340" s="217" t="s">
        <v>87</v>
      </c>
      <c r="AV340" s="13" t="s">
        <v>137</v>
      </c>
      <c r="AW340" s="13" t="s">
        <v>39</v>
      </c>
      <c r="AX340" s="13" t="s">
        <v>23</v>
      </c>
      <c r="AY340" s="217" t="s">
        <v>131</v>
      </c>
    </row>
    <row r="341" spans="2:65" s="1" customFormat="1" ht="33.75" customHeight="1">
      <c r="B341" s="33"/>
      <c r="C341" s="173" t="s">
        <v>458</v>
      </c>
      <c r="D341" s="173" t="s">
        <v>133</v>
      </c>
      <c r="E341" s="174" t="s">
        <v>459</v>
      </c>
      <c r="F341" s="175" t="s">
        <v>460</v>
      </c>
      <c r="G341" s="176" t="s">
        <v>157</v>
      </c>
      <c r="H341" s="177">
        <v>288.52</v>
      </c>
      <c r="I341" s="178"/>
      <c r="J341" s="179">
        <f>ROUND(I341*H341,2)</f>
        <v>0</v>
      </c>
      <c r="K341" s="175" t="s">
        <v>145</v>
      </c>
      <c r="L341" s="37"/>
      <c r="M341" s="180" t="s">
        <v>32</v>
      </c>
      <c r="N341" s="181" t="s">
        <v>51</v>
      </c>
      <c r="O341" s="59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AR341" s="16" t="s">
        <v>137</v>
      </c>
      <c r="AT341" s="16" t="s">
        <v>133</v>
      </c>
      <c r="AU341" s="16" t="s">
        <v>87</v>
      </c>
      <c r="AY341" s="16" t="s">
        <v>131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137</v>
      </c>
      <c r="BK341" s="184">
        <f>ROUND(I341*H341,2)</f>
        <v>0</v>
      </c>
      <c r="BL341" s="16" t="s">
        <v>137</v>
      </c>
      <c r="BM341" s="16" t="s">
        <v>461</v>
      </c>
    </row>
    <row r="342" spans="2:65" s="11" customFormat="1" ht="10.199999999999999">
      <c r="B342" s="185"/>
      <c r="C342" s="186"/>
      <c r="D342" s="187" t="s">
        <v>139</v>
      </c>
      <c r="E342" s="188" t="s">
        <v>32</v>
      </c>
      <c r="F342" s="189" t="s">
        <v>462</v>
      </c>
      <c r="G342" s="186"/>
      <c r="H342" s="188" t="s">
        <v>32</v>
      </c>
      <c r="I342" s="190"/>
      <c r="J342" s="186"/>
      <c r="K342" s="186"/>
      <c r="L342" s="191"/>
      <c r="M342" s="192"/>
      <c r="N342" s="193"/>
      <c r="O342" s="193"/>
      <c r="P342" s="193"/>
      <c r="Q342" s="193"/>
      <c r="R342" s="193"/>
      <c r="S342" s="193"/>
      <c r="T342" s="194"/>
      <c r="AT342" s="195" t="s">
        <v>139</v>
      </c>
      <c r="AU342" s="195" t="s">
        <v>87</v>
      </c>
      <c r="AV342" s="11" t="s">
        <v>23</v>
      </c>
      <c r="AW342" s="11" t="s">
        <v>39</v>
      </c>
      <c r="AX342" s="11" t="s">
        <v>78</v>
      </c>
      <c r="AY342" s="195" t="s">
        <v>131</v>
      </c>
    </row>
    <row r="343" spans="2:65" s="11" customFormat="1" ht="10.199999999999999">
      <c r="B343" s="185"/>
      <c r="C343" s="186"/>
      <c r="D343" s="187" t="s">
        <v>139</v>
      </c>
      <c r="E343" s="188" t="s">
        <v>32</v>
      </c>
      <c r="F343" s="189" t="s">
        <v>463</v>
      </c>
      <c r="G343" s="186"/>
      <c r="H343" s="188" t="s">
        <v>32</v>
      </c>
      <c r="I343" s="190"/>
      <c r="J343" s="186"/>
      <c r="K343" s="186"/>
      <c r="L343" s="191"/>
      <c r="M343" s="192"/>
      <c r="N343" s="193"/>
      <c r="O343" s="193"/>
      <c r="P343" s="193"/>
      <c r="Q343" s="193"/>
      <c r="R343" s="193"/>
      <c r="S343" s="193"/>
      <c r="T343" s="194"/>
      <c r="AT343" s="195" t="s">
        <v>139</v>
      </c>
      <c r="AU343" s="195" t="s">
        <v>87</v>
      </c>
      <c r="AV343" s="11" t="s">
        <v>23</v>
      </c>
      <c r="AW343" s="11" t="s">
        <v>39</v>
      </c>
      <c r="AX343" s="11" t="s">
        <v>78</v>
      </c>
      <c r="AY343" s="195" t="s">
        <v>131</v>
      </c>
    </row>
    <row r="344" spans="2:65" s="12" customFormat="1" ht="10.199999999999999">
      <c r="B344" s="196"/>
      <c r="C344" s="197"/>
      <c r="D344" s="187" t="s">
        <v>139</v>
      </c>
      <c r="E344" s="198" t="s">
        <v>32</v>
      </c>
      <c r="F344" s="199" t="s">
        <v>464</v>
      </c>
      <c r="G344" s="197"/>
      <c r="H344" s="200">
        <v>278.51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139</v>
      </c>
      <c r="AU344" s="206" t="s">
        <v>87</v>
      </c>
      <c r="AV344" s="12" t="s">
        <v>87</v>
      </c>
      <c r="AW344" s="12" t="s">
        <v>39</v>
      </c>
      <c r="AX344" s="12" t="s">
        <v>78</v>
      </c>
      <c r="AY344" s="206" t="s">
        <v>131</v>
      </c>
    </row>
    <row r="345" spans="2:65" s="11" customFormat="1" ht="10.199999999999999">
      <c r="B345" s="185"/>
      <c r="C345" s="186"/>
      <c r="D345" s="187" t="s">
        <v>139</v>
      </c>
      <c r="E345" s="188" t="s">
        <v>32</v>
      </c>
      <c r="F345" s="189" t="s">
        <v>465</v>
      </c>
      <c r="G345" s="186"/>
      <c r="H345" s="188" t="s">
        <v>32</v>
      </c>
      <c r="I345" s="190"/>
      <c r="J345" s="186"/>
      <c r="K345" s="186"/>
      <c r="L345" s="191"/>
      <c r="M345" s="192"/>
      <c r="N345" s="193"/>
      <c r="O345" s="193"/>
      <c r="P345" s="193"/>
      <c r="Q345" s="193"/>
      <c r="R345" s="193"/>
      <c r="S345" s="193"/>
      <c r="T345" s="194"/>
      <c r="AT345" s="195" t="s">
        <v>139</v>
      </c>
      <c r="AU345" s="195" t="s">
        <v>87</v>
      </c>
      <c r="AV345" s="11" t="s">
        <v>23</v>
      </c>
      <c r="AW345" s="11" t="s">
        <v>39</v>
      </c>
      <c r="AX345" s="11" t="s">
        <v>78</v>
      </c>
      <c r="AY345" s="195" t="s">
        <v>131</v>
      </c>
    </row>
    <row r="346" spans="2:65" s="12" customFormat="1" ht="10.199999999999999">
      <c r="B346" s="196"/>
      <c r="C346" s="197"/>
      <c r="D346" s="187" t="s">
        <v>139</v>
      </c>
      <c r="E346" s="198" t="s">
        <v>32</v>
      </c>
      <c r="F346" s="199" t="s">
        <v>466</v>
      </c>
      <c r="G346" s="197"/>
      <c r="H346" s="200">
        <v>10.01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139</v>
      </c>
      <c r="AU346" s="206" t="s">
        <v>87</v>
      </c>
      <c r="AV346" s="12" t="s">
        <v>87</v>
      </c>
      <c r="AW346" s="12" t="s">
        <v>39</v>
      </c>
      <c r="AX346" s="12" t="s">
        <v>78</v>
      </c>
      <c r="AY346" s="206" t="s">
        <v>131</v>
      </c>
    </row>
    <row r="347" spans="2:65" s="13" customFormat="1" ht="10.199999999999999">
      <c r="B347" s="207"/>
      <c r="C347" s="208"/>
      <c r="D347" s="187" t="s">
        <v>139</v>
      </c>
      <c r="E347" s="209" t="s">
        <v>32</v>
      </c>
      <c r="F347" s="210" t="s">
        <v>164</v>
      </c>
      <c r="G347" s="208"/>
      <c r="H347" s="211">
        <v>288.52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139</v>
      </c>
      <c r="AU347" s="217" t="s">
        <v>87</v>
      </c>
      <c r="AV347" s="13" t="s">
        <v>137</v>
      </c>
      <c r="AW347" s="13" t="s">
        <v>39</v>
      </c>
      <c r="AX347" s="13" t="s">
        <v>23</v>
      </c>
      <c r="AY347" s="217" t="s">
        <v>131</v>
      </c>
    </row>
    <row r="348" spans="2:65" s="1" customFormat="1" ht="33.75" customHeight="1">
      <c r="B348" s="33"/>
      <c r="C348" s="173" t="s">
        <v>467</v>
      </c>
      <c r="D348" s="173" t="s">
        <v>133</v>
      </c>
      <c r="E348" s="174" t="s">
        <v>468</v>
      </c>
      <c r="F348" s="175" t="s">
        <v>469</v>
      </c>
      <c r="G348" s="176" t="s">
        <v>136</v>
      </c>
      <c r="H348" s="177">
        <v>699.4</v>
      </c>
      <c r="I348" s="178"/>
      <c r="J348" s="179">
        <f>ROUND(I348*H348,2)</f>
        <v>0</v>
      </c>
      <c r="K348" s="175" t="s">
        <v>145</v>
      </c>
      <c r="L348" s="37"/>
      <c r="M348" s="180" t="s">
        <v>32</v>
      </c>
      <c r="N348" s="181" t="s">
        <v>51</v>
      </c>
      <c r="O348" s="59"/>
      <c r="P348" s="182">
        <f>O348*H348</f>
        <v>0</v>
      </c>
      <c r="Q348" s="182">
        <v>7.6540039999999998E-3</v>
      </c>
      <c r="R348" s="182">
        <f>Q348*H348</f>
        <v>5.3532103975999998</v>
      </c>
      <c r="S348" s="182">
        <v>0</v>
      </c>
      <c r="T348" s="183">
        <f>S348*H348</f>
        <v>0</v>
      </c>
      <c r="AR348" s="16" t="s">
        <v>137</v>
      </c>
      <c r="AT348" s="16" t="s">
        <v>133</v>
      </c>
      <c r="AU348" s="16" t="s">
        <v>87</v>
      </c>
      <c r="AY348" s="16" t="s">
        <v>131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137</v>
      </c>
      <c r="BK348" s="184">
        <f>ROUND(I348*H348,2)</f>
        <v>0</v>
      </c>
      <c r="BL348" s="16" t="s">
        <v>137</v>
      </c>
      <c r="BM348" s="16" t="s">
        <v>470</v>
      </c>
    </row>
    <row r="349" spans="2:65" s="11" customFormat="1" ht="10.199999999999999">
      <c r="B349" s="185"/>
      <c r="C349" s="186"/>
      <c r="D349" s="187" t="s">
        <v>139</v>
      </c>
      <c r="E349" s="188" t="s">
        <v>32</v>
      </c>
      <c r="F349" s="189" t="s">
        <v>255</v>
      </c>
      <c r="G349" s="186"/>
      <c r="H349" s="188" t="s">
        <v>32</v>
      </c>
      <c r="I349" s="190"/>
      <c r="J349" s="186"/>
      <c r="K349" s="186"/>
      <c r="L349" s="191"/>
      <c r="M349" s="192"/>
      <c r="N349" s="193"/>
      <c r="O349" s="193"/>
      <c r="P349" s="193"/>
      <c r="Q349" s="193"/>
      <c r="R349" s="193"/>
      <c r="S349" s="193"/>
      <c r="T349" s="194"/>
      <c r="AT349" s="195" t="s">
        <v>139</v>
      </c>
      <c r="AU349" s="195" t="s">
        <v>87</v>
      </c>
      <c r="AV349" s="11" t="s">
        <v>23</v>
      </c>
      <c r="AW349" s="11" t="s">
        <v>39</v>
      </c>
      <c r="AX349" s="11" t="s">
        <v>78</v>
      </c>
      <c r="AY349" s="195" t="s">
        <v>131</v>
      </c>
    </row>
    <row r="350" spans="2:65" s="11" customFormat="1" ht="10.199999999999999">
      <c r="B350" s="185"/>
      <c r="C350" s="186"/>
      <c r="D350" s="187" t="s">
        <v>139</v>
      </c>
      <c r="E350" s="188" t="s">
        <v>32</v>
      </c>
      <c r="F350" s="189" t="s">
        <v>471</v>
      </c>
      <c r="G350" s="186"/>
      <c r="H350" s="188" t="s">
        <v>32</v>
      </c>
      <c r="I350" s="190"/>
      <c r="J350" s="186"/>
      <c r="K350" s="186"/>
      <c r="L350" s="191"/>
      <c r="M350" s="192"/>
      <c r="N350" s="193"/>
      <c r="O350" s="193"/>
      <c r="P350" s="193"/>
      <c r="Q350" s="193"/>
      <c r="R350" s="193"/>
      <c r="S350" s="193"/>
      <c r="T350" s="194"/>
      <c r="AT350" s="195" t="s">
        <v>139</v>
      </c>
      <c r="AU350" s="195" t="s">
        <v>87</v>
      </c>
      <c r="AV350" s="11" t="s">
        <v>23</v>
      </c>
      <c r="AW350" s="11" t="s">
        <v>39</v>
      </c>
      <c r="AX350" s="11" t="s">
        <v>78</v>
      </c>
      <c r="AY350" s="195" t="s">
        <v>131</v>
      </c>
    </row>
    <row r="351" spans="2:65" s="12" customFormat="1" ht="10.199999999999999">
      <c r="B351" s="196"/>
      <c r="C351" s="197"/>
      <c r="D351" s="187" t="s">
        <v>139</v>
      </c>
      <c r="E351" s="198" t="s">
        <v>32</v>
      </c>
      <c r="F351" s="199" t="s">
        <v>472</v>
      </c>
      <c r="G351" s="197"/>
      <c r="H351" s="200">
        <v>579.77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139</v>
      </c>
      <c r="AU351" s="206" t="s">
        <v>87</v>
      </c>
      <c r="AV351" s="12" t="s">
        <v>87</v>
      </c>
      <c r="AW351" s="12" t="s">
        <v>39</v>
      </c>
      <c r="AX351" s="12" t="s">
        <v>78</v>
      </c>
      <c r="AY351" s="206" t="s">
        <v>131</v>
      </c>
    </row>
    <row r="352" spans="2:65" s="11" customFormat="1" ht="10.199999999999999">
      <c r="B352" s="185"/>
      <c r="C352" s="186"/>
      <c r="D352" s="187" t="s">
        <v>139</v>
      </c>
      <c r="E352" s="188" t="s">
        <v>32</v>
      </c>
      <c r="F352" s="189" t="s">
        <v>473</v>
      </c>
      <c r="G352" s="186"/>
      <c r="H352" s="188" t="s">
        <v>32</v>
      </c>
      <c r="I352" s="190"/>
      <c r="J352" s="186"/>
      <c r="K352" s="186"/>
      <c r="L352" s="191"/>
      <c r="M352" s="192"/>
      <c r="N352" s="193"/>
      <c r="O352" s="193"/>
      <c r="P352" s="193"/>
      <c r="Q352" s="193"/>
      <c r="R352" s="193"/>
      <c r="S352" s="193"/>
      <c r="T352" s="194"/>
      <c r="AT352" s="195" t="s">
        <v>139</v>
      </c>
      <c r="AU352" s="195" t="s">
        <v>87</v>
      </c>
      <c r="AV352" s="11" t="s">
        <v>23</v>
      </c>
      <c r="AW352" s="11" t="s">
        <v>39</v>
      </c>
      <c r="AX352" s="11" t="s">
        <v>78</v>
      </c>
      <c r="AY352" s="195" t="s">
        <v>131</v>
      </c>
    </row>
    <row r="353" spans="2:65" s="12" customFormat="1" ht="10.199999999999999">
      <c r="B353" s="196"/>
      <c r="C353" s="197"/>
      <c r="D353" s="187" t="s">
        <v>139</v>
      </c>
      <c r="E353" s="198" t="s">
        <v>32</v>
      </c>
      <c r="F353" s="199" t="s">
        <v>474</v>
      </c>
      <c r="G353" s="197"/>
      <c r="H353" s="200">
        <v>35.130000000000003</v>
      </c>
      <c r="I353" s="201"/>
      <c r="J353" s="197"/>
      <c r="K353" s="197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139</v>
      </c>
      <c r="AU353" s="206" t="s">
        <v>87</v>
      </c>
      <c r="AV353" s="12" t="s">
        <v>87</v>
      </c>
      <c r="AW353" s="12" t="s">
        <v>39</v>
      </c>
      <c r="AX353" s="12" t="s">
        <v>78</v>
      </c>
      <c r="AY353" s="206" t="s">
        <v>131</v>
      </c>
    </row>
    <row r="354" spans="2:65" s="11" customFormat="1" ht="10.199999999999999">
      <c r="B354" s="185"/>
      <c r="C354" s="186"/>
      <c r="D354" s="187" t="s">
        <v>139</v>
      </c>
      <c r="E354" s="188" t="s">
        <v>32</v>
      </c>
      <c r="F354" s="189" t="s">
        <v>475</v>
      </c>
      <c r="G354" s="186"/>
      <c r="H354" s="188" t="s">
        <v>32</v>
      </c>
      <c r="I354" s="190"/>
      <c r="J354" s="186"/>
      <c r="K354" s="186"/>
      <c r="L354" s="191"/>
      <c r="M354" s="192"/>
      <c r="N354" s="193"/>
      <c r="O354" s="193"/>
      <c r="P354" s="193"/>
      <c r="Q354" s="193"/>
      <c r="R354" s="193"/>
      <c r="S354" s="193"/>
      <c r="T354" s="194"/>
      <c r="AT354" s="195" t="s">
        <v>139</v>
      </c>
      <c r="AU354" s="195" t="s">
        <v>87</v>
      </c>
      <c r="AV354" s="11" t="s">
        <v>23</v>
      </c>
      <c r="AW354" s="11" t="s">
        <v>39</v>
      </c>
      <c r="AX354" s="11" t="s">
        <v>78</v>
      </c>
      <c r="AY354" s="195" t="s">
        <v>131</v>
      </c>
    </row>
    <row r="355" spans="2:65" s="12" customFormat="1" ht="10.199999999999999">
      <c r="B355" s="196"/>
      <c r="C355" s="197"/>
      <c r="D355" s="187" t="s">
        <v>139</v>
      </c>
      <c r="E355" s="198" t="s">
        <v>32</v>
      </c>
      <c r="F355" s="199" t="s">
        <v>476</v>
      </c>
      <c r="G355" s="197"/>
      <c r="H355" s="200">
        <v>84.5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139</v>
      </c>
      <c r="AU355" s="206" t="s">
        <v>87</v>
      </c>
      <c r="AV355" s="12" t="s">
        <v>87</v>
      </c>
      <c r="AW355" s="12" t="s">
        <v>39</v>
      </c>
      <c r="AX355" s="12" t="s">
        <v>78</v>
      </c>
      <c r="AY355" s="206" t="s">
        <v>131</v>
      </c>
    </row>
    <row r="356" spans="2:65" s="13" customFormat="1" ht="10.199999999999999">
      <c r="B356" s="207"/>
      <c r="C356" s="208"/>
      <c r="D356" s="187" t="s">
        <v>139</v>
      </c>
      <c r="E356" s="209" t="s">
        <v>32</v>
      </c>
      <c r="F356" s="210" t="s">
        <v>164</v>
      </c>
      <c r="G356" s="208"/>
      <c r="H356" s="211">
        <v>699.4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139</v>
      </c>
      <c r="AU356" s="217" t="s">
        <v>87</v>
      </c>
      <c r="AV356" s="13" t="s">
        <v>137</v>
      </c>
      <c r="AW356" s="13" t="s">
        <v>39</v>
      </c>
      <c r="AX356" s="13" t="s">
        <v>23</v>
      </c>
      <c r="AY356" s="217" t="s">
        <v>131</v>
      </c>
    </row>
    <row r="357" spans="2:65" s="1" customFormat="1" ht="33.75" customHeight="1">
      <c r="B357" s="33"/>
      <c r="C357" s="173" t="s">
        <v>477</v>
      </c>
      <c r="D357" s="173" t="s">
        <v>133</v>
      </c>
      <c r="E357" s="174" t="s">
        <v>478</v>
      </c>
      <c r="F357" s="175" t="s">
        <v>479</v>
      </c>
      <c r="G357" s="176" t="s">
        <v>136</v>
      </c>
      <c r="H357" s="177">
        <v>699.4</v>
      </c>
      <c r="I357" s="178"/>
      <c r="J357" s="179">
        <f>ROUND(I357*H357,2)</f>
        <v>0</v>
      </c>
      <c r="K357" s="175" t="s">
        <v>145</v>
      </c>
      <c r="L357" s="37"/>
      <c r="M357" s="180" t="s">
        <v>32</v>
      </c>
      <c r="N357" s="181" t="s">
        <v>51</v>
      </c>
      <c r="O357" s="59"/>
      <c r="P357" s="182">
        <f>O357*H357</f>
        <v>0</v>
      </c>
      <c r="Q357" s="182">
        <v>8.5693499999999997E-4</v>
      </c>
      <c r="R357" s="182">
        <f>Q357*H357</f>
        <v>0.59934033899999994</v>
      </c>
      <c r="S357" s="182">
        <v>0</v>
      </c>
      <c r="T357" s="183">
        <f>S357*H357</f>
        <v>0</v>
      </c>
      <c r="AR357" s="16" t="s">
        <v>137</v>
      </c>
      <c r="AT357" s="16" t="s">
        <v>133</v>
      </c>
      <c r="AU357" s="16" t="s">
        <v>87</v>
      </c>
      <c r="AY357" s="16" t="s">
        <v>131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137</v>
      </c>
      <c r="BK357" s="184">
        <f>ROUND(I357*H357,2)</f>
        <v>0</v>
      </c>
      <c r="BL357" s="16" t="s">
        <v>137</v>
      </c>
      <c r="BM357" s="16" t="s">
        <v>480</v>
      </c>
    </row>
    <row r="358" spans="2:65" s="1" customFormat="1" ht="33.75" customHeight="1">
      <c r="B358" s="33"/>
      <c r="C358" s="173" t="s">
        <v>481</v>
      </c>
      <c r="D358" s="173" t="s">
        <v>133</v>
      </c>
      <c r="E358" s="174" t="s">
        <v>482</v>
      </c>
      <c r="F358" s="175" t="s">
        <v>483</v>
      </c>
      <c r="G358" s="176" t="s">
        <v>438</v>
      </c>
      <c r="H358" s="177">
        <v>1.17</v>
      </c>
      <c r="I358" s="178"/>
      <c r="J358" s="179">
        <f>ROUND(I358*H358,2)</f>
        <v>0</v>
      </c>
      <c r="K358" s="175" t="s">
        <v>145</v>
      </c>
      <c r="L358" s="37"/>
      <c r="M358" s="180" t="s">
        <v>32</v>
      </c>
      <c r="N358" s="181" t="s">
        <v>51</v>
      </c>
      <c r="O358" s="59"/>
      <c r="P358" s="182">
        <f>O358*H358</f>
        <v>0</v>
      </c>
      <c r="Q358" s="182">
        <v>1.0958000000000001</v>
      </c>
      <c r="R358" s="182">
        <f>Q358*H358</f>
        <v>1.2820860000000001</v>
      </c>
      <c r="S358" s="182">
        <v>0</v>
      </c>
      <c r="T358" s="183">
        <f>S358*H358</f>
        <v>0</v>
      </c>
      <c r="AR358" s="16" t="s">
        <v>137</v>
      </c>
      <c r="AT358" s="16" t="s">
        <v>133</v>
      </c>
      <c r="AU358" s="16" t="s">
        <v>87</v>
      </c>
      <c r="AY358" s="16" t="s">
        <v>131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137</v>
      </c>
      <c r="BK358" s="184">
        <f>ROUND(I358*H358,2)</f>
        <v>0</v>
      </c>
      <c r="BL358" s="16" t="s">
        <v>137</v>
      </c>
      <c r="BM358" s="16" t="s">
        <v>484</v>
      </c>
    </row>
    <row r="359" spans="2:65" s="11" customFormat="1" ht="10.199999999999999">
      <c r="B359" s="185"/>
      <c r="C359" s="186"/>
      <c r="D359" s="187" t="s">
        <v>139</v>
      </c>
      <c r="E359" s="188" t="s">
        <v>32</v>
      </c>
      <c r="F359" s="189" t="s">
        <v>485</v>
      </c>
      <c r="G359" s="186"/>
      <c r="H359" s="188" t="s">
        <v>32</v>
      </c>
      <c r="I359" s="190"/>
      <c r="J359" s="186"/>
      <c r="K359" s="186"/>
      <c r="L359" s="191"/>
      <c r="M359" s="192"/>
      <c r="N359" s="193"/>
      <c r="O359" s="193"/>
      <c r="P359" s="193"/>
      <c r="Q359" s="193"/>
      <c r="R359" s="193"/>
      <c r="S359" s="193"/>
      <c r="T359" s="194"/>
      <c r="AT359" s="195" t="s">
        <v>139</v>
      </c>
      <c r="AU359" s="195" t="s">
        <v>87</v>
      </c>
      <c r="AV359" s="11" t="s">
        <v>23</v>
      </c>
      <c r="AW359" s="11" t="s">
        <v>39</v>
      </c>
      <c r="AX359" s="11" t="s">
        <v>78</v>
      </c>
      <c r="AY359" s="195" t="s">
        <v>131</v>
      </c>
    </row>
    <row r="360" spans="2:65" s="12" customFormat="1" ht="10.199999999999999">
      <c r="B360" s="196"/>
      <c r="C360" s="197"/>
      <c r="D360" s="187" t="s">
        <v>139</v>
      </c>
      <c r="E360" s="198" t="s">
        <v>32</v>
      </c>
      <c r="F360" s="199" t="s">
        <v>486</v>
      </c>
      <c r="G360" s="197"/>
      <c r="H360" s="200">
        <v>1.17</v>
      </c>
      <c r="I360" s="201"/>
      <c r="J360" s="197"/>
      <c r="K360" s="197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139</v>
      </c>
      <c r="AU360" s="206" t="s">
        <v>87</v>
      </c>
      <c r="AV360" s="12" t="s">
        <v>87</v>
      </c>
      <c r="AW360" s="12" t="s">
        <v>39</v>
      </c>
      <c r="AX360" s="12" t="s">
        <v>23</v>
      </c>
      <c r="AY360" s="206" t="s">
        <v>131</v>
      </c>
    </row>
    <row r="361" spans="2:65" s="1" customFormat="1" ht="33.75" customHeight="1">
      <c r="B361" s="33"/>
      <c r="C361" s="173" t="s">
        <v>487</v>
      </c>
      <c r="D361" s="173" t="s">
        <v>133</v>
      </c>
      <c r="E361" s="174" t="s">
        <v>488</v>
      </c>
      <c r="F361" s="175" t="s">
        <v>489</v>
      </c>
      <c r="G361" s="176" t="s">
        <v>438</v>
      </c>
      <c r="H361" s="177">
        <v>6.6150000000000002</v>
      </c>
      <c r="I361" s="178"/>
      <c r="J361" s="179">
        <f>ROUND(I361*H361,2)</f>
        <v>0</v>
      </c>
      <c r="K361" s="175" t="s">
        <v>145</v>
      </c>
      <c r="L361" s="37"/>
      <c r="M361" s="180" t="s">
        <v>32</v>
      </c>
      <c r="N361" s="181" t="s">
        <v>51</v>
      </c>
      <c r="O361" s="59"/>
      <c r="P361" s="182">
        <f>O361*H361</f>
        <v>0</v>
      </c>
      <c r="Q361" s="182">
        <v>1.0563100000000001</v>
      </c>
      <c r="R361" s="182">
        <f>Q361*H361</f>
        <v>6.9874906500000007</v>
      </c>
      <c r="S361" s="182">
        <v>0</v>
      </c>
      <c r="T361" s="183">
        <f>S361*H361</f>
        <v>0</v>
      </c>
      <c r="AR361" s="16" t="s">
        <v>137</v>
      </c>
      <c r="AT361" s="16" t="s">
        <v>133</v>
      </c>
      <c r="AU361" s="16" t="s">
        <v>87</v>
      </c>
      <c r="AY361" s="16" t="s">
        <v>131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137</v>
      </c>
      <c r="BK361" s="184">
        <f>ROUND(I361*H361,2)</f>
        <v>0</v>
      </c>
      <c r="BL361" s="16" t="s">
        <v>137</v>
      </c>
      <c r="BM361" s="16" t="s">
        <v>490</v>
      </c>
    </row>
    <row r="362" spans="2:65" s="11" customFormat="1" ht="10.199999999999999">
      <c r="B362" s="185"/>
      <c r="C362" s="186"/>
      <c r="D362" s="187" t="s">
        <v>139</v>
      </c>
      <c r="E362" s="188" t="s">
        <v>32</v>
      </c>
      <c r="F362" s="189" t="s">
        <v>491</v>
      </c>
      <c r="G362" s="186"/>
      <c r="H362" s="188" t="s">
        <v>32</v>
      </c>
      <c r="I362" s="190"/>
      <c r="J362" s="186"/>
      <c r="K362" s="186"/>
      <c r="L362" s="191"/>
      <c r="M362" s="192"/>
      <c r="N362" s="193"/>
      <c r="O362" s="193"/>
      <c r="P362" s="193"/>
      <c r="Q362" s="193"/>
      <c r="R362" s="193"/>
      <c r="S362" s="193"/>
      <c r="T362" s="194"/>
      <c r="AT362" s="195" t="s">
        <v>139</v>
      </c>
      <c r="AU362" s="195" t="s">
        <v>87</v>
      </c>
      <c r="AV362" s="11" t="s">
        <v>23</v>
      </c>
      <c r="AW362" s="11" t="s">
        <v>39</v>
      </c>
      <c r="AX362" s="11" t="s">
        <v>78</v>
      </c>
      <c r="AY362" s="195" t="s">
        <v>131</v>
      </c>
    </row>
    <row r="363" spans="2:65" s="12" customFormat="1" ht="10.199999999999999">
      <c r="B363" s="196"/>
      <c r="C363" s="197"/>
      <c r="D363" s="187" t="s">
        <v>139</v>
      </c>
      <c r="E363" s="198" t="s">
        <v>32</v>
      </c>
      <c r="F363" s="199" t="s">
        <v>492</v>
      </c>
      <c r="G363" s="197"/>
      <c r="H363" s="200">
        <v>6.6150000000000002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139</v>
      </c>
      <c r="AU363" s="206" t="s">
        <v>87</v>
      </c>
      <c r="AV363" s="12" t="s">
        <v>87</v>
      </c>
      <c r="AW363" s="12" t="s">
        <v>39</v>
      </c>
      <c r="AX363" s="12" t="s">
        <v>23</v>
      </c>
      <c r="AY363" s="206" t="s">
        <v>131</v>
      </c>
    </row>
    <row r="364" spans="2:65" s="1" customFormat="1" ht="33.75" customHeight="1">
      <c r="B364" s="33"/>
      <c r="C364" s="173" t="s">
        <v>493</v>
      </c>
      <c r="D364" s="173" t="s">
        <v>133</v>
      </c>
      <c r="E364" s="174" t="s">
        <v>494</v>
      </c>
      <c r="F364" s="175" t="s">
        <v>495</v>
      </c>
      <c r="G364" s="176" t="s">
        <v>438</v>
      </c>
      <c r="H364" s="177">
        <v>1.2150000000000001</v>
      </c>
      <c r="I364" s="178"/>
      <c r="J364" s="179">
        <f>ROUND(I364*H364,2)</f>
        <v>0</v>
      </c>
      <c r="K364" s="175" t="s">
        <v>145</v>
      </c>
      <c r="L364" s="37"/>
      <c r="M364" s="180" t="s">
        <v>32</v>
      </c>
      <c r="N364" s="181" t="s">
        <v>51</v>
      </c>
      <c r="O364" s="59"/>
      <c r="P364" s="182">
        <f>O364*H364</f>
        <v>0</v>
      </c>
      <c r="Q364" s="182">
        <v>1.0395099999999999</v>
      </c>
      <c r="R364" s="182">
        <f>Q364*H364</f>
        <v>1.2630046500000001</v>
      </c>
      <c r="S364" s="182">
        <v>0</v>
      </c>
      <c r="T364" s="183">
        <f>S364*H364</f>
        <v>0</v>
      </c>
      <c r="AR364" s="16" t="s">
        <v>137</v>
      </c>
      <c r="AT364" s="16" t="s">
        <v>133</v>
      </c>
      <c r="AU364" s="16" t="s">
        <v>87</v>
      </c>
      <c r="AY364" s="16" t="s">
        <v>131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137</v>
      </c>
      <c r="BK364" s="184">
        <f>ROUND(I364*H364,2)</f>
        <v>0</v>
      </c>
      <c r="BL364" s="16" t="s">
        <v>137</v>
      </c>
      <c r="BM364" s="16" t="s">
        <v>496</v>
      </c>
    </row>
    <row r="365" spans="2:65" s="11" customFormat="1" ht="10.199999999999999">
      <c r="B365" s="185"/>
      <c r="C365" s="186"/>
      <c r="D365" s="187" t="s">
        <v>139</v>
      </c>
      <c r="E365" s="188" t="s">
        <v>32</v>
      </c>
      <c r="F365" s="189" t="s">
        <v>497</v>
      </c>
      <c r="G365" s="186"/>
      <c r="H365" s="188" t="s">
        <v>32</v>
      </c>
      <c r="I365" s="190"/>
      <c r="J365" s="186"/>
      <c r="K365" s="186"/>
      <c r="L365" s="191"/>
      <c r="M365" s="192"/>
      <c r="N365" s="193"/>
      <c r="O365" s="193"/>
      <c r="P365" s="193"/>
      <c r="Q365" s="193"/>
      <c r="R365" s="193"/>
      <c r="S365" s="193"/>
      <c r="T365" s="194"/>
      <c r="AT365" s="195" t="s">
        <v>139</v>
      </c>
      <c r="AU365" s="195" t="s">
        <v>87</v>
      </c>
      <c r="AV365" s="11" t="s">
        <v>23</v>
      </c>
      <c r="AW365" s="11" t="s">
        <v>39</v>
      </c>
      <c r="AX365" s="11" t="s">
        <v>78</v>
      </c>
      <c r="AY365" s="195" t="s">
        <v>131</v>
      </c>
    </row>
    <row r="366" spans="2:65" s="12" customFormat="1" ht="10.199999999999999">
      <c r="B366" s="196"/>
      <c r="C366" s="197"/>
      <c r="D366" s="187" t="s">
        <v>139</v>
      </c>
      <c r="E366" s="198" t="s">
        <v>32</v>
      </c>
      <c r="F366" s="199" t="s">
        <v>498</v>
      </c>
      <c r="G366" s="197"/>
      <c r="H366" s="200">
        <v>1.2150000000000001</v>
      </c>
      <c r="I366" s="201"/>
      <c r="J366" s="197"/>
      <c r="K366" s="197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139</v>
      </c>
      <c r="AU366" s="206" t="s">
        <v>87</v>
      </c>
      <c r="AV366" s="12" t="s">
        <v>87</v>
      </c>
      <c r="AW366" s="12" t="s">
        <v>39</v>
      </c>
      <c r="AX366" s="12" t="s">
        <v>23</v>
      </c>
      <c r="AY366" s="206" t="s">
        <v>131</v>
      </c>
    </row>
    <row r="367" spans="2:65" s="1" customFormat="1" ht="22.5" customHeight="1">
      <c r="B367" s="33"/>
      <c r="C367" s="173" t="s">
        <v>499</v>
      </c>
      <c r="D367" s="173" t="s">
        <v>133</v>
      </c>
      <c r="E367" s="174" t="s">
        <v>500</v>
      </c>
      <c r="F367" s="175" t="s">
        <v>501</v>
      </c>
      <c r="G367" s="176" t="s">
        <v>502</v>
      </c>
      <c r="H367" s="177">
        <v>57</v>
      </c>
      <c r="I367" s="178"/>
      <c r="J367" s="179">
        <f>ROUND(I367*H367,2)</f>
        <v>0</v>
      </c>
      <c r="K367" s="175" t="s">
        <v>145</v>
      </c>
      <c r="L367" s="37"/>
      <c r="M367" s="180" t="s">
        <v>32</v>
      </c>
      <c r="N367" s="181" t="s">
        <v>51</v>
      </c>
      <c r="O367" s="59"/>
      <c r="P367" s="182">
        <f>O367*H367</f>
        <v>0</v>
      </c>
      <c r="Q367" s="182">
        <v>0.17488999999999999</v>
      </c>
      <c r="R367" s="182">
        <f>Q367*H367</f>
        <v>9.968729999999999</v>
      </c>
      <c r="S367" s="182">
        <v>0</v>
      </c>
      <c r="T367" s="183">
        <f>S367*H367</f>
        <v>0</v>
      </c>
      <c r="AR367" s="16" t="s">
        <v>137</v>
      </c>
      <c r="AT367" s="16" t="s">
        <v>133</v>
      </c>
      <c r="AU367" s="16" t="s">
        <v>87</v>
      </c>
      <c r="AY367" s="16" t="s">
        <v>131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137</v>
      </c>
      <c r="BK367" s="184">
        <f>ROUND(I367*H367,2)</f>
        <v>0</v>
      </c>
      <c r="BL367" s="16" t="s">
        <v>137</v>
      </c>
      <c r="BM367" s="16" t="s">
        <v>503</v>
      </c>
    </row>
    <row r="368" spans="2:65" s="11" customFormat="1" ht="10.199999999999999">
      <c r="B368" s="185"/>
      <c r="C368" s="186"/>
      <c r="D368" s="187" t="s">
        <v>139</v>
      </c>
      <c r="E368" s="188" t="s">
        <v>32</v>
      </c>
      <c r="F368" s="189" t="s">
        <v>187</v>
      </c>
      <c r="G368" s="186"/>
      <c r="H368" s="188" t="s">
        <v>32</v>
      </c>
      <c r="I368" s="190"/>
      <c r="J368" s="186"/>
      <c r="K368" s="186"/>
      <c r="L368" s="191"/>
      <c r="M368" s="192"/>
      <c r="N368" s="193"/>
      <c r="O368" s="193"/>
      <c r="P368" s="193"/>
      <c r="Q368" s="193"/>
      <c r="R368" s="193"/>
      <c r="S368" s="193"/>
      <c r="T368" s="194"/>
      <c r="AT368" s="195" t="s">
        <v>139</v>
      </c>
      <c r="AU368" s="195" t="s">
        <v>87</v>
      </c>
      <c r="AV368" s="11" t="s">
        <v>23</v>
      </c>
      <c r="AW368" s="11" t="s">
        <v>39</v>
      </c>
      <c r="AX368" s="11" t="s">
        <v>78</v>
      </c>
      <c r="AY368" s="195" t="s">
        <v>131</v>
      </c>
    </row>
    <row r="369" spans="2:65" s="11" customFormat="1" ht="10.199999999999999">
      <c r="B369" s="185"/>
      <c r="C369" s="186"/>
      <c r="D369" s="187" t="s">
        <v>139</v>
      </c>
      <c r="E369" s="188" t="s">
        <v>32</v>
      </c>
      <c r="F369" s="189" t="s">
        <v>504</v>
      </c>
      <c r="G369" s="186"/>
      <c r="H369" s="188" t="s">
        <v>32</v>
      </c>
      <c r="I369" s="190"/>
      <c r="J369" s="186"/>
      <c r="K369" s="186"/>
      <c r="L369" s="191"/>
      <c r="M369" s="192"/>
      <c r="N369" s="193"/>
      <c r="O369" s="193"/>
      <c r="P369" s="193"/>
      <c r="Q369" s="193"/>
      <c r="R369" s="193"/>
      <c r="S369" s="193"/>
      <c r="T369" s="194"/>
      <c r="AT369" s="195" t="s">
        <v>139</v>
      </c>
      <c r="AU369" s="195" t="s">
        <v>87</v>
      </c>
      <c r="AV369" s="11" t="s">
        <v>23</v>
      </c>
      <c r="AW369" s="11" t="s">
        <v>39</v>
      </c>
      <c r="AX369" s="11" t="s">
        <v>78</v>
      </c>
      <c r="AY369" s="195" t="s">
        <v>131</v>
      </c>
    </row>
    <row r="370" spans="2:65" s="12" customFormat="1" ht="10.199999999999999">
      <c r="B370" s="196"/>
      <c r="C370" s="197"/>
      <c r="D370" s="187" t="s">
        <v>139</v>
      </c>
      <c r="E370" s="198" t="s">
        <v>32</v>
      </c>
      <c r="F370" s="199" t="s">
        <v>477</v>
      </c>
      <c r="G370" s="197"/>
      <c r="H370" s="200">
        <v>48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139</v>
      </c>
      <c r="AU370" s="206" t="s">
        <v>87</v>
      </c>
      <c r="AV370" s="12" t="s">
        <v>87</v>
      </c>
      <c r="AW370" s="12" t="s">
        <v>39</v>
      </c>
      <c r="AX370" s="12" t="s">
        <v>78</v>
      </c>
      <c r="AY370" s="206" t="s">
        <v>131</v>
      </c>
    </row>
    <row r="371" spans="2:65" s="11" customFormat="1" ht="10.199999999999999">
      <c r="B371" s="185"/>
      <c r="C371" s="186"/>
      <c r="D371" s="187" t="s">
        <v>139</v>
      </c>
      <c r="E371" s="188" t="s">
        <v>32</v>
      </c>
      <c r="F371" s="189" t="s">
        <v>505</v>
      </c>
      <c r="G371" s="186"/>
      <c r="H371" s="188" t="s">
        <v>32</v>
      </c>
      <c r="I371" s="190"/>
      <c r="J371" s="186"/>
      <c r="K371" s="186"/>
      <c r="L371" s="191"/>
      <c r="M371" s="192"/>
      <c r="N371" s="193"/>
      <c r="O371" s="193"/>
      <c r="P371" s="193"/>
      <c r="Q371" s="193"/>
      <c r="R371" s="193"/>
      <c r="S371" s="193"/>
      <c r="T371" s="194"/>
      <c r="AT371" s="195" t="s">
        <v>139</v>
      </c>
      <c r="AU371" s="195" t="s">
        <v>87</v>
      </c>
      <c r="AV371" s="11" t="s">
        <v>23</v>
      </c>
      <c r="AW371" s="11" t="s">
        <v>39</v>
      </c>
      <c r="AX371" s="11" t="s">
        <v>78</v>
      </c>
      <c r="AY371" s="195" t="s">
        <v>131</v>
      </c>
    </row>
    <row r="372" spans="2:65" s="12" customFormat="1" ht="10.199999999999999">
      <c r="B372" s="196"/>
      <c r="C372" s="197"/>
      <c r="D372" s="187" t="s">
        <v>139</v>
      </c>
      <c r="E372" s="198" t="s">
        <v>32</v>
      </c>
      <c r="F372" s="199" t="s">
        <v>192</v>
      </c>
      <c r="G372" s="197"/>
      <c r="H372" s="200">
        <v>9</v>
      </c>
      <c r="I372" s="201"/>
      <c r="J372" s="197"/>
      <c r="K372" s="197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139</v>
      </c>
      <c r="AU372" s="206" t="s">
        <v>87</v>
      </c>
      <c r="AV372" s="12" t="s">
        <v>87</v>
      </c>
      <c r="AW372" s="12" t="s">
        <v>39</v>
      </c>
      <c r="AX372" s="12" t="s">
        <v>78</v>
      </c>
      <c r="AY372" s="206" t="s">
        <v>131</v>
      </c>
    </row>
    <row r="373" spans="2:65" s="13" customFormat="1" ht="10.199999999999999">
      <c r="B373" s="207"/>
      <c r="C373" s="208"/>
      <c r="D373" s="187" t="s">
        <v>139</v>
      </c>
      <c r="E373" s="209" t="s">
        <v>32</v>
      </c>
      <c r="F373" s="210" t="s">
        <v>164</v>
      </c>
      <c r="G373" s="208"/>
      <c r="H373" s="211">
        <v>57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139</v>
      </c>
      <c r="AU373" s="217" t="s">
        <v>87</v>
      </c>
      <c r="AV373" s="13" t="s">
        <v>137</v>
      </c>
      <c r="AW373" s="13" t="s">
        <v>39</v>
      </c>
      <c r="AX373" s="13" t="s">
        <v>23</v>
      </c>
      <c r="AY373" s="217" t="s">
        <v>131</v>
      </c>
    </row>
    <row r="374" spans="2:65" s="1" customFormat="1" ht="16.5" customHeight="1">
      <c r="B374" s="33"/>
      <c r="C374" s="229" t="s">
        <v>506</v>
      </c>
      <c r="D374" s="229" t="s">
        <v>369</v>
      </c>
      <c r="E374" s="230" t="s">
        <v>507</v>
      </c>
      <c r="F374" s="231" t="s">
        <v>508</v>
      </c>
      <c r="G374" s="232" t="s">
        <v>502</v>
      </c>
      <c r="H374" s="233">
        <v>48</v>
      </c>
      <c r="I374" s="234"/>
      <c r="J374" s="235">
        <f>ROUND(I374*H374,2)</f>
        <v>0</v>
      </c>
      <c r="K374" s="231" t="s">
        <v>145</v>
      </c>
      <c r="L374" s="236"/>
      <c r="M374" s="237" t="s">
        <v>32</v>
      </c>
      <c r="N374" s="238" t="s">
        <v>51</v>
      </c>
      <c r="O374" s="59"/>
      <c r="P374" s="182">
        <f>O374*H374</f>
        <v>0</v>
      </c>
      <c r="Q374" s="182">
        <v>3.8999999999999998E-3</v>
      </c>
      <c r="R374" s="182">
        <f>Q374*H374</f>
        <v>0.18719999999999998</v>
      </c>
      <c r="S374" s="182">
        <v>0</v>
      </c>
      <c r="T374" s="183">
        <f>S374*H374</f>
        <v>0</v>
      </c>
      <c r="AR374" s="16" t="s">
        <v>182</v>
      </c>
      <c r="AT374" s="16" t="s">
        <v>369</v>
      </c>
      <c r="AU374" s="16" t="s">
        <v>87</v>
      </c>
      <c r="AY374" s="16" t="s">
        <v>131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6" t="s">
        <v>137</v>
      </c>
      <c r="BK374" s="184">
        <f>ROUND(I374*H374,2)</f>
        <v>0</v>
      </c>
      <c r="BL374" s="16" t="s">
        <v>137</v>
      </c>
      <c r="BM374" s="16" t="s">
        <v>509</v>
      </c>
    </row>
    <row r="375" spans="2:65" s="11" customFormat="1" ht="10.199999999999999">
      <c r="B375" s="185"/>
      <c r="C375" s="186"/>
      <c r="D375" s="187" t="s">
        <v>139</v>
      </c>
      <c r="E375" s="188" t="s">
        <v>32</v>
      </c>
      <c r="F375" s="189" t="s">
        <v>510</v>
      </c>
      <c r="G375" s="186"/>
      <c r="H375" s="188" t="s">
        <v>32</v>
      </c>
      <c r="I375" s="190"/>
      <c r="J375" s="186"/>
      <c r="K375" s="186"/>
      <c r="L375" s="191"/>
      <c r="M375" s="192"/>
      <c r="N375" s="193"/>
      <c r="O375" s="193"/>
      <c r="P375" s="193"/>
      <c r="Q375" s="193"/>
      <c r="R375" s="193"/>
      <c r="S375" s="193"/>
      <c r="T375" s="194"/>
      <c r="AT375" s="195" t="s">
        <v>139</v>
      </c>
      <c r="AU375" s="195" t="s">
        <v>87</v>
      </c>
      <c r="AV375" s="11" t="s">
        <v>23</v>
      </c>
      <c r="AW375" s="11" t="s">
        <v>39</v>
      </c>
      <c r="AX375" s="11" t="s">
        <v>78</v>
      </c>
      <c r="AY375" s="195" t="s">
        <v>131</v>
      </c>
    </row>
    <row r="376" spans="2:65" s="12" customFormat="1" ht="10.199999999999999">
      <c r="B376" s="196"/>
      <c r="C376" s="197"/>
      <c r="D376" s="187" t="s">
        <v>139</v>
      </c>
      <c r="E376" s="198" t="s">
        <v>32</v>
      </c>
      <c r="F376" s="199" t="s">
        <v>477</v>
      </c>
      <c r="G376" s="197"/>
      <c r="H376" s="200">
        <v>48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139</v>
      </c>
      <c r="AU376" s="206" t="s">
        <v>87</v>
      </c>
      <c r="AV376" s="12" t="s">
        <v>87</v>
      </c>
      <c r="AW376" s="12" t="s">
        <v>39</v>
      </c>
      <c r="AX376" s="12" t="s">
        <v>23</v>
      </c>
      <c r="AY376" s="206" t="s">
        <v>131</v>
      </c>
    </row>
    <row r="377" spans="2:65" s="1" customFormat="1" ht="16.5" customHeight="1">
      <c r="B377" s="33"/>
      <c r="C377" s="229" t="s">
        <v>511</v>
      </c>
      <c r="D377" s="229" t="s">
        <v>369</v>
      </c>
      <c r="E377" s="230" t="s">
        <v>512</v>
      </c>
      <c r="F377" s="231" t="s">
        <v>513</v>
      </c>
      <c r="G377" s="232" t="s">
        <v>502</v>
      </c>
      <c r="H377" s="233">
        <v>9</v>
      </c>
      <c r="I377" s="234"/>
      <c r="J377" s="235">
        <f>ROUND(I377*H377,2)</f>
        <v>0</v>
      </c>
      <c r="K377" s="231" t="s">
        <v>145</v>
      </c>
      <c r="L377" s="236"/>
      <c r="M377" s="237" t="s">
        <v>32</v>
      </c>
      <c r="N377" s="238" t="s">
        <v>51</v>
      </c>
      <c r="O377" s="59"/>
      <c r="P377" s="182">
        <f>O377*H377</f>
        <v>0</v>
      </c>
      <c r="Q377" s="182">
        <v>3.2000000000000002E-3</v>
      </c>
      <c r="R377" s="182">
        <f>Q377*H377</f>
        <v>2.8800000000000003E-2</v>
      </c>
      <c r="S377" s="182">
        <v>0</v>
      </c>
      <c r="T377" s="183">
        <f>S377*H377</f>
        <v>0</v>
      </c>
      <c r="AR377" s="16" t="s">
        <v>182</v>
      </c>
      <c r="AT377" s="16" t="s">
        <v>369</v>
      </c>
      <c r="AU377" s="16" t="s">
        <v>87</v>
      </c>
      <c r="AY377" s="16" t="s">
        <v>131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6" t="s">
        <v>137</v>
      </c>
      <c r="BK377" s="184">
        <f>ROUND(I377*H377,2)</f>
        <v>0</v>
      </c>
      <c r="BL377" s="16" t="s">
        <v>137</v>
      </c>
      <c r="BM377" s="16" t="s">
        <v>514</v>
      </c>
    </row>
    <row r="378" spans="2:65" s="11" customFormat="1" ht="10.199999999999999">
      <c r="B378" s="185"/>
      <c r="C378" s="186"/>
      <c r="D378" s="187" t="s">
        <v>139</v>
      </c>
      <c r="E378" s="188" t="s">
        <v>32</v>
      </c>
      <c r="F378" s="189" t="s">
        <v>515</v>
      </c>
      <c r="G378" s="186"/>
      <c r="H378" s="188" t="s">
        <v>32</v>
      </c>
      <c r="I378" s="190"/>
      <c r="J378" s="186"/>
      <c r="K378" s="186"/>
      <c r="L378" s="191"/>
      <c r="M378" s="192"/>
      <c r="N378" s="193"/>
      <c r="O378" s="193"/>
      <c r="P378" s="193"/>
      <c r="Q378" s="193"/>
      <c r="R378" s="193"/>
      <c r="S378" s="193"/>
      <c r="T378" s="194"/>
      <c r="AT378" s="195" t="s">
        <v>139</v>
      </c>
      <c r="AU378" s="195" t="s">
        <v>87</v>
      </c>
      <c r="AV378" s="11" t="s">
        <v>23</v>
      </c>
      <c r="AW378" s="11" t="s">
        <v>39</v>
      </c>
      <c r="AX378" s="11" t="s">
        <v>78</v>
      </c>
      <c r="AY378" s="195" t="s">
        <v>131</v>
      </c>
    </row>
    <row r="379" spans="2:65" s="12" customFormat="1" ht="10.199999999999999">
      <c r="B379" s="196"/>
      <c r="C379" s="197"/>
      <c r="D379" s="187" t="s">
        <v>139</v>
      </c>
      <c r="E379" s="198" t="s">
        <v>32</v>
      </c>
      <c r="F379" s="199" t="s">
        <v>192</v>
      </c>
      <c r="G379" s="197"/>
      <c r="H379" s="200">
        <v>9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139</v>
      </c>
      <c r="AU379" s="206" t="s">
        <v>87</v>
      </c>
      <c r="AV379" s="12" t="s">
        <v>87</v>
      </c>
      <c r="AW379" s="12" t="s">
        <v>39</v>
      </c>
      <c r="AX379" s="12" t="s">
        <v>23</v>
      </c>
      <c r="AY379" s="206" t="s">
        <v>131</v>
      </c>
    </row>
    <row r="380" spans="2:65" s="1" customFormat="1" ht="16.5" customHeight="1">
      <c r="B380" s="33"/>
      <c r="C380" s="173" t="s">
        <v>516</v>
      </c>
      <c r="D380" s="173" t="s">
        <v>133</v>
      </c>
      <c r="E380" s="174" t="s">
        <v>517</v>
      </c>
      <c r="F380" s="175" t="s">
        <v>518</v>
      </c>
      <c r="G380" s="176" t="s">
        <v>185</v>
      </c>
      <c r="H380" s="177">
        <v>119</v>
      </c>
      <c r="I380" s="178"/>
      <c r="J380" s="179">
        <f>ROUND(I380*H380,2)</f>
        <v>0</v>
      </c>
      <c r="K380" s="175" t="s">
        <v>145</v>
      </c>
      <c r="L380" s="37"/>
      <c r="M380" s="180" t="s">
        <v>32</v>
      </c>
      <c r="N380" s="181" t="s">
        <v>51</v>
      </c>
      <c r="O380" s="59"/>
      <c r="P380" s="182">
        <f>O380*H380</f>
        <v>0</v>
      </c>
      <c r="Q380" s="182">
        <v>0</v>
      </c>
      <c r="R380" s="182">
        <f>Q380*H380</f>
        <v>0</v>
      </c>
      <c r="S380" s="182">
        <v>0</v>
      </c>
      <c r="T380" s="183">
        <f>S380*H380</f>
        <v>0</v>
      </c>
      <c r="AR380" s="16" t="s">
        <v>137</v>
      </c>
      <c r="AT380" s="16" t="s">
        <v>133</v>
      </c>
      <c r="AU380" s="16" t="s">
        <v>87</v>
      </c>
      <c r="AY380" s="16" t="s">
        <v>131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137</v>
      </c>
      <c r="BK380" s="184">
        <f>ROUND(I380*H380,2)</f>
        <v>0</v>
      </c>
      <c r="BL380" s="16" t="s">
        <v>137</v>
      </c>
      <c r="BM380" s="16" t="s">
        <v>519</v>
      </c>
    </row>
    <row r="381" spans="2:65" s="11" customFormat="1" ht="10.199999999999999">
      <c r="B381" s="185"/>
      <c r="C381" s="186"/>
      <c r="D381" s="187" t="s">
        <v>139</v>
      </c>
      <c r="E381" s="188" t="s">
        <v>32</v>
      </c>
      <c r="F381" s="189" t="s">
        <v>520</v>
      </c>
      <c r="G381" s="186"/>
      <c r="H381" s="188" t="s">
        <v>32</v>
      </c>
      <c r="I381" s="190"/>
      <c r="J381" s="186"/>
      <c r="K381" s="186"/>
      <c r="L381" s="191"/>
      <c r="M381" s="192"/>
      <c r="N381" s="193"/>
      <c r="O381" s="193"/>
      <c r="P381" s="193"/>
      <c r="Q381" s="193"/>
      <c r="R381" s="193"/>
      <c r="S381" s="193"/>
      <c r="T381" s="194"/>
      <c r="AT381" s="195" t="s">
        <v>139</v>
      </c>
      <c r="AU381" s="195" t="s">
        <v>87</v>
      </c>
      <c r="AV381" s="11" t="s">
        <v>23</v>
      </c>
      <c r="AW381" s="11" t="s">
        <v>39</v>
      </c>
      <c r="AX381" s="11" t="s">
        <v>78</v>
      </c>
      <c r="AY381" s="195" t="s">
        <v>131</v>
      </c>
    </row>
    <row r="382" spans="2:65" s="12" customFormat="1" ht="10.199999999999999">
      <c r="B382" s="196"/>
      <c r="C382" s="197"/>
      <c r="D382" s="187" t="s">
        <v>139</v>
      </c>
      <c r="E382" s="198" t="s">
        <v>32</v>
      </c>
      <c r="F382" s="199" t="s">
        <v>521</v>
      </c>
      <c r="G382" s="197"/>
      <c r="H382" s="200">
        <v>119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139</v>
      </c>
      <c r="AU382" s="206" t="s">
        <v>87</v>
      </c>
      <c r="AV382" s="12" t="s">
        <v>87</v>
      </c>
      <c r="AW382" s="12" t="s">
        <v>39</v>
      </c>
      <c r="AX382" s="12" t="s">
        <v>23</v>
      </c>
      <c r="AY382" s="206" t="s">
        <v>131</v>
      </c>
    </row>
    <row r="383" spans="2:65" s="1" customFormat="1" ht="16.5" customHeight="1">
      <c r="B383" s="33"/>
      <c r="C383" s="229" t="s">
        <v>522</v>
      </c>
      <c r="D383" s="229" t="s">
        <v>369</v>
      </c>
      <c r="E383" s="230" t="s">
        <v>523</v>
      </c>
      <c r="F383" s="231" t="s">
        <v>524</v>
      </c>
      <c r="G383" s="232" t="s">
        <v>185</v>
      </c>
      <c r="H383" s="233">
        <v>119</v>
      </c>
      <c r="I383" s="234"/>
      <c r="J383" s="235">
        <f>ROUND(I383*H383,2)</f>
        <v>0</v>
      </c>
      <c r="K383" s="231" t="s">
        <v>145</v>
      </c>
      <c r="L383" s="236"/>
      <c r="M383" s="237" t="s">
        <v>32</v>
      </c>
      <c r="N383" s="238" t="s">
        <v>51</v>
      </c>
      <c r="O383" s="59"/>
      <c r="P383" s="182">
        <f>O383*H383</f>
        <v>0</v>
      </c>
      <c r="Q383" s="182">
        <v>1.6000000000000001E-3</v>
      </c>
      <c r="R383" s="182">
        <f>Q383*H383</f>
        <v>0.19040000000000001</v>
      </c>
      <c r="S383" s="182">
        <v>0</v>
      </c>
      <c r="T383" s="183">
        <f>S383*H383</f>
        <v>0</v>
      </c>
      <c r="AR383" s="16" t="s">
        <v>182</v>
      </c>
      <c r="AT383" s="16" t="s">
        <v>369</v>
      </c>
      <c r="AU383" s="16" t="s">
        <v>87</v>
      </c>
      <c r="AY383" s="16" t="s">
        <v>131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6" t="s">
        <v>137</v>
      </c>
      <c r="BK383" s="184">
        <f>ROUND(I383*H383,2)</f>
        <v>0</v>
      </c>
      <c r="BL383" s="16" t="s">
        <v>137</v>
      </c>
      <c r="BM383" s="16" t="s">
        <v>525</v>
      </c>
    </row>
    <row r="384" spans="2:65" s="11" customFormat="1" ht="10.199999999999999">
      <c r="B384" s="185"/>
      <c r="C384" s="186"/>
      <c r="D384" s="187" t="s">
        <v>139</v>
      </c>
      <c r="E384" s="188" t="s">
        <v>32</v>
      </c>
      <c r="F384" s="189" t="s">
        <v>526</v>
      </c>
      <c r="G384" s="186"/>
      <c r="H384" s="188" t="s">
        <v>32</v>
      </c>
      <c r="I384" s="190"/>
      <c r="J384" s="186"/>
      <c r="K384" s="186"/>
      <c r="L384" s="191"/>
      <c r="M384" s="192"/>
      <c r="N384" s="193"/>
      <c r="O384" s="193"/>
      <c r="P384" s="193"/>
      <c r="Q384" s="193"/>
      <c r="R384" s="193"/>
      <c r="S384" s="193"/>
      <c r="T384" s="194"/>
      <c r="AT384" s="195" t="s">
        <v>139</v>
      </c>
      <c r="AU384" s="195" t="s">
        <v>87</v>
      </c>
      <c r="AV384" s="11" t="s">
        <v>23</v>
      </c>
      <c r="AW384" s="11" t="s">
        <v>39</v>
      </c>
      <c r="AX384" s="11" t="s">
        <v>78</v>
      </c>
      <c r="AY384" s="195" t="s">
        <v>131</v>
      </c>
    </row>
    <row r="385" spans="2:65" s="12" customFormat="1" ht="10.199999999999999">
      <c r="B385" s="196"/>
      <c r="C385" s="197"/>
      <c r="D385" s="187" t="s">
        <v>139</v>
      </c>
      <c r="E385" s="198" t="s">
        <v>32</v>
      </c>
      <c r="F385" s="199" t="s">
        <v>521</v>
      </c>
      <c r="G385" s="197"/>
      <c r="H385" s="200">
        <v>119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139</v>
      </c>
      <c r="AU385" s="206" t="s">
        <v>87</v>
      </c>
      <c r="AV385" s="12" t="s">
        <v>87</v>
      </c>
      <c r="AW385" s="12" t="s">
        <v>39</v>
      </c>
      <c r="AX385" s="12" t="s">
        <v>23</v>
      </c>
      <c r="AY385" s="206" t="s">
        <v>131</v>
      </c>
    </row>
    <row r="386" spans="2:65" s="1" customFormat="1" ht="16.5" customHeight="1">
      <c r="B386" s="33"/>
      <c r="C386" s="229" t="s">
        <v>527</v>
      </c>
      <c r="D386" s="229" t="s">
        <v>369</v>
      </c>
      <c r="E386" s="230" t="s">
        <v>528</v>
      </c>
      <c r="F386" s="231" t="s">
        <v>529</v>
      </c>
      <c r="G386" s="232" t="s">
        <v>185</v>
      </c>
      <c r="H386" s="233">
        <v>363</v>
      </c>
      <c r="I386" s="234"/>
      <c r="J386" s="235">
        <f>ROUND(I386*H386,2)</f>
        <v>0</v>
      </c>
      <c r="K386" s="231" t="s">
        <v>145</v>
      </c>
      <c r="L386" s="236"/>
      <c r="M386" s="237" t="s">
        <v>32</v>
      </c>
      <c r="N386" s="238" t="s">
        <v>51</v>
      </c>
      <c r="O386" s="59"/>
      <c r="P386" s="182">
        <f>O386*H386</f>
        <v>0</v>
      </c>
      <c r="Q386" s="182">
        <v>4.0000000000000003E-5</v>
      </c>
      <c r="R386" s="182">
        <f>Q386*H386</f>
        <v>1.4520000000000002E-2</v>
      </c>
      <c r="S386" s="182">
        <v>0</v>
      </c>
      <c r="T386" s="183">
        <f>S386*H386</f>
        <v>0</v>
      </c>
      <c r="AR386" s="16" t="s">
        <v>182</v>
      </c>
      <c r="AT386" s="16" t="s">
        <v>369</v>
      </c>
      <c r="AU386" s="16" t="s">
        <v>87</v>
      </c>
      <c r="AY386" s="16" t="s">
        <v>131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6" t="s">
        <v>137</v>
      </c>
      <c r="BK386" s="184">
        <f>ROUND(I386*H386,2)</f>
        <v>0</v>
      </c>
      <c r="BL386" s="16" t="s">
        <v>137</v>
      </c>
      <c r="BM386" s="16" t="s">
        <v>530</v>
      </c>
    </row>
    <row r="387" spans="2:65" s="11" customFormat="1" ht="10.199999999999999">
      <c r="B387" s="185"/>
      <c r="C387" s="186"/>
      <c r="D387" s="187" t="s">
        <v>139</v>
      </c>
      <c r="E387" s="188" t="s">
        <v>32</v>
      </c>
      <c r="F387" s="189" t="s">
        <v>531</v>
      </c>
      <c r="G387" s="186"/>
      <c r="H387" s="188" t="s">
        <v>32</v>
      </c>
      <c r="I387" s="190"/>
      <c r="J387" s="186"/>
      <c r="K387" s="186"/>
      <c r="L387" s="191"/>
      <c r="M387" s="192"/>
      <c r="N387" s="193"/>
      <c r="O387" s="193"/>
      <c r="P387" s="193"/>
      <c r="Q387" s="193"/>
      <c r="R387" s="193"/>
      <c r="S387" s="193"/>
      <c r="T387" s="194"/>
      <c r="AT387" s="195" t="s">
        <v>139</v>
      </c>
      <c r="AU387" s="195" t="s">
        <v>87</v>
      </c>
      <c r="AV387" s="11" t="s">
        <v>23</v>
      </c>
      <c r="AW387" s="11" t="s">
        <v>39</v>
      </c>
      <c r="AX387" s="11" t="s">
        <v>78</v>
      </c>
      <c r="AY387" s="195" t="s">
        <v>131</v>
      </c>
    </row>
    <row r="388" spans="2:65" s="12" customFormat="1" ht="10.199999999999999">
      <c r="B388" s="196"/>
      <c r="C388" s="197"/>
      <c r="D388" s="187" t="s">
        <v>139</v>
      </c>
      <c r="E388" s="198" t="s">
        <v>32</v>
      </c>
      <c r="F388" s="199" t="s">
        <v>532</v>
      </c>
      <c r="G388" s="197"/>
      <c r="H388" s="200">
        <v>363</v>
      </c>
      <c r="I388" s="201"/>
      <c r="J388" s="197"/>
      <c r="K388" s="197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139</v>
      </c>
      <c r="AU388" s="206" t="s">
        <v>87</v>
      </c>
      <c r="AV388" s="12" t="s">
        <v>87</v>
      </c>
      <c r="AW388" s="12" t="s">
        <v>39</v>
      </c>
      <c r="AX388" s="12" t="s">
        <v>23</v>
      </c>
      <c r="AY388" s="206" t="s">
        <v>131</v>
      </c>
    </row>
    <row r="389" spans="2:65" s="1" customFormat="1" ht="16.5" customHeight="1">
      <c r="B389" s="33"/>
      <c r="C389" s="229" t="s">
        <v>533</v>
      </c>
      <c r="D389" s="229" t="s">
        <v>369</v>
      </c>
      <c r="E389" s="230" t="s">
        <v>534</v>
      </c>
      <c r="F389" s="231" t="s">
        <v>535</v>
      </c>
      <c r="G389" s="232" t="s">
        <v>185</v>
      </c>
      <c r="H389" s="233">
        <v>10</v>
      </c>
      <c r="I389" s="234"/>
      <c r="J389" s="235">
        <f>ROUND(I389*H389,2)</f>
        <v>0</v>
      </c>
      <c r="K389" s="231" t="s">
        <v>145</v>
      </c>
      <c r="L389" s="236"/>
      <c r="M389" s="237" t="s">
        <v>32</v>
      </c>
      <c r="N389" s="238" t="s">
        <v>51</v>
      </c>
      <c r="O389" s="59"/>
      <c r="P389" s="182">
        <f>O389*H389</f>
        <v>0</v>
      </c>
      <c r="Q389" s="182">
        <v>2.0000000000000002E-5</v>
      </c>
      <c r="R389" s="182">
        <f>Q389*H389</f>
        <v>2.0000000000000001E-4</v>
      </c>
      <c r="S389" s="182">
        <v>0</v>
      </c>
      <c r="T389" s="183">
        <f>S389*H389</f>
        <v>0</v>
      </c>
      <c r="AR389" s="16" t="s">
        <v>182</v>
      </c>
      <c r="AT389" s="16" t="s">
        <v>369</v>
      </c>
      <c r="AU389" s="16" t="s">
        <v>87</v>
      </c>
      <c r="AY389" s="16" t="s">
        <v>131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6" t="s">
        <v>137</v>
      </c>
      <c r="BK389" s="184">
        <f>ROUND(I389*H389,2)</f>
        <v>0</v>
      </c>
      <c r="BL389" s="16" t="s">
        <v>137</v>
      </c>
      <c r="BM389" s="16" t="s">
        <v>536</v>
      </c>
    </row>
    <row r="390" spans="2:65" s="11" customFormat="1" ht="10.199999999999999">
      <c r="B390" s="185"/>
      <c r="C390" s="186"/>
      <c r="D390" s="187" t="s">
        <v>139</v>
      </c>
      <c r="E390" s="188" t="s">
        <v>32</v>
      </c>
      <c r="F390" s="189" t="s">
        <v>537</v>
      </c>
      <c r="G390" s="186"/>
      <c r="H390" s="188" t="s">
        <v>32</v>
      </c>
      <c r="I390" s="190"/>
      <c r="J390" s="186"/>
      <c r="K390" s="186"/>
      <c r="L390" s="191"/>
      <c r="M390" s="192"/>
      <c r="N390" s="193"/>
      <c r="O390" s="193"/>
      <c r="P390" s="193"/>
      <c r="Q390" s="193"/>
      <c r="R390" s="193"/>
      <c r="S390" s="193"/>
      <c r="T390" s="194"/>
      <c r="AT390" s="195" t="s">
        <v>139</v>
      </c>
      <c r="AU390" s="195" t="s">
        <v>87</v>
      </c>
      <c r="AV390" s="11" t="s">
        <v>23</v>
      </c>
      <c r="AW390" s="11" t="s">
        <v>39</v>
      </c>
      <c r="AX390" s="11" t="s">
        <v>78</v>
      </c>
      <c r="AY390" s="195" t="s">
        <v>131</v>
      </c>
    </row>
    <row r="391" spans="2:65" s="12" customFormat="1" ht="10.199999999999999">
      <c r="B391" s="196"/>
      <c r="C391" s="197"/>
      <c r="D391" s="187" t="s">
        <v>139</v>
      </c>
      <c r="E391" s="198" t="s">
        <v>32</v>
      </c>
      <c r="F391" s="199" t="s">
        <v>538</v>
      </c>
      <c r="G391" s="197"/>
      <c r="H391" s="200">
        <v>10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139</v>
      </c>
      <c r="AU391" s="206" t="s">
        <v>87</v>
      </c>
      <c r="AV391" s="12" t="s">
        <v>87</v>
      </c>
      <c r="AW391" s="12" t="s">
        <v>39</v>
      </c>
      <c r="AX391" s="12" t="s">
        <v>23</v>
      </c>
      <c r="AY391" s="206" t="s">
        <v>131</v>
      </c>
    </row>
    <row r="392" spans="2:65" s="1" customFormat="1" ht="16.5" customHeight="1">
      <c r="B392" s="33"/>
      <c r="C392" s="229" t="s">
        <v>539</v>
      </c>
      <c r="D392" s="229" t="s">
        <v>369</v>
      </c>
      <c r="E392" s="230" t="s">
        <v>540</v>
      </c>
      <c r="F392" s="231" t="s">
        <v>541</v>
      </c>
      <c r="G392" s="232" t="s">
        <v>502</v>
      </c>
      <c r="H392" s="233">
        <v>57</v>
      </c>
      <c r="I392" s="234"/>
      <c r="J392" s="235">
        <f>ROUND(I392*H392,2)</f>
        <v>0</v>
      </c>
      <c r="K392" s="231" t="s">
        <v>145</v>
      </c>
      <c r="L392" s="236"/>
      <c r="M392" s="237" t="s">
        <v>32</v>
      </c>
      <c r="N392" s="238" t="s">
        <v>51</v>
      </c>
      <c r="O392" s="59"/>
      <c r="P392" s="182">
        <f>O392*H392</f>
        <v>0</v>
      </c>
      <c r="Q392" s="182">
        <v>1.0000000000000001E-5</v>
      </c>
      <c r="R392" s="182">
        <f>Q392*H392</f>
        <v>5.7000000000000009E-4</v>
      </c>
      <c r="S392" s="182">
        <v>0</v>
      </c>
      <c r="T392" s="183">
        <f>S392*H392</f>
        <v>0</v>
      </c>
      <c r="AR392" s="16" t="s">
        <v>182</v>
      </c>
      <c r="AT392" s="16" t="s">
        <v>369</v>
      </c>
      <c r="AU392" s="16" t="s">
        <v>87</v>
      </c>
      <c r="AY392" s="16" t="s">
        <v>131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6" t="s">
        <v>137</v>
      </c>
      <c r="BK392" s="184">
        <f>ROUND(I392*H392,2)</f>
        <v>0</v>
      </c>
      <c r="BL392" s="16" t="s">
        <v>137</v>
      </c>
      <c r="BM392" s="16" t="s">
        <v>542</v>
      </c>
    </row>
    <row r="393" spans="2:65" s="11" customFormat="1" ht="10.199999999999999">
      <c r="B393" s="185"/>
      <c r="C393" s="186"/>
      <c r="D393" s="187" t="s">
        <v>139</v>
      </c>
      <c r="E393" s="188" t="s">
        <v>32</v>
      </c>
      <c r="F393" s="189" t="s">
        <v>187</v>
      </c>
      <c r="G393" s="186"/>
      <c r="H393" s="188" t="s">
        <v>32</v>
      </c>
      <c r="I393" s="190"/>
      <c r="J393" s="186"/>
      <c r="K393" s="186"/>
      <c r="L393" s="191"/>
      <c r="M393" s="192"/>
      <c r="N393" s="193"/>
      <c r="O393" s="193"/>
      <c r="P393" s="193"/>
      <c r="Q393" s="193"/>
      <c r="R393" s="193"/>
      <c r="S393" s="193"/>
      <c r="T393" s="194"/>
      <c r="AT393" s="195" t="s">
        <v>139</v>
      </c>
      <c r="AU393" s="195" t="s">
        <v>87</v>
      </c>
      <c r="AV393" s="11" t="s">
        <v>23</v>
      </c>
      <c r="AW393" s="11" t="s">
        <v>39</v>
      </c>
      <c r="AX393" s="11" t="s">
        <v>78</v>
      </c>
      <c r="AY393" s="195" t="s">
        <v>131</v>
      </c>
    </row>
    <row r="394" spans="2:65" s="11" customFormat="1" ht="10.199999999999999">
      <c r="B394" s="185"/>
      <c r="C394" s="186"/>
      <c r="D394" s="187" t="s">
        <v>139</v>
      </c>
      <c r="E394" s="188" t="s">
        <v>32</v>
      </c>
      <c r="F394" s="189" t="s">
        <v>543</v>
      </c>
      <c r="G394" s="186"/>
      <c r="H394" s="188" t="s">
        <v>32</v>
      </c>
      <c r="I394" s="190"/>
      <c r="J394" s="186"/>
      <c r="K394" s="186"/>
      <c r="L394" s="191"/>
      <c r="M394" s="192"/>
      <c r="N394" s="193"/>
      <c r="O394" s="193"/>
      <c r="P394" s="193"/>
      <c r="Q394" s="193"/>
      <c r="R394" s="193"/>
      <c r="S394" s="193"/>
      <c r="T394" s="194"/>
      <c r="AT394" s="195" t="s">
        <v>139</v>
      </c>
      <c r="AU394" s="195" t="s">
        <v>87</v>
      </c>
      <c r="AV394" s="11" t="s">
        <v>23</v>
      </c>
      <c r="AW394" s="11" t="s">
        <v>39</v>
      </c>
      <c r="AX394" s="11" t="s">
        <v>78</v>
      </c>
      <c r="AY394" s="195" t="s">
        <v>131</v>
      </c>
    </row>
    <row r="395" spans="2:65" s="12" customFormat="1" ht="10.199999999999999">
      <c r="B395" s="196"/>
      <c r="C395" s="197"/>
      <c r="D395" s="187" t="s">
        <v>139</v>
      </c>
      <c r="E395" s="198" t="s">
        <v>32</v>
      </c>
      <c r="F395" s="199" t="s">
        <v>477</v>
      </c>
      <c r="G395" s="197"/>
      <c r="H395" s="200">
        <v>48</v>
      </c>
      <c r="I395" s="201"/>
      <c r="J395" s="197"/>
      <c r="K395" s="197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139</v>
      </c>
      <c r="AU395" s="206" t="s">
        <v>87</v>
      </c>
      <c r="AV395" s="12" t="s">
        <v>87</v>
      </c>
      <c r="AW395" s="12" t="s">
        <v>39</v>
      </c>
      <c r="AX395" s="12" t="s">
        <v>78</v>
      </c>
      <c r="AY395" s="206" t="s">
        <v>131</v>
      </c>
    </row>
    <row r="396" spans="2:65" s="11" customFormat="1" ht="10.199999999999999">
      <c r="B396" s="185"/>
      <c r="C396" s="186"/>
      <c r="D396" s="187" t="s">
        <v>139</v>
      </c>
      <c r="E396" s="188" t="s">
        <v>32</v>
      </c>
      <c r="F396" s="189" t="s">
        <v>544</v>
      </c>
      <c r="G396" s="186"/>
      <c r="H396" s="188" t="s">
        <v>32</v>
      </c>
      <c r="I396" s="190"/>
      <c r="J396" s="186"/>
      <c r="K396" s="186"/>
      <c r="L396" s="191"/>
      <c r="M396" s="192"/>
      <c r="N396" s="193"/>
      <c r="O396" s="193"/>
      <c r="P396" s="193"/>
      <c r="Q396" s="193"/>
      <c r="R396" s="193"/>
      <c r="S396" s="193"/>
      <c r="T396" s="194"/>
      <c r="AT396" s="195" t="s">
        <v>139</v>
      </c>
      <c r="AU396" s="195" t="s">
        <v>87</v>
      </c>
      <c r="AV396" s="11" t="s">
        <v>23</v>
      </c>
      <c r="AW396" s="11" t="s">
        <v>39</v>
      </c>
      <c r="AX396" s="11" t="s">
        <v>78</v>
      </c>
      <c r="AY396" s="195" t="s">
        <v>131</v>
      </c>
    </row>
    <row r="397" spans="2:65" s="12" customFormat="1" ht="10.199999999999999">
      <c r="B397" s="196"/>
      <c r="C397" s="197"/>
      <c r="D397" s="187" t="s">
        <v>139</v>
      </c>
      <c r="E397" s="198" t="s">
        <v>32</v>
      </c>
      <c r="F397" s="199" t="s">
        <v>192</v>
      </c>
      <c r="G397" s="197"/>
      <c r="H397" s="200">
        <v>9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139</v>
      </c>
      <c r="AU397" s="206" t="s">
        <v>87</v>
      </c>
      <c r="AV397" s="12" t="s">
        <v>87</v>
      </c>
      <c r="AW397" s="12" t="s">
        <v>39</v>
      </c>
      <c r="AX397" s="12" t="s">
        <v>78</v>
      </c>
      <c r="AY397" s="206" t="s">
        <v>131</v>
      </c>
    </row>
    <row r="398" spans="2:65" s="13" customFormat="1" ht="10.199999999999999">
      <c r="B398" s="207"/>
      <c r="C398" s="208"/>
      <c r="D398" s="187" t="s">
        <v>139</v>
      </c>
      <c r="E398" s="209" t="s">
        <v>32</v>
      </c>
      <c r="F398" s="210" t="s">
        <v>164</v>
      </c>
      <c r="G398" s="208"/>
      <c r="H398" s="211">
        <v>57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139</v>
      </c>
      <c r="AU398" s="217" t="s">
        <v>87</v>
      </c>
      <c r="AV398" s="13" t="s">
        <v>137</v>
      </c>
      <c r="AW398" s="13" t="s">
        <v>39</v>
      </c>
      <c r="AX398" s="13" t="s">
        <v>23</v>
      </c>
      <c r="AY398" s="217" t="s">
        <v>131</v>
      </c>
    </row>
    <row r="399" spans="2:65" s="10" customFormat="1" ht="22.8" customHeight="1">
      <c r="B399" s="157"/>
      <c r="C399" s="158"/>
      <c r="D399" s="159" t="s">
        <v>77</v>
      </c>
      <c r="E399" s="171" t="s">
        <v>137</v>
      </c>
      <c r="F399" s="171" t="s">
        <v>545</v>
      </c>
      <c r="G399" s="158"/>
      <c r="H399" s="158"/>
      <c r="I399" s="161"/>
      <c r="J399" s="172">
        <f>BK399</f>
        <v>0</v>
      </c>
      <c r="K399" s="158"/>
      <c r="L399" s="163"/>
      <c r="M399" s="164"/>
      <c r="N399" s="165"/>
      <c r="O399" s="165"/>
      <c r="P399" s="166">
        <f>SUM(P400:P421)</f>
        <v>0</v>
      </c>
      <c r="Q399" s="165"/>
      <c r="R399" s="166">
        <f>SUM(R400:R421)</f>
        <v>1425.3152771999996</v>
      </c>
      <c r="S399" s="165"/>
      <c r="T399" s="167">
        <f>SUM(T400:T421)</f>
        <v>0</v>
      </c>
      <c r="AR399" s="168" t="s">
        <v>23</v>
      </c>
      <c r="AT399" s="169" t="s">
        <v>77</v>
      </c>
      <c r="AU399" s="169" t="s">
        <v>23</v>
      </c>
      <c r="AY399" s="168" t="s">
        <v>131</v>
      </c>
      <c r="BK399" s="170">
        <f>SUM(BK400:BK421)</f>
        <v>0</v>
      </c>
    </row>
    <row r="400" spans="2:65" s="1" customFormat="1" ht="16.5" customHeight="1">
      <c r="B400" s="33"/>
      <c r="C400" s="173" t="s">
        <v>546</v>
      </c>
      <c r="D400" s="173" t="s">
        <v>133</v>
      </c>
      <c r="E400" s="174" t="s">
        <v>547</v>
      </c>
      <c r="F400" s="175" t="s">
        <v>548</v>
      </c>
      <c r="G400" s="176" t="s">
        <v>136</v>
      </c>
      <c r="H400" s="177">
        <v>2</v>
      </c>
      <c r="I400" s="178"/>
      <c r="J400" s="179">
        <f>ROUND(I400*H400,2)</f>
        <v>0</v>
      </c>
      <c r="K400" s="175" t="s">
        <v>145</v>
      </c>
      <c r="L400" s="37"/>
      <c r="M400" s="180" t="s">
        <v>32</v>
      </c>
      <c r="N400" s="181" t="s">
        <v>51</v>
      </c>
      <c r="O400" s="59"/>
      <c r="P400" s="182">
        <f>O400*H400</f>
        <v>0</v>
      </c>
      <c r="Q400" s="182">
        <v>0</v>
      </c>
      <c r="R400" s="182">
        <f>Q400*H400</f>
        <v>0</v>
      </c>
      <c r="S400" s="182">
        <v>0</v>
      </c>
      <c r="T400" s="183">
        <f>S400*H400</f>
        <v>0</v>
      </c>
      <c r="AR400" s="16" t="s">
        <v>137</v>
      </c>
      <c r="AT400" s="16" t="s">
        <v>133</v>
      </c>
      <c r="AU400" s="16" t="s">
        <v>87</v>
      </c>
      <c r="AY400" s="16" t="s">
        <v>131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6" t="s">
        <v>137</v>
      </c>
      <c r="BK400" s="184">
        <f>ROUND(I400*H400,2)</f>
        <v>0</v>
      </c>
      <c r="BL400" s="16" t="s">
        <v>137</v>
      </c>
      <c r="BM400" s="16" t="s">
        <v>549</v>
      </c>
    </row>
    <row r="401" spans="2:65" s="11" customFormat="1" ht="10.199999999999999">
      <c r="B401" s="185"/>
      <c r="C401" s="186"/>
      <c r="D401" s="187" t="s">
        <v>139</v>
      </c>
      <c r="E401" s="188" t="s">
        <v>32</v>
      </c>
      <c r="F401" s="189" t="s">
        <v>550</v>
      </c>
      <c r="G401" s="186"/>
      <c r="H401" s="188" t="s">
        <v>32</v>
      </c>
      <c r="I401" s="190"/>
      <c r="J401" s="186"/>
      <c r="K401" s="186"/>
      <c r="L401" s="191"/>
      <c r="M401" s="192"/>
      <c r="N401" s="193"/>
      <c r="O401" s="193"/>
      <c r="P401" s="193"/>
      <c r="Q401" s="193"/>
      <c r="R401" s="193"/>
      <c r="S401" s="193"/>
      <c r="T401" s="194"/>
      <c r="AT401" s="195" t="s">
        <v>139</v>
      </c>
      <c r="AU401" s="195" t="s">
        <v>87</v>
      </c>
      <c r="AV401" s="11" t="s">
        <v>23</v>
      </c>
      <c r="AW401" s="11" t="s">
        <v>39</v>
      </c>
      <c r="AX401" s="11" t="s">
        <v>78</v>
      </c>
      <c r="AY401" s="195" t="s">
        <v>131</v>
      </c>
    </row>
    <row r="402" spans="2:65" s="12" customFormat="1" ht="10.199999999999999">
      <c r="B402" s="196"/>
      <c r="C402" s="197"/>
      <c r="D402" s="187" t="s">
        <v>139</v>
      </c>
      <c r="E402" s="198" t="s">
        <v>32</v>
      </c>
      <c r="F402" s="199" t="s">
        <v>551</v>
      </c>
      <c r="G402" s="197"/>
      <c r="H402" s="200">
        <v>2</v>
      </c>
      <c r="I402" s="201"/>
      <c r="J402" s="197"/>
      <c r="K402" s="197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139</v>
      </c>
      <c r="AU402" s="206" t="s">
        <v>87</v>
      </c>
      <c r="AV402" s="12" t="s">
        <v>87</v>
      </c>
      <c r="AW402" s="12" t="s">
        <v>39</v>
      </c>
      <c r="AX402" s="12" t="s">
        <v>23</v>
      </c>
      <c r="AY402" s="206" t="s">
        <v>131</v>
      </c>
    </row>
    <row r="403" spans="2:65" s="1" customFormat="1" ht="16.5" customHeight="1">
      <c r="B403" s="33"/>
      <c r="C403" s="173" t="s">
        <v>552</v>
      </c>
      <c r="D403" s="173" t="s">
        <v>133</v>
      </c>
      <c r="E403" s="174" t="s">
        <v>553</v>
      </c>
      <c r="F403" s="175" t="s">
        <v>554</v>
      </c>
      <c r="G403" s="176" t="s">
        <v>157</v>
      </c>
      <c r="H403" s="177">
        <v>563.51</v>
      </c>
      <c r="I403" s="178"/>
      <c r="J403" s="179">
        <f>ROUND(I403*H403,2)</f>
        <v>0</v>
      </c>
      <c r="K403" s="175" t="s">
        <v>145</v>
      </c>
      <c r="L403" s="37"/>
      <c r="M403" s="180" t="s">
        <v>32</v>
      </c>
      <c r="N403" s="181" t="s">
        <v>51</v>
      </c>
      <c r="O403" s="59"/>
      <c r="P403" s="182">
        <f>O403*H403</f>
        <v>0</v>
      </c>
      <c r="Q403" s="182">
        <v>2.4340799999999998</v>
      </c>
      <c r="R403" s="182">
        <f>Q403*H403</f>
        <v>1371.6284208</v>
      </c>
      <c r="S403" s="182">
        <v>0</v>
      </c>
      <c r="T403" s="183">
        <f>S403*H403</f>
        <v>0</v>
      </c>
      <c r="AR403" s="16" t="s">
        <v>137</v>
      </c>
      <c r="AT403" s="16" t="s">
        <v>133</v>
      </c>
      <c r="AU403" s="16" t="s">
        <v>87</v>
      </c>
      <c r="AY403" s="16" t="s">
        <v>131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137</v>
      </c>
      <c r="BK403" s="184">
        <f>ROUND(I403*H403,2)</f>
        <v>0</v>
      </c>
      <c r="BL403" s="16" t="s">
        <v>137</v>
      </c>
      <c r="BM403" s="16" t="s">
        <v>555</v>
      </c>
    </row>
    <row r="404" spans="2:65" s="11" customFormat="1" ht="20.399999999999999">
      <c r="B404" s="185"/>
      <c r="C404" s="186"/>
      <c r="D404" s="187" t="s">
        <v>139</v>
      </c>
      <c r="E404" s="188" t="s">
        <v>32</v>
      </c>
      <c r="F404" s="189" t="s">
        <v>556</v>
      </c>
      <c r="G404" s="186"/>
      <c r="H404" s="188" t="s">
        <v>32</v>
      </c>
      <c r="I404" s="190"/>
      <c r="J404" s="186"/>
      <c r="K404" s="186"/>
      <c r="L404" s="191"/>
      <c r="M404" s="192"/>
      <c r="N404" s="193"/>
      <c r="O404" s="193"/>
      <c r="P404" s="193"/>
      <c r="Q404" s="193"/>
      <c r="R404" s="193"/>
      <c r="S404" s="193"/>
      <c r="T404" s="194"/>
      <c r="AT404" s="195" t="s">
        <v>139</v>
      </c>
      <c r="AU404" s="195" t="s">
        <v>87</v>
      </c>
      <c r="AV404" s="11" t="s">
        <v>23</v>
      </c>
      <c r="AW404" s="11" t="s">
        <v>39</v>
      </c>
      <c r="AX404" s="11" t="s">
        <v>78</v>
      </c>
      <c r="AY404" s="195" t="s">
        <v>131</v>
      </c>
    </row>
    <row r="405" spans="2:65" s="11" customFormat="1" ht="10.199999999999999">
      <c r="B405" s="185"/>
      <c r="C405" s="186"/>
      <c r="D405" s="187" t="s">
        <v>139</v>
      </c>
      <c r="E405" s="188" t="s">
        <v>32</v>
      </c>
      <c r="F405" s="189" t="s">
        <v>557</v>
      </c>
      <c r="G405" s="186"/>
      <c r="H405" s="188" t="s">
        <v>32</v>
      </c>
      <c r="I405" s="190"/>
      <c r="J405" s="186"/>
      <c r="K405" s="186"/>
      <c r="L405" s="191"/>
      <c r="M405" s="192"/>
      <c r="N405" s="193"/>
      <c r="O405" s="193"/>
      <c r="P405" s="193"/>
      <c r="Q405" s="193"/>
      <c r="R405" s="193"/>
      <c r="S405" s="193"/>
      <c r="T405" s="194"/>
      <c r="AT405" s="195" t="s">
        <v>139</v>
      </c>
      <c r="AU405" s="195" t="s">
        <v>87</v>
      </c>
      <c r="AV405" s="11" t="s">
        <v>23</v>
      </c>
      <c r="AW405" s="11" t="s">
        <v>39</v>
      </c>
      <c r="AX405" s="11" t="s">
        <v>78</v>
      </c>
      <c r="AY405" s="195" t="s">
        <v>131</v>
      </c>
    </row>
    <row r="406" spans="2:65" s="12" customFormat="1" ht="10.199999999999999">
      <c r="B406" s="196"/>
      <c r="C406" s="197"/>
      <c r="D406" s="187" t="s">
        <v>139</v>
      </c>
      <c r="E406" s="198" t="s">
        <v>32</v>
      </c>
      <c r="F406" s="199" t="s">
        <v>282</v>
      </c>
      <c r="G406" s="197"/>
      <c r="H406" s="200">
        <v>563.51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139</v>
      </c>
      <c r="AU406" s="206" t="s">
        <v>87</v>
      </c>
      <c r="AV406" s="12" t="s">
        <v>87</v>
      </c>
      <c r="AW406" s="12" t="s">
        <v>39</v>
      </c>
      <c r="AX406" s="12" t="s">
        <v>23</v>
      </c>
      <c r="AY406" s="206" t="s">
        <v>131</v>
      </c>
    </row>
    <row r="407" spans="2:65" s="1" customFormat="1" ht="22.5" customHeight="1">
      <c r="B407" s="33"/>
      <c r="C407" s="173" t="s">
        <v>558</v>
      </c>
      <c r="D407" s="173" t="s">
        <v>133</v>
      </c>
      <c r="E407" s="174" t="s">
        <v>559</v>
      </c>
      <c r="F407" s="175" t="s">
        <v>560</v>
      </c>
      <c r="G407" s="176" t="s">
        <v>136</v>
      </c>
      <c r="H407" s="177">
        <v>1335.7</v>
      </c>
      <c r="I407" s="178"/>
      <c r="J407" s="179">
        <f>ROUND(I407*H407,2)</f>
        <v>0</v>
      </c>
      <c r="K407" s="175" t="s">
        <v>145</v>
      </c>
      <c r="L407" s="37"/>
      <c r="M407" s="180" t="s">
        <v>32</v>
      </c>
      <c r="N407" s="181" t="s">
        <v>51</v>
      </c>
      <c r="O407" s="59"/>
      <c r="P407" s="182">
        <f>O407*H407</f>
        <v>0</v>
      </c>
      <c r="Q407" s="182">
        <v>0</v>
      </c>
      <c r="R407" s="182">
        <f>Q407*H407</f>
        <v>0</v>
      </c>
      <c r="S407" s="182">
        <v>0</v>
      </c>
      <c r="T407" s="183">
        <f>S407*H407</f>
        <v>0</v>
      </c>
      <c r="AR407" s="16" t="s">
        <v>137</v>
      </c>
      <c r="AT407" s="16" t="s">
        <v>133</v>
      </c>
      <c r="AU407" s="16" t="s">
        <v>87</v>
      </c>
      <c r="AY407" s="16" t="s">
        <v>131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6" t="s">
        <v>137</v>
      </c>
      <c r="BK407" s="184">
        <f>ROUND(I407*H407,2)</f>
        <v>0</v>
      </c>
      <c r="BL407" s="16" t="s">
        <v>137</v>
      </c>
      <c r="BM407" s="16" t="s">
        <v>561</v>
      </c>
    </row>
    <row r="408" spans="2:65" s="11" customFormat="1" ht="10.199999999999999">
      <c r="B408" s="185"/>
      <c r="C408" s="186"/>
      <c r="D408" s="187" t="s">
        <v>139</v>
      </c>
      <c r="E408" s="188" t="s">
        <v>32</v>
      </c>
      <c r="F408" s="189" t="s">
        <v>562</v>
      </c>
      <c r="G408" s="186"/>
      <c r="H408" s="188" t="s">
        <v>32</v>
      </c>
      <c r="I408" s="190"/>
      <c r="J408" s="186"/>
      <c r="K408" s="186"/>
      <c r="L408" s="191"/>
      <c r="M408" s="192"/>
      <c r="N408" s="193"/>
      <c r="O408" s="193"/>
      <c r="P408" s="193"/>
      <c r="Q408" s="193"/>
      <c r="R408" s="193"/>
      <c r="S408" s="193"/>
      <c r="T408" s="194"/>
      <c r="AT408" s="195" t="s">
        <v>139</v>
      </c>
      <c r="AU408" s="195" t="s">
        <v>87</v>
      </c>
      <c r="AV408" s="11" t="s">
        <v>23</v>
      </c>
      <c r="AW408" s="11" t="s">
        <v>39</v>
      </c>
      <c r="AX408" s="11" t="s">
        <v>78</v>
      </c>
      <c r="AY408" s="195" t="s">
        <v>131</v>
      </c>
    </row>
    <row r="409" spans="2:65" s="12" customFormat="1" ht="10.199999999999999">
      <c r="B409" s="196"/>
      <c r="C409" s="197"/>
      <c r="D409" s="187" t="s">
        <v>139</v>
      </c>
      <c r="E409" s="198" t="s">
        <v>32</v>
      </c>
      <c r="F409" s="199" t="s">
        <v>563</v>
      </c>
      <c r="G409" s="197"/>
      <c r="H409" s="200">
        <v>1335.7</v>
      </c>
      <c r="I409" s="201"/>
      <c r="J409" s="197"/>
      <c r="K409" s="197"/>
      <c r="L409" s="202"/>
      <c r="M409" s="203"/>
      <c r="N409" s="204"/>
      <c r="O409" s="204"/>
      <c r="P409" s="204"/>
      <c r="Q409" s="204"/>
      <c r="R409" s="204"/>
      <c r="S409" s="204"/>
      <c r="T409" s="205"/>
      <c r="AT409" s="206" t="s">
        <v>139</v>
      </c>
      <c r="AU409" s="206" t="s">
        <v>87</v>
      </c>
      <c r="AV409" s="12" t="s">
        <v>87</v>
      </c>
      <c r="AW409" s="12" t="s">
        <v>39</v>
      </c>
      <c r="AX409" s="12" t="s">
        <v>23</v>
      </c>
      <c r="AY409" s="206" t="s">
        <v>131</v>
      </c>
    </row>
    <row r="410" spans="2:65" s="1" customFormat="1" ht="22.5" customHeight="1">
      <c r="B410" s="33"/>
      <c r="C410" s="173" t="s">
        <v>564</v>
      </c>
      <c r="D410" s="173" t="s">
        <v>133</v>
      </c>
      <c r="E410" s="174" t="s">
        <v>565</v>
      </c>
      <c r="F410" s="175" t="s">
        <v>566</v>
      </c>
      <c r="G410" s="176" t="s">
        <v>157</v>
      </c>
      <c r="H410" s="177">
        <v>26</v>
      </c>
      <c r="I410" s="178"/>
      <c r="J410" s="179">
        <f>ROUND(I410*H410,2)</f>
        <v>0</v>
      </c>
      <c r="K410" s="175" t="s">
        <v>145</v>
      </c>
      <c r="L410" s="37"/>
      <c r="M410" s="180" t="s">
        <v>32</v>
      </c>
      <c r="N410" s="181" t="s">
        <v>51</v>
      </c>
      <c r="O410" s="59"/>
      <c r="P410" s="182">
        <f>O410*H410</f>
        <v>0</v>
      </c>
      <c r="Q410" s="182">
        <v>1.9967999999999999</v>
      </c>
      <c r="R410" s="182">
        <f>Q410*H410</f>
        <v>51.916799999999995</v>
      </c>
      <c r="S410" s="182">
        <v>0</v>
      </c>
      <c r="T410" s="183">
        <f>S410*H410</f>
        <v>0</v>
      </c>
      <c r="AR410" s="16" t="s">
        <v>137</v>
      </c>
      <c r="AT410" s="16" t="s">
        <v>133</v>
      </c>
      <c r="AU410" s="16" t="s">
        <v>87</v>
      </c>
      <c r="AY410" s="16" t="s">
        <v>131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16" t="s">
        <v>137</v>
      </c>
      <c r="BK410" s="184">
        <f>ROUND(I410*H410,2)</f>
        <v>0</v>
      </c>
      <c r="BL410" s="16" t="s">
        <v>137</v>
      </c>
      <c r="BM410" s="16" t="s">
        <v>567</v>
      </c>
    </row>
    <row r="411" spans="2:65" s="11" customFormat="1" ht="10.199999999999999">
      <c r="B411" s="185"/>
      <c r="C411" s="186"/>
      <c r="D411" s="187" t="s">
        <v>139</v>
      </c>
      <c r="E411" s="188" t="s">
        <v>32</v>
      </c>
      <c r="F411" s="189" t="s">
        <v>568</v>
      </c>
      <c r="G411" s="186"/>
      <c r="H411" s="188" t="s">
        <v>32</v>
      </c>
      <c r="I411" s="190"/>
      <c r="J411" s="186"/>
      <c r="K411" s="186"/>
      <c r="L411" s="191"/>
      <c r="M411" s="192"/>
      <c r="N411" s="193"/>
      <c r="O411" s="193"/>
      <c r="P411" s="193"/>
      <c r="Q411" s="193"/>
      <c r="R411" s="193"/>
      <c r="S411" s="193"/>
      <c r="T411" s="194"/>
      <c r="AT411" s="195" t="s">
        <v>139</v>
      </c>
      <c r="AU411" s="195" t="s">
        <v>87</v>
      </c>
      <c r="AV411" s="11" t="s">
        <v>23</v>
      </c>
      <c r="AW411" s="11" t="s">
        <v>39</v>
      </c>
      <c r="AX411" s="11" t="s">
        <v>78</v>
      </c>
      <c r="AY411" s="195" t="s">
        <v>131</v>
      </c>
    </row>
    <row r="412" spans="2:65" s="12" customFormat="1" ht="10.199999999999999">
      <c r="B412" s="196"/>
      <c r="C412" s="197"/>
      <c r="D412" s="187" t="s">
        <v>139</v>
      </c>
      <c r="E412" s="198" t="s">
        <v>32</v>
      </c>
      <c r="F412" s="199" t="s">
        <v>569</v>
      </c>
      <c r="G412" s="197"/>
      <c r="H412" s="200">
        <v>26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139</v>
      </c>
      <c r="AU412" s="206" t="s">
        <v>87</v>
      </c>
      <c r="AV412" s="12" t="s">
        <v>87</v>
      </c>
      <c r="AW412" s="12" t="s">
        <v>39</v>
      </c>
      <c r="AX412" s="12" t="s">
        <v>23</v>
      </c>
      <c r="AY412" s="206" t="s">
        <v>131</v>
      </c>
    </row>
    <row r="413" spans="2:65" s="1" customFormat="1" ht="22.5" customHeight="1">
      <c r="B413" s="33"/>
      <c r="C413" s="173" t="s">
        <v>570</v>
      </c>
      <c r="D413" s="173" t="s">
        <v>133</v>
      </c>
      <c r="E413" s="174" t="s">
        <v>571</v>
      </c>
      <c r="F413" s="175" t="s">
        <v>572</v>
      </c>
      <c r="G413" s="176" t="s">
        <v>136</v>
      </c>
      <c r="H413" s="177">
        <v>1.21</v>
      </c>
      <c r="I413" s="178"/>
      <c r="J413" s="179">
        <f>ROUND(I413*H413,2)</f>
        <v>0</v>
      </c>
      <c r="K413" s="175" t="s">
        <v>145</v>
      </c>
      <c r="L413" s="37"/>
      <c r="M413" s="180" t="s">
        <v>32</v>
      </c>
      <c r="N413" s="181" t="s">
        <v>51</v>
      </c>
      <c r="O413" s="59"/>
      <c r="P413" s="182">
        <f>O413*H413</f>
        <v>0</v>
      </c>
      <c r="Q413" s="182">
        <v>0.93779000000000001</v>
      </c>
      <c r="R413" s="182">
        <f>Q413*H413</f>
        <v>1.1347259000000001</v>
      </c>
      <c r="S413" s="182">
        <v>0</v>
      </c>
      <c r="T413" s="183">
        <f>S413*H413</f>
        <v>0</v>
      </c>
      <c r="AR413" s="16" t="s">
        <v>137</v>
      </c>
      <c r="AT413" s="16" t="s">
        <v>133</v>
      </c>
      <c r="AU413" s="16" t="s">
        <v>87</v>
      </c>
      <c r="AY413" s="16" t="s">
        <v>131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6" t="s">
        <v>137</v>
      </c>
      <c r="BK413" s="184">
        <f>ROUND(I413*H413,2)</f>
        <v>0</v>
      </c>
      <c r="BL413" s="16" t="s">
        <v>137</v>
      </c>
      <c r="BM413" s="16" t="s">
        <v>573</v>
      </c>
    </row>
    <row r="414" spans="2:65" s="11" customFormat="1" ht="10.199999999999999">
      <c r="B414" s="185"/>
      <c r="C414" s="186"/>
      <c r="D414" s="187" t="s">
        <v>139</v>
      </c>
      <c r="E414" s="188" t="s">
        <v>32</v>
      </c>
      <c r="F414" s="189" t="s">
        <v>574</v>
      </c>
      <c r="G414" s="186"/>
      <c r="H414" s="188" t="s">
        <v>32</v>
      </c>
      <c r="I414" s="190"/>
      <c r="J414" s="186"/>
      <c r="K414" s="186"/>
      <c r="L414" s="191"/>
      <c r="M414" s="192"/>
      <c r="N414" s="193"/>
      <c r="O414" s="193"/>
      <c r="P414" s="193"/>
      <c r="Q414" s="193"/>
      <c r="R414" s="193"/>
      <c r="S414" s="193"/>
      <c r="T414" s="194"/>
      <c r="AT414" s="195" t="s">
        <v>139</v>
      </c>
      <c r="AU414" s="195" t="s">
        <v>87</v>
      </c>
      <c r="AV414" s="11" t="s">
        <v>23</v>
      </c>
      <c r="AW414" s="11" t="s">
        <v>39</v>
      </c>
      <c r="AX414" s="11" t="s">
        <v>78</v>
      </c>
      <c r="AY414" s="195" t="s">
        <v>131</v>
      </c>
    </row>
    <row r="415" spans="2:65" s="12" customFormat="1" ht="10.199999999999999">
      <c r="B415" s="196"/>
      <c r="C415" s="197"/>
      <c r="D415" s="187" t="s">
        <v>139</v>
      </c>
      <c r="E415" s="198" t="s">
        <v>32</v>
      </c>
      <c r="F415" s="199" t="s">
        <v>575</v>
      </c>
      <c r="G415" s="197"/>
      <c r="H415" s="200">
        <v>1.21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139</v>
      </c>
      <c r="AU415" s="206" t="s">
        <v>87</v>
      </c>
      <c r="AV415" s="12" t="s">
        <v>87</v>
      </c>
      <c r="AW415" s="12" t="s">
        <v>39</v>
      </c>
      <c r="AX415" s="12" t="s">
        <v>23</v>
      </c>
      <c r="AY415" s="206" t="s">
        <v>131</v>
      </c>
    </row>
    <row r="416" spans="2:65" s="1" customFormat="1" ht="22.5" customHeight="1">
      <c r="B416" s="33"/>
      <c r="C416" s="173" t="s">
        <v>576</v>
      </c>
      <c r="D416" s="173" t="s">
        <v>133</v>
      </c>
      <c r="E416" s="174" t="s">
        <v>577</v>
      </c>
      <c r="F416" s="175" t="s">
        <v>578</v>
      </c>
      <c r="G416" s="176" t="s">
        <v>502</v>
      </c>
      <c r="H416" s="177">
        <v>7</v>
      </c>
      <c r="I416" s="178"/>
      <c r="J416" s="179">
        <f>ROUND(I416*H416,2)</f>
        <v>0</v>
      </c>
      <c r="K416" s="175" t="s">
        <v>145</v>
      </c>
      <c r="L416" s="37"/>
      <c r="M416" s="180" t="s">
        <v>32</v>
      </c>
      <c r="N416" s="181" t="s">
        <v>51</v>
      </c>
      <c r="O416" s="59"/>
      <c r="P416" s="182">
        <f>O416*H416</f>
        <v>0</v>
      </c>
      <c r="Q416" s="182">
        <v>5.77E-3</v>
      </c>
      <c r="R416" s="182">
        <f>Q416*H416</f>
        <v>4.0390000000000002E-2</v>
      </c>
      <c r="S416" s="182">
        <v>0</v>
      </c>
      <c r="T416" s="183">
        <f>S416*H416</f>
        <v>0</v>
      </c>
      <c r="AR416" s="16" t="s">
        <v>137</v>
      </c>
      <c r="AT416" s="16" t="s">
        <v>133</v>
      </c>
      <c r="AU416" s="16" t="s">
        <v>87</v>
      </c>
      <c r="AY416" s="16" t="s">
        <v>131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6" t="s">
        <v>137</v>
      </c>
      <c r="BK416" s="184">
        <f>ROUND(I416*H416,2)</f>
        <v>0</v>
      </c>
      <c r="BL416" s="16" t="s">
        <v>137</v>
      </c>
      <c r="BM416" s="16" t="s">
        <v>579</v>
      </c>
    </row>
    <row r="417" spans="2:65" s="11" customFormat="1" ht="10.199999999999999">
      <c r="B417" s="185"/>
      <c r="C417" s="186"/>
      <c r="D417" s="187" t="s">
        <v>139</v>
      </c>
      <c r="E417" s="188" t="s">
        <v>32</v>
      </c>
      <c r="F417" s="189" t="s">
        <v>580</v>
      </c>
      <c r="G417" s="186"/>
      <c r="H417" s="188" t="s">
        <v>32</v>
      </c>
      <c r="I417" s="190"/>
      <c r="J417" s="186"/>
      <c r="K417" s="186"/>
      <c r="L417" s="191"/>
      <c r="M417" s="192"/>
      <c r="N417" s="193"/>
      <c r="O417" s="193"/>
      <c r="P417" s="193"/>
      <c r="Q417" s="193"/>
      <c r="R417" s="193"/>
      <c r="S417" s="193"/>
      <c r="T417" s="194"/>
      <c r="AT417" s="195" t="s">
        <v>139</v>
      </c>
      <c r="AU417" s="195" t="s">
        <v>87</v>
      </c>
      <c r="AV417" s="11" t="s">
        <v>23</v>
      </c>
      <c r="AW417" s="11" t="s">
        <v>39</v>
      </c>
      <c r="AX417" s="11" t="s">
        <v>78</v>
      </c>
      <c r="AY417" s="195" t="s">
        <v>131</v>
      </c>
    </row>
    <row r="418" spans="2:65" s="12" customFormat="1" ht="10.199999999999999">
      <c r="B418" s="196"/>
      <c r="C418" s="197"/>
      <c r="D418" s="187" t="s">
        <v>139</v>
      </c>
      <c r="E418" s="198" t="s">
        <v>32</v>
      </c>
      <c r="F418" s="199" t="s">
        <v>176</v>
      </c>
      <c r="G418" s="197"/>
      <c r="H418" s="200">
        <v>7</v>
      </c>
      <c r="I418" s="201"/>
      <c r="J418" s="197"/>
      <c r="K418" s="197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139</v>
      </c>
      <c r="AU418" s="206" t="s">
        <v>87</v>
      </c>
      <c r="AV418" s="12" t="s">
        <v>87</v>
      </c>
      <c r="AW418" s="12" t="s">
        <v>39</v>
      </c>
      <c r="AX418" s="12" t="s">
        <v>23</v>
      </c>
      <c r="AY418" s="206" t="s">
        <v>131</v>
      </c>
    </row>
    <row r="419" spans="2:65" s="1" customFormat="1" ht="16.5" customHeight="1">
      <c r="B419" s="33"/>
      <c r="C419" s="229" t="s">
        <v>581</v>
      </c>
      <c r="D419" s="229" t="s">
        <v>369</v>
      </c>
      <c r="E419" s="230" t="s">
        <v>582</v>
      </c>
      <c r="F419" s="231" t="s">
        <v>583</v>
      </c>
      <c r="G419" s="232" t="s">
        <v>185</v>
      </c>
      <c r="H419" s="233">
        <v>2.31</v>
      </c>
      <c r="I419" s="234"/>
      <c r="J419" s="235">
        <f>ROUND(I419*H419,2)</f>
        <v>0</v>
      </c>
      <c r="K419" s="231" t="s">
        <v>145</v>
      </c>
      <c r="L419" s="236"/>
      <c r="M419" s="237" t="s">
        <v>32</v>
      </c>
      <c r="N419" s="238" t="s">
        <v>51</v>
      </c>
      <c r="O419" s="59"/>
      <c r="P419" s="182">
        <f>O419*H419</f>
        <v>0</v>
      </c>
      <c r="Q419" s="182">
        <v>0.25755</v>
      </c>
      <c r="R419" s="182">
        <f>Q419*H419</f>
        <v>0.59494049999999998</v>
      </c>
      <c r="S419" s="182">
        <v>0</v>
      </c>
      <c r="T419" s="183">
        <f>S419*H419</f>
        <v>0</v>
      </c>
      <c r="AR419" s="16" t="s">
        <v>182</v>
      </c>
      <c r="AT419" s="16" t="s">
        <v>369</v>
      </c>
      <c r="AU419" s="16" t="s">
        <v>87</v>
      </c>
      <c r="AY419" s="16" t="s">
        <v>131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137</v>
      </c>
      <c r="BK419" s="184">
        <f>ROUND(I419*H419,2)</f>
        <v>0</v>
      </c>
      <c r="BL419" s="16" t="s">
        <v>137</v>
      </c>
      <c r="BM419" s="16" t="s">
        <v>584</v>
      </c>
    </row>
    <row r="420" spans="2:65" s="11" customFormat="1" ht="10.199999999999999">
      <c r="B420" s="185"/>
      <c r="C420" s="186"/>
      <c r="D420" s="187" t="s">
        <v>139</v>
      </c>
      <c r="E420" s="188" t="s">
        <v>32</v>
      </c>
      <c r="F420" s="189" t="s">
        <v>585</v>
      </c>
      <c r="G420" s="186"/>
      <c r="H420" s="188" t="s">
        <v>32</v>
      </c>
      <c r="I420" s="190"/>
      <c r="J420" s="186"/>
      <c r="K420" s="186"/>
      <c r="L420" s="191"/>
      <c r="M420" s="192"/>
      <c r="N420" s="193"/>
      <c r="O420" s="193"/>
      <c r="P420" s="193"/>
      <c r="Q420" s="193"/>
      <c r="R420" s="193"/>
      <c r="S420" s="193"/>
      <c r="T420" s="194"/>
      <c r="AT420" s="195" t="s">
        <v>139</v>
      </c>
      <c r="AU420" s="195" t="s">
        <v>87</v>
      </c>
      <c r="AV420" s="11" t="s">
        <v>23</v>
      </c>
      <c r="AW420" s="11" t="s">
        <v>39</v>
      </c>
      <c r="AX420" s="11" t="s">
        <v>78</v>
      </c>
      <c r="AY420" s="195" t="s">
        <v>131</v>
      </c>
    </row>
    <row r="421" spans="2:65" s="12" customFormat="1" ht="10.199999999999999">
      <c r="B421" s="196"/>
      <c r="C421" s="197"/>
      <c r="D421" s="187" t="s">
        <v>139</v>
      </c>
      <c r="E421" s="198" t="s">
        <v>32</v>
      </c>
      <c r="F421" s="199" t="s">
        <v>586</v>
      </c>
      <c r="G421" s="197"/>
      <c r="H421" s="200">
        <v>2.31</v>
      </c>
      <c r="I421" s="201"/>
      <c r="J421" s="197"/>
      <c r="K421" s="197"/>
      <c r="L421" s="202"/>
      <c r="M421" s="203"/>
      <c r="N421" s="204"/>
      <c r="O421" s="204"/>
      <c r="P421" s="204"/>
      <c r="Q421" s="204"/>
      <c r="R421" s="204"/>
      <c r="S421" s="204"/>
      <c r="T421" s="205"/>
      <c r="AT421" s="206" t="s">
        <v>139</v>
      </c>
      <c r="AU421" s="206" t="s">
        <v>87</v>
      </c>
      <c r="AV421" s="12" t="s">
        <v>87</v>
      </c>
      <c r="AW421" s="12" t="s">
        <v>39</v>
      </c>
      <c r="AX421" s="12" t="s">
        <v>23</v>
      </c>
      <c r="AY421" s="206" t="s">
        <v>131</v>
      </c>
    </row>
    <row r="422" spans="2:65" s="10" customFormat="1" ht="22.8" customHeight="1">
      <c r="B422" s="157"/>
      <c r="C422" s="158"/>
      <c r="D422" s="159" t="s">
        <v>77</v>
      </c>
      <c r="E422" s="171" t="s">
        <v>165</v>
      </c>
      <c r="F422" s="171" t="s">
        <v>587</v>
      </c>
      <c r="G422" s="158"/>
      <c r="H422" s="158"/>
      <c r="I422" s="161"/>
      <c r="J422" s="172">
        <f>BK422</f>
        <v>0</v>
      </c>
      <c r="K422" s="158"/>
      <c r="L422" s="163"/>
      <c r="M422" s="164"/>
      <c r="N422" s="165"/>
      <c r="O422" s="165"/>
      <c r="P422" s="166">
        <f>SUM(P423:P425)</f>
        <v>0</v>
      </c>
      <c r="Q422" s="165"/>
      <c r="R422" s="166">
        <f>SUM(R423:R425)</f>
        <v>0</v>
      </c>
      <c r="S422" s="165"/>
      <c r="T422" s="167">
        <f>SUM(T423:T425)</f>
        <v>0</v>
      </c>
      <c r="AR422" s="168" t="s">
        <v>23</v>
      </c>
      <c r="AT422" s="169" t="s">
        <v>77</v>
      </c>
      <c r="AU422" s="169" t="s">
        <v>23</v>
      </c>
      <c r="AY422" s="168" t="s">
        <v>131</v>
      </c>
      <c r="BK422" s="170">
        <f>SUM(BK423:BK425)</f>
        <v>0</v>
      </c>
    </row>
    <row r="423" spans="2:65" s="1" customFormat="1" ht="16.5" customHeight="1">
      <c r="B423" s="33"/>
      <c r="C423" s="173" t="s">
        <v>588</v>
      </c>
      <c r="D423" s="173" t="s">
        <v>133</v>
      </c>
      <c r="E423" s="174" t="s">
        <v>589</v>
      </c>
      <c r="F423" s="175" t="s">
        <v>590</v>
      </c>
      <c r="G423" s="176" t="s">
        <v>136</v>
      </c>
      <c r="H423" s="177">
        <v>1.6</v>
      </c>
      <c r="I423" s="178"/>
      <c r="J423" s="179">
        <f>ROUND(I423*H423,2)</f>
        <v>0</v>
      </c>
      <c r="K423" s="175" t="s">
        <v>145</v>
      </c>
      <c r="L423" s="37"/>
      <c r="M423" s="180" t="s">
        <v>32</v>
      </c>
      <c r="N423" s="181" t="s">
        <v>51</v>
      </c>
      <c r="O423" s="59"/>
      <c r="P423" s="182">
        <f>O423*H423</f>
        <v>0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AR423" s="16" t="s">
        <v>137</v>
      </c>
      <c r="AT423" s="16" t="s">
        <v>133</v>
      </c>
      <c r="AU423" s="16" t="s">
        <v>87</v>
      </c>
      <c r="AY423" s="16" t="s">
        <v>131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6" t="s">
        <v>137</v>
      </c>
      <c r="BK423" s="184">
        <f>ROUND(I423*H423,2)</f>
        <v>0</v>
      </c>
      <c r="BL423" s="16" t="s">
        <v>137</v>
      </c>
      <c r="BM423" s="16" t="s">
        <v>591</v>
      </c>
    </row>
    <row r="424" spans="2:65" s="11" customFormat="1" ht="10.199999999999999">
      <c r="B424" s="185"/>
      <c r="C424" s="186"/>
      <c r="D424" s="187" t="s">
        <v>139</v>
      </c>
      <c r="E424" s="188" t="s">
        <v>32</v>
      </c>
      <c r="F424" s="189" t="s">
        <v>592</v>
      </c>
      <c r="G424" s="186"/>
      <c r="H424" s="188" t="s">
        <v>32</v>
      </c>
      <c r="I424" s="190"/>
      <c r="J424" s="186"/>
      <c r="K424" s="186"/>
      <c r="L424" s="191"/>
      <c r="M424" s="192"/>
      <c r="N424" s="193"/>
      <c r="O424" s="193"/>
      <c r="P424" s="193"/>
      <c r="Q424" s="193"/>
      <c r="R424" s="193"/>
      <c r="S424" s="193"/>
      <c r="T424" s="194"/>
      <c r="AT424" s="195" t="s">
        <v>139</v>
      </c>
      <c r="AU424" s="195" t="s">
        <v>87</v>
      </c>
      <c r="AV424" s="11" t="s">
        <v>23</v>
      </c>
      <c r="AW424" s="11" t="s">
        <v>39</v>
      </c>
      <c r="AX424" s="11" t="s">
        <v>78</v>
      </c>
      <c r="AY424" s="195" t="s">
        <v>131</v>
      </c>
    </row>
    <row r="425" spans="2:65" s="12" customFormat="1" ht="10.199999999999999">
      <c r="B425" s="196"/>
      <c r="C425" s="197"/>
      <c r="D425" s="187" t="s">
        <v>139</v>
      </c>
      <c r="E425" s="198" t="s">
        <v>32</v>
      </c>
      <c r="F425" s="199" t="s">
        <v>593</v>
      </c>
      <c r="G425" s="197"/>
      <c r="H425" s="200">
        <v>1.6</v>
      </c>
      <c r="I425" s="201"/>
      <c r="J425" s="197"/>
      <c r="K425" s="197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139</v>
      </c>
      <c r="AU425" s="206" t="s">
        <v>87</v>
      </c>
      <c r="AV425" s="12" t="s">
        <v>87</v>
      </c>
      <c r="AW425" s="12" t="s">
        <v>39</v>
      </c>
      <c r="AX425" s="12" t="s">
        <v>23</v>
      </c>
      <c r="AY425" s="206" t="s">
        <v>131</v>
      </c>
    </row>
    <row r="426" spans="2:65" s="10" customFormat="1" ht="22.8" customHeight="1">
      <c r="B426" s="157"/>
      <c r="C426" s="158"/>
      <c r="D426" s="159" t="s">
        <v>77</v>
      </c>
      <c r="E426" s="171" t="s">
        <v>182</v>
      </c>
      <c r="F426" s="171" t="s">
        <v>594</v>
      </c>
      <c r="G426" s="158"/>
      <c r="H426" s="158"/>
      <c r="I426" s="161"/>
      <c r="J426" s="172">
        <f>BK426</f>
        <v>0</v>
      </c>
      <c r="K426" s="158"/>
      <c r="L426" s="163"/>
      <c r="M426" s="164"/>
      <c r="N426" s="165"/>
      <c r="O426" s="165"/>
      <c r="P426" s="166">
        <f>SUM(P427:P434)</f>
        <v>0</v>
      </c>
      <c r="Q426" s="165"/>
      <c r="R426" s="166">
        <f>SUM(R427:R434)</f>
        <v>0.15037999999999996</v>
      </c>
      <c r="S426" s="165"/>
      <c r="T426" s="167">
        <f>SUM(T427:T434)</f>
        <v>0</v>
      </c>
      <c r="AR426" s="168" t="s">
        <v>23</v>
      </c>
      <c r="AT426" s="169" t="s">
        <v>77</v>
      </c>
      <c r="AU426" s="169" t="s">
        <v>23</v>
      </c>
      <c r="AY426" s="168" t="s">
        <v>131</v>
      </c>
      <c r="BK426" s="170">
        <f>SUM(BK427:BK434)</f>
        <v>0</v>
      </c>
    </row>
    <row r="427" spans="2:65" s="1" customFormat="1" ht="16.5" customHeight="1">
      <c r="B427" s="33"/>
      <c r="C427" s="173" t="s">
        <v>595</v>
      </c>
      <c r="D427" s="173" t="s">
        <v>133</v>
      </c>
      <c r="E427" s="174" t="s">
        <v>596</v>
      </c>
      <c r="F427" s="175" t="s">
        <v>597</v>
      </c>
      <c r="G427" s="176" t="s">
        <v>502</v>
      </c>
      <c r="H427" s="177">
        <v>1</v>
      </c>
      <c r="I427" s="178"/>
      <c r="J427" s="179">
        <f>ROUND(I427*H427,2)</f>
        <v>0</v>
      </c>
      <c r="K427" s="175" t="s">
        <v>145</v>
      </c>
      <c r="L427" s="37"/>
      <c r="M427" s="180" t="s">
        <v>32</v>
      </c>
      <c r="N427" s="181" t="s">
        <v>51</v>
      </c>
      <c r="O427" s="59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AR427" s="16" t="s">
        <v>137</v>
      </c>
      <c r="AT427" s="16" t="s">
        <v>133</v>
      </c>
      <c r="AU427" s="16" t="s">
        <v>87</v>
      </c>
      <c r="AY427" s="16" t="s">
        <v>131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137</v>
      </c>
      <c r="BK427" s="184">
        <f>ROUND(I427*H427,2)</f>
        <v>0</v>
      </c>
      <c r="BL427" s="16" t="s">
        <v>137</v>
      </c>
      <c r="BM427" s="16" t="s">
        <v>598</v>
      </c>
    </row>
    <row r="428" spans="2:65" s="11" customFormat="1" ht="10.199999999999999">
      <c r="B428" s="185"/>
      <c r="C428" s="186"/>
      <c r="D428" s="187" t="s">
        <v>139</v>
      </c>
      <c r="E428" s="188" t="s">
        <v>32</v>
      </c>
      <c r="F428" s="189" t="s">
        <v>599</v>
      </c>
      <c r="G428" s="186"/>
      <c r="H428" s="188" t="s">
        <v>32</v>
      </c>
      <c r="I428" s="190"/>
      <c r="J428" s="186"/>
      <c r="K428" s="186"/>
      <c r="L428" s="191"/>
      <c r="M428" s="192"/>
      <c r="N428" s="193"/>
      <c r="O428" s="193"/>
      <c r="P428" s="193"/>
      <c r="Q428" s="193"/>
      <c r="R428" s="193"/>
      <c r="S428" s="193"/>
      <c r="T428" s="194"/>
      <c r="AT428" s="195" t="s">
        <v>139</v>
      </c>
      <c r="AU428" s="195" t="s">
        <v>87</v>
      </c>
      <c r="AV428" s="11" t="s">
        <v>23</v>
      </c>
      <c r="AW428" s="11" t="s">
        <v>39</v>
      </c>
      <c r="AX428" s="11" t="s">
        <v>78</v>
      </c>
      <c r="AY428" s="195" t="s">
        <v>131</v>
      </c>
    </row>
    <row r="429" spans="2:65" s="12" customFormat="1" ht="10.199999999999999">
      <c r="B429" s="196"/>
      <c r="C429" s="197"/>
      <c r="D429" s="187" t="s">
        <v>139</v>
      </c>
      <c r="E429" s="198" t="s">
        <v>32</v>
      </c>
      <c r="F429" s="199" t="s">
        <v>23</v>
      </c>
      <c r="G429" s="197"/>
      <c r="H429" s="200">
        <v>1</v>
      </c>
      <c r="I429" s="201"/>
      <c r="J429" s="197"/>
      <c r="K429" s="197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139</v>
      </c>
      <c r="AU429" s="206" t="s">
        <v>87</v>
      </c>
      <c r="AV429" s="12" t="s">
        <v>87</v>
      </c>
      <c r="AW429" s="12" t="s">
        <v>39</v>
      </c>
      <c r="AX429" s="12" t="s">
        <v>23</v>
      </c>
      <c r="AY429" s="206" t="s">
        <v>131</v>
      </c>
    </row>
    <row r="430" spans="2:65" s="1" customFormat="1" ht="16.5" customHeight="1">
      <c r="B430" s="33"/>
      <c r="C430" s="173" t="s">
        <v>600</v>
      </c>
      <c r="D430" s="173" t="s">
        <v>133</v>
      </c>
      <c r="E430" s="174" t="s">
        <v>601</v>
      </c>
      <c r="F430" s="175" t="s">
        <v>602</v>
      </c>
      <c r="G430" s="176" t="s">
        <v>185</v>
      </c>
      <c r="H430" s="177">
        <v>4</v>
      </c>
      <c r="I430" s="178"/>
      <c r="J430" s="179">
        <f>ROUND(I430*H430,2)</f>
        <v>0</v>
      </c>
      <c r="K430" s="175" t="s">
        <v>145</v>
      </c>
      <c r="L430" s="37"/>
      <c r="M430" s="180" t="s">
        <v>32</v>
      </c>
      <c r="N430" s="181" t="s">
        <v>51</v>
      </c>
      <c r="O430" s="59"/>
      <c r="P430" s="182">
        <f>O430*H430</f>
        <v>0</v>
      </c>
      <c r="Q430" s="182">
        <v>4.0000000000000003E-5</v>
      </c>
      <c r="R430" s="182">
        <f>Q430*H430</f>
        <v>1.6000000000000001E-4</v>
      </c>
      <c r="S430" s="182">
        <v>0</v>
      </c>
      <c r="T430" s="183">
        <f>S430*H430</f>
        <v>0</v>
      </c>
      <c r="AR430" s="16" t="s">
        <v>137</v>
      </c>
      <c r="AT430" s="16" t="s">
        <v>133</v>
      </c>
      <c r="AU430" s="16" t="s">
        <v>87</v>
      </c>
      <c r="AY430" s="16" t="s">
        <v>131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6" t="s">
        <v>137</v>
      </c>
      <c r="BK430" s="184">
        <f>ROUND(I430*H430,2)</f>
        <v>0</v>
      </c>
      <c r="BL430" s="16" t="s">
        <v>137</v>
      </c>
      <c r="BM430" s="16" t="s">
        <v>603</v>
      </c>
    </row>
    <row r="431" spans="2:65" s="11" customFormat="1" ht="10.199999999999999">
      <c r="B431" s="185"/>
      <c r="C431" s="186"/>
      <c r="D431" s="187" t="s">
        <v>139</v>
      </c>
      <c r="E431" s="188" t="s">
        <v>32</v>
      </c>
      <c r="F431" s="189" t="s">
        <v>604</v>
      </c>
      <c r="G431" s="186"/>
      <c r="H431" s="188" t="s">
        <v>32</v>
      </c>
      <c r="I431" s="190"/>
      <c r="J431" s="186"/>
      <c r="K431" s="186"/>
      <c r="L431" s="191"/>
      <c r="M431" s="192"/>
      <c r="N431" s="193"/>
      <c r="O431" s="193"/>
      <c r="P431" s="193"/>
      <c r="Q431" s="193"/>
      <c r="R431" s="193"/>
      <c r="S431" s="193"/>
      <c r="T431" s="194"/>
      <c r="AT431" s="195" t="s">
        <v>139</v>
      </c>
      <c r="AU431" s="195" t="s">
        <v>87</v>
      </c>
      <c r="AV431" s="11" t="s">
        <v>23</v>
      </c>
      <c r="AW431" s="11" t="s">
        <v>39</v>
      </c>
      <c r="AX431" s="11" t="s">
        <v>78</v>
      </c>
      <c r="AY431" s="195" t="s">
        <v>131</v>
      </c>
    </row>
    <row r="432" spans="2:65" s="12" customFormat="1" ht="10.199999999999999">
      <c r="B432" s="196"/>
      <c r="C432" s="197"/>
      <c r="D432" s="187" t="s">
        <v>139</v>
      </c>
      <c r="E432" s="198" t="s">
        <v>32</v>
      </c>
      <c r="F432" s="199" t="s">
        <v>605</v>
      </c>
      <c r="G432" s="197"/>
      <c r="H432" s="200">
        <v>4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139</v>
      </c>
      <c r="AU432" s="206" t="s">
        <v>87</v>
      </c>
      <c r="AV432" s="12" t="s">
        <v>87</v>
      </c>
      <c r="AW432" s="12" t="s">
        <v>39</v>
      </c>
      <c r="AX432" s="12" t="s">
        <v>23</v>
      </c>
      <c r="AY432" s="206" t="s">
        <v>131</v>
      </c>
    </row>
    <row r="433" spans="2:65" s="1" customFormat="1" ht="16.5" customHeight="1">
      <c r="B433" s="33"/>
      <c r="C433" s="229" t="s">
        <v>606</v>
      </c>
      <c r="D433" s="229" t="s">
        <v>369</v>
      </c>
      <c r="E433" s="230" t="s">
        <v>607</v>
      </c>
      <c r="F433" s="231" t="s">
        <v>608</v>
      </c>
      <c r="G433" s="232" t="s">
        <v>185</v>
      </c>
      <c r="H433" s="233">
        <v>4.0599999999999996</v>
      </c>
      <c r="I433" s="234"/>
      <c r="J433" s="235">
        <f>ROUND(I433*H433,2)</f>
        <v>0</v>
      </c>
      <c r="K433" s="231" t="s">
        <v>145</v>
      </c>
      <c r="L433" s="236"/>
      <c r="M433" s="237" t="s">
        <v>32</v>
      </c>
      <c r="N433" s="238" t="s">
        <v>51</v>
      </c>
      <c r="O433" s="59"/>
      <c r="P433" s="182">
        <f>O433*H433</f>
        <v>0</v>
      </c>
      <c r="Q433" s="182">
        <v>3.6999999999999998E-2</v>
      </c>
      <c r="R433" s="182">
        <f>Q433*H433</f>
        <v>0.15021999999999996</v>
      </c>
      <c r="S433" s="182">
        <v>0</v>
      </c>
      <c r="T433" s="183">
        <f>S433*H433</f>
        <v>0</v>
      </c>
      <c r="AR433" s="16" t="s">
        <v>182</v>
      </c>
      <c r="AT433" s="16" t="s">
        <v>369</v>
      </c>
      <c r="AU433" s="16" t="s">
        <v>87</v>
      </c>
      <c r="AY433" s="16" t="s">
        <v>131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6" t="s">
        <v>137</v>
      </c>
      <c r="BK433" s="184">
        <f>ROUND(I433*H433,2)</f>
        <v>0</v>
      </c>
      <c r="BL433" s="16" t="s">
        <v>137</v>
      </c>
      <c r="BM433" s="16" t="s">
        <v>609</v>
      </c>
    </row>
    <row r="434" spans="2:65" s="12" customFormat="1" ht="10.199999999999999">
      <c r="B434" s="196"/>
      <c r="C434" s="197"/>
      <c r="D434" s="187" t="s">
        <v>139</v>
      </c>
      <c r="E434" s="197"/>
      <c r="F434" s="199" t="s">
        <v>610</v>
      </c>
      <c r="G434" s="197"/>
      <c r="H434" s="200">
        <v>4.0599999999999996</v>
      </c>
      <c r="I434" s="201"/>
      <c r="J434" s="197"/>
      <c r="K434" s="197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139</v>
      </c>
      <c r="AU434" s="206" t="s">
        <v>87</v>
      </c>
      <c r="AV434" s="12" t="s">
        <v>87</v>
      </c>
      <c r="AW434" s="12" t="s">
        <v>4</v>
      </c>
      <c r="AX434" s="12" t="s">
        <v>23</v>
      </c>
      <c r="AY434" s="206" t="s">
        <v>131</v>
      </c>
    </row>
    <row r="435" spans="2:65" s="10" customFormat="1" ht="22.8" customHeight="1">
      <c r="B435" s="157"/>
      <c r="C435" s="158"/>
      <c r="D435" s="159" t="s">
        <v>77</v>
      </c>
      <c r="E435" s="171" t="s">
        <v>192</v>
      </c>
      <c r="F435" s="171" t="s">
        <v>611</v>
      </c>
      <c r="G435" s="158"/>
      <c r="H435" s="158"/>
      <c r="I435" s="161"/>
      <c r="J435" s="172">
        <f>BK435</f>
        <v>0</v>
      </c>
      <c r="K435" s="158"/>
      <c r="L435" s="163"/>
      <c r="M435" s="164"/>
      <c r="N435" s="165"/>
      <c r="O435" s="165"/>
      <c r="P435" s="166">
        <f>SUM(P436:P475)</f>
        <v>0</v>
      </c>
      <c r="Q435" s="165"/>
      <c r="R435" s="166">
        <f>SUM(R436:R475)</f>
        <v>1.5311039999999998</v>
      </c>
      <c r="S435" s="165"/>
      <c r="T435" s="167">
        <f>SUM(T436:T475)</f>
        <v>17.230000000000004</v>
      </c>
      <c r="AR435" s="168" t="s">
        <v>23</v>
      </c>
      <c r="AT435" s="169" t="s">
        <v>77</v>
      </c>
      <c r="AU435" s="169" t="s">
        <v>23</v>
      </c>
      <c r="AY435" s="168" t="s">
        <v>131</v>
      </c>
      <c r="BK435" s="170">
        <f>SUM(BK436:BK475)</f>
        <v>0</v>
      </c>
    </row>
    <row r="436" spans="2:65" s="1" customFormat="1" ht="16.5" customHeight="1">
      <c r="B436" s="33"/>
      <c r="C436" s="173" t="s">
        <v>612</v>
      </c>
      <c r="D436" s="173" t="s">
        <v>133</v>
      </c>
      <c r="E436" s="174" t="s">
        <v>613</v>
      </c>
      <c r="F436" s="175" t="s">
        <v>614</v>
      </c>
      <c r="G436" s="176" t="s">
        <v>136</v>
      </c>
      <c r="H436" s="177">
        <v>388.26</v>
      </c>
      <c r="I436" s="178"/>
      <c r="J436" s="179">
        <f>ROUND(I436*H436,2)</f>
        <v>0</v>
      </c>
      <c r="K436" s="175" t="s">
        <v>145</v>
      </c>
      <c r="L436" s="37"/>
      <c r="M436" s="180" t="s">
        <v>32</v>
      </c>
      <c r="N436" s="181" t="s">
        <v>51</v>
      </c>
      <c r="O436" s="59"/>
      <c r="P436" s="182">
        <f>O436*H436</f>
        <v>0</v>
      </c>
      <c r="Q436" s="182">
        <v>3.65E-3</v>
      </c>
      <c r="R436" s="182">
        <f>Q436*H436</f>
        <v>1.417149</v>
      </c>
      <c r="S436" s="182">
        <v>0</v>
      </c>
      <c r="T436" s="183">
        <f>S436*H436</f>
        <v>0</v>
      </c>
      <c r="AR436" s="16" t="s">
        <v>137</v>
      </c>
      <c r="AT436" s="16" t="s">
        <v>133</v>
      </c>
      <c r="AU436" s="16" t="s">
        <v>87</v>
      </c>
      <c r="AY436" s="16" t="s">
        <v>131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6" t="s">
        <v>137</v>
      </c>
      <c r="BK436" s="184">
        <f>ROUND(I436*H436,2)</f>
        <v>0</v>
      </c>
      <c r="BL436" s="16" t="s">
        <v>137</v>
      </c>
      <c r="BM436" s="16" t="s">
        <v>615</v>
      </c>
    </row>
    <row r="437" spans="2:65" s="11" customFormat="1" ht="10.199999999999999">
      <c r="B437" s="185"/>
      <c r="C437" s="186"/>
      <c r="D437" s="187" t="s">
        <v>139</v>
      </c>
      <c r="E437" s="188" t="s">
        <v>32</v>
      </c>
      <c r="F437" s="189" t="s">
        <v>462</v>
      </c>
      <c r="G437" s="186"/>
      <c r="H437" s="188" t="s">
        <v>32</v>
      </c>
      <c r="I437" s="190"/>
      <c r="J437" s="186"/>
      <c r="K437" s="186"/>
      <c r="L437" s="191"/>
      <c r="M437" s="192"/>
      <c r="N437" s="193"/>
      <c r="O437" s="193"/>
      <c r="P437" s="193"/>
      <c r="Q437" s="193"/>
      <c r="R437" s="193"/>
      <c r="S437" s="193"/>
      <c r="T437" s="194"/>
      <c r="AT437" s="195" t="s">
        <v>139</v>
      </c>
      <c r="AU437" s="195" t="s">
        <v>87</v>
      </c>
      <c r="AV437" s="11" t="s">
        <v>23</v>
      </c>
      <c r="AW437" s="11" t="s">
        <v>39</v>
      </c>
      <c r="AX437" s="11" t="s">
        <v>78</v>
      </c>
      <c r="AY437" s="195" t="s">
        <v>131</v>
      </c>
    </row>
    <row r="438" spans="2:65" s="11" customFormat="1" ht="10.199999999999999">
      <c r="B438" s="185"/>
      <c r="C438" s="186"/>
      <c r="D438" s="187" t="s">
        <v>139</v>
      </c>
      <c r="E438" s="188" t="s">
        <v>32</v>
      </c>
      <c r="F438" s="189" t="s">
        <v>463</v>
      </c>
      <c r="G438" s="186"/>
      <c r="H438" s="188" t="s">
        <v>32</v>
      </c>
      <c r="I438" s="190"/>
      <c r="J438" s="186"/>
      <c r="K438" s="186"/>
      <c r="L438" s="191"/>
      <c r="M438" s="192"/>
      <c r="N438" s="193"/>
      <c r="O438" s="193"/>
      <c r="P438" s="193"/>
      <c r="Q438" s="193"/>
      <c r="R438" s="193"/>
      <c r="S438" s="193"/>
      <c r="T438" s="194"/>
      <c r="AT438" s="195" t="s">
        <v>139</v>
      </c>
      <c r="AU438" s="195" t="s">
        <v>87</v>
      </c>
      <c r="AV438" s="11" t="s">
        <v>23</v>
      </c>
      <c r="AW438" s="11" t="s">
        <v>39</v>
      </c>
      <c r="AX438" s="11" t="s">
        <v>78</v>
      </c>
      <c r="AY438" s="195" t="s">
        <v>131</v>
      </c>
    </row>
    <row r="439" spans="2:65" s="12" customFormat="1" ht="10.199999999999999">
      <c r="B439" s="196"/>
      <c r="C439" s="197"/>
      <c r="D439" s="187" t="s">
        <v>139</v>
      </c>
      <c r="E439" s="198" t="s">
        <v>32</v>
      </c>
      <c r="F439" s="199" t="s">
        <v>616</v>
      </c>
      <c r="G439" s="197"/>
      <c r="H439" s="200">
        <v>369.22</v>
      </c>
      <c r="I439" s="201"/>
      <c r="J439" s="197"/>
      <c r="K439" s="197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139</v>
      </c>
      <c r="AU439" s="206" t="s">
        <v>87</v>
      </c>
      <c r="AV439" s="12" t="s">
        <v>87</v>
      </c>
      <c r="AW439" s="12" t="s">
        <v>39</v>
      </c>
      <c r="AX439" s="12" t="s">
        <v>78</v>
      </c>
      <c r="AY439" s="206" t="s">
        <v>131</v>
      </c>
    </row>
    <row r="440" spans="2:65" s="11" customFormat="1" ht="10.199999999999999">
      <c r="B440" s="185"/>
      <c r="C440" s="186"/>
      <c r="D440" s="187" t="s">
        <v>139</v>
      </c>
      <c r="E440" s="188" t="s">
        <v>32</v>
      </c>
      <c r="F440" s="189" t="s">
        <v>465</v>
      </c>
      <c r="G440" s="186"/>
      <c r="H440" s="188" t="s">
        <v>32</v>
      </c>
      <c r="I440" s="190"/>
      <c r="J440" s="186"/>
      <c r="K440" s="186"/>
      <c r="L440" s="191"/>
      <c r="M440" s="192"/>
      <c r="N440" s="193"/>
      <c r="O440" s="193"/>
      <c r="P440" s="193"/>
      <c r="Q440" s="193"/>
      <c r="R440" s="193"/>
      <c r="S440" s="193"/>
      <c r="T440" s="194"/>
      <c r="AT440" s="195" t="s">
        <v>139</v>
      </c>
      <c r="AU440" s="195" t="s">
        <v>87</v>
      </c>
      <c r="AV440" s="11" t="s">
        <v>23</v>
      </c>
      <c r="AW440" s="11" t="s">
        <v>39</v>
      </c>
      <c r="AX440" s="11" t="s">
        <v>78</v>
      </c>
      <c r="AY440" s="195" t="s">
        <v>131</v>
      </c>
    </row>
    <row r="441" spans="2:65" s="12" customFormat="1" ht="10.199999999999999">
      <c r="B441" s="196"/>
      <c r="C441" s="197"/>
      <c r="D441" s="187" t="s">
        <v>139</v>
      </c>
      <c r="E441" s="198" t="s">
        <v>32</v>
      </c>
      <c r="F441" s="199" t="s">
        <v>617</v>
      </c>
      <c r="G441" s="197"/>
      <c r="H441" s="200">
        <v>19.04</v>
      </c>
      <c r="I441" s="201"/>
      <c r="J441" s="197"/>
      <c r="K441" s="197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139</v>
      </c>
      <c r="AU441" s="206" t="s">
        <v>87</v>
      </c>
      <c r="AV441" s="12" t="s">
        <v>87</v>
      </c>
      <c r="AW441" s="12" t="s">
        <v>39</v>
      </c>
      <c r="AX441" s="12" t="s">
        <v>78</v>
      </c>
      <c r="AY441" s="206" t="s">
        <v>131</v>
      </c>
    </row>
    <row r="442" spans="2:65" s="13" customFormat="1" ht="10.199999999999999">
      <c r="B442" s="207"/>
      <c r="C442" s="208"/>
      <c r="D442" s="187" t="s">
        <v>139</v>
      </c>
      <c r="E442" s="209" t="s">
        <v>32</v>
      </c>
      <c r="F442" s="210" t="s">
        <v>164</v>
      </c>
      <c r="G442" s="208"/>
      <c r="H442" s="211">
        <v>388.26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139</v>
      </c>
      <c r="AU442" s="217" t="s">
        <v>87</v>
      </c>
      <c r="AV442" s="13" t="s">
        <v>137</v>
      </c>
      <c r="AW442" s="13" t="s">
        <v>39</v>
      </c>
      <c r="AX442" s="13" t="s">
        <v>23</v>
      </c>
      <c r="AY442" s="217" t="s">
        <v>131</v>
      </c>
    </row>
    <row r="443" spans="2:65" s="1" customFormat="1" ht="16.5" customHeight="1">
      <c r="B443" s="33"/>
      <c r="C443" s="173" t="s">
        <v>618</v>
      </c>
      <c r="D443" s="173" t="s">
        <v>133</v>
      </c>
      <c r="E443" s="174" t="s">
        <v>619</v>
      </c>
      <c r="F443" s="175" t="s">
        <v>620</v>
      </c>
      <c r="G443" s="176" t="s">
        <v>136</v>
      </c>
      <c r="H443" s="177">
        <v>127.5</v>
      </c>
      <c r="I443" s="178"/>
      <c r="J443" s="179">
        <f>ROUND(I443*H443,2)</f>
        <v>0</v>
      </c>
      <c r="K443" s="175" t="s">
        <v>145</v>
      </c>
      <c r="L443" s="37"/>
      <c r="M443" s="180" t="s">
        <v>32</v>
      </c>
      <c r="N443" s="181" t="s">
        <v>51</v>
      </c>
      <c r="O443" s="59"/>
      <c r="P443" s="182">
        <f>O443*H443</f>
        <v>0</v>
      </c>
      <c r="Q443" s="182">
        <v>6.3000000000000003E-4</v>
      </c>
      <c r="R443" s="182">
        <f>Q443*H443</f>
        <v>8.0325000000000008E-2</v>
      </c>
      <c r="S443" s="182">
        <v>0</v>
      </c>
      <c r="T443" s="183">
        <f>S443*H443</f>
        <v>0</v>
      </c>
      <c r="AR443" s="16" t="s">
        <v>137</v>
      </c>
      <c r="AT443" s="16" t="s">
        <v>133</v>
      </c>
      <c r="AU443" s="16" t="s">
        <v>87</v>
      </c>
      <c r="AY443" s="16" t="s">
        <v>131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6" t="s">
        <v>137</v>
      </c>
      <c r="BK443" s="184">
        <f>ROUND(I443*H443,2)</f>
        <v>0</v>
      </c>
      <c r="BL443" s="16" t="s">
        <v>137</v>
      </c>
      <c r="BM443" s="16" t="s">
        <v>621</v>
      </c>
    </row>
    <row r="444" spans="2:65" s="11" customFormat="1" ht="10.199999999999999">
      <c r="B444" s="185"/>
      <c r="C444" s="186"/>
      <c r="D444" s="187" t="s">
        <v>139</v>
      </c>
      <c r="E444" s="188" t="s">
        <v>32</v>
      </c>
      <c r="F444" s="189" t="s">
        <v>622</v>
      </c>
      <c r="G444" s="186"/>
      <c r="H444" s="188" t="s">
        <v>32</v>
      </c>
      <c r="I444" s="190"/>
      <c r="J444" s="186"/>
      <c r="K444" s="186"/>
      <c r="L444" s="191"/>
      <c r="M444" s="192"/>
      <c r="N444" s="193"/>
      <c r="O444" s="193"/>
      <c r="P444" s="193"/>
      <c r="Q444" s="193"/>
      <c r="R444" s="193"/>
      <c r="S444" s="193"/>
      <c r="T444" s="194"/>
      <c r="AT444" s="195" t="s">
        <v>139</v>
      </c>
      <c r="AU444" s="195" t="s">
        <v>87</v>
      </c>
      <c r="AV444" s="11" t="s">
        <v>23</v>
      </c>
      <c r="AW444" s="11" t="s">
        <v>39</v>
      </c>
      <c r="AX444" s="11" t="s">
        <v>78</v>
      </c>
      <c r="AY444" s="195" t="s">
        <v>131</v>
      </c>
    </row>
    <row r="445" spans="2:65" s="12" customFormat="1" ht="10.199999999999999">
      <c r="B445" s="196"/>
      <c r="C445" s="197"/>
      <c r="D445" s="187" t="s">
        <v>139</v>
      </c>
      <c r="E445" s="198" t="s">
        <v>32</v>
      </c>
      <c r="F445" s="199" t="s">
        <v>623</v>
      </c>
      <c r="G445" s="197"/>
      <c r="H445" s="200">
        <v>127.5</v>
      </c>
      <c r="I445" s="201"/>
      <c r="J445" s="197"/>
      <c r="K445" s="197"/>
      <c r="L445" s="202"/>
      <c r="M445" s="203"/>
      <c r="N445" s="204"/>
      <c r="O445" s="204"/>
      <c r="P445" s="204"/>
      <c r="Q445" s="204"/>
      <c r="R445" s="204"/>
      <c r="S445" s="204"/>
      <c r="T445" s="205"/>
      <c r="AT445" s="206" t="s">
        <v>139</v>
      </c>
      <c r="AU445" s="206" t="s">
        <v>87</v>
      </c>
      <c r="AV445" s="12" t="s">
        <v>87</v>
      </c>
      <c r="AW445" s="12" t="s">
        <v>39</v>
      </c>
      <c r="AX445" s="12" t="s">
        <v>23</v>
      </c>
      <c r="AY445" s="206" t="s">
        <v>131</v>
      </c>
    </row>
    <row r="446" spans="2:65" s="1" customFormat="1" ht="16.5" customHeight="1">
      <c r="B446" s="33"/>
      <c r="C446" s="173" t="s">
        <v>624</v>
      </c>
      <c r="D446" s="173" t="s">
        <v>133</v>
      </c>
      <c r="E446" s="174" t="s">
        <v>625</v>
      </c>
      <c r="F446" s="175" t="s">
        <v>626</v>
      </c>
      <c r="G446" s="176" t="s">
        <v>185</v>
      </c>
      <c r="H446" s="177">
        <v>75</v>
      </c>
      <c r="I446" s="178"/>
      <c r="J446" s="179">
        <f>ROUND(I446*H446,2)</f>
        <v>0</v>
      </c>
      <c r="K446" s="175" t="s">
        <v>145</v>
      </c>
      <c r="L446" s="37"/>
      <c r="M446" s="180" t="s">
        <v>32</v>
      </c>
      <c r="N446" s="181" t="s">
        <v>51</v>
      </c>
      <c r="O446" s="59"/>
      <c r="P446" s="182">
        <f>O446*H446</f>
        <v>0</v>
      </c>
      <c r="Q446" s="182">
        <v>2.2000000000000001E-4</v>
      </c>
      <c r="R446" s="182">
        <f>Q446*H446</f>
        <v>1.6500000000000001E-2</v>
      </c>
      <c r="S446" s="182">
        <v>0</v>
      </c>
      <c r="T446" s="183">
        <f>S446*H446</f>
        <v>0</v>
      </c>
      <c r="AR446" s="16" t="s">
        <v>137</v>
      </c>
      <c r="AT446" s="16" t="s">
        <v>133</v>
      </c>
      <c r="AU446" s="16" t="s">
        <v>87</v>
      </c>
      <c r="AY446" s="16" t="s">
        <v>131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6" t="s">
        <v>137</v>
      </c>
      <c r="BK446" s="184">
        <f>ROUND(I446*H446,2)</f>
        <v>0</v>
      </c>
      <c r="BL446" s="16" t="s">
        <v>137</v>
      </c>
      <c r="BM446" s="16" t="s">
        <v>627</v>
      </c>
    </row>
    <row r="447" spans="2:65" s="11" customFormat="1" ht="10.199999999999999">
      <c r="B447" s="185"/>
      <c r="C447" s="186"/>
      <c r="D447" s="187" t="s">
        <v>139</v>
      </c>
      <c r="E447" s="188" t="s">
        <v>32</v>
      </c>
      <c r="F447" s="189" t="s">
        <v>628</v>
      </c>
      <c r="G447" s="186"/>
      <c r="H447" s="188" t="s">
        <v>32</v>
      </c>
      <c r="I447" s="190"/>
      <c r="J447" s="186"/>
      <c r="K447" s="186"/>
      <c r="L447" s="191"/>
      <c r="M447" s="192"/>
      <c r="N447" s="193"/>
      <c r="O447" s="193"/>
      <c r="P447" s="193"/>
      <c r="Q447" s="193"/>
      <c r="R447" s="193"/>
      <c r="S447" s="193"/>
      <c r="T447" s="194"/>
      <c r="AT447" s="195" t="s">
        <v>139</v>
      </c>
      <c r="AU447" s="195" t="s">
        <v>87</v>
      </c>
      <c r="AV447" s="11" t="s">
        <v>23</v>
      </c>
      <c r="AW447" s="11" t="s">
        <v>39</v>
      </c>
      <c r="AX447" s="11" t="s">
        <v>78</v>
      </c>
      <c r="AY447" s="195" t="s">
        <v>131</v>
      </c>
    </row>
    <row r="448" spans="2:65" s="12" customFormat="1" ht="10.199999999999999">
      <c r="B448" s="196"/>
      <c r="C448" s="197"/>
      <c r="D448" s="187" t="s">
        <v>139</v>
      </c>
      <c r="E448" s="198" t="s">
        <v>32</v>
      </c>
      <c r="F448" s="199" t="s">
        <v>629</v>
      </c>
      <c r="G448" s="197"/>
      <c r="H448" s="200">
        <v>75</v>
      </c>
      <c r="I448" s="201"/>
      <c r="J448" s="197"/>
      <c r="K448" s="197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139</v>
      </c>
      <c r="AU448" s="206" t="s">
        <v>87</v>
      </c>
      <c r="AV448" s="12" t="s">
        <v>87</v>
      </c>
      <c r="AW448" s="12" t="s">
        <v>39</v>
      </c>
      <c r="AX448" s="12" t="s">
        <v>23</v>
      </c>
      <c r="AY448" s="206" t="s">
        <v>131</v>
      </c>
    </row>
    <row r="449" spans="2:65" s="1" customFormat="1" ht="16.5" customHeight="1">
      <c r="B449" s="33"/>
      <c r="C449" s="173" t="s">
        <v>630</v>
      </c>
      <c r="D449" s="173" t="s">
        <v>133</v>
      </c>
      <c r="E449" s="174" t="s">
        <v>631</v>
      </c>
      <c r="F449" s="175" t="s">
        <v>632</v>
      </c>
      <c r="G449" s="176" t="s">
        <v>185</v>
      </c>
      <c r="H449" s="177">
        <v>99</v>
      </c>
      <c r="I449" s="178"/>
      <c r="J449" s="179">
        <f>ROUND(I449*H449,2)</f>
        <v>0</v>
      </c>
      <c r="K449" s="175" t="s">
        <v>145</v>
      </c>
      <c r="L449" s="37"/>
      <c r="M449" s="180" t="s">
        <v>32</v>
      </c>
      <c r="N449" s="181" t="s">
        <v>51</v>
      </c>
      <c r="O449" s="59"/>
      <c r="P449" s="182">
        <f>O449*H449</f>
        <v>0</v>
      </c>
      <c r="Q449" s="182">
        <v>1.7000000000000001E-4</v>
      </c>
      <c r="R449" s="182">
        <f>Q449*H449</f>
        <v>1.6830000000000001E-2</v>
      </c>
      <c r="S449" s="182">
        <v>0</v>
      </c>
      <c r="T449" s="183">
        <f>S449*H449</f>
        <v>0</v>
      </c>
      <c r="AR449" s="16" t="s">
        <v>137</v>
      </c>
      <c r="AT449" s="16" t="s">
        <v>133</v>
      </c>
      <c r="AU449" s="16" t="s">
        <v>87</v>
      </c>
      <c r="AY449" s="16" t="s">
        <v>131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6" t="s">
        <v>137</v>
      </c>
      <c r="BK449" s="184">
        <f>ROUND(I449*H449,2)</f>
        <v>0</v>
      </c>
      <c r="BL449" s="16" t="s">
        <v>137</v>
      </c>
      <c r="BM449" s="16" t="s">
        <v>633</v>
      </c>
    </row>
    <row r="450" spans="2:65" s="11" customFormat="1" ht="10.199999999999999">
      <c r="B450" s="185"/>
      <c r="C450" s="186"/>
      <c r="D450" s="187" t="s">
        <v>139</v>
      </c>
      <c r="E450" s="188" t="s">
        <v>32</v>
      </c>
      <c r="F450" s="189" t="s">
        <v>634</v>
      </c>
      <c r="G450" s="186"/>
      <c r="H450" s="188" t="s">
        <v>32</v>
      </c>
      <c r="I450" s="190"/>
      <c r="J450" s="186"/>
      <c r="K450" s="186"/>
      <c r="L450" s="191"/>
      <c r="M450" s="192"/>
      <c r="N450" s="193"/>
      <c r="O450" s="193"/>
      <c r="P450" s="193"/>
      <c r="Q450" s="193"/>
      <c r="R450" s="193"/>
      <c r="S450" s="193"/>
      <c r="T450" s="194"/>
      <c r="AT450" s="195" t="s">
        <v>139</v>
      </c>
      <c r="AU450" s="195" t="s">
        <v>87</v>
      </c>
      <c r="AV450" s="11" t="s">
        <v>23</v>
      </c>
      <c r="AW450" s="11" t="s">
        <v>39</v>
      </c>
      <c r="AX450" s="11" t="s">
        <v>78</v>
      </c>
      <c r="AY450" s="195" t="s">
        <v>131</v>
      </c>
    </row>
    <row r="451" spans="2:65" s="12" customFormat="1" ht="10.199999999999999">
      <c r="B451" s="196"/>
      <c r="C451" s="197"/>
      <c r="D451" s="187" t="s">
        <v>139</v>
      </c>
      <c r="E451" s="198" t="s">
        <v>32</v>
      </c>
      <c r="F451" s="199" t="s">
        <v>635</v>
      </c>
      <c r="G451" s="197"/>
      <c r="H451" s="200">
        <v>99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139</v>
      </c>
      <c r="AU451" s="206" t="s">
        <v>87</v>
      </c>
      <c r="AV451" s="12" t="s">
        <v>87</v>
      </c>
      <c r="AW451" s="12" t="s">
        <v>39</v>
      </c>
      <c r="AX451" s="12" t="s">
        <v>23</v>
      </c>
      <c r="AY451" s="206" t="s">
        <v>131</v>
      </c>
    </row>
    <row r="452" spans="2:65" s="1" customFormat="1" ht="22.5" customHeight="1">
      <c r="B452" s="33"/>
      <c r="C452" s="173" t="s">
        <v>636</v>
      </c>
      <c r="D452" s="173" t="s">
        <v>133</v>
      </c>
      <c r="E452" s="174" t="s">
        <v>637</v>
      </c>
      <c r="F452" s="175" t="s">
        <v>638</v>
      </c>
      <c r="G452" s="176" t="s">
        <v>136</v>
      </c>
      <c r="H452" s="177">
        <v>336</v>
      </c>
      <c r="I452" s="178"/>
      <c r="J452" s="179">
        <f>ROUND(I452*H452,2)</f>
        <v>0</v>
      </c>
      <c r="K452" s="175" t="s">
        <v>145</v>
      </c>
      <c r="L452" s="37"/>
      <c r="M452" s="180" t="s">
        <v>32</v>
      </c>
      <c r="N452" s="181" t="s">
        <v>51</v>
      </c>
      <c r="O452" s="59"/>
      <c r="P452" s="182">
        <f>O452*H452</f>
        <v>0</v>
      </c>
      <c r="Q452" s="182">
        <v>0</v>
      </c>
      <c r="R452" s="182">
        <f>Q452*H452</f>
        <v>0</v>
      </c>
      <c r="S452" s="182">
        <v>0</v>
      </c>
      <c r="T452" s="183">
        <f>S452*H452</f>
        <v>0</v>
      </c>
      <c r="AR452" s="16" t="s">
        <v>137</v>
      </c>
      <c r="AT452" s="16" t="s">
        <v>133</v>
      </c>
      <c r="AU452" s="16" t="s">
        <v>87</v>
      </c>
      <c r="AY452" s="16" t="s">
        <v>131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6" t="s">
        <v>137</v>
      </c>
      <c r="BK452" s="184">
        <f>ROUND(I452*H452,2)</f>
        <v>0</v>
      </c>
      <c r="BL452" s="16" t="s">
        <v>137</v>
      </c>
      <c r="BM452" s="16" t="s">
        <v>639</v>
      </c>
    </row>
    <row r="453" spans="2:65" s="11" customFormat="1" ht="10.199999999999999">
      <c r="B453" s="185"/>
      <c r="C453" s="186"/>
      <c r="D453" s="187" t="s">
        <v>139</v>
      </c>
      <c r="E453" s="188" t="s">
        <v>32</v>
      </c>
      <c r="F453" s="189" t="s">
        <v>640</v>
      </c>
      <c r="G453" s="186"/>
      <c r="H453" s="188" t="s">
        <v>32</v>
      </c>
      <c r="I453" s="190"/>
      <c r="J453" s="186"/>
      <c r="K453" s="186"/>
      <c r="L453" s="191"/>
      <c r="M453" s="192"/>
      <c r="N453" s="193"/>
      <c r="O453" s="193"/>
      <c r="P453" s="193"/>
      <c r="Q453" s="193"/>
      <c r="R453" s="193"/>
      <c r="S453" s="193"/>
      <c r="T453" s="194"/>
      <c r="AT453" s="195" t="s">
        <v>139</v>
      </c>
      <c r="AU453" s="195" t="s">
        <v>87</v>
      </c>
      <c r="AV453" s="11" t="s">
        <v>23</v>
      </c>
      <c r="AW453" s="11" t="s">
        <v>39</v>
      </c>
      <c r="AX453" s="11" t="s">
        <v>78</v>
      </c>
      <c r="AY453" s="195" t="s">
        <v>131</v>
      </c>
    </row>
    <row r="454" spans="2:65" s="12" customFormat="1" ht="10.199999999999999">
      <c r="B454" s="196"/>
      <c r="C454" s="197"/>
      <c r="D454" s="187" t="s">
        <v>139</v>
      </c>
      <c r="E454" s="198" t="s">
        <v>32</v>
      </c>
      <c r="F454" s="199" t="s">
        <v>641</v>
      </c>
      <c r="G454" s="197"/>
      <c r="H454" s="200">
        <v>336</v>
      </c>
      <c r="I454" s="201"/>
      <c r="J454" s="197"/>
      <c r="K454" s="197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139</v>
      </c>
      <c r="AU454" s="206" t="s">
        <v>87</v>
      </c>
      <c r="AV454" s="12" t="s">
        <v>87</v>
      </c>
      <c r="AW454" s="12" t="s">
        <v>39</v>
      </c>
      <c r="AX454" s="12" t="s">
        <v>23</v>
      </c>
      <c r="AY454" s="206" t="s">
        <v>131</v>
      </c>
    </row>
    <row r="455" spans="2:65" s="1" customFormat="1" ht="22.5" customHeight="1">
      <c r="B455" s="33"/>
      <c r="C455" s="173" t="s">
        <v>642</v>
      </c>
      <c r="D455" s="173" t="s">
        <v>133</v>
      </c>
      <c r="E455" s="174" t="s">
        <v>643</v>
      </c>
      <c r="F455" s="175" t="s">
        <v>644</v>
      </c>
      <c r="G455" s="176" t="s">
        <v>136</v>
      </c>
      <c r="H455" s="177">
        <v>1680</v>
      </c>
      <c r="I455" s="178"/>
      <c r="J455" s="179">
        <f>ROUND(I455*H455,2)</f>
        <v>0</v>
      </c>
      <c r="K455" s="175" t="s">
        <v>145</v>
      </c>
      <c r="L455" s="37"/>
      <c r="M455" s="180" t="s">
        <v>32</v>
      </c>
      <c r="N455" s="181" t="s">
        <v>51</v>
      </c>
      <c r="O455" s="59"/>
      <c r="P455" s="182">
        <f>O455*H455</f>
        <v>0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AR455" s="16" t="s">
        <v>137</v>
      </c>
      <c r="AT455" s="16" t="s">
        <v>133</v>
      </c>
      <c r="AU455" s="16" t="s">
        <v>87</v>
      </c>
      <c r="AY455" s="16" t="s">
        <v>131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6" t="s">
        <v>137</v>
      </c>
      <c r="BK455" s="184">
        <f>ROUND(I455*H455,2)</f>
        <v>0</v>
      </c>
      <c r="BL455" s="16" t="s">
        <v>137</v>
      </c>
      <c r="BM455" s="16" t="s">
        <v>645</v>
      </c>
    </row>
    <row r="456" spans="2:65" s="11" customFormat="1" ht="10.199999999999999">
      <c r="B456" s="185"/>
      <c r="C456" s="186"/>
      <c r="D456" s="187" t="s">
        <v>139</v>
      </c>
      <c r="E456" s="188" t="s">
        <v>32</v>
      </c>
      <c r="F456" s="189" t="s">
        <v>646</v>
      </c>
      <c r="G456" s="186"/>
      <c r="H456" s="188" t="s">
        <v>32</v>
      </c>
      <c r="I456" s="190"/>
      <c r="J456" s="186"/>
      <c r="K456" s="186"/>
      <c r="L456" s="191"/>
      <c r="M456" s="192"/>
      <c r="N456" s="193"/>
      <c r="O456" s="193"/>
      <c r="P456" s="193"/>
      <c r="Q456" s="193"/>
      <c r="R456" s="193"/>
      <c r="S456" s="193"/>
      <c r="T456" s="194"/>
      <c r="AT456" s="195" t="s">
        <v>139</v>
      </c>
      <c r="AU456" s="195" t="s">
        <v>87</v>
      </c>
      <c r="AV456" s="11" t="s">
        <v>23</v>
      </c>
      <c r="AW456" s="11" t="s">
        <v>39</v>
      </c>
      <c r="AX456" s="11" t="s">
        <v>78</v>
      </c>
      <c r="AY456" s="195" t="s">
        <v>131</v>
      </c>
    </row>
    <row r="457" spans="2:65" s="12" customFormat="1" ht="10.199999999999999">
      <c r="B457" s="196"/>
      <c r="C457" s="197"/>
      <c r="D457" s="187" t="s">
        <v>139</v>
      </c>
      <c r="E457" s="198" t="s">
        <v>32</v>
      </c>
      <c r="F457" s="199" t="s">
        <v>647</v>
      </c>
      <c r="G457" s="197"/>
      <c r="H457" s="200">
        <v>1680</v>
      </c>
      <c r="I457" s="201"/>
      <c r="J457" s="197"/>
      <c r="K457" s="197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139</v>
      </c>
      <c r="AU457" s="206" t="s">
        <v>87</v>
      </c>
      <c r="AV457" s="12" t="s">
        <v>87</v>
      </c>
      <c r="AW457" s="12" t="s">
        <v>39</v>
      </c>
      <c r="AX457" s="12" t="s">
        <v>23</v>
      </c>
      <c r="AY457" s="206" t="s">
        <v>131</v>
      </c>
    </row>
    <row r="458" spans="2:65" s="1" customFormat="1" ht="22.5" customHeight="1">
      <c r="B458" s="33"/>
      <c r="C458" s="173" t="s">
        <v>648</v>
      </c>
      <c r="D458" s="173" t="s">
        <v>133</v>
      </c>
      <c r="E458" s="174" t="s">
        <v>649</v>
      </c>
      <c r="F458" s="175" t="s">
        <v>650</v>
      </c>
      <c r="G458" s="176" t="s">
        <v>136</v>
      </c>
      <c r="H458" s="177">
        <v>336</v>
      </c>
      <c r="I458" s="178"/>
      <c r="J458" s="179">
        <f>ROUND(I458*H458,2)</f>
        <v>0</v>
      </c>
      <c r="K458" s="175" t="s">
        <v>145</v>
      </c>
      <c r="L458" s="37"/>
      <c r="M458" s="180" t="s">
        <v>32</v>
      </c>
      <c r="N458" s="181" t="s">
        <v>51</v>
      </c>
      <c r="O458" s="59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AR458" s="16" t="s">
        <v>137</v>
      </c>
      <c r="AT458" s="16" t="s">
        <v>133</v>
      </c>
      <c r="AU458" s="16" t="s">
        <v>87</v>
      </c>
      <c r="AY458" s="16" t="s">
        <v>131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6" t="s">
        <v>137</v>
      </c>
      <c r="BK458" s="184">
        <f>ROUND(I458*H458,2)</f>
        <v>0</v>
      </c>
      <c r="BL458" s="16" t="s">
        <v>137</v>
      </c>
      <c r="BM458" s="16" t="s">
        <v>651</v>
      </c>
    </row>
    <row r="459" spans="2:65" s="11" customFormat="1" ht="10.199999999999999">
      <c r="B459" s="185"/>
      <c r="C459" s="186"/>
      <c r="D459" s="187" t="s">
        <v>139</v>
      </c>
      <c r="E459" s="188" t="s">
        <v>32</v>
      </c>
      <c r="F459" s="189" t="s">
        <v>652</v>
      </c>
      <c r="G459" s="186"/>
      <c r="H459" s="188" t="s">
        <v>32</v>
      </c>
      <c r="I459" s="190"/>
      <c r="J459" s="186"/>
      <c r="K459" s="186"/>
      <c r="L459" s="191"/>
      <c r="M459" s="192"/>
      <c r="N459" s="193"/>
      <c r="O459" s="193"/>
      <c r="P459" s="193"/>
      <c r="Q459" s="193"/>
      <c r="R459" s="193"/>
      <c r="S459" s="193"/>
      <c r="T459" s="194"/>
      <c r="AT459" s="195" t="s">
        <v>139</v>
      </c>
      <c r="AU459" s="195" t="s">
        <v>87</v>
      </c>
      <c r="AV459" s="11" t="s">
        <v>23</v>
      </c>
      <c r="AW459" s="11" t="s">
        <v>39</v>
      </c>
      <c r="AX459" s="11" t="s">
        <v>78</v>
      </c>
      <c r="AY459" s="195" t="s">
        <v>131</v>
      </c>
    </row>
    <row r="460" spans="2:65" s="12" customFormat="1" ht="10.199999999999999">
      <c r="B460" s="196"/>
      <c r="C460" s="197"/>
      <c r="D460" s="187" t="s">
        <v>139</v>
      </c>
      <c r="E460" s="198" t="s">
        <v>32</v>
      </c>
      <c r="F460" s="199" t="s">
        <v>641</v>
      </c>
      <c r="G460" s="197"/>
      <c r="H460" s="200">
        <v>336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139</v>
      </c>
      <c r="AU460" s="206" t="s">
        <v>87</v>
      </c>
      <c r="AV460" s="12" t="s">
        <v>87</v>
      </c>
      <c r="AW460" s="12" t="s">
        <v>39</v>
      </c>
      <c r="AX460" s="12" t="s">
        <v>23</v>
      </c>
      <c r="AY460" s="206" t="s">
        <v>131</v>
      </c>
    </row>
    <row r="461" spans="2:65" s="1" customFormat="1" ht="16.5" customHeight="1">
      <c r="B461" s="33"/>
      <c r="C461" s="173" t="s">
        <v>653</v>
      </c>
      <c r="D461" s="173" t="s">
        <v>133</v>
      </c>
      <c r="E461" s="174" t="s">
        <v>654</v>
      </c>
      <c r="F461" s="175" t="s">
        <v>655</v>
      </c>
      <c r="G461" s="176" t="s">
        <v>157</v>
      </c>
      <c r="H461" s="177">
        <v>0.22500000000000001</v>
      </c>
      <c r="I461" s="178"/>
      <c r="J461" s="179">
        <f>ROUND(I461*H461,2)</f>
        <v>0</v>
      </c>
      <c r="K461" s="175" t="s">
        <v>145</v>
      </c>
      <c r="L461" s="37"/>
      <c r="M461" s="180" t="s">
        <v>32</v>
      </c>
      <c r="N461" s="181" t="s">
        <v>51</v>
      </c>
      <c r="O461" s="59"/>
      <c r="P461" s="182">
        <f>O461*H461</f>
        <v>0</v>
      </c>
      <c r="Q461" s="182">
        <v>0</v>
      </c>
      <c r="R461" s="182">
        <f>Q461*H461</f>
        <v>0</v>
      </c>
      <c r="S461" s="182">
        <v>2</v>
      </c>
      <c r="T461" s="183">
        <f>S461*H461</f>
        <v>0.45</v>
      </c>
      <c r="AR461" s="16" t="s">
        <v>137</v>
      </c>
      <c r="AT461" s="16" t="s">
        <v>133</v>
      </c>
      <c r="AU461" s="16" t="s">
        <v>87</v>
      </c>
      <c r="AY461" s="16" t="s">
        <v>131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6" t="s">
        <v>137</v>
      </c>
      <c r="BK461" s="184">
        <f>ROUND(I461*H461,2)</f>
        <v>0</v>
      </c>
      <c r="BL461" s="16" t="s">
        <v>137</v>
      </c>
      <c r="BM461" s="16" t="s">
        <v>656</v>
      </c>
    </row>
    <row r="462" spans="2:65" s="11" customFormat="1" ht="10.199999999999999">
      <c r="B462" s="185"/>
      <c r="C462" s="186"/>
      <c r="D462" s="187" t="s">
        <v>139</v>
      </c>
      <c r="E462" s="188" t="s">
        <v>32</v>
      </c>
      <c r="F462" s="189" t="s">
        <v>657</v>
      </c>
      <c r="G462" s="186"/>
      <c r="H462" s="188" t="s">
        <v>32</v>
      </c>
      <c r="I462" s="190"/>
      <c r="J462" s="186"/>
      <c r="K462" s="186"/>
      <c r="L462" s="191"/>
      <c r="M462" s="192"/>
      <c r="N462" s="193"/>
      <c r="O462" s="193"/>
      <c r="P462" s="193"/>
      <c r="Q462" s="193"/>
      <c r="R462" s="193"/>
      <c r="S462" s="193"/>
      <c r="T462" s="194"/>
      <c r="AT462" s="195" t="s">
        <v>139</v>
      </c>
      <c r="AU462" s="195" t="s">
        <v>87</v>
      </c>
      <c r="AV462" s="11" t="s">
        <v>23</v>
      </c>
      <c r="AW462" s="11" t="s">
        <v>39</v>
      </c>
      <c r="AX462" s="11" t="s">
        <v>78</v>
      </c>
      <c r="AY462" s="195" t="s">
        <v>131</v>
      </c>
    </row>
    <row r="463" spans="2:65" s="12" customFormat="1" ht="10.199999999999999">
      <c r="B463" s="196"/>
      <c r="C463" s="197"/>
      <c r="D463" s="187" t="s">
        <v>139</v>
      </c>
      <c r="E463" s="198" t="s">
        <v>32</v>
      </c>
      <c r="F463" s="199" t="s">
        <v>658</v>
      </c>
      <c r="G463" s="197"/>
      <c r="H463" s="200">
        <v>0.22500000000000001</v>
      </c>
      <c r="I463" s="201"/>
      <c r="J463" s="197"/>
      <c r="K463" s="197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139</v>
      </c>
      <c r="AU463" s="206" t="s">
        <v>87</v>
      </c>
      <c r="AV463" s="12" t="s">
        <v>87</v>
      </c>
      <c r="AW463" s="12" t="s">
        <v>39</v>
      </c>
      <c r="AX463" s="12" t="s">
        <v>23</v>
      </c>
      <c r="AY463" s="206" t="s">
        <v>131</v>
      </c>
    </row>
    <row r="464" spans="2:65" s="1" customFormat="1" ht="16.5" customHeight="1">
      <c r="B464" s="33"/>
      <c r="C464" s="173" t="s">
        <v>659</v>
      </c>
      <c r="D464" s="173" t="s">
        <v>133</v>
      </c>
      <c r="E464" s="174" t="s">
        <v>660</v>
      </c>
      <c r="F464" s="175" t="s">
        <v>661</v>
      </c>
      <c r="G464" s="176" t="s">
        <v>157</v>
      </c>
      <c r="H464" s="177">
        <v>2</v>
      </c>
      <c r="I464" s="178"/>
      <c r="J464" s="179">
        <f>ROUND(I464*H464,2)</f>
        <v>0</v>
      </c>
      <c r="K464" s="175" t="s">
        <v>145</v>
      </c>
      <c r="L464" s="37"/>
      <c r="M464" s="180" t="s">
        <v>32</v>
      </c>
      <c r="N464" s="181" t="s">
        <v>51</v>
      </c>
      <c r="O464" s="59"/>
      <c r="P464" s="182">
        <f>O464*H464</f>
        <v>0</v>
      </c>
      <c r="Q464" s="182">
        <v>0</v>
      </c>
      <c r="R464" s="182">
        <f>Q464*H464</f>
        <v>0</v>
      </c>
      <c r="S464" s="182">
        <v>2.5</v>
      </c>
      <c r="T464" s="183">
        <f>S464*H464</f>
        <v>5</v>
      </c>
      <c r="AR464" s="16" t="s">
        <v>137</v>
      </c>
      <c r="AT464" s="16" t="s">
        <v>133</v>
      </c>
      <c r="AU464" s="16" t="s">
        <v>87</v>
      </c>
      <c r="AY464" s="16" t="s">
        <v>131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6" t="s">
        <v>137</v>
      </c>
      <c r="BK464" s="184">
        <f>ROUND(I464*H464,2)</f>
        <v>0</v>
      </c>
      <c r="BL464" s="16" t="s">
        <v>137</v>
      </c>
      <c r="BM464" s="16" t="s">
        <v>662</v>
      </c>
    </row>
    <row r="465" spans="2:65" s="11" customFormat="1" ht="10.199999999999999">
      <c r="B465" s="185"/>
      <c r="C465" s="186"/>
      <c r="D465" s="187" t="s">
        <v>139</v>
      </c>
      <c r="E465" s="188" t="s">
        <v>32</v>
      </c>
      <c r="F465" s="189" t="s">
        <v>663</v>
      </c>
      <c r="G465" s="186"/>
      <c r="H465" s="188" t="s">
        <v>32</v>
      </c>
      <c r="I465" s="190"/>
      <c r="J465" s="186"/>
      <c r="K465" s="186"/>
      <c r="L465" s="191"/>
      <c r="M465" s="192"/>
      <c r="N465" s="193"/>
      <c r="O465" s="193"/>
      <c r="P465" s="193"/>
      <c r="Q465" s="193"/>
      <c r="R465" s="193"/>
      <c r="S465" s="193"/>
      <c r="T465" s="194"/>
      <c r="AT465" s="195" t="s">
        <v>139</v>
      </c>
      <c r="AU465" s="195" t="s">
        <v>87</v>
      </c>
      <c r="AV465" s="11" t="s">
        <v>23</v>
      </c>
      <c r="AW465" s="11" t="s">
        <v>39</v>
      </c>
      <c r="AX465" s="11" t="s">
        <v>78</v>
      </c>
      <c r="AY465" s="195" t="s">
        <v>131</v>
      </c>
    </row>
    <row r="466" spans="2:65" s="12" customFormat="1" ht="10.199999999999999">
      <c r="B466" s="196"/>
      <c r="C466" s="197"/>
      <c r="D466" s="187" t="s">
        <v>139</v>
      </c>
      <c r="E466" s="198" t="s">
        <v>32</v>
      </c>
      <c r="F466" s="199" t="s">
        <v>664</v>
      </c>
      <c r="G466" s="197"/>
      <c r="H466" s="200">
        <v>2</v>
      </c>
      <c r="I466" s="201"/>
      <c r="J466" s="197"/>
      <c r="K466" s="197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139</v>
      </c>
      <c r="AU466" s="206" t="s">
        <v>87</v>
      </c>
      <c r="AV466" s="12" t="s">
        <v>87</v>
      </c>
      <c r="AW466" s="12" t="s">
        <v>39</v>
      </c>
      <c r="AX466" s="12" t="s">
        <v>23</v>
      </c>
      <c r="AY466" s="206" t="s">
        <v>131</v>
      </c>
    </row>
    <row r="467" spans="2:65" s="1" customFormat="1" ht="16.5" customHeight="1">
      <c r="B467" s="33"/>
      <c r="C467" s="173" t="s">
        <v>665</v>
      </c>
      <c r="D467" s="173" t="s">
        <v>133</v>
      </c>
      <c r="E467" s="174" t="s">
        <v>666</v>
      </c>
      <c r="F467" s="175" t="s">
        <v>667</v>
      </c>
      <c r="G467" s="176" t="s">
        <v>157</v>
      </c>
      <c r="H467" s="177">
        <v>2</v>
      </c>
      <c r="I467" s="178"/>
      <c r="J467" s="179">
        <f>ROUND(I467*H467,2)</f>
        <v>0</v>
      </c>
      <c r="K467" s="175" t="s">
        <v>145</v>
      </c>
      <c r="L467" s="37"/>
      <c r="M467" s="180" t="s">
        <v>32</v>
      </c>
      <c r="N467" s="181" t="s">
        <v>51</v>
      </c>
      <c r="O467" s="59"/>
      <c r="P467" s="182">
        <f>O467*H467</f>
        <v>0</v>
      </c>
      <c r="Q467" s="182">
        <v>0</v>
      </c>
      <c r="R467" s="182">
        <f>Q467*H467</f>
        <v>0</v>
      </c>
      <c r="S467" s="182">
        <v>2.2000000000000002</v>
      </c>
      <c r="T467" s="183">
        <f>S467*H467</f>
        <v>4.4000000000000004</v>
      </c>
      <c r="AR467" s="16" t="s">
        <v>137</v>
      </c>
      <c r="AT467" s="16" t="s">
        <v>133</v>
      </c>
      <c r="AU467" s="16" t="s">
        <v>87</v>
      </c>
      <c r="AY467" s="16" t="s">
        <v>131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6" t="s">
        <v>137</v>
      </c>
      <c r="BK467" s="184">
        <f>ROUND(I467*H467,2)</f>
        <v>0</v>
      </c>
      <c r="BL467" s="16" t="s">
        <v>137</v>
      </c>
      <c r="BM467" s="16" t="s">
        <v>668</v>
      </c>
    </row>
    <row r="468" spans="2:65" s="11" customFormat="1" ht="10.199999999999999">
      <c r="B468" s="185"/>
      <c r="C468" s="186"/>
      <c r="D468" s="187" t="s">
        <v>139</v>
      </c>
      <c r="E468" s="188" t="s">
        <v>32</v>
      </c>
      <c r="F468" s="189" t="s">
        <v>663</v>
      </c>
      <c r="G468" s="186"/>
      <c r="H468" s="188" t="s">
        <v>32</v>
      </c>
      <c r="I468" s="190"/>
      <c r="J468" s="186"/>
      <c r="K468" s="186"/>
      <c r="L468" s="191"/>
      <c r="M468" s="192"/>
      <c r="N468" s="193"/>
      <c r="O468" s="193"/>
      <c r="P468" s="193"/>
      <c r="Q468" s="193"/>
      <c r="R468" s="193"/>
      <c r="S468" s="193"/>
      <c r="T468" s="194"/>
      <c r="AT468" s="195" t="s">
        <v>139</v>
      </c>
      <c r="AU468" s="195" t="s">
        <v>87</v>
      </c>
      <c r="AV468" s="11" t="s">
        <v>23</v>
      </c>
      <c r="AW468" s="11" t="s">
        <v>39</v>
      </c>
      <c r="AX468" s="11" t="s">
        <v>78</v>
      </c>
      <c r="AY468" s="195" t="s">
        <v>131</v>
      </c>
    </row>
    <row r="469" spans="2:65" s="12" customFormat="1" ht="10.199999999999999">
      <c r="B469" s="196"/>
      <c r="C469" s="197"/>
      <c r="D469" s="187" t="s">
        <v>139</v>
      </c>
      <c r="E469" s="198" t="s">
        <v>32</v>
      </c>
      <c r="F469" s="199" t="s">
        <v>664</v>
      </c>
      <c r="G469" s="197"/>
      <c r="H469" s="200">
        <v>2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139</v>
      </c>
      <c r="AU469" s="206" t="s">
        <v>87</v>
      </c>
      <c r="AV469" s="12" t="s">
        <v>87</v>
      </c>
      <c r="AW469" s="12" t="s">
        <v>39</v>
      </c>
      <c r="AX469" s="12" t="s">
        <v>23</v>
      </c>
      <c r="AY469" s="206" t="s">
        <v>131</v>
      </c>
    </row>
    <row r="470" spans="2:65" s="1" customFormat="1" ht="22.5" customHeight="1">
      <c r="B470" s="33"/>
      <c r="C470" s="173" t="s">
        <v>669</v>
      </c>
      <c r="D470" s="173" t="s">
        <v>133</v>
      </c>
      <c r="E470" s="174" t="s">
        <v>670</v>
      </c>
      <c r="F470" s="175" t="s">
        <v>671</v>
      </c>
      <c r="G470" s="176" t="s">
        <v>185</v>
      </c>
      <c r="H470" s="177">
        <v>2.5</v>
      </c>
      <c r="I470" s="178"/>
      <c r="J470" s="179">
        <f>ROUND(I470*H470,2)</f>
        <v>0</v>
      </c>
      <c r="K470" s="175" t="s">
        <v>145</v>
      </c>
      <c r="L470" s="37"/>
      <c r="M470" s="180" t="s">
        <v>32</v>
      </c>
      <c r="N470" s="181" t="s">
        <v>51</v>
      </c>
      <c r="O470" s="59"/>
      <c r="P470" s="182">
        <f>O470*H470</f>
        <v>0</v>
      </c>
      <c r="Q470" s="182">
        <v>0</v>
      </c>
      <c r="R470" s="182">
        <f>Q470*H470</f>
        <v>0</v>
      </c>
      <c r="S470" s="182">
        <v>0.06</v>
      </c>
      <c r="T470" s="183">
        <f>S470*H470</f>
        <v>0.15</v>
      </c>
      <c r="AR470" s="16" t="s">
        <v>137</v>
      </c>
      <c r="AT470" s="16" t="s">
        <v>133</v>
      </c>
      <c r="AU470" s="16" t="s">
        <v>87</v>
      </c>
      <c r="AY470" s="16" t="s">
        <v>131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6" t="s">
        <v>137</v>
      </c>
      <c r="BK470" s="184">
        <f>ROUND(I470*H470,2)</f>
        <v>0</v>
      </c>
      <c r="BL470" s="16" t="s">
        <v>137</v>
      </c>
      <c r="BM470" s="16" t="s">
        <v>672</v>
      </c>
    </row>
    <row r="471" spans="2:65" s="11" customFormat="1" ht="10.199999999999999">
      <c r="B471" s="185"/>
      <c r="C471" s="186"/>
      <c r="D471" s="187" t="s">
        <v>139</v>
      </c>
      <c r="E471" s="188" t="s">
        <v>32</v>
      </c>
      <c r="F471" s="189" t="s">
        <v>673</v>
      </c>
      <c r="G471" s="186"/>
      <c r="H471" s="188" t="s">
        <v>32</v>
      </c>
      <c r="I471" s="190"/>
      <c r="J471" s="186"/>
      <c r="K471" s="186"/>
      <c r="L471" s="191"/>
      <c r="M471" s="192"/>
      <c r="N471" s="193"/>
      <c r="O471" s="193"/>
      <c r="P471" s="193"/>
      <c r="Q471" s="193"/>
      <c r="R471" s="193"/>
      <c r="S471" s="193"/>
      <c r="T471" s="194"/>
      <c r="AT471" s="195" t="s">
        <v>139</v>
      </c>
      <c r="AU471" s="195" t="s">
        <v>87</v>
      </c>
      <c r="AV471" s="11" t="s">
        <v>23</v>
      </c>
      <c r="AW471" s="11" t="s">
        <v>39</v>
      </c>
      <c r="AX471" s="11" t="s">
        <v>78</v>
      </c>
      <c r="AY471" s="195" t="s">
        <v>131</v>
      </c>
    </row>
    <row r="472" spans="2:65" s="12" customFormat="1" ht="10.199999999999999">
      <c r="B472" s="196"/>
      <c r="C472" s="197"/>
      <c r="D472" s="187" t="s">
        <v>139</v>
      </c>
      <c r="E472" s="198" t="s">
        <v>32</v>
      </c>
      <c r="F472" s="199" t="s">
        <v>674</v>
      </c>
      <c r="G472" s="197"/>
      <c r="H472" s="200">
        <v>2.5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139</v>
      </c>
      <c r="AU472" s="206" t="s">
        <v>87</v>
      </c>
      <c r="AV472" s="12" t="s">
        <v>87</v>
      </c>
      <c r="AW472" s="12" t="s">
        <v>39</v>
      </c>
      <c r="AX472" s="12" t="s">
        <v>23</v>
      </c>
      <c r="AY472" s="206" t="s">
        <v>131</v>
      </c>
    </row>
    <row r="473" spans="2:65" s="1" customFormat="1" ht="16.5" customHeight="1">
      <c r="B473" s="33"/>
      <c r="C473" s="173" t="s">
        <v>675</v>
      </c>
      <c r="D473" s="173" t="s">
        <v>133</v>
      </c>
      <c r="E473" s="174" t="s">
        <v>676</v>
      </c>
      <c r="F473" s="175" t="s">
        <v>677</v>
      </c>
      <c r="G473" s="176" t="s">
        <v>157</v>
      </c>
      <c r="H473" s="177">
        <v>3</v>
      </c>
      <c r="I473" s="178"/>
      <c r="J473" s="179">
        <f>ROUND(I473*H473,2)</f>
        <v>0</v>
      </c>
      <c r="K473" s="175" t="s">
        <v>145</v>
      </c>
      <c r="L473" s="37"/>
      <c r="M473" s="180" t="s">
        <v>32</v>
      </c>
      <c r="N473" s="181" t="s">
        <v>51</v>
      </c>
      <c r="O473" s="59"/>
      <c r="P473" s="182">
        <f>O473*H473</f>
        <v>0</v>
      </c>
      <c r="Q473" s="182">
        <v>1E-4</v>
      </c>
      <c r="R473" s="182">
        <f>Q473*H473</f>
        <v>3.0000000000000003E-4</v>
      </c>
      <c r="S473" s="182">
        <v>2.41</v>
      </c>
      <c r="T473" s="183">
        <f>S473*H473</f>
        <v>7.23</v>
      </c>
      <c r="AR473" s="16" t="s">
        <v>137</v>
      </c>
      <c r="AT473" s="16" t="s">
        <v>133</v>
      </c>
      <c r="AU473" s="16" t="s">
        <v>87</v>
      </c>
      <c r="AY473" s="16" t="s">
        <v>131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6" t="s">
        <v>137</v>
      </c>
      <c r="BK473" s="184">
        <f>ROUND(I473*H473,2)</f>
        <v>0</v>
      </c>
      <c r="BL473" s="16" t="s">
        <v>137</v>
      </c>
      <c r="BM473" s="16" t="s">
        <v>678</v>
      </c>
    </row>
    <row r="474" spans="2:65" s="11" customFormat="1" ht="10.199999999999999">
      <c r="B474" s="185"/>
      <c r="C474" s="186"/>
      <c r="D474" s="187" t="s">
        <v>139</v>
      </c>
      <c r="E474" s="188" t="s">
        <v>32</v>
      </c>
      <c r="F474" s="189" t="s">
        <v>679</v>
      </c>
      <c r="G474" s="186"/>
      <c r="H474" s="188" t="s">
        <v>32</v>
      </c>
      <c r="I474" s="190"/>
      <c r="J474" s="186"/>
      <c r="K474" s="186"/>
      <c r="L474" s="191"/>
      <c r="M474" s="192"/>
      <c r="N474" s="193"/>
      <c r="O474" s="193"/>
      <c r="P474" s="193"/>
      <c r="Q474" s="193"/>
      <c r="R474" s="193"/>
      <c r="S474" s="193"/>
      <c r="T474" s="194"/>
      <c r="AT474" s="195" t="s">
        <v>139</v>
      </c>
      <c r="AU474" s="195" t="s">
        <v>87</v>
      </c>
      <c r="AV474" s="11" t="s">
        <v>23</v>
      </c>
      <c r="AW474" s="11" t="s">
        <v>39</v>
      </c>
      <c r="AX474" s="11" t="s">
        <v>78</v>
      </c>
      <c r="AY474" s="195" t="s">
        <v>131</v>
      </c>
    </row>
    <row r="475" spans="2:65" s="12" customFormat="1" ht="10.199999999999999">
      <c r="B475" s="196"/>
      <c r="C475" s="197"/>
      <c r="D475" s="187" t="s">
        <v>139</v>
      </c>
      <c r="E475" s="198" t="s">
        <v>32</v>
      </c>
      <c r="F475" s="199" t="s">
        <v>680</v>
      </c>
      <c r="G475" s="197"/>
      <c r="H475" s="200">
        <v>3</v>
      </c>
      <c r="I475" s="201"/>
      <c r="J475" s="197"/>
      <c r="K475" s="197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139</v>
      </c>
      <c r="AU475" s="206" t="s">
        <v>87</v>
      </c>
      <c r="AV475" s="12" t="s">
        <v>87</v>
      </c>
      <c r="AW475" s="12" t="s">
        <v>39</v>
      </c>
      <c r="AX475" s="12" t="s">
        <v>23</v>
      </c>
      <c r="AY475" s="206" t="s">
        <v>131</v>
      </c>
    </row>
    <row r="476" spans="2:65" s="10" customFormat="1" ht="22.8" customHeight="1">
      <c r="B476" s="157"/>
      <c r="C476" s="158"/>
      <c r="D476" s="159" t="s">
        <v>77</v>
      </c>
      <c r="E476" s="171" t="s">
        <v>681</v>
      </c>
      <c r="F476" s="171" t="s">
        <v>682</v>
      </c>
      <c r="G476" s="158"/>
      <c r="H476" s="158"/>
      <c r="I476" s="161"/>
      <c r="J476" s="172">
        <f>BK476</f>
        <v>0</v>
      </c>
      <c r="K476" s="158"/>
      <c r="L476" s="163"/>
      <c r="M476" s="164"/>
      <c r="N476" s="165"/>
      <c r="O476" s="165"/>
      <c r="P476" s="166">
        <f>SUM(P477:P507)</f>
        <v>0</v>
      </c>
      <c r="Q476" s="165"/>
      <c r="R476" s="166">
        <f>SUM(R477:R507)</f>
        <v>0</v>
      </c>
      <c r="S476" s="165"/>
      <c r="T476" s="167">
        <f>SUM(T477:T507)</f>
        <v>0</v>
      </c>
      <c r="AR476" s="168" t="s">
        <v>23</v>
      </c>
      <c r="AT476" s="169" t="s">
        <v>77</v>
      </c>
      <c r="AU476" s="169" t="s">
        <v>23</v>
      </c>
      <c r="AY476" s="168" t="s">
        <v>131</v>
      </c>
      <c r="BK476" s="170">
        <f>SUM(BK477:BK507)</f>
        <v>0</v>
      </c>
    </row>
    <row r="477" spans="2:65" s="1" customFormat="1" ht="16.5" customHeight="1">
      <c r="B477" s="33"/>
      <c r="C477" s="173" t="s">
        <v>683</v>
      </c>
      <c r="D477" s="173" t="s">
        <v>133</v>
      </c>
      <c r="E477" s="174" t="s">
        <v>684</v>
      </c>
      <c r="F477" s="175" t="s">
        <v>685</v>
      </c>
      <c r="G477" s="176" t="s">
        <v>438</v>
      </c>
      <c r="H477" s="177">
        <v>7.2</v>
      </c>
      <c r="I477" s="178"/>
      <c r="J477" s="179">
        <f>ROUND(I477*H477,2)</f>
        <v>0</v>
      </c>
      <c r="K477" s="175" t="s">
        <v>32</v>
      </c>
      <c r="L477" s="37"/>
      <c r="M477" s="180" t="s">
        <v>32</v>
      </c>
      <c r="N477" s="181" t="s">
        <v>51</v>
      </c>
      <c r="O477" s="59"/>
      <c r="P477" s="182">
        <f>O477*H477</f>
        <v>0</v>
      </c>
      <c r="Q477" s="182">
        <v>0</v>
      </c>
      <c r="R477" s="182">
        <f>Q477*H477</f>
        <v>0</v>
      </c>
      <c r="S477" s="182">
        <v>0</v>
      </c>
      <c r="T477" s="183">
        <f>S477*H477</f>
        <v>0</v>
      </c>
      <c r="AR477" s="16" t="s">
        <v>137</v>
      </c>
      <c r="AT477" s="16" t="s">
        <v>133</v>
      </c>
      <c r="AU477" s="16" t="s">
        <v>87</v>
      </c>
      <c r="AY477" s="16" t="s">
        <v>131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6" t="s">
        <v>137</v>
      </c>
      <c r="BK477" s="184">
        <f>ROUND(I477*H477,2)</f>
        <v>0</v>
      </c>
      <c r="BL477" s="16" t="s">
        <v>137</v>
      </c>
      <c r="BM477" s="16" t="s">
        <v>686</v>
      </c>
    </row>
    <row r="478" spans="2:65" s="11" customFormat="1" ht="10.199999999999999">
      <c r="B478" s="185"/>
      <c r="C478" s="186"/>
      <c r="D478" s="187" t="s">
        <v>139</v>
      </c>
      <c r="E478" s="188" t="s">
        <v>32</v>
      </c>
      <c r="F478" s="189" t="s">
        <v>679</v>
      </c>
      <c r="G478" s="186"/>
      <c r="H478" s="188" t="s">
        <v>32</v>
      </c>
      <c r="I478" s="190"/>
      <c r="J478" s="186"/>
      <c r="K478" s="186"/>
      <c r="L478" s="191"/>
      <c r="M478" s="192"/>
      <c r="N478" s="193"/>
      <c r="O478" s="193"/>
      <c r="P478" s="193"/>
      <c r="Q478" s="193"/>
      <c r="R478" s="193"/>
      <c r="S478" s="193"/>
      <c r="T478" s="194"/>
      <c r="AT478" s="195" t="s">
        <v>139</v>
      </c>
      <c r="AU478" s="195" t="s">
        <v>87</v>
      </c>
      <c r="AV478" s="11" t="s">
        <v>23</v>
      </c>
      <c r="AW478" s="11" t="s">
        <v>39</v>
      </c>
      <c r="AX478" s="11" t="s">
        <v>78</v>
      </c>
      <c r="AY478" s="195" t="s">
        <v>131</v>
      </c>
    </row>
    <row r="479" spans="2:65" s="12" customFormat="1" ht="10.199999999999999">
      <c r="B479" s="196"/>
      <c r="C479" s="197"/>
      <c r="D479" s="187" t="s">
        <v>139</v>
      </c>
      <c r="E479" s="198" t="s">
        <v>32</v>
      </c>
      <c r="F479" s="199" t="s">
        <v>687</v>
      </c>
      <c r="G479" s="197"/>
      <c r="H479" s="200">
        <v>7.2</v>
      </c>
      <c r="I479" s="201"/>
      <c r="J479" s="197"/>
      <c r="K479" s="197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139</v>
      </c>
      <c r="AU479" s="206" t="s">
        <v>87</v>
      </c>
      <c r="AV479" s="12" t="s">
        <v>87</v>
      </c>
      <c r="AW479" s="12" t="s">
        <v>39</v>
      </c>
      <c r="AX479" s="12" t="s">
        <v>23</v>
      </c>
      <c r="AY479" s="206" t="s">
        <v>131</v>
      </c>
    </row>
    <row r="480" spans="2:65" s="1" customFormat="1" ht="16.5" customHeight="1">
      <c r="B480" s="33"/>
      <c r="C480" s="173" t="s">
        <v>688</v>
      </c>
      <c r="D480" s="173" t="s">
        <v>133</v>
      </c>
      <c r="E480" s="174" t="s">
        <v>689</v>
      </c>
      <c r="F480" s="175" t="s">
        <v>690</v>
      </c>
      <c r="G480" s="176" t="s">
        <v>438</v>
      </c>
      <c r="H480" s="177">
        <v>0.09</v>
      </c>
      <c r="I480" s="178"/>
      <c r="J480" s="179">
        <f>ROUND(I480*H480,2)</f>
        <v>0</v>
      </c>
      <c r="K480" s="175" t="s">
        <v>32</v>
      </c>
      <c r="L480" s="37"/>
      <c r="M480" s="180" t="s">
        <v>32</v>
      </c>
      <c r="N480" s="181" t="s">
        <v>51</v>
      </c>
      <c r="O480" s="59"/>
      <c r="P480" s="182">
        <f>O480*H480</f>
        <v>0</v>
      </c>
      <c r="Q480" s="182">
        <v>0</v>
      </c>
      <c r="R480" s="182">
        <f>Q480*H480</f>
        <v>0</v>
      </c>
      <c r="S480" s="182">
        <v>0</v>
      </c>
      <c r="T480" s="183">
        <f>S480*H480</f>
        <v>0</v>
      </c>
      <c r="AR480" s="16" t="s">
        <v>137</v>
      </c>
      <c r="AT480" s="16" t="s">
        <v>133</v>
      </c>
      <c r="AU480" s="16" t="s">
        <v>87</v>
      </c>
      <c r="AY480" s="16" t="s">
        <v>131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6" t="s">
        <v>137</v>
      </c>
      <c r="BK480" s="184">
        <f>ROUND(I480*H480,2)</f>
        <v>0</v>
      </c>
      <c r="BL480" s="16" t="s">
        <v>137</v>
      </c>
      <c r="BM480" s="16" t="s">
        <v>691</v>
      </c>
    </row>
    <row r="481" spans="2:65" s="11" customFormat="1" ht="10.199999999999999">
      <c r="B481" s="185"/>
      <c r="C481" s="186"/>
      <c r="D481" s="187" t="s">
        <v>139</v>
      </c>
      <c r="E481" s="188" t="s">
        <v>32</v>
      </c>
      <c r="F481" s="189" t="s">
        <v>692</v>
      </c>
      <c r="G481" s="186"/>
      <c r="H481" s="188" t="s">
        <v>32</v>
      </c>
      <c r="I481" s="190"/>
      <c r="J481" s="186"/>
      <c r="K481" s="186"/>
      <c r="L481" s="191"/>
      <c r="M481" s="192"/>
      <c r="N481" s="193"/>
      <c r="O481" s="193"/>
      <c r="P481" s="193"/>
      <c r="Q481" s="193"/>
      <c r="R481" s="193"/>
      <c r="S481" s="193"/>
      <c r="T481" s="194"/>
      <c r="AT481" s="195" t="s">
        <v>139</v>
      </c>
      <c r="AU481" s="195" t="s">
        <v>87</v>
      </c>
      <c r="AV481" s="11" t="s">
        <v>23</v>
      </c>
      <c r="AW481" s="11" t="s">
        <v>39</v>
      </c>
      <c r="AX481" s="11" t="s">
        <v>78</v>
      </c>
      <c r="AY481" s="195" t="s">
        <v>131</v>
      </c>
    </row>
    <row r="482" spans="2:65" s="12" customFormat="1" ht="10.199999999999999">
      <c r="B482" s="196"/>
      <c r="C482" s="197"/>
      <c r="D482" s="187" t="s">
        <v>139</v>
      </c>
      <c r="E482" s="198" t="s">
        <v>32</v>
      </c>
      <c r="F482" s="199" t="s">
        <v>693</v>
      </c>
      <c r="G482" s="197"/>
      <c r="H482" s="200">
        <v>0.09</v>
      </c>
      <c r="I482" s="201"/>
      <c r="J482" s="197"/>
      <c r="K482" s="197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139</v>
      </c>
      <c r="AU482" s="206" t="s">
        <v>87</v>
      </c>
      <c r="AV482" s="12" t="s">
        <v>87</v>
      </c>
      <c r="AW482" s="12" t="s">
        <v>39</v>
      </c>
      <c r="AX482" s="12" t="s">
        <v>23</v>
      </c>
      <c r="AY482" s="206" t="s">
        <v>131</v>
      </c>
    </row>
    <row r="483" spans="2:65" s="1" customFormat="1" ht="16.5" customHeight="1">
      <c r="B483" s="33"/>
      <c r="C483" s="173" t="s">
        <v>694</v>
      </c>
      <c r="D483" s="173" t="s">
        <v>133</v>
      </c>
      <c r="E483" s="174" t="s">
        <v>695</v>
      </c>
      <c r="F483" s="175" t="s">
        <v>696</v>
      </c>
      <c r="G483" s="176" t="s">
        <v>438</v>
      </c>
      <c r="H483" s="177">
        <v>5.8000000000000003E-2</v>
      </c>
      <c r="I483" s="178"/>
      <c r="J483" s="179">
        <f>ROUND(I483*H483,2)</f>
        <v>0</v>
      </c>
      <c r="K483" s="175" t="s">
        <v>32</v>
      </c>
      <c r="L483" s="37"/>
      <c r="M483" s="180" t="s">
        <v>32</v>
      </c>
      <c r="N483" s="181" t="s">
        <v>51</v>
      </c>
      <c r="O483" s="59"/>
      <c r="P483" s="182">
        <f>O483*H483</f>
        <v>0</v>
      </c>
      <c r="Q483" s="182">
        <v>0</v>
      </c>
      <c r="R483" s="182">
        <f>Q483*H483</f>
        <v>0</v>
      </c>
      <c r="S483" s="182">
        <v>0</v>
      </c>
      <c r="T483" s="183">
        <f>S483*H483</f>
        <v>0</v>
      </c>
      <c r="AR483" s="16" t="s">
        <v>137</v>
      </c>
      <c r="AT483" s="16" t="s">
        <v>133</v>
      </c>
      <c r="AU483" s="16" t="s">
        <v>87</v>
      </c>
      <c r="AY483" s="16" t="s">
        <v>131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137</v>
      </c>
      <c r="BK483" s="184">
        <f>ROUND(I483*H483,2)</f>
        <v>0</v>
      </c>
      <c r="BL483" s="16" t="s">
        <v>137</v>
      </c>
      <c r="BM483" s="16" t="s">
        <v>697</v>
      </c>
    </row>
    <row r="484" spans="2:65" s="11" customFormat="1" ht="10.199999999999999">
      <c r="B484" s="185"/>
      <c r="C484" s="186"/>
      <c r="D484" s="187" t="s">
        <v>139</v>
      </c>
      <c r="E484" s="188" t="s">
        <v>32</v>
      </c>
      <c r="F484" s="189" t="s">
        <v>698</v>
      </c>
      <c r="G484" s="186"/>
      <c r="H484" s="188" t="s">
        <v>32</v>
      </c>
      <c r="I484" s="190"/>
      <c r="J484" s="186"/>
      <c r="K484" s="186"/>
      <c r="L484" s="191"/>
      <c r="M484" s="192"/>
      <c r="N484" s="193"/>
      <c r="O484" s="193"/>
      <c r="P484" s="193"/>
      <c r="Q484" s="193"/>
      <c r="R484" s="193"/>
      <c r="S484" s="193"/>
      <c r="T484" s="194"/>
      <c r="AT484" s="195" t="s">
        <v>139</v>
      </c>
      <c r="AU484" s="195" t="s">
        <v>87</v>
      </c>
      <c r="AV484" s="11" t="s">
        <v>23</v>
      </c>
      <c r="AW484" s="11" t="s">
        <v>39</v>
      </c>
      <c r="AX484" s="11" t="s">
        <v>78</v>
      </c>
      <c r="AY484" s="195" t="s">
        <v>131</v>
      </c>
    </row>
    <row r="485" spans="2:65" s="12" customFormat="1" ht="10.199999999999999">
      <c r="B485" s="196"/>
      <c r="C485" s="197"/>
      <c r="D485" s="187" t="s">
        <v>139</v>
      </c>
      <c r="E485" s="198" t="s">
        <v>32</v>
      </c>
      <c r="F485" s="199" t="s">
        <v>699</v>
      </c>
      <c r="G485" s="197"/>
      <c r="H485" s="200">
        <v>5.8000000000000003E-2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139</v>
      </c>
      <c r="AU485" s="206" t="s">
        <v>87</v>
      </c>
      <c r="AV485" s="12" t="s">
        <v>87</v>
      </c>
      <c r="AW485" s="12" t="s">
        <v>39</v>
      </c>
      <c r="AX485" s="12" t="s">
        <v>23</v>
      </c>
      <c r="AY485" s="206" t="s">
        <v>131</v>
      </c>
    </row>
    <row r="486" spans="2:65" s="1" customFormat="1" ht="16.5" customHeight="1">
      <c r="B486" s="33"/>
      <c r="C486" s="173" t="s">
        <v>700</v>
      </c>
      <c r="D486" s="173" t="s">
        <v>133</v>
      </c>
      <c r="E486" s="174" t="s">
        <v>701</v>
      </c>
      <c r="F486" s="175" t="s">
        <v>702</v>
      </c>
      <c r="G486" s="176" t="s">
        <v>438</v>
      </c>
      <c r="H486" s="177">
        <v>9.5730000000000004</v>
      </c>
      <c r="I486" s="178"/>
      <c r="J486" s="179">
        <f>ROUND(I486*H486,2)</f>
        <v>0</v>
      </c>
      <c r="K486" s="175" t="s">
        <v>32</v>
      </c>
      <c r="L486" s="37"/>
      <c r="M486" s="180" t="s">
        <v>32</v>
      </c>
      <c r="N486" s="181" t="s">
        <v>51</v>
      </c>
      <c r="O486" s="59"/>
      <c r="P486" s="182">
        <f>O486*H486</f>
        <v>0</v>
      </c>
      <c r="Q486" s="182">
        <v>0</v>
      </c>
      <c r="R486" s="182">
        <f>Q486*H486</f>
        <v>0</v>
      </c>
      <c r="S486" s="182">
        <v>0</v>
      </c>
      <c r="T486" s="183">
        <f>S486*H486</f>
        <v>0</v>
      </c>
      <c r="AR486" s="16" t="s">
        <v>137</v>
      </c>
      <c r="AT486" s="16" t="s">
        <v>133</v>
      </c>
      <c r="AU486" s="16" t="s">
        <v>87</v>
      </c>
      <c r="AY486" s="16" t="s">
        <v>131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6" t="s">
        <v>137</v>
      </c>
      <c r="BK486" s="184">
        <f>ROUND(I486*H486,2)</f>
        <v>0</v>
      </c>
      <c r="BL486" s="16" t="s">
        <v>137</v>
      </c>
      <c r="BM486" s="16" t="s">
        <v>703</v>
      </c>
    </row>
    <row r="487" spans="2:65" s="11" customFormat="1" ht="10.199999999999999">
      <c r="B487" s="185"/>
      <c r="C487" s="186"/>
      <c r="D487" s="187" t="s">
        <v>139</v>
      </c>
      <c r="E487" s="188" t="s">
        <v>32</v>
      </c>
      <c r="F487" s="189" t="s">
        <v>704</v>
      </c>
      <c r="G487" s="186"/>
      <c r="H487" s="188" t="s">
        <v>32</v>
      </c>
      <c r="I487" s="190"/>
      <c r="J487" s="186"/>
      <c r="K487" s="186"/>
      <c r="L487" s="191"/>
      <c r="M487" s="192"/>
      <c r="N487" s="193"/>
      <c r="O487" s="193"/>
      <c r="P487" s="193"/>
      <c r="Q487" s="193"/>
      <c r="R487" s="193"/>
      <c r="S487" s="193"/>
      <c r="T487" s="194"/>
      <c r="AT487" s="195" t="s">
        <v>139</v>
      </c>
      <c r="AU487" s="195" t="s">
        <v>87</v>
      </c>
      <c r="AV487" s="11" t="s">
        <v>23</v>
      </c>
      <c r="AW487" s="11" t="s">
        <v>39</v>
      </c>
      <c r="AX487" s="11" t="s">
        <v>78</v>
      </c>
      <c r="AY487" s="195" t="s">
        <v>131</v>
      </c>
    </row>
    <row r="488" spans="2:65" s="11" customFormat="1" ht="10.199999999999999">
      <c r="B488" s="185"/>
      <c r="C488" s="186"/>
      <c r="D488" s="187" t="s">
        <v>139</v>
      </c>
      <c r="E488" s="188" t="s">
        <v>32</v>
      </c>
      <c r="F488" s="189" t="s">
        <v>705</v>
      </c>
      <c r="G488" s="186"/>
      <c r="H488" s="188" t="s">
        <v>32</v>
      </c>
      <c r="I488" s="190"/>
      <c r="J488" s="186"/>
      <c r="K488" s="186"/>
      <c r="L488" s="191"/>
      <c r="M488" s="192"/>
      <c r="N488" s="193"/>
      <c r="O488" s="193"/>
      <c r="P488" s="193"/>
      <c r="Q488" s="193"/>
      <c r="R488" s="193"/>
      <c r="S488" s="193"/>
      <c r="T488" s="194"/>
      <c r="AT488" s="195" t="s">
        <v>139</v>
      </c>
      <c r="AU488" s="195" t="s">
        <v>87</v>
      </c>
      <c r="AV488" s="11" t="s">
        <v>23</v>
      </c>
      <c r="AW488" s="11" t="s">
        <v>39</v>
      </c>
      <c r="AX488" s="11" t="s">
        <v>78</v>
      </c>
      <c r="AY488" s="195" t="s">
        <v>131</v>
      </c>
    </row>
    <row r="489" spans="2:65" s="12" customFormat="1" ht="10.199999999999999">
      <c r="B489" s="196"/>
      <c r="C489" s="197"/>
      <c r="D489" s="187" t="s">
        <v>139</v>
      </c>
      <c r="E489" s="198" t="s">
        <v>32</v>
      </c>
      <c r="F489" s="199" t="s">
        <v>706</v>
      </c>
      <c r="G489" s="197"/>
      <c r="H489" s="200">
        <v>5</v>
      </c>
      <c r="I489" s="201"/>
      <c r="J489" s="197"/>
      <c r="K489" s="197"/>
      <c r="L489" s="202"/>
      <c r="M489" s="203"/>
      <c r="N489" s="204"/>
      <c r="O489" s="204"/>
      <c r="P489" s="204"/>
      <c r="Q489" s="204"/>
      <c r="R489" s="204"/>
      <c r="S489" s="204"/>
      <c r="T489" s="205"/>
      <c r="AT489" s="206" t="s">
        <v>139</v>
      </c>
      <c r="AU489" s="206" t="s">
        <v>87</v>
      </c>
      <c r="AV489" s="12" t="s">
        <v>87</v>
      </c>
      <c r="AW489" s="12" t="s">
        <v>39</v>
      </c>
      <c r="AX489" s="12" t="s">
        <v>78</v>
      </c>
      <c r="AY489" s="206" t="s">
        <v>131</v>
      </c>
    </row>
    <row r="490" spans="2:65" s="11" customFormat="1" ht="10.199999999999999">
      <c r="B490" s="185"/>
      <c r="C490" s="186"/>
      <c r="D490" s="187" t="s">
        <v>139</v>
      </c>
      <c r="E490" s="188" t="s">
        <v>32</v>
      </c>
      <c r="F490" s="189" t="s">
        <v>707</v>
      </c>
      <c r="G490" s="186"/>
      <c r="H490" s="188" t="s">
        <v>32</v>
      </c>
      <c r="I490" s="190"/>
      <c r="J490" s="186"/>
      <c r="K490" s="186"/>
      <c r="L490" s="191"/>
      <c r="M490" s="192"/>
      <c r="N490" s="193"/>
      <c r="O490" s="193"/>
      <c r="P490" s="193"/>
      <c r="Q490" s="193"/>
      <c r="R490" s="193"/>
      <c r="S490" s="193"/>
      <c r="T490" s="194"/>
      <c r="AT490" s="195" t="s">
        <v>139</v>
      </c>
      <c r="AU490" s="195" t="s">
        <v>87</v>
      </c>
      <c r="AV490" s="11" t="s">
        <v>23</v>
      </c>
      <c r="AW490" s="11" t="s">
        <v>39</v>
      </c>
      <c r="AX490" s="11" t="s">
        <v>78</v>
      </c>
      <c r="AY490" s="195" t="s">
        <v>131</v>
      </c>
    </row>
    <row r="491" spans="2:65" s="12" customFormat="1" ht="10.199999999999999">
      <c r="B491" s="196"/>
      <c r="C491" s="197"/>
      <c r="D491" s="187" t="s">
        <v>139</v>
      </c>
      <c r="E491" s="198" t="s">
        <v>32</v>
      </c>
      <c r="F491" s="199" t="s">
        <v>708</v>
      </c>
      <c r="G491" s="197"/>
      <c r="H491" s="200">
        <v>4</v>
      </c>
      <c r="I491" s="201"/>
      <c r="J491" s="197"/>
      <c r="K491" s="197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139</v>
      </c>
      <c r="AU491" s="206" t="s">
        <v>87</v>
      </c>
      <c r="AV491" s="12" t="s">
        <v>87</v>
      </c>
      <c r="AW491" s="12" t="s">
        <v>39</v>
      </c>
      <c r="AX491" s="12" t="s">
        <v>78</v>
      </c>
      <c r="AY491" s="206" t="s">
        <v>131</v>
      </c>
    </row>
    <row r="492" spans="2:65" s="11" customFormat="1" ht="10.199999999999999">
      <c r="B492" s="185"/>
      <c r="C492" s="186"/>
      <c r="D492" s="187" t="s">
        <v>139</v>
      </c>
      <c r="E492" s="188" t="s">
        <v>32</v>
      </c>
      <c r="F492" s="189" t="s">
        <v>709</v>
      </c>
      <c r="G492" s="186"/>
      <c r="H492" s="188" t="s">
        <v>32</v>
      </c>
      <c r="I492" s="190"/>
      <c r="J492" s="186"/>
      <c r="K492" s="186"/>
      <c r="L492" s="191"/>
      <c r="M492" s="192"/>
      <c r="N492" s="193"/>
      <c r="O492" s="193"/>
      <c r="P492" s="193"/>
      <c r="Q492" s="193"/>
      <c r="R492" s="193"/>
      <c r="S492" s="193"/>
      <c r="T492" s="194"/>
      <c r="AT492" s="195" t="s">
        <v>139</v>
      </c>
      <c r="AU492" s="195" t="s">
        <v>87</v>
      </c>
      <c r="AV492" s="11" t="s">
        <v>23</v>
      </c>
      <c r="AW492" s="11" t="s">
        <v>39</v>
      </c>
      <c r="AX492" s="11" t="s">
        <v>78</v>
      </c>
      <c r="AY492" s="195" t="s">
        <v>131</v>
      </c>
    </row>
    <row r="493" spans="2:65" s="12" customFormat="1" ht="10.199999999999999">
      <c r="B493" s="196"/>
      <c r="C493" s="197"/>
      <c r="D493" s="187" t="s">
        <v>139</v>
      </c>
      <c r="E493" s="198" t="s">
        <v>32</v>
      </c>
      <c r="F493" s="199" t="s">
        <v>710</v>
      </c>
      <c r="G493" s="197"/>
      <c r="H493" s="200">
        <v>0.45</v>
      </c>
      <c r="I493" s="201"/>
      <c r="J493" s="197"/>
      <c r="K493" s="197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139</v>
      </c>
      <c r="AU493" s="206" t="s">
        <v>87</v>
      </c>
      <c r="AV493" s="12" t="s">
        <v>87</v>
      </c>
      <c r="AW493" s="12" t="s">
        <v>39</v>
      </c>
      <c r="AX493" s="12" t="s">
        <v>78</v>
      </c>
      <c r="AY493" s="206" t="s">
        <v>131</v>
      </c>
    </row>
    <row r="494" spans="2:65" s="11" customFormat="1" ht="10.199999999999999">
      <c r="B494" s="185"/>
      <c r="C494" s="186"/>
      <c r="D494" s="187" t="s">
        <v>139</v>
      </c>
      <c r="E494" s="188" t="s">
        <v>32</v>
      </c>
      <c r="F494" s="189" t="s">
        <v>711</v>
      </c>
      <c r="G494" s="186"/>
      <c r="H494" s="188" t="s">
        <v>32</v>
      </c>
      <c r="I494" s="190"/>
      <c r="J494" s="186"/>
      <c r="K494" s="186"/>
      <c r="L494" s="191"/>
      <c r="M494" s="192"/>
      <c r="N494" s="193"/>
      <c r="O494" s="193"/>
      <c r="P494" s="193"/>
      <c r="Q494" s="193"/>
      <c r="R494" s="193"/>
      <c r="S494" s="193"/>
      <c r="T494" s="194"/>
      <c r="AT494" s="195" t="s">
        <v>139</v>
      </c>
      <c r="AU494" s="195" t="s">
        <v>87</v>
      </c>
      <c r="AV494" s="11" t="s">
        <v>23</v>
      </c>
      <c r="AW494" s="11" t="s">
        <v>39</v>
      </c>
      <c r="AX494" s="11" t="s">
        <v>78</v>
      </c>
      <c r="AY494" s="195" t="s">
        <v>131</v>
      </c>
    </row>
    <row r="495" spans="2:65" s="12" customFormat="1" ht="10.199999999999999">
      <c r="B495" s="196"/>
      <c r="C495" s="197"/>
      <c r="D495" s="187" t="s">
        <v>139</v>
      </c>
      <c r="E495" s="198" t="s">
        <v>32</v>
      </c>
      <c r="F495" s="199" t="s">
        <v>712</v>
      </c>
      <c r="G495" s="197"/>
      <c r="H495" s="200">
        <v>0.123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139</v>
      </c>
      <c r="AU495" s="206" t="s">
        <v>87</v>
      </c>
      <c r="AV495" s="12" t="s">
        <v>87</v>
      </c>
      <c r="AW495" s="12" t="s">
        <v>39</v>
      </c>
      <c r="AX495" s="12" t="s">
        <v>78</v>
      </c>
      <c r="AY495" s="206" t="s">
        <v>131</v>
      </c>
    </row>
    <row r="496" spans="2:65" s="13" customFormat="1" ht="10.199999999999999">
      <c r="B496" s="207"/>
      <c r="C496" s="208"/>
      <c r="D496" s="187" t="s">
        <v>139</v>
      </c>
      <c r="E496" s="209" t="s">
        <v>32</v>
      </c>
      <c r="F496" s="210" t="s">
        <v>164</v>
      </c>
      <c r="G496" s="208"/>
      <c r="H496" s="211">
        <v>9.5730000000000004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139</v>
      </c>
      <c r="AU496" s="217" t="s">
        <v>87</v>
      </c>
      <c r="AV496" s="13" t="s">
        <v>137</v>
      </c>
      <c r="AW496" s="13" t="s">
        <v>39</v>
      </c>
      <c r="AX496" s="13" t="s">
        <v>23</v>
      </c>
      <c r="AY496" s="217" t="s">
        <v>131</v>
      </c>
    </row>
    <row r="497" spans="2:65" s="1" customFormat="1" ht="16.5" customHeight="1">
      <c r="B497" s="33"/>
      <c r="C497" s="173" t="s">
        <v>713</v>
      </c>
      <c r="D497" s="173" t="s">
        <v>133</v>
      </c>
      <c r="E497" s="174" t="s">
        <v>714</v>
      </c>
      <c r="F497" s="175" t="s">
        <v>715</v>
      </c>
      <c r="G497" s="176" t="s">
        <v>438</v>
      </c>
      <c r="H497" s="177">
        <v>72.010999999999996</v>
      </c>
      <c r="I497" s="178"/>
      <c r="J497" s="179">
        <f>ROUND(I497*H497,2)</f>
        <v>0</v>
      </c>
      <c r="K497" s="175" t="s">
        <v>32</v>
      </c>
      <c r="L497" s="37"/>
      <c r="M497" s="180" t="s">
        <v>32</v>
      </c>
      <c r="N497" s="181" t="s">
        <v>51</v>
      </c>
      <c r="O497" s="59"/>
      <c r="P497" s="182">
        <f>O497*H497</f>
        <v>0</v>
      </c>
      <c r="Q497" s="182">
        <v>0</v>
      </c>
      <c r="R497" s="182">
        <f>Q497*H497</f>
        <v>0</v>
      </c>
      <c r="S497" s="182">
        <v>0</v>
      </c>
      <c r="T497" s="183">
        <f>S497*H497</f>
        <v>0</v>
      </c>
      <c r="AR497" s="16" t="s">
        <v>137</v>
      </c>
      <c r="AT497" s="16" t="s">
        <v>133</v>
      </c>
      <c r="AU497" s="16" t="s">
        <v>87</v>
      </c>
      <c r="AY497" s="16" t="s">
        <v>131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6" t="s">
        <v>137</v>
      </c>
      <c r="BK497" s="184">
        <f>ROUND(I497*H497,2)</f>
        <v>0</v>
      </c>
      <c r="BL497" s="16" t="s">
        <v>137</v>
      </c>
      <c r="BM497" s="16" t="s">
        <v>716</v>
      </c>
    </row>
    <row r="498" spans="2:65" s="11" customFormat="1" ht="10.199999999999999">
      <c r="B498" s="185"/>
      <c r="C498" s="186"/>
      <c r="D498" s="187" t="s">
        <v>139</v>
      </c>
      <c r="E498" s="188" t="s">
        <v>32</v>
      </c>
      <c r="F498" s="189" t="s">
        <v>717</v>
      </c>
      <c r="G498" s="186"/>
      <c r="H498" s="188" t="s">
        <v>32</v>
      </c>
      <c r="I498" s="190"/>
      <c r="J498" s="186"/>
      <c r="K498" s="186"/>
      <c r="L498" s="191"/>
      <c r="M498" s="192"/>
      <c r="N498" s="193"/>
      <c r="O498" s="193"/>
      <c r="P498" s="193"/>
      <c r="Q498" s="193"/>
      <c r="R498" s="193"/>
      <c r="S498" s="193"/>
      <c r="T498" s="194"/>
      <c r="AT498" s="195" t="s">
        <v>139</v>
      </c>
      <c r="AU498" s="195" t="s">
        <v>87</v>
      </c>
      <c r="AV498" s="11" t="s">
        <v>23</v>
      </c>
      <c r="AW498" s="11" t="s">
        <v>39</v>
      </c>
      <c r="AX498" s="11" t="s">
        <v>78</v>
      </c>
      <c r="AY498" s="195" t="s">
        <v>131</v>
      </c>
    </row>
    <row r="499" spans="2:65" s="11" customFormat="1" ht="10.199999999999999">
      <c r="B499" s="185"/>
      <c r="C499" s="186"/>
      <c r="D499" s="187" t="s">
        <v>139</v>
      </c>
      <c r="E499" s="188" t="s">
        <v>32</v>
      </c>
      <c r="F499" s="189" t="s">
        <v>718</v>
      </c>
      <c r="G499" s="186"/>
      <c r="H499" s="188" t="s">
        <v>32</v>
      </c>
      <c r="I499" s="190"/>
      <c r="J499" s="186"/>
      <c r="K499" s="186"/>
      <c r="L499" s="191"/>
      <c r="M499" s="192"/>
      <c r="N499" s="193"/>
      <c r="O499" s="193"/>
      <c r="P499" s="193"/>
      <c r="Q499" s="193"/>
      <c r="R499" s="193"/>
      <c r="S499" s="193"/>
      <c r="T499" s="194"/>
      <c r="AT499" s="195" t="s">
        <v>139</v>
      </c>
      <c r="AU499" s="195" t="s">
        <v>87</v>
      </c>
      <c r="AV499" s="11" t="s">
        <v>23</v>
      </c>
      <c r="AW499" s="11" t="s">
        <v>39</v>
      </c>
      <c r="AX499" s="11" t="s">
        <v>78</v>
      </c>
      <c r="AY499" s="195" t="s">
        <v>131</v>
      </c>
    </row>
    <row r="500" spans="2:65" s="11" customFormat="1" ht="10.199999999999999">
      <c r="B500" s="185"/>
      <c r="C500" s="186"/>
      <c r="D500" s="187" t="s">
        <v>139</v>
      </c>
      <c r="E500" s="188" t="s">
        <v>32</v>
      </c>
      <c r="F500" s="189" t="s">
        <v>719</v>
      </c>
      <c r="G500" s="186"/>
      <c r="H500" s="188" t="s">
        <v>32</v>
      </c>
      <c r="I500" s="190"/>
      <c r="J500" s="186"/>
      <c r="K500" s="186"/>
      <c r="L500" s="191"/>
      <c r="M500" s="192"/>
      <c r="N500" s="193"/>
      <c r="O500" s="193"/>
      <c r="P500" s="193"/>
      <c r="Q500" s="193"/>
      <c r="R500" s="193"/>
      <c r="S500" s="193"/>
      <c r="T500" s="194"/>
      <c r="AT500" s="195" t="s">
        <v>139</v>
      </c>
      <c r="AU500" s="195" t="s">
        <v>87</v>
      </c>
      <c r="AV500" s="11" t="s">
        <v>23</v>
      </c>
      <c r="AW500" s="11" t="s">
        <v>39</v>
      </c>
      <c r="AX500" s="11" t="s">
        <v>78</v>
      </c>
      <c r="AY500" s="195" t="s">
        <v>131</v>
      </c>
    </row>
    <row r="501" spans="2:65" s="11" customFormat="1" ht="10.199999999999999">
      <c r="B501" s="185"/>
      <c r="C501" s="186"/>
      <c r="D501" s="187" t="s">
        <v>139</v>
      </c>
      <c r="E501" s="188" t="s">
        <v>32</v>
      </c>
      <c r="F501" s="189" t="s">
        <v>720</v>
      </c>
      <c r="G501" s="186"/>
      <c r="H501" s="188" t="s">
        <v>32</v>
      </c>
      <c r="I501" s="190"/>
      <c r="J501" s="186"/>
      <c r="K501" s="186"/>
      <c r="L501" s="191"/>
      <c r="M501" s="192"/>
      <c r="N501" s="193"/>
      <c r="O501" s="193"/>
      <c r="P501" s="193"/>
      <c r="Q501" s="193"/>
      <c r="R501" s="193"/>
      <c r="S501" s="193"/>
      <c r="T501" s="194"/>
      <c r="AT501" s="195" t="s">
        <v>139</v>
      </c>
      <c r="AU501" s="195" t="s">
        <v>87</v>
      </c>
      <c r="AV501" s="11" t="s">
        <v>23</v>
      </c>
      <c r="AW501" s="11" t="s">
        <v>39</v>
      </c>
      <c r="AX501" s="11" t="s">
        <v>78</v>
      </c>
      <c r="AY501" s="195" t="s">
        <v>131</v>
      </c>
    </row>
    <row r="502" spans="2:65" s="12" customFormat="1" ht="10.199999999999999">
      <c r="B502" s="196"/>
      <c r="C502" s="197"/>
      <c r="D502" s="187" t="s">
        <v>139</v>
      </c>
      <c r="E502" s="198" t="s">
        <v>32</v>
      </c>
      <c r="F502" s="199" t="s">
        <v>721</v>
      </c>
      <c r="G502" s="197"/>
      <c r="H502" s="200">
        <v>14.396000000000001</v>
      </c>
      <c r="I502" s="201"/>
      <c r="J502" s="197"/>
      <c r="K502" s="197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139</v>
      </c>
      <c r="AU502" s="206" t="s">
        <v>87</v>
      </c>
      <c r="AV502" s="12" t="s">
        <v>87</v>
      </c>
      <c r="AW502" s="12" t="s">
        <v>39</v>
      </c>
      <c r="AX502" s="12" t="s">
        <v>78</v>
      </c>
      <c r="AY502" s="206" t="s">
        <v>131</v>
      </c>
    </row>
    <row r="503" spans="2:65" s="11" customFormat="1" ht="10.199999999999999">
      <c r="B503" s="185"/>
      <c r="C503" s="186"/>
      <c r="D503" s="187" t="s">
        <v>139</v>
      </c>
      <c r="E503" s="188" t="s">
        <v>32</v>
      </c>
      <c r="F503" s="189" t="s">
        <v>722</v>
      </c>
      <c r="G503" s="186"/>
      <c r="H503" s="188" t="s">
        <v>32</v>
      </c>
      <c r="I503" s="190"/>
      <c r="J503" s="186"/>
      <c r="K503" s="186"/>
      <c r="L503" s="191"/>
      <c r="M503" s="192"/>
      <c r="N503" s="193"/>
      <c r="O503" s="193"/>
      <c r="P503" s="193"/>
      <c r="Q503" s="193"/>
      <c r="R503" s="193"/>
      <c r="S503" s="193"/>
      <c r="T503" s="194"/>
      <c r="AT503" s="195" t="s">
        <v>139</v>
      </c>
      <c r="AU503" s="195" t="s">
        <v>87</v>
      </c>
      <c r="AV503" s="11" t="s">
        <v>23</v>
      </c>
      <c r="AW503" s="11" t="s">
        <v>39</v>
      </c>
      <c r="AX503" s="11" t="s">
        <v>78</v>
      </c>
      <c r="AY503" s="195" t="s">
        <v>131</v>
      </c>
    </row>
    <row r="504" spans="2:65" s="11" customFormat="1" ht="10.199999999999999">
      <c r="B504" s="185"/>
      <c r="C504" s="186"/>
      <c r="D504" s="187" t="s">
        <v>139</v>
      </c>
      <c r="E504" s="188" t="s">
        <v>32</v>
      </c>
      <c r="F504" s="189" t="s">
        <v>723</v>
      </c>
      <c r="G504" s="186"/>
      <c r="H504" s="188" t="s">
        <v>32</v>
      </c>
      <c r="I504" s="190"/>
      <c r="J504" s="186"/>
      <c r="K504" s="186"/>
      <c r="L504" s="191"/>
      <c r="M504" s="192"/>
      <c r="N504" s="193"/>
      <c r="O504" s="193"/>
      <c r="P504" s="193"/>
      <c r="Q504" s="193"/>
      <c r="R504" s="193"/>
      <c r="S504" s="193"/>
      <c r="T504" s="194"/>
      <c r="AT504" s="195" t="s">
        <v>139</v>
      </c>
      <c r="AU504" s="195" t="s">
        <v>87</v>
      </c>
      <c r="AV504" s="11" t="s">
        <v>23</v>
      </c>
      <c r="AW504" s="11" t="s">
        <v>39</v>
      </c>
      <c r="AX504" s="11" t="s">
        <v>78</v>
      </c>
      <c r="AY504" s="195" t="s">
        <v>131</v>
      </c>
    </row>
    <row r="505" spans="2:65" s="11" customFormat="1" ht="10.199999999999999">
      <c r="B505" s="185"/>
      <c r="C505" s="186"/>
      <c r="D505" s="187" t="s">
        <v>139</v>
      </c>
      <c r="E505" s="188" t="s">
        <v>32</v>
      </c>
      <c r="F505" s="189" t="s">
        <v>724</v>
      </c>
      <c r="G505" s="186"/>
      <c r="H505" s="188" t="s">
        <v>32</v>
      </c>
      <c r="I505" s="190"/>
      <c r="J505" s="186"/>
      <c r="K505" s="186"/>
      <c r="L505" s="191"/>
      <c r="M505" s="192"/>
      <c r="N505" s="193"/>
      <c r="O505" s="193"/>
      <c r="P505" s="193"/>
      <c r="Q505" s="193"/>
      <c r="R505" s="193"/>
      <c r="S505" s="193"/>
      <c r="T505" s="194"/>
      <c r="AT505" s="195" t="s">
        <v>139</v>
      </c>
      <c r="AU505" s="195" t="s">
        <v>87</v>
      </c>
      <c r="AV505" s="11" t="s">
        <v>23</v>
      </c>
      <c r="AW505" s="11" t="s">
        <v>39</v>
      </c>
      <c r="AX505" s="11" t="s">
        <v>78</v>
      </c>
      <c r="AY505" s="195" t="s">
        <v>131</v>
      </c>
    </row>
    <row r="506" spans="2:65" s="12" customFormat="1" ht="10.199999999999999">
      <c r="B506" s="196"/>
      <c r="C506" s="197"/>
      <c r="D506" s="187" t="s">
        <v>139</v>
      </c>
      <c r="E506" s="198" t="s">
        <v>32</v>
      </c>
      <c r="F506" s="199" t="s">
        <v>725</v>
      </c>
      <c r="G506" s="197"/>
      <c r="H506" s="200">
        <v>57.615000000000002</v>
      </c>
      <c r="I506" s="201"/>
      <c r="J506" s="197"/>
      <c r="K506" s="197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139</v>
      </c>
      <c r="AU506" s="206" t="s">
        <v>87</v>
      </c>
      <c r="AV506" s="12" t="s">
        <v>87</v>
      </c>
      <c r="AW506" s="12" t="s">
        <v>39</v>
      </c>
      <c r="AX506" s="12" t="s">
        <v>78</v>
      </c>
      <c r="AY506" s="206" t="s">
        <v>131</v>
      </c>
    </row>
    <row r="507" spans="2:65" s="13" customFormat="1" ht="10.199999999999999">
      <c r="B507" s="207"/>
      <c r="C507" s="208"/>
      <c r="D507" s="187" t="s">
        <v>139</v>
      </c>
      <c r="E507" s="209" t="s">
        <v>32</v>
      </c>
      <c r="F507" s="210" t="s">
        <v>164</v>
      </c>
      <c r="G507" s="208"/>
      <c r="H507" s="211">
        <v>72.010999999999996</v>
      </c>
      <c r="I507" s="212"/>
      <c r="J507" s="208"/>
      <c r="K507" s="208"/>
      <c r="L507" s="213"/>
      <c r="M507" s="214"/>
      <c r="N507" s="215"/>
      <c r="O507" s="215"/>
      <c r="P507" s="215"/>
      <c r="Q507" s="215"/>
      <c r="R507" s="215"/>
      <c r="S507" s="215"/>
      <c r="T507" s="216"/>
      <c r="AT507" s="217" t="s">
        <v>139</v>
      </c>
      <c r="AU507" s="217" t="s">
        <v>87</v>
      </c>
      <c r="AV507" s="13" t="s">
        <v>137</v>
      </c>
      <c r="AW507" s="13" t="s">
        <v>39</v>
      </c>
      <c r="AX507" s="13" t="s">
        <v>23</v>
      </c>
      <c r="AY507" s="217" t="s">
        <v>131</v>
      </c>
    </row>
    <row r="508" spans="2:65" s="10" customFormat="1" ht="22.8" customHeight="1">
      <c r="B508" s="157"/>
      <c r="C508" s="158"/>
      <c r="D508" s="159" t="s">
        <v>77</v>
      </c>
      <c r="E508" s="171" t="s">
        <v>726</v>
      </c>
      <c r="F508" s="171" t="s">
        <v>727</v>
      </c>
      <c r="G508" s="158"/>
      <c r="H508" s="158"/>
      <c r="I508" s="161"/>
      <c r="J508" s="172">
        <f>BK508</f>
        <v>0</v>
      </c>
      <c r="K508" s="158"/>
      <c r="L508" s="163"/>
      <c r="M508" s="164"/>
      <c r="N508" s="165"/>
      <c r="O508" s="165"/>
      <c r="P508" s="166">
        <f>P509</f>
        <v>0</v>
      </c>
      <c r="Q508" s="165"/>
      <c r="R508" s="166">
        <f>R509</f>
        <v>0</v>
      </c>
      <c r="S508" s="165"/>
      <c r="T508" s="167">
        <f>T509</f>
        <v>0</v>
      </c>
      <c r="AR508" s="168" t="s">
        <v>23</v>
      </c>
      <c r="AT508" s="169" t="s">
        <v>77</v>
      </c>
      <c r="AU508" s="169" t="s">
        <v>23</v>
      </c>
      <c r="AY508" s="168" t="s">
        <v>131</v>
      </c>
      <c r="BK508" s="170">
        <f>BK509</f>
        <v>0</v>
      </c>
    </row>
    <row r="509" spans="2:65" s="1" customFormat="1" ht="16.5" customHeight="1">
      <c r="B509" s="33"/>
      <c r="C509" s="173" t="s">
        <v>728</v>
      </c>
      <c r="D509" s="173" t="s">
        <v>133</v>
      </c>
      <c r="E509" s="174" t="s">
        <v>729</v>
      </c>
      <c r="F509" s="175" t="s">
        <v>730</v>
      </c>
      <c r="G509" s="176" t="s">
        <v>438</v>
      </c>
      <c r="H509" s="177">
        <v>1996.3689999999999</v>
      </c>
      <c r="I509" s="178"/>
      <c r="J509" s="179">
        <f>ROUND(I509*H509,2)</f>
        <v>0</v>
      </c>
      <c r="K509" s="175" t="s">
        <v>145</v>
      </c>
      <c r="L509" s="37"/>
      <c r="M509" s="180" t="s">
        <v>32</v>
      </c>
      <c r="N509" s="181" t="s">
        <v>51</v>
      </c>
      <c r="O509" s="59"/>
      <c r="P509" s="182">
        <f>O509*H509</f>
        <v>0</v>
      </c>
      <c r="Q509" s="182">
        <v>0</v>
      </c>
      <c r="R509" s="182">
        <f>Q509*H509</f>
        <v>0</v>
      </c>
      <c r="S509" s="182">
        <v>0</v>
      </c>
      <c r="T509" s="183">
        <f>S509*H509</f>
        <v>0</v>
      </c>
      <c r="AR509" s="16" t="s">
        <v>137</v>
      </c>
      <c r="AT509" s="16" t="s">
        <v>133</v>
      </c>
      <c r="AU509" s="16" t="s">
        <v>87</v>
      </c>
      <c r="AY509" s="16" t="s">
        <v>131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6" t="s">
        <v>137</v>
      </c>
      <c r="BK509" s="184">
        <f>ROUND(I509*H509,2)</f>
        <v>0</v>
      </c>
      <c r="BL509" s="16" t="s">
        <v>137</v>
      </c>
      <c r="BM509" s="16" t="s">
        <v>731</v>
      </c>
    </row>
    <row r="510" spans="2:65" s="10" customFormat="1" ht="25.95" customHeight="1">
      <c r="B510" s="157"/>
      <c r="C510" s="158"/>
      <c r="D510" s="159" t="s">
        <v>77</v>
      </c>
      <c r="E510" s="160" t="s">
        <v>732</v>
      </c>
      <c r="F510" s="160" t="s">
        <v>733</v>
      </c>
      <c r="G510" s="158"/>
      <c r="H510" s="158"/>
      <c r="I510" s="161"/>
      <c r="J510" s="162">
        <f>BK510</f>
        <v>0</v>
      </c>
      <c r="K510" s="158"/>
      <c r="L510" s="163"/>
      <c r="M510" s="164"/>
      <c r="N510" s="165"/>
      <c r="O510" s="165"/>
      <c r="P510" s="166">
        <f>P511+P516</f>
        <v>0</v>
      </c>
      <c r="Q510" s="165"/>
      <c r="R510" s="166">
        <f>R511+R516</f>
        <v>1.02840482</v>
      </c>
      <c r="S510" s="165"/>
      <c r="T510" s="167">
        <f>T511+T516</f>
        <v>0.1226</v>
      </c>
      <c r="AR510" s="168" t="s">
        <v>87</v>
      </c>
      <c r="AT510" s="169" t="s">
        <v>77</v>
      </c>
      <c r="AU510" s="169" t="s">
        <v>78</v>
      </c>
      <c r="AY510" s="168" t="s">
        <v>131</v>
      </c>
      <c r="BK510" s="170">
        <f>BK511+BK516</f>
        <v>0</v>
      </c>
    </row>
    <row r="511" spans="2:65" s="10" customFormat="1" ht="22.8" customHeight="1">
      <c r="B511" s="157"/>
      <c r="C511" s="158"/>
      <c r="D511" s="159" t="s">
        <v>77</v>
      </c>
      <c r="E511" s="171" t="s">
        <v>734</v>
      </c>
      <c r="F511" s="171" t="s">
        <v>735</v>
      </c>
      <c r="G511" s="158"/>
      <c r="H511" s="158"/>
      <c r="I511" s="161"/>
      <c r="J511" s="172">
        <f>BK511</f>
        <v>0</v>
      </c>
      <c r="K511" s="158"/>
      <c r="L511" s="163"/>
      <c r="M511" s="164"/>
      <c r="N511" s="165"/>
      <c r="O511" s="165"/>
      <c r="P511" s="166">
        <f>SUM(P512:P515)</f>
        <v>0</v>
      </c>
      <c r="Q511" s="165"/>
      <c r="R511" s="166">
        <f>SUM(R512:R515)</f>
        <v>0</v>
      </c>
      <c r="S511" s="165"/>
      <c r="T511" s="167">
        <f>SUM(T512:T515)</f>
        <v>0.1226</v>
      </c>
      <c r="AR511" s="168" t="s">
        <v>87</v>
      </c>
      <c r="AT511" s="169" t="s">
        <v>77</v>
      </c>
      <c r="AU511" s="169" t="s">
        <v>23</v>
      </c>
      <c r="AY511" s="168" t="s">
        <v>131</v>
      </c>
      <c r="BK511" s="170">
        <f>SUM(BK512:BK515)</f>
        <v>0</v>
      </c>
    </row>
    <row r="512" spans="2:65" s="1" customFormat="1" ht="16.5" customHeight="1">
      <c r="B512" s="33"/>
      <c r="C512" s="173" t="s">
        <v>736</v>
      </c>
      <c r="D512" s="173" t="s">
        <v>133</v>
      </c>
      <c r="E512" s="174" t="s">
        <v>737</v>
      </c>
      <c r="F512" s="175" t="s">
        <v>738</v>
      </c>
      <c r="G512" s="176" t="s">
        <v>185</v>
      </c>
      <c r="H512" s="177">
        <v>4</v>
      </c>
      <c r="I512" s="178"/>
      <c r="J512" s="179">
        <f>ROUND(I512*H512,2)</f>
        <v>0</v>
      </c>
      <c r="K512" s="175" t="s">
        <v>145</v>
      </c>
      <c r="L512" s="37"/>
      <c r="M512" s="180" t="s">
        <v>32</v>
      </c>
      <c r="N512" s="181" t="s">
        <v>51</v>
      </c>
      <c r="O512" s="59"/>
      <c r="P512" s="182">
        <f>O512*H512</f>
        <v>0</v>
      </c>
      <c r="Q512" s="182">
        <v>0</v>
      </c>
      <c r="R512" s="182">
        <f>Q512*H512</f>
        <v>0</v>
      </c>
      <c r="S512" s="182">
        <v>3.065E-2</v>
      </c>
      <c r="T512" s="183">
        <f>S512*H512</f>
        <v>0.1226</v>
      </c>
      <c r="AR512" s="16" t="s">
        <v>235</v>
      </c>
      <c r="AT512" s="16" t="s">
        <v>133</v>
      </c>
      <c r="AU512" s="16" t="s">
        <v>87</v>
      </c>
      <c r="AY512" s="16" t="s">
        <v>131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6" t="s">
        <v>137</v>
      </c>
      <c r="BK512" s="184">
        <f>ROUND(I512*H512,2)</f>
        <v>0</v>
      </c>
      <c r="BL512" s="16" t="s">
        <v>235</v>
      </c>
      <c r="BM512" s="16" t="s">
        <v>739</v>
      </c>
    </row>
    <row r="513" spans="2:65" s="11" customFormat="1" ht="10.199999999999999">
      <c r="B513" s="185"/>
      <c r="C513" s="186"/>
      <c r="D513" s="187" t="s">
        <v>139</v>
      </c>
      <c r="E513" s="188" t="s">
        <v>32</v>
      </c>
      <c r="F513" s="189" t="s">
        <v>740</v>
      </c>
      <c r="G513" s="186"/>
      <c r="H513" s="188" t="s">
        <v>32</v>
      </c>
      <c r="I513" s="190"/>
      <c r="J513" s="186"/>
      <c r="K513" s="186"/>
      <c r="L513" s="191"/>
      <c r="M513" s="192"/>
      <c r="N513" s="193"/>
      <c r="O513" s="193"/>
      <c r="P513" s="193"/>
      <c r="Q513" s="193"/>
      <c r="R513" s="193"/>
      <c r="S513" s="193"/>
      <c r="T513" s="194"/>
      <c r="AT513" s="195" t="s">
        <v>139</v>
      </c>
      <c r="AU513" s="195" t="s">
        <v>87</v>
      </c>
      <c r="AV513" s="11" t="s">
        <v>23</v>
      </c>
      <c r="AW513" s="11" t="s">
        <v>39</v>
      </c>
      <c r="AX513" s="11" t="s">
        <v>78</v>
      </c>
      <c r="AY513" s="195" t="s">
        <v>131</v>
      </c>
    </row>
    <row r="514" spans="2:65" s="12" customFormat="1" ht="10.199999999999999">
      <c r="B514" s="196"/>
      <c r="C514" s="197"/>
      <c r="D514" s="187" t="s">
        <v>139</v>
      </c>
      <c r="E514" s="198" t="s">
        <v>32</v>
      </c>
      <c r="F514" s="199" t="s">
        <v>605</v>
      </c>
      <c r="G514" s="197"/>
      <c r="H514" s="200">
        <v>4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139</v>
      </c>
      <c r="AU514" s="206" t="s">
        <v>87</v>
      </c>
      <c r="AV514" s="12" t="s">
        <v>87</v>
      </c>
      <c r="AW514" s="12" t="s">
        <v>39</v>
      </c>
      <c r="AX514" s="12" t="s">
        <v>23</v>
      </c>
      <c r="AY514" s="206" t="s">
        <v>131</v>
      </c>
    </row>
    <row r="515" spans="2:65" s="1" customFormat="1" ht="22.5" customHeight="1">
      <c r="B515" s="33"/>
      <c r="C515" s="173" t="s">
        <v>741</v>
      </c>
      <c r="D515" s="173" t="s">
        <v>133</v>
      </c>
      <c r="E515" s="174" t="s">
        <v>742</v>
      </c>
      <c r="F515" s="175" t="s">
        <v>743</v>
      </c>
      <c r="G515" s="176" t="s">
        <v>438</v>
      </c>
      <c r="H515" s="177">
        <v>0.123</v>
      </c>
      <c r="I515" s="178"/>
      <c r="J515" s="179">
        <f>ROUND(I515*H515,2)</f>
        <v>0</v>
      </c>
      <c r="K515" s="175" t="s">
        <v>145</v>
      </c>
      <c r="L515" s="37"/>
      <c r="M515" s="180" t="s">
        <v>32</v>
      </c>
      <c r="N515" s="181" t="s">
        <v>51</v>
      </c>
      <c r="O515" s="59"/>
      <c r="P515" s="182">
        <f>O515*H515</f>
        <v>0</v>
      </c>
      <c r="Q515" s="182">
        <v>0</v>
      </c>
      <c r="R515" s="182">
        <f>Q515*H515</f>
        <v>0</v>
      </c>
      <c r="S515" s="182">
        <v>0</v>
      </c>
      <c r="T515" s="183">
        <f>S515*H515</f>
        <v>0</v>
      </c>
      <c r="AR515" s="16" t="s">
        <v>235</v>
      </c>
      <c r="AT515" s="16" t="s">
        <v>133</v>
      </c>
      <c r="AU515" s="16" t="s">
        <v>87</v>
      </c>
      <c r="AY515" s="16" t="s">
        <v>131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6" t="s">
        <v>137</v>
      </c>
      <c r="BK515" s="184">
        <f>ROUND(I515*H515,2)</f>
        <v>0</v>
      </c>
      <c r="BL515" s="16" t="s">
        <v>235</v>
      </c>
      <c r="BM515" s="16" t="s">
        <v>744</v>
      </c>
    </row>
    <row r="516" spans="2:65" s="10" customFormat="1" ht="22.8" customHeight="1">
      <c r="B516" s="157"/>
      <c r="C516" s="158"/>
      <c r="D516" s="159" t="s">
        <v>77</v>
      </c>
      <c r="E516" s="171" t="s">
        <v>745</v>
      </c>
      <c r="F516" s="171" t="s">
        <v>746</v>
      </c>
      <c r="G516" s="158"/>
      <c r="H516" s="158"/>
      <c r="I516" s="161"/>
      <c r="J516" s="172">
        <f>BK516</f>
        <v>0</v>
      </c>
      <c r="K516" s="158"/>
      <c r="L516" s="163"/>
      <c r="M516" s="164"/>
      <c r="N516" s="165"/>
      <c r="O516" s="165"/>
      <c r="P516" s="166">
        <f>SUM(P517:P537)</f>
        <v>0</v>
      </c>
      <c r="Q516" s="165"/>
      <c r="R516" s="166">
        <f>SUM(R517:R537)</f>
        <v>1.02840482</v>
      </c>
      <c r="S516" s="165"/>
      <c r="T516" s="167">
        <f>SUM(T517:T537)</f>
        <v>0</v>
      </c>
      <c r="AR516" s="168" t="s">
        <v>87</v>
      </c>
      <c r="AT516" s="169" t="s">
        <v>77</v>
      </c>
      <c r="AU516" s="169" t="s">
        <v>23</v>
      </c>
      <c r="AY516" s="168" t="s">
        <v>131</v>
      </c>
      <c r="BK516" s="170">
        <f>SUM(BK517:BK537)</f>
        <v>0</v>
      </c>
    </row>
    <row r="517" spans="2:65" s="1" customFormat="1" ht="16.5" customHeight="1">
      <c r="B517" s="33"/>
      <c r="C517" s="173" t="s">
        <v>747</v>
      </c>
      <c r="D517" s="173" t="s">
        <v>133</v>
      </c>
      <c r="E517" s="174" t="s">
        <v>748</v>
      </c>
      <c r="F517" s="175" t="s">
        <v>749</v>
      </c>
      <c r="G517" s="176" t="s">
        <v>379</v>
      </c>
      <c r="H517" s="177">
        <v>229.32599999999999</v>
      </c>
      <c r="I517" s="178"/>
      <c r="J517" s="179">
        <f>ROUND(I517*H517,2)</f>
        <v>0</v>
      </c>
      <c r="K517" s="175" t="s">
        <v>145</v>
      </c>
      <c r="L517" s="37"/>
      <c r="M517" s="180" t="s">
        <v>32</v>
      </c>
      <c r="N517" s="181" t="s">
        <v>51</v>
      </c>
      <c r="O517" s="59"/>
      <c r="P517" s="182">
        <f>O517*H517</f>
        <v>0</v>
      </c>
      <c r="Q517" s="182">
        <v>6.9999999999999994E-5</v>
      </c>
      <c r="R517" s="182">
        <f>Q517*H517</f>
        <v>1.6052819999999999E-2</v>
      </c>
      <c r="S517" s="182">
        <v>0</v>
      </c>
      <c r="T517" s="183">
        <f>S517*H517</f>
        <v>0</v>
      </c>
      <c r="AR517" s="16" t="s">
        <v>235</v>
      </c>
      <c r="AT517" s="16" t="s">
        <v>133</v>
      </c>
      <c r="AU517" s="16" t="s">
        <v>87</v>
      </c>
      <c r="AY517" s="16" t="s">
        <v>131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6" t="s">
        <v>137</v>
      </c>
      <c r="BK517" s="184">
        <f>ROUND(I517*H517,2)</f>
        <v>0</v>
      </c>
      <c r="BL517" s="16" t="s">
        <v>235</v>
      </c>
      <c r="BM517" s="16" t="s">
        <v>750</v>
      </c>
    </row>
    <row r="518" spans="2:65" s="11" customFormat="1" ht="10.199999999999999">
      <c r="B518" s="185"/>
      <c r="C518" s="186"/>
      <c r="D518" s="187" t="s">
        <v>139</v>
      </c>
      <c r="E518" s="188" t="s">
        <v>32</v>
      </c>
      <c r="F518" s="189" t="s">
        <v>255</v>
      </c>
      <c r="G518" s="186"/>
      <c r="H518" s="188" t="s">
        <v>32</v>
      </c>
      <c r="I518" s="190"/>
      <c r="J518" s="186"/>
      <c r="K518" s="186"/>
      <c r="L518" s="191"/>
      <c r="M518" s="192"/>
      <c r="N518" s="193"/>
      <c r="O518" s="193"/>
      <c r="P518" s="193"/>
      <c r="Q518" s="193"/>
      <c r="R518" s="193"/>
      <c r="S518" s="193"/>
      <c r="T518" s="194"/>
      <c r="AT518" s="195" t="s">
        <v>139</v>
      </c>
      <c r="AU518" s="195" t="s">
        <v>87</v>
      </c>
      <c r="AV518" s="11" t="s">
        <v>23</v>
      </c>
      <c r="AW518" s="11" t="s">
        <v>39</v>
      </c>
      <c r="AX518" s="11" t="s">
        <v>78</v>
      </c>
      <c r="AY518" s="195" t="s">
        <v>131</v>
      </c>
    </row>
    <row r="519" spans="2:65" s="11" customFormat="1" ht="10.199999999999999">
      <c r="B519" s="185"/>
      <c r="C519" s="186"/>
      <c r="D519" s="187" t="s">
        <v>139</v>
      </c>
      <c r="E519" s="188" t="s">
        <v>32</v>
      </c>
      <c r="F519" s="189" t="s">
        <v>751</v>
      </c>
      <c r="G519" s="186"/>
      <c r="H519" s="188" t="s">
        <v>32</v>
      </c>
      <c r="I519" s="190"/>
      <c r="J519" s="186"/>
      <c r="K519" s="186"/>
      <c r="L519" s="191"/>
      <c r="M519" s="192"/>
      <c r="N519" s="193"/>
      <c r="O519" s="193"/>
      <c r="P519" s="193"/>
      <c r="Q519" s="193"/>
      <c r="R519" s="193"/>
      <c r="S519" s="193"/>
      <c r="T519" s="194"/>
      <c r="AT519" s="195" t="s">
        <v>139</v>
      </c>
      <c r="AU519" s="195" t="s">
        <v>87</v>
      </c>
      <c r="AV519" s="11" t="s">
        <v>23</v>
      </c>
      <c r="AW519" s="11" t="s">
        <v>39</v>
      </c>
      <c r="AX519" s="11" t="s">
        <v>78</v>
      </c>
      <c r="AY519" s="195" t="s">
        <v>131</v>
      </c>
    </row>
    <row r="520" spans="2:65" s="12" customFormat="1" ht="10.199999999999999">
      <c r="B520" s="196"/>
      <c r="C520" s="197"/>
      <c r="D520" s="187" t="s">
        <v>139</v>
      </c>
      <c r="E520" s="198" t="s">
        <v>32</v>
      </c>
      <c r="F520" s="199" t="s">
        <v>752</v>
      </c>
      <c r="G520" s="197"/>
      <c r="H520" s="200">
        <v>143.85599999999999</v>
      </c>
      <c r="I520" s="201"/>
      <c r="J520" s="197"/>
      <c r="K520" s="197"/>
      <c r="L520" s="202"/>
      <c r="M520" s="203"/>
      <c r="N520" s="204"/>
      <c r="O520" s="204"/>
      <c r="P520" s="204"/>
      <c r="Q520" s="204"/>
      <c r="R520" s="204"/>
      <c r="S520" s="204"/>
      <c r="T520" s="205"/>
      <c r="AT520" s="206" t="s">
        <v>139</v>
      </c>
      <c r="AU520" s="206" t="s">
        <v>87</v>
      </c>
      <c r="AV520" s="12" t="s">
        <v>87</v>
      </c>
      <c r="AW520" s="12" t="s">
        <v>39</v>
      </c>
      <c r="AX520" s="12" t="s">
        <v>78</v>
      </c>
      <c r="AY520" s="206" t="s">
        <v>131</v>
      </c>
    </row>
    <row r="521" spans="2:65" s="11" customFormat="1" ht="10.199999999999999">
      <c r="B521" s="185"/>
      <c r="C521" s="186"/>
      <c r="D521" s="187" t="s">
        <v>139</v>
      </c>
      <c r="E521" s="188" t="s">
        <v>32</v>
      </c>
      <c r="F521" s="189" t="s">
        <v>753</v>
      </c>
      <c r="G521" s="186"/>
      <c r="H521" s="188" t="s">
        <v>32</v>
      </c>
      <c r="I521" s="190"/>
      <c r="J521" s="186"/>
      <c r="K521" s="186"/>
      <c r="L521" s="191"/>
      <c r="M521" s="192"/>
      <c r="N521" s="193"/>
      <c r="O521" s="193"/>
      <c r="P521" s="193"/>
      <c r="Q521" s="193"/>
      <c r="R521" s="193"/>
      <c r="S521" s="193"/>
      <c r="T521" s="194"/>
      <c r="AT521" s="195" t="s">
        <v>139</v>
      </c>
      <c r="AU521" s="195" t="s">
        <v>87</v>
      </c>
      <c r="AV521" s="11" t="s">
        <v>23</v>
      </c>
      <c r="AW521" s="11" t="s">
        <v>39</v>
      </c>
      <c r="AX521" s="11" t="s">
        <v>78</v>
      </c>
      <c r="AY521" s="195" t="s">
        <v>131</v>
      </c>
    </row>
    <row r="522" spans="2:65" s="12" customFormat="1" ht="10.199999999999999">
      <c r="B522" s="196"/>
      <c r="C522" s="197"/>
      <c r="D522" s="187" t="s">
        <v>139</v>
      </c>
      <c r="E522" s="198" t="s">
        <v>32</v>
      </c>
      <c r="F522" s="199" t="s">
        <v>754</v>
      </c>
      <c r="G522" s="197"/>
      <c r="H522" s="200">
        <v>85.47</v>
      </c>
      <c r="I522" s="201"/>
      <c r="J522" s="197"/>
      <c r="K522" s="197"/>
      <c r="L522" s="202"/>
      <c r="M522" s="203"/>
      <c r="N522" s="204"/>
      <c r="O522" s="204"/>
      <c r="P522" s="204"/>
      <c r="Q522" s="204"/>
      <c r="R522" s="204"/>
      <c r="S522" s="204"/>
      <c r="T522" s="205"/>
      <c r="AT522" s="206" t="s">
        <v>139</v>
      </c>
      <c r="AU522" s="206" t="s">
        <v>87</v>
      </c>
      <c r="AV522" s="12" t="s">
        <v>87</v>
      </c>
      <c r="AW522" s="12" t="s">
        <v>39</v>
      </c>
      <c r="AX522" s="12" t="s">
        <v>78</v>
      </c>
      <c r="AY522" s="206" t="s">
        <v>131</v>
      </c>
    </row>
    <row r="523" spans="2:65" s="13" customFormat="1" ht="10.199999999999999">
      <c r="B523" s="207"/>
      <c r="C523" s="208"/>
      <c r="D523" s="187" t="s">
        <v>139</v>
      </c>
      <c r="E523" s="209" t="s">
        <v>32</v>
      </c>
      <c r="F523" s="210" t="s">
        <v>164</v>
      </c>
      <c r="G523" s="208"/>
      <c r="H523" s="211">
        <v>229.32599999999999</v>
      </c>
      <c r="I523" s="212"/>
      <c r="J523" s="208"/>
      <c r="K523" s="208"/>
      <c r="L523" s="213"/>
      <c r="M523" s="214"/>
      <c r="N523" s="215"/>
      <c r="O523" s="215"/>
      <c r="P523" s="215"/>
      <c r="Q523" s="215"/>
      <c r="R523" s="215"/>
      <c r="S523" s="215"/>
      <c r="T523" s="216"/>
      <c r="AT523" s="217" t="s">
        <v>139</v>
      </c>
      <c r="AU523" s="217" t="s">
        <v>87</v>
      </c>
      <c r="AV523" s="13" t="s">
        <v>137</v>
      </c>
      <c r="AW523" s="13" t="s">
        <v>39</v>
      </c>
      <c r="AX523" s="13" t="s">
        <v>23</v>
      </c>
      <c r="AY523" s="217" t="s">
        <v>131</v>
      </c>
    </row>
    <row r="524" spans="2:65" s="1" customFormat="1" ht="16.5" customHeight="1">
      <c r="B524" s="33"/>
      <c r="C524" s="229" t="s">
        <v>755</v>
      </c>
      <c r="D524" s="229" t="s">
        <v>369</v>
      </c>
      <c r="E524" s="230" t="s">
        <v>756</v>
      </c>
      <c r="F524" s="231" t="s">
        <v>757</v>
      </c>
      <c r="G524" s="232" t="s">
        <v>438</v>
      </c>
      <c r="H524" s="233">
        <v>0.22900000000000001</v>
      </c>
      <c r="I524" s="234"/>
      <c r="J524" s="235">
        <f>ROUND(I524*H524,2)</f>
        <v>0</v>
      </c>
      <c r="K524" s="231" t="s">
        <v>145</v>
      </c>
      <c r="L524" s="236"/>
      <c r="M524" s="237" t="s">
        <v>32</v>
      </c>
      <c r="N524" s="238" t="s">
        <v>51</v>
      </c>
      <c r="O524" s="59"/>
      <c r="P524" s="182">
        <f>O524*H524</f>
        <v>0</v>
      </c>
      <c r="Q524" s="182">
        <v>1</v>
      </c>
      <c r="R524" s="182">
        <f>Q524*H524</f>
        <v>0.22900000000000001</v>
      </c>
      <c r="S524" s="182">
        <v>0</v>
      </c>
      <c r="T524" s="183">
        <f>S524*H524</f>
        <v>0</v>
      </c>
      <c r="AR524" s="16" t="s">
        <v>362</v>
      </c>
      <c r="AT524" s="16" t="s">
        <v>369</v>
      </c>
      <c r="AU524" s="16" t="s">
        <v>87</v>
      </c>
      <c r="AY524" s="16" t="s">
        <v>131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6" t="s">
        <v>137</v>
      </c>
      <c r="BK524" s="184">
        <f>ROUND(I524*H524,2)</f>
        <v>0</v>
      </c>
      <c r="BL524" s="16" t="s">
        <v>235</v>
      </c>
      <c r="BM524" s="16" t="s">
        <v>758</v>
      </c>
    </row>
    <row r="525" spans="2:65" s="11" customFormat="1" ht="10.199999999999999">
      <c r="B525" s="185"/>
      <c r="C525" s="186"/>
      <c r="D525" s="187" t="s">
        <v>139</v>
      </c>
      <c r="E525" s="188" t="s">
        <v>32</v>
      </c>
      <c r="F525" s="189" t="s">
        <v>255</v>
      </c>
      <c r="G525" s="186"/>
      <c r="H525" s="188" t="s">
        <v>32</v>
      </c>
      <c r="I525" s="190"/>
      <c r="J525" s="186"/>
      <c r="K525" s="186"/>
      <c r="L525" s="191"/>
      <c r="M525" s="192"/>
      <c r="N525" s="193"/>
      <c r="O525" s="193"/>
      <c r="P525" s="193"/>
      <c r="Q525" s="193"/>
      <c r="R525" s="193"/>
      <c r="S525" s="193"/>
      <c r="T525" s="194"/>
      <c r="AT525" s="195" t="s">
        <v>139</v>
      </c>
      <c r="AU525" s="195" t="s">
        <v>87</v>
      </c>
      <c r="AV525" s="11" t="s">
        <v>23</v>
      </c>
      <c r="AW525" s="11" t="s">
        <v>39</v>
      </c>
      <c r="AX525" s="11" t="s">
        <v>78</v>
      </c>
      <c r="AY525" s="195" t="s">
        <v>131</v>
      </c>
    </row>
    <row r="526" spans="2:65" s="11" customFormat="1" ht="10.199999999999999">
      <c r="B526" s="185"/>
      <c r="C526" s="186"/>
      <c r="D526" s="187" t="s">
        <v>139</v>
      </c>
      <c r="E526" s="188" t="s">
        <v>32</v>
      </c>
      <c r="F526" s="189" t="s">
        <v>759</v>
      </c>
      <c r="G526" s="186"/>
      <c r="H526" s="188" t="s">
        <v>32</v>
      </c>
      <c r="I526" s="190"/>
      <c r="J526" s="186"/>
      <c r="K526" s="186"/>
      <c r="L526" s="191"/>
      <c r="M526" s="192"/>
      <c r="N526" s="193"/>
      <c r="O526" s="193"/>
      <c r="P526" s="193"/>
      <c r="Q526" s="193"/>
      <c r="R526" s="193"/>
      <c r="S526" s="193"/>
      <c r="T526" s="194"/>
      <c r="AT526" s="195" t="s">
        <v>139</v>
      </c>
      <c r="AU526" s="195" t="s">
        <v>87</v>
      </c>
      <c r="AV526" s="11" t="s">
        <v>23</v>
      </c>
      <c r="AW526" s="11" t="s">
        <v>39</v>
      </c>
      <c r="AX526" s="11" t="s">
        <v>78</v>
      </c>
      <c r="AY526" s="195" t="s">
        <v>131</v>
      </c>
    </row>
    <row r="527" spans="2:65" s="12" customFormat="1" ht="10.199999999999999">
      <c r="B527" s="196"/>
      <c r="C527" s="197"/>
      <c r="D527" s="187" t="s">
        <v>139</v>
      </c>
      <c r="E527" s="198" t="s">
        <v>32</v>
      </c>
      <c r="F527" s="199" t="s">
        <v>760</v>
      </c>
      <c r="G527" s="197"/>
      <c r="H527" s="200">
        <v>0.14399999999999999</v>
      </c>
      <c r="I527" s="201"/>
      <c r="J527" s="197"/>
      <c r="K527" s="197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139</v>
      </c>
      <c r="AU527" s="206" t="s">
        <v>87</v>
      </c>
      <c r="AV527" s="12" t="s">
        <v>87</v>
      </c>
      <c r="AW527" s="12" t="s">
        <v>39</v>
      </c>
      <c r="AX527" s="12" t="s">
        <v>78</v>
      </c>
      <c r="AY527" s="206" t="s">
        <v>131</v>
      </c>
    </row>
    <row r="528" spans="2:65" s="11" customFormat="1" ht="10.199999999999999">
      <c r="B528" s="185"/>
      <c r="C528" s="186"/>
      <c r="D528" s="187" t="s">
        <v>139</v>
      </c>
      <c r="E528" s="188" t="s">
        <v>32</v>
      </c>
      <c r="F528" s="189" t="s">
        <v>753</v>
      </c>
      <c r="G528" s="186"/>
      <c r="H528" s="188" t="s">
        <v>32</v>
      </c>
      <c r="I528" s="190"/>
      <c r="J528" s="186"/>
      <c r="K528" s="186"/>
      <c r="L528" s="191"/>
      <c r="M528" s="192"/>
      <c r="N528" s="193"/>
      <c r="O528" s="193"/>
      <c r="P528" s="193"/>
      <c r="Q528" s="193"/>
      <c r="R528" s="193"/>
      <c r="S528" s="193"/>
      <c r="T528" s="194"/>
      <c r="AT528" s="195" t="s">
        <v>139</v>
      </c>
      <c r="AU528" s="195" t="s">
        <v>87</v>
      </c>
      <c r="AV528" s="11" t="s">
        <v>23</v>
      </c>
      <c r="AW528" s="11" t="s">
        <v>39</v>
      </c>
      <c r="AX528" s="11" t="s">
        <v>78</v>
      </c>
      <c r="AY528" s="195" t="s">
        <v>131</v>
      </c>
    </row>
    <row r="529" spans="2:65" s="12" customFormat="1" ht="10.199999999999999">
      <c r="B529" s="196"/>
      <c r="C529" s="197"/>
      <c r="D529" s="187" t="s">
        <v>139</v>
      </c>
      <c r="E529" s="198" t="s">
        <v>32</v>
      </c>
      <c r="F529" s="199" t="s">
        <v>761</v>
      </c>
      <c r="G529" s="197"/>
      <c r="H529" s="200">
        <v>8.5000000000000006E-2</v>
      </c>
      <c r="I529" s="201"/>
      <c r="J529" s="197"/>
      <c r="K529" s="197"/>
      <c r="L529" s="202"/>
      <c r="M529" s="203"/>
      <c r="N529" s="204"/>
      <c r="O529" s="204"/>
      <c r="P529" s="204"/>
      <c r="Q529" s="204"/>
      <c r="R529" s="204"/>
      <c r="S529" s="204"/>
      <c r="T529" s="205"/>
      <c r="AT529" s="206" t="s">
        <v>139</v>
      </c>
      <c r="AU529" s="206" t="s">
        <v>87</v>
      </c>
      <c r="AV529" s="12" t="s">
        <v>87</v>
      </c>
      <c r="AW529" s="12" t="s">
        <v>39</v>
      </c>
      <c r="AX529" s="12" t="s">
        <v>78</v>
      </c>
      <c r="AY529" s="206" t="s">
        <v>131</v>
      </c>
    </row>
    <row r="530" spans="2:65" s="13" customFormat="1" ht="10.199999999999999">
      <c r="B530" s="207"/>
      <c r="C530" s="208"/>
      <c r="D530" s="187" t="s">
        <v>139</v>
      </c>
      <c r="E530" s="209" t="s">
        <v>32</v>
      </c>
      <c r="F530" s="210" t="s">
        <v>164</v>
      </c>
      <c r="G530" s="208"/>
      <c r="H530" s="211">
        <v>0.22900000000000001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139</v>
      </c>
      <c r="AU530" s="217" t="s">
        <v>87</v>
      </c>
      <c r="AV530" s="13" t="s">
        <v>137</v>
      </c>
      <c r="AW530" s="13" t="s">
        <v>39</v>
      </c>
      <c r="AX530" s="13" t="s">
        <v>23</v>
      </c>
      <c r="AY530" s="217" t="s">
        <v>131</v>
      </c>
    </row>
    <row r="531" spans="2:65" s="1" customFormat="1" ht="16.5" customHeight="1">
      <c r="B531" s="33"/>
      <c r="C531" s="173" t="s">
        <v>762</v>
      </c>
      <c r="D531" s="173" t="s">
        <v>133</v>
      </c>
      <c r="E531" s="174" t="s">
        <v>763</v>
      </c>
      <c r="F531" s="175" t="s">
        <v>764</v>
      </c>
      <c r="G531" s="176" t="s">
        <v>379</v>
      </c>
      <c r="H531" s="177">
        <v>739.2</v>
      </c>
      <c r="I531" s="178"/>
      <c r="J531" s="179">
        <f>ROUND(I531*H531,2)</f>
        <v>0</v>
      </c>
      <c r="K531" s="175" t="s">
        <v>145</v>
      </c>
      <c r="L531" s="37"/>
      <c r="M531" s="180" t="s">
        <v>32</v>
      </c>
      <c r="N531" s="181" t="s">
        <v>51</v>
      </c>
      <c r="O531" s="59"/>
      <c r="P531" s="182">
        <f>O531*H531</f>
        <v>0</v>
      </c>
      <c r="Q531" s="182">
        <v>6.0000000000000002E-5</v>
      </c>
      <c r="R531" s="182">
        <f>Q531*H531</f>
        <v>4.4352000000000003E-2</v>
      </c>
      <c r="S531" s="182">
        <v>0</v>
      </c>
      <c r="T531" s="183">
        <f>S531*H531</f>
        <v>0</v>
      </c>
      <c r="AR531" s="16" t="s">
        <v>235</v>
      </c>
      <c r="AT531" s="16" t="s">
        <v>133</v>
      </c>
      <c r="AU531" s="16" t="s">
        <v>87</v>
      </c>
      <c r="AY531" s="16" t="s">
        <v>131</v>
      </c>
      <c r="BE531" s="184">
        <f>IF(N531="základní",J531,0)</f>
        <v>0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16" t="s">
        <v>137</v>
      </c>
      <c r="BK531" s="184">
        <f>ROUND(I531*H531,2)</f>
        <v>0</v>
      </c>
      <c r="BL531" s="16" t="s">
        <v>235</v>
      </c>
      <c r="BM531" s="16" t="s">
        <v>765</v>
      </c>
    </row>
    <row r="532" spans="2:65" s="11" customFormat="1" ht="10.199999999999999">
      <c r="B532" s="185"/>
      <c r="C532" s="186"/>
      <c r="D532" s="187" t="s">
        <v>139</v>
      </c>
      <c r="E532" s="188" t="s">
        <v>32</v>
      </c>
      <c r="F532" s="189" t="s">
        <v>766</v>
      </c>
      <c r="G532" s="186"/>
      <c r="H532" s="188" t="s">
        <v>32</v>
      </c>
      <c r="I532" s="190"/>
      <c r="J532" s="186"/>
      <c r="K532" s="186"/>
      <c r="L532" s="191"/>
      <c r="M532" s="192"/>
      <c r="N532" s="193"/>
      <c r="O532" s="193"/>
      <c r="P532" s="193"/>
      <c r="Q532" s="193"/>
      <c r="R532" s="193"/>
      <c r="S532" s="193"/>
      <c r="T532" s="194"/>
      <c r="AT532" s="195" t="s">
        <v>139</v>
      </c>
      <c r="AU532" s="195" t="s">
        <v>87</v>
      </c>
      <c r="AV532" s="11" t="s">
        <v>23</v>
      </c>
      <c r="AW532" s="11" t="s">
        <v>39</v>
      </c>
      <c r="AX532" s="11" t="s">
        <v>78</v>
      </c>
      <c r="AY532" s="195" t="s">
        <v>131</v>
      </c>
    </row>
    <row r="533" spans="2:65" s="12" customFormat="1" ht="10.199999999999999">
      <c r="B533" s="196"/>
      <c r="C533" s="197"/>
      <c r="D533" s="187" t="s">
        <v>139</v>
      </c>
      <c r="E533" s="198" t="s">
        <v>32</v>
      </c>
      <c r="F533" s="199" t="s">
        <v>767</v>
      </c>
      <c r="G533" s="197"/>
      <c r="H533" s="200">
        <v>739.2</v>
      </c>
      <c r="I533" s="201"/>
      <c r="J533" s="197"/>
      <c r="K533" s="197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139</v>
      </c>
      <c r="AU533" s="206" t="s">
        <v>87</v>
      </c>
      <c r="AV533" s="12" t="s">
        <v>87</v>
      </c>
      <c r="AW533" s="12" t="s">
        <v>39</v>
      </c>
      <c r="AX533" s="12" t="s">
        <v>23</v>
      </c>
      <c r="AY533" s="206" t="s">
        <v>131</v>
      </c>
    </row>
    <row r="534" spans="2:65" s="1" customFormat="1" ht="16.5" customHeight="1">
      <c r="B534" s="33"/>
      <c r="C534" s="229" t="s">
        <v>768</v>
      </c>
      <c r="D534" s="229" t="s">
        <v>369</v>
      </c>
      <c r="E534" s="230" t="s">
        <v>769</v>
      </c>
      <c r="F534" s="231" t="s">
        <v>770</v>
      </c>
      <c r="G534" s="232" t="s">
        <v>438</v>
      </c>
      <c r="H534" s="233">
        <v>0.73899999999999999</v>
      </c>
      <c r="I534" s="234"/>
      <c r="J534" s="235">
        <f>ROUND(I534*H534,2)</f>
        <v>0</v>
      </c>
      <c r="K534" s="231" t="s">
        <v>145</v>
      </c>
      <c r="L534" s="236"/>
      <c r="M534" s="237" t="s">
        <v>32</v>
      </c>
      <c r="N534" s="238" t="s">
        <v>51</v>
      </c>
      <c r="O534" s="59"/>
      <c r="P534" s="182">
        <f>O534*H534</f>
        <v>0</v>
      </c>
      <c r="Q534" s="182">
        <v>1</v>
      </c>
      <c r="R534" s="182">
        <f>Q534*H534</f>
        <v>0.73899999999999999</v>
      </c>
      <c r="S534" s="182">
        <v>0</v>
      </c>
      <c r="T534" s="183">
        <f>S534*H534</f>
        <v>0</v>
      </c>
      <c r="AR534" s="16" t="s">
        <v>362</v>
      </c>
      <c r="AT534" s="16" t="s">
        <v>369</v>
      </c>
      <c r="AU534" s="16" t="s">
        <v>87</v>
      </c>
      <c r="AY534" s="16" t="s">
        <v>131</v>
      </c>
      <c r="BE534" s="184">
        <f>IF(N534="základní",J534,0)</f>
        <v>0</v>
      </c>
      <c r="BF534" s="184">
        <f>IF(N534="snížená",J534,0)</f>
        <v>0</v>
      </c>
      <c r="BG534" s="184">
        <f>IF(N534="zákl. přenesená",J534,0)</f>
        <v>0</v>
      </c>
      <c r="BH534" s="184">
        <f>IF(N534="sníž. přenesená",J534,0)</f>
        <v>0</v>
      </c>
      <c r="BI534" s="184">
        <f>IF(N534="nulová",J534,0)</f>
        <v>0</v>
      </c>
      <c r="BJ534" s="16" t="s">
        <v>137</v>
      </c>
      <c r="BK534" s="184">
        <f>ROUND(I534*H534,2)</f>
        <v>0</v>
      </c>
      <c r="BL534" s="16" t="s">
        <v>235</v>
      </c>
      <c r="BM534" s="16" t="s">
        <v>771</v>
      </c>
    </row>
    <row r="535" spans="2:65" s="11" customFormat="1" ht="10.199999999999999">
      <c r="B535" s="185"/>
      <c r="C535" s="186"/>
      <c r="D535" s="187" t="s">
        <v>139</v>
      </c>
      <c r="E535" s="188" t="s">
        <v>32</v>
      </c>
      <c r="F535" s="189" t="s">
        <v>772</v>
      </c>
      <c r="G535" s="186"/>
      <c r="H535" s="188" t="s">
        <v>32</v>
      </c>
      <c r="I535" s="190"/>
      <c r="J535" s="186"/>
      <c r="K535" s="186"/>
      <c r="L535" s="191"/>
      <c r="M535" s="192"/>
      <c r="N535" s="193"/>
      <c r="O535" s="193"/>
      <c r="P535" s="193"/>
      <c r="Q535" s="193"/>
      <c r="R535" s="193"/>
      <c r="S535" s="193"/>
      <c r="T535" s="194"/>
      <c r="AT535" s="195" t="s">
        <v>139</v>
      </c>
      <c r="AU535" s="195" t="s">
        <v>87</v>
      </c>
      <c r="AV535" s="11" t="s">
        <v>23</v>
      </c>
      <c r="AW535" s="11" t="s">
        <v>39</v>
      </c>
      <c r="AX535" s="11" t="s">
        <v>78</v>
      </c>
      <c r="AY535" s="195" t="s">
        <v>131</v>
      </c>
    </row>
    <row r="536" spans="2:65" s="12" customFormat="1" ht="10.199999999999999">
      <c r="B536" s="196"/>
      <c r="C536" s="197"/>
      <c r="D536" s="187" t="s">
        <v>139</v>
      </c>
      <c r="E536" s="198" t="s">
        <v>32</v>
      </c>
      <c r="F536" s="199" t="s">
        <v>773</v>
      </c>
      <c r="G536" s="197"/>
      <c r="H536" s="200">
        <v>0.73899999999999999</v>
      </c>
      <c r="I536" s="201"/>
      <c r="J536" s="197"/>
      <c r="K536" s="197"/>
      <c r="L536" s="202"/>
      <c r="M536" s="203"/>
      <c r="N536" s="204"/>
      <c r="O536" s="204"/>
      <c r="P536" s="204"/>
      <c r="Q536" s="204"/>
      <c r="R536" s="204"/>
      <c r="S536" s="204"/>
      <c r="T536" s="205"/>
      <c r="AT536" s="206" t="s">
        <v>139</v>
      </c>
      <c r="AU536" s="206" t="s">
        <v>87</v>
      </c>
      <c r="AV536" s="12" t="s">
        <v>87</v>
      </c>
      <c r="AW536" s="12" t="s">
        <v>39</v>
      </c>
      <c r="AX536" s="12" t="s">
        <v>23</v>
      </c>
      <c r="AY536" s="206" t="s">
        <v>131</v>
      </c>
    </row>
    <row r="537" spans="2:65" s="1" customFormat="1" ht="22.5" customHeight="1">
      <c r="B537" s="33"/>
      <c r="C537" s="173" t="s">
        <v>774</v>
      </c>
      <c r="D537" s="173" t="s">
        <v>133</v>
      </c>
      <c r="E537" s="174" t="s">
        <v>775</v>
      </c>
      <c r="F537" s="175" t="s">
        <v>776</v>
      </c>
      <c r="G537" s="176" t="s">
        <v>438</v>
      </c>
      <c r="H537" s="177">
        <v>1.028</v>
      </c>
      <c r="I537" s="178"/>
      <c r="J537" s="179">
        <f>ROUND(I537*H537,2)</f>
        <v>0</v>
      </c>
      <c r="K537" s="175" t="s">
        <v>145</v>
      </c>
      <c r="L537" s="37"/>
      <c r="M537" s="239" t="s">
        <v>32</v>
      </c>
      <c r="N537" s="240" t="s">
        <v>51</v>
      </c>
      <c r="O537" s="241"/>
      <c r="P537" s="242">
        <f>O537*H537</f>
        <v>0</v>
      </c>
      <c r="Q537" s="242">
        <v>0</v>
      </c>
      <c r="R537" s="242">
        <f>Q537*H537</f>
        <v>0</v>
      </c>
      <c r="S537" s="242">
        <v>0</v>
      </c>
      <c r="T537" s="243">
        <f>S537*H537</f>
        <v>0</v>
      </c>
      <c r="AR537" s="16" t="s">
        <v>235</v>
      </c>
      <c r="AT537" s="16" t="s">
        <v>133</v>
      </c>
      <c r="AU537" s="16" t="s">
        <v>87</v>
      </c>
      <c r="AY537" s="16" t="s">
        <v>131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6" t="s">
        <v>137</v>
      </c>
      <c r="BK537" s="184">
        <f>ROUND(I537*H537,2)</f>
        <v>0</v>
      </c>
      <c r="BL537" s="16" t="s">
        <v>235</v>
      </c>
      <c r="BM537" s="16" t="s">
        <v>777</v>
      </c>
    </row>
    <row r="538" spans="2:65" s="1" customFormat="1" ht="6.9" customHeight="1">
      <c r="B538" s="45"/>
      <c r="C538" s="46"/>
      <c r="D538" s="46"/>
      <c r="E538" s="46"/>
      <c r="F538" s="46"/>
      <c r="G538" s="46"/>
      <c r="H538" s="46"/>
      <c r="I538" s="124"/>
      <c r="J538" s="46"/>
      <c r="K538" s="46"/>
      <c r="L538" s="37"/>
    </row>
  </sheetData>
  <sheetProtection algorithmName="SHA-512" hashValue="UBv62yiUmNTjtlMPsgt1KLiyWsS+zY+C0MEHj58rqX3D3/F3692HBq2pV8rIOddb11cuXAhqddH/PGfKFfhx/w==" saltValue="2rxEumww9a42vWXaqz+x3J2JELUV8gInTmYEFeyyglJBDgZZBBdozcjO/tCYncX9v2wgozdAtriBl+ITzoj1VA==" spinCount="100000" sheet="1" objects="1" scenarios="1" formatColumns="0" formatRows="0" autoFilter="0"/>
  <autoFilter ref="C92:K537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90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87</v>
      </c>
    </row>
    <row r="4" spans="2:46" ht="24.9" customHeight="1">
      <c r="B4" s="19"/>
      <c r="D4" s="100" t="s">
        <v>94</v>
      </c>
      <c r="L4" s="19"/>
      <c r="M4" s="23" t="s">
        <v>10</v>
      </c>
      <c r="AT4" s="16" t="s">
        <v>39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Mladé Buky, rekonstrukce koryta, ř. km 56,850 - 56,986</v>
      </c>
      <c r="F7" s="287"/>
      <c r="G7" s="287"/>
      <c r="H7" s="287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" customHeight="1">
      <c r="B9" s="37"/>
      <c r="E9" s="288" t="s">
        <v>778</v>
      </c>
      <c r="F9" s="289"/>
      <c r="G9" s="289"/>
      <c r="H9" s="289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20</v>
      </c>
      <c r="I11" s="103" t="s">
        <v>21</v>
      </c>
      <c r="J11" s="16" t="s">
        <v>22</v>
      </c>
      <c r="L11" s="37"/>
    </row>
    <row r="12" spans="2:46" s="1" customFormat="1" ht="12" customHeight="1">
      <c r="B12" s="37"/>
      <c r="D12" s="101" t="s">
        <v>24</v>
      </c>
      <c r="F12" s="16" t="s">
        <v>25</v>
      </c>
      <c r="I12" s="103" t="s">
        <v>26</v>
      </c>
      <c r="J12" s="104" t="str">
        <f>'Rekapitulace stavby'!AN8</f>
        <v>8.8.2018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30</v>
      </c>
      <c r="I14" s="103" t="s">
        <v>31</v>
      </c>
      <c r="J14" s="16" t="s">
        <v>32</v>
      </c>
      <c r="L14" s="37"/>
    </row>
    <row r="15" spans="2:46" s="1" customFormat="1" ht="18" customHeight="1">
      <c r="B15" s="37"/>
      <c r="E15" s="16" t="s">
        <v>33</v>
      </c>
      <c r="I15" s="103" t="s">
        <v>34</v>
      </c>
      <c r="J15" s="16" t="s">
        <v>32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35</v>
      </c>
      <c r="I17" s="103" t="s">
        <v>31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34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37</v>
      </c>
      <c r="I20" s="103" t="s">
        <v>31</v>
      </c>
      <c r="J20" s="16" t="s">
        <v>32</v>
      </c>
      <c r="L20" s="37"/>
    </row>
    <row r="21" spans="2:12" s="1" customFormat="1" ht="18" customHeight="1">
      <c r="B21" s="37"/>
      <c r="E21" s="16" t="s">
        <v>38</v>
      </c>
      <c r="I21" s="103" t="s">
        <v>34</v>
      </c>
      <c r="J21" s="16" t="s">
        <v>32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40</v>
      </c>
      <c r="I23" s="103" t="s">
        <v>31</v>
      </c>
      <c r="J23" s="16" t="s">
        <v>32</v>
      </c>
      <c r="L23" s="37"/>
    </row>
    <row r="24" spans="2:12" s="1" customFormat="1" ht="18" customHeight="1">
      <c r="B24" s="37"/>
      <c r="E24" s="16" t="s">
        <v>41</v>
      </c>
      <c r="I24" s="103" t="s">
        <v>34</v>
      </c>
      <c r="J24" s="16" t="s">
        <v>32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42</v>
      </c>
      <c r="I26" s="102"/>
      <c r="L26" s="37"/>
    </row>
    <row r="27" spans="2:12" s="6" customFormat="1" ht="22.5" customHeight="1">
      <c r="B27" s="105"/>
      <c r="E27" s="292" t="s">
        <v>97</v>
      </c>
      <c r="F27" s="292"/>
      <c r="G27" s="292"/>
      <c r="H27" s="292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44</v>
      </c>
      <c r="I30" s="102"/>
      <c r="J30" s="109">
        <f>ROUNDUP(J89,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46</v>
      </c>
      <c r="I32" s="111" t="s">
        <v>45</v>
      </c>
      <c r="J32" s="110" t="s">
        <v>47</v>
      </c>
      <c r="L32" s="37"/>
    </row>
    <row r="33" spans="2:12" s="1" customFormat="1" ht="14.4" hidden="1" customHeight="1">
      <c r="B33" s="37"/>
      <c r="D33" s="101" t="s">
        <v>48</v>
      </c>
      <c r="E33" s="101" t="s">
        <v>49</v>
      </c>
      <c r="F33" s="112">
        <f>ROUNDUP((SUM(BE89:BE236)),  2)</f>
        <v>0</v>
      </c>
      <c r="I33" s="113">
        <v>0.21</v>
      </c>
      <c r="J33" s="112">
        <f>ROUNDUP(((SUM(BE89:BE236))*I33),  2)</f>
        <v>0</v>
      </c>
      <c r="L33" s="37"/>
    </row>
    <row r="34" spans="2:12" s="1" customFormat="1" ht="14.4" hidden="1" customHeight="1">
      <c r="B34" s="37"/>
      <c r="E34" s="101" t="s">
        <v>50</v>
      </c>
      <c r="F34" s="112">
        <f>ROUNDUP((SUM(BF89:BF236)),  2)</f>
        <v>0</v>
      </c>
      <c r="I34" s="113">
        <v>0.15</v>
      </c>
      <c r="J34" s="112">
        <f>ROUNDUP(((SUM(BF89:BF236))*I34),  2)</f>
        <v>0</v>
      </c>
      <c r="L34" s="37"/>
    </row>
    <row r="35" spans="2:12" s="1" customFormat="1" ht="14.4" customHeight="1">
      <c r="B35" s="37"/>
      <c r="D35" s="101" t="s">
        <v>48</v>
      </c>
      <c r="E35" s="101" t="s">
        <v>51</v>
      </c>
      <c r="F35" s="112">
        <f>ROUNDUP((SUM(BG89:BG236)),  2)</f>
        <v>0</v>
      </c>
      <c r="I35" s="113">
        <v>0.21</v>
      </c>
      <c r="J35" s="112">
        <f>0</f>
        <v>0</v>
      </c>
      <c r="L35" s="37"/>
    </row>
    <row r="36" spans="2:12" s="1" customFormat="1" ht="14.4" customHeight="1">
      <c r="B36" s="37"/>
      <c r="E36" s="101" t="s">
        <v>52</v>
      </c>
      <c r="F36" s="112">
        <f>ROUNDUP((SUM(BH89:BH236)),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53</v>
      </c>
      <c r="F37" s="112">
        <f>ROUNDUP((SUM(BI89:BI236)),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54</v>
      </c>
      <c r="E39" s="116"/>
      <c r="F39" s="116"/>
      <c r="G39" s="117" t="s">
        <v>55</v>
      </c>
      <c r="H39" s="118" t="s">
        <v>56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98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Mladé Buky, rekonstrukce koryta, ř. km 56,850 - 56,986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2. - SO 02 Příčné prahy</v>
      </c>
      <c r="F50" s="265"/>
      <c r="G50" s="265"/>
      <c r="H50" s="265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24</v>
      </c>
      <c r="D52" s="34"/>
      <c r="E52" s="34"/>
      <c r="F52" s="26" t="str">
        <f>F12</f>
        <v>Mladé Buky</v>
      </c>
      <c r="G52" s="34"/>
      <c r="H52" s="34"/>
      <c r="I52" s="103" t="s">
        <v>26</v>
      </c>
      <c r="J52" s="54" t="str">
        <f>IF(J12="","",J12)</f>
        <v>8.8.2018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" customHeight="1">
      <c r="B54" s="33"/>
      <c r="C54" s="28" t="s">
        <v>30</v>
      </c>
      <c r="D54" s="34"/>
      <c r="E54" s="34"/>
      <c r="F54" s="26" t="str">
        <f>E15</f>
        <v>Povodí Labe, státní podnik, OIČ, Hradec Králové</v>
      </c>
      <c r="G54" s="34"/>
      <c r="H54" s="34"/>
      <c r="I54" s="103" t="s">
        <v>37</v>
      </c>
      <c r="J54" s="31" t="str">
        <f>E21</f>
        <v xml:space="preserve">Povodí Labe, státní podnik, OIČ, Hradec Králové </v>
      </c>
      <c r="K54" s="34"/>
      <c r="L54" s="37"/>
    </row>
    <row r="55" spans="2:47" s="1" customFormat="1" ht="13.65" customHeight="1">
      <c r="B55" s="33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103" t="s">
        <v>40</v>
      </c>
      <c r="J55" s="31" t="str">
        <f>E24</f>
        <v>Ing. Eva Morkesová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99</v>
      </c>
      <c r="D57" s="129"/>
      <c r="E57" s="129"/>
      <c r="F57" s="129"/>
      <c r="G57" s="129"/>
      <c r="H57" s="129"/>
      <c r="I57" s="130"/>
      <c r="J57" s="131" t="s">
        <v>100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76</v>
      </c>
      <c r="D59" s="34"/>
      <c r="E59" s="34"/>
      <c r="F59" s="34"/>
      <c r="G59" s="34"/>
      <c r="H59" s="34"/>
      <c r="I59" s="102"/>
      <c r="J59" s="72">
        <f>J89</f>
        <v>0</v>
      </c>
      <c r="K59" s="34"/>
      <c r="L59" s="37"/>
      <c r="AU59" s="16" t="s">
        <v>101</v>
      </c>
    </row>
    <row r="60" spans="2:47" s="7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7"/>
      <c r="J60" s="138">
        <f>J90</f>
        <v>0</v>
      </c>
      <c r="K60" s="134"/>
      <c r="L60" s="139"/>
    </row>
    <row r="61" spans="2:47" s="8" customFormat="1" ht="19.95" customHeight="1">
      <c r="B61" s="140"/>
      <c r="C61" s="141"/>
      <c r="D61" s="142" t="s">
        <v>103</v>
      </c>
      <c r="E61" s="143"/>
      <c r="F61" s="143"/>
      <c r="G61" s="143"/>
      <c r="H61" s="143"/>
      <c r="I61" s="144"/>
      <c r="J61" s="145">
        <f>J91</f>
        <v>0</v>
      </c>
      <c r="K61" s="141"/>
      <c r="L61" s="146"/>
    </row>
    <row r="62" spans="2:47" s="8" customFormat="1" ht="19.95" customHeight="1">
      <c r="B62" s="140"/>
      <c r="C62" s="141"/>
      <c r="D62" s="142" t="s">
        <v>105</v>
      </c>
      <c r="E62" s="143"/>
      <c r="F62" s="143"/>
      <c r="G62" s="143"/>
      <c r="H62" s="143"/>
      <c r="I62" s="144"/>
      <c r="J62" s="145">
        <f>J150</f>
        <v>0</v>
      </c>
      <c r="K62" s="141"/>
      <c r="L62" s="146"/>
    </row>
    <row r="63" spans="2:47" s="8" customFormat="1" ht="19.95" customHeight="1">
      <c r="B63" s="140"/>
      <c r="C63" s="141"/>
      <c r="D63" s="142" t="s">
        <v>106</v>
      </c>
      <c r="E63" s="143"/>
      <c r="F63" s="143"/>
      <c r="G63" s="143"/>
      <c r="H63" s="143"/>
      <c r="I63" s="144"/>
      <c r="J63" s="145">
        <f>J176</f>
        <v>0</v>
      </c>
      <c r="K63" s="141"/>
      <c r="L63" s="146"/>
    </row>
    <row r="64" spans="2:47" s="8" customFormat="1" ht="19.95" customHeight="1">
      <c r="B64" s="140"/>
      <c r="C64" s="141"/>
      <c r="D64" s="142" t="s">
        <v>107</v>
      </c>
      <c r="E64" s="143"/>
      <c r="F64" s="143"/>
      <c r="G64" s="143"/>
      <c r="H64" s="143"/>
      <c r="I64" s="144"/>
      <c r="J64" s="145">
        <f>J184</f>
        <v>0</v>
      </c>
      <c r="K64" s="141"/>
      <c r="L64" s="146"/>
    </row>
    <row r="65" spans="2:12" s="8" customFormat="1" ht="19.95" customHeight="1">
      <c r="B65" s="140"/>
      <c r="C65" s="141"/>
      <c r="D65" s="142" t="s">
        <v>110</v>
      </c>
      <c r="E65" s="143"/>
      <c r="F65" s="143"/>
      <c r="G65" s="143"/>
      <c r="H65" s="143"/>
      <c r="I65" s="144"/>
      <c r="J65" s="145">
        <f>J200</f>
        <v>0</v>
      </c>
      <c r="K65" s="141"/>
      <c r="L65" s="146"/>
    </row>
    <row r="66" spans="2:12" s="8" customFormat="1" ht="19.95" customHeight="1">
      <c r="B66" s="140"/>
      <c r="C66" s="141"/>
      <c r="D66" s="142" t="s">
        <v>111</v>
      </c>
      <c r="E66" s="143"/>
      <c r="F66" s="143"/>
      <c r="G66" s="143"/>
      <c r="H66" s="143"/>
      <c r="I66" s="144"/>
      <c r="J66" s="145">
        <f>J204</f>
        <v>0</v>
      </c>
      <c r="K66" s="141"/>
      <c r="L66" s="146"/>
    </row>
    <row r="67" spans="2:12" s="8" customFormat="1" ht="19.95" customHeight="1">
      <c r="B67" s="140"/>
      <c r="C67" s="141"/>
      <c r="D67" s="142" t="s">
        <v>112</v>
      </c>
      <c r="E67" s="143"/>
      <c r="F67" s="143"/>
      <c r="G67" s="143"/>
      <c r="H67" s="143"/>
      <c r="I67" s="144"/>
      <c r="J67" s="145">
        <f>J220</f>
        <v>0</v>
      </c>
      <c r="K67" s="141"/>
      <c r="L67" s="146"/>
    </row>
    <row r="68" spans="2:12" s="7" customFormat="1" ht="24.9" customHeight="1">
      <c r="B68" s="133"/>
      <c r="C68" s="134"/>
      <c r="D68" s="135" t="s">
        <v>113</v>
      </c>
      <c r="E68" s="136"/>
      <c r="F68" s="136"/>
      <c r="G68" s="136"/>
      <c r="H68" s="136"/>
      <c r="I68" s="137"/>
      <c r="J68" s="138">
        <f>J222</f>
        <v>0</v>
      </c>
      <c r="K68" s="134"/>
      <c r="L68" s="139"/>
    </row>
    <row r="69" spans="2:12" s="8" customFormat="1" ht="19.95" customHeight="1">
      <c r="B69" s="140"/>
      <c r="C69" s="141"/>
      <c r="D69" s="142" t="s">
        <v>115</v>
      </c>
      <c r="E69" s="143"/>
      <c r="F69" s="143"/>
      <c r="G69" s="143"/>
      <c r="H69" s="143"/>
      <c r="I69" s="144"/>
      <c r="J69" s="145">
        <f>J223</f>
        <v>0</v>
      </c>
      <c r="K69" s="141"/>
      <c r="L69" s="146"/>
    </row>
    <row r="70" spans="2:12" s="1" customFormat="1" ht="21.75" customHeight="1">
      <c r="B70" s="33"/>
      <c r="C70" s="34"/>
      <c r="D70" s="34"/>
      <c r="E70" s="34"/>
      <c r="F70" s="34"/>
      <c r="G70" s="34"/>
      <c r="H70" s="34"/>
      <c r="I70" s="102"/>
      <c r="J70" s="34"/>
      <c r="K70" s="34"/>
      <c r="L70" s="37"/>
    </row>
    <row r="71" spans="2:12" s="1" customFormat="1" ht="6.9" customHeight="1">
      <c r="B71" s="45"/>
      <c r="C71" s="46"/>
      <c r="D71" s="46"/>
      <c r="E71" s="46"/>
      <c r="F71" s="46"/>
      <c r="G71" s="46"/>
      <c r="H71" s="46"/>
      <c r="I71" s="124"/>
      <c r="J71" s="46"/>
      <c r="K71" s="46"/>
      <c r="L71" s="37"/>
    </row>
    <row r="75" spans="2:12" s="1" customFormat="1" ht="6.9" customHeight="1">
      <c r="B75" s="47"/>
      <c r="C75" s="48"/>
      <c r="D75" s="48"/>
      <c r="E75" s="48"/>
      <c r="F75" s="48"/>
      <c r="G75" s="48"/>
      <c r="H75" s="48"/>
      <c r="I75" s="127"/>
      <c r="J75" s="48"/>
      <c r="K75" s="48"/>
      <c r="L75" s="37"/>
    </row>
    <row r="76" spans="2:12" s="1" customFormat="1" ht="24.9" customHeight="1">
      <c r="B76" s="33"/>
      <c r="C76" s="22" t="s">
        <v>116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6.9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2" customHeight="1">
      <c r="B78" s="33"/>
      <c r="C78" s="28" t="s">
        <v>16</v>
      </c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6.5" customHeight="1">
      <c r="B79" s="33"/>
      <c r="C79" s="34"/>
      <c r="D79" s="34"/>
      <c r="E79" s="293" t="str">
        <f>E7</f>
        <v>Mladé Buky, rekonstrukce koryta, ř. km 56,850 - 56,986</v>
      </c>
      <c r="F79" s="294"/>
      <c r="G79" s="294"/>
      <c r="H79" s="294"/>
      <c r="I79" s="102"/>
      <c r="J79" s="34"/>
      <c r="K79" s="34"/>
      <c r="L79" s="37"/>
    </row>
    <row r="80" spans="2:12" s="1" customFormat="1" ht="12" customHeight="1">
      <c r="B80" s="33"/>
      <c r="C80" s="28" t="s">
        <v>95</v>
      </c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16.5" customHeight="1">
      <c r="B81" s="33"/>
      <c r="C81" s="34"/>
      <c r="D81" s="34"/>
      <c r="E81" s="266" t="str">
        <f>E9</f>
        <v>2. - SO 02 Příčné prahy</v>
      </c>
      <c r="F81" s="265"/>
      <c r="G81" s="265"/>
      <c r="H81" s="265"/>
      <c r="I81" s="102"/>
      <c r="J81" s="34"/>
      <c r="K81" s="34"/>
      <c r="L81" s="37"/>
    </row>
    <row r="82" spans="2:65" s="1" customFormat="1" ht="6.9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1" customFormat="1" ht="12" customHeight="1">
      <c r="B83" s="33"/>
      <c r="C83" s="28" t="s">
        <v>24</v>
      </c>
      <c r="D83" s="34"/>
      <c r="E83" s="34"/>
      <c r="F83" s="26" t="str">
        <f>F12</f>
        <v>Mladé Buky</v>
      </c>
      <c r="G83" s="34"/>
      <c r="H83" s="34"/>
      <c r="I83" s="103" t="s">
        <v>26</v>
      </c>
      <c r="J83" s="54" t="str">
        <f>IF(J12="","",J12)</f>
        <v>8.8.2018</v>
      </c>
      <c r="K83" s="34"/>
      <c r="L83" s="37"/>
    </row>
    <row r="84" spans="2:65" s="1" customFormat="1" ht="6.9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1" customFormat="1" ht="24.9" customHeight="1">
      <c r="B85" s="33"/>
      <c r="C85" s="28" t="s">
        <v>30</v>
      </c>
      <c r="D85" s="34"/>
      <c r="E85" s="34"/>
      <c r="F85" s="26" t="str">
        <f>E15</f>
        <v>Povodí Labe, státní podnik, OIČ, Hradec Králové</v>
      </c>
      <c r="G85" s="34"/>
      <c r="H85" s="34"/>
      <c r="I85" s="103" t="s">
        <v>37</v>
      </c>
      <c r="J85" s="31" t="str">
        <f>E21</f>
        <v xml:space="preserve">Povodí Labe, státní podnik, OIČ, Hradec Králové </v>
      </c>
      <c r="K85" s="34"/>
      <c r="L85" s="37"/>
    </row>
    <row r="86" spans="2:65" s="1" customFormat="1" ht="13.65" customHeight="1">
      <c r="B86" s="33"/>
      <c r="C86" s="28" t="s">
        <v>35</v>
      </c>
      <c r="D86" s="34"/>
      <c r="E86" s="34"/>
      <c r="F86" s="26" t="str">
        <f>IF(E18="","",E18)</f>
        <v>Vyplň údaj</v>
      </c>
      <c r="G86" s="34"/>
      <c r="H86" s="34"/>
      <c r="I86" s="103" t="s">
        <v>40</v>
      </c>
      <c r="J86" s="31" t="str">
        <f>E24</f>
        <v>Ing. Eva Morkesová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102"/>
      <c r="J87" s="34"/>
      <c r="K87" s="34"/>
      <c r="L87" s="37"/>
    </row>
    <row r="88" spans="2:65" s="9" customFormat="1" ht="29.25" customHeight="1">
      <c r="B88" s="147"/>
      <c r="C88" s="148" t="s">
        <v>117</v>
      </c>
      <c r="D88" s="149" t="s">
        <v>63</v>
      </c>
      <c r="E88" s="149" t="s">
        <v>59</v>
      </c>
      <c r="F88" s="149" t="s">
        <v>60</v>
      </c>
      <c r="G88" s="149" t="s">
        <v>118</v>
      </c>
      <c r="H88" s="149" t="s">
        <v>119</v>
      </c>
      <c r="I88" s="150" t="s">
        <v>120</v>
      </c>
      <c r="J88" s="149" t="s">
        <v>100</v>
      </c>
      <c r="K88" s="151" t="s">
        <v>121</v>
      </c>
      <c r="L88" s="152"/>
      <c r="M88" s="63" t="s">
        <v>32</v>
      </c>
      <c r="N88" s="64" t="s">
        <v>48</v>
      </c>
      <c r="O88" s="64" t="s">
        <v>122</v>
      </c>
      <c r="P88" s="64" t="s">
        <v>123</v>
      </c>
      <c r="Q88" s="64" t="s">
        <v>124</v>
      </c>
      <c r="R88" s="64" t="s">
        <v>125</v>
      </c>
      <c r="S88" s="64" t="s">
        <v>126</v>
      </c>
      <c r="T88" s="65" t="s">
        <v>127</v>
      </c>
    </row>
    <row r="89" spans="2:65" s="1" customFormat="1" ht="22.8" customHeight="1">
      <c r="B89" s="33"/>
      <c r="C89" s="70" t="s">
        <v>128</v>
      </c>
      <c r="D89" s="34"/>
      <c r="E89" s="34"/>
      <c r="F89" s="34"/>
      <c r="G89" s="34"/>
      <c r="H89" s="34"/>
      <c r="I89" s="102"/>
      <c r="J89" s="153">
        <f>BK89</f>
        <v>0</v>
      </c>
      <c r="K89" s="34"/>
      <c r="L89" s="37"/>
      <c r="M89" s="66"/>
      <c r="N89" s="67"/>
      <c r="O89" s="67"/>
      <c r="P89" s="154">
        <f>P90+P222</f>
        <v>0</v>
      </c>
      <c r="Q89" s="67"/>
      <c r="R89" s="154">
        <f>R90+R222</f>
        <v>77.229875766500001</v>
      </c>
      <c r="S89" s="67"/>
      <c r="T89" s="155">
        <f>T90+T222</f>
        <v>0</v>
      </c>
      <c r="AT89" s="16" t="s">
        <v>77</v>
      </c>
      <c r="AU89" s="16" t="s">
        <v>101</v>
      </c>
      <c r="BK89" s="156">
        <f>BK90+BK222</f>
        <v>0</v>
      </c>
    </row>
    <row r="90" spans="2:65" s="10" customFormat="1" ht="25.95" customHeight="1">
      <c r="B90" s="157"/>
      <c r="C90" s="158"/>
      <c r="D90" s="159" t="s">
        <v>77</v>
      </c>
      <c r="E90" s="160" t="s">
        <v>129</v>
      </c>
      <c r="F90" s="160" t="s">
        <v>130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P91+P150+P176+P184+P200+P204+P220</f>
        <v>0</v>
      </c>
      <c r="Q90" s="165"/>
      <c r="R90" s="166">
        <f>R91+R150+R176+R184+R200+R204+R220</f>
        <v>76.892619816500002</v>
      </c>
      <c r="S90" s="165"/>
      <c r="T90" s="167">
        <f>T91+T150+T176+T184+T200+T204+T220</f>
        <v>0</v>
      </c>
      <c r="AR90" s="168" t="s">
        <v>23</v>
      </c>
      <c r="AT90" s="169" t="s">
        <v>77</v>
      </c>
      <c r="AU90" s="169" t="s">
        <v>78</v>
      </c>
      <c r="AY90" s="168" t="s">
        <v>131</v>
      </c>
      <c r="BK90" s="170">
        <f>BK91+BK150+BK176+BK184+BK200+BK204+BK220</f>
        <v>0</v>
      </c>
    </row>
    <row r="91" spans="2:65" s="10" customFormat="1" ht="22.8" customHeight="1">
      <c r="B91" s="157"/>
      <c r="C91" s="158"/>
      <c r="D91" s="159" t="s">
        <v>77</v>
      </c>
      <c r="E91" s="171" t="s">
        <v>23</v>
      </c>
      <c r="F91" s="171" t="s">
        <v>132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SUM(P92:P149)</f>
        <v>0</v>
      </c>
      <c r="Q91" s="165"/>
      <c r="R91" s="166">
        <f>SUM(R92:R149)</f>
        <v>0.46319399999999999</v>
      </c>
      <c r="S91" s="165"/>
      <c r="T91" s="167">
        <f>SUM(T92:T149)</f>
        <v>0</v>
      </c>
      <c r="AR91" s="168" t="s">
        <v>23</v>
      </c>
      <c r="AT91" s="169" t="s">
        <v>77</v>
      </c>
      <c r="AU91" s="169" t="s">
        <v>23</v>
      </c>
      <c r="AY91" s="168" t="s">
        <v>131</v>
      </c>
      <c r="BK91" s="170">
        <f>SUM(BK92:BK149)</f>
        <v>0</v>
      </c>
    </row>
    <row r="92" spans="2:65" s="1" customFormat="1" ht="16.5" customHeight="1">
      <c r="B92" s="33"/>
      <c r="C92" s="173" t="s">
        <v>23</v>
      </c>
      <c r="D92" s="173" t="s">
        <v>133</v>
      </c>
      <c r="E92" s="174" t="s">
        <v>142</v>
      </c>
      <c r="F92" s="175" t="s">
        <v>143</v>
      </c>
      <c r="G92" s="176" t="s">
        <v>144</v>
      </c>
      <c r="H92" s="177">
        <v>20</v>
      </c>
      <c r="I92" s="178"/>
      <c r="J92" s="179">
        <f>ROUND(I92*H92,2)</f>
        <v>0</v>
      </c>
      <c r="K92" s="175" t="s">
        <v>145</v>
      </c>
      <c r="L92" s="37"/>
      <c r="M92" s="180" t="s">
        <v>32</v>
      </c>
      <c r="N92" s="181" t="s">
        <v>51</v>
      </c>
      <c r="O92" s="5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6" t="s">
        <v>137</v>
      </c>
      <c r="AT92" s="16" t="s">
        <v>133</v>
      </c>
      <c r="AU92" s="16" t="s">
        <v>87</v>
      </c>
      <c r="AY92" s="16" t="s">
        <v>131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137</v>
      </c>
      <c r="BK92" s="184">
        <f>ROUND(I92*H92,2)</f>
        <v>0</v>
      </c>
      <c r="BL92" s="16" t="s">
        <v>137</v>
      </c>
      <c r="BM92" s="16" t="s">
        <v>146</v>
      </c>
    </row>
    <row r="93" spans="2:65" s="11" customFormat="1" ht="10.199999999999999">
      <c r="B93" s="185"/>
      <c r="C93" s="186"/>
      <c r="D93" s="187" t="s">
        <v>139</v>
      </c>
      <c r="E93" s="188" t="s">
        <v>32</v>
      </c>
      <c r="F93" s="189" t="s">
        <v>147</v>
      </c>
      <c r="G93" s="186"/>
      <c r="H93" s="188" t="s">
        <v>32</v>
      </c>
      <c r="I93" s="190"/>
      <c r="J93" s="186"/>
      <c r="K93" s="186"/>
      <c r="L93" s="191"/>
      <c r="M93" s="192"/>
      <c r="N93" s="193"/>
      <c r="O93" s="193"/>
      <c r="P93" s="193"/>
      <c r="Q93" s="193"/>
      <c r="R93" s="193"/>
      <c r="S93" s="193"/>
      <c r="T93" s="194"/>
      <c r="AT93" s="195" t="s">
        <v>139</v>
      </c>
      <c r="AU93" s="195" t="s">
        <v>87</v>
      </c>
      <c r="AV93" s="11" t="s">
        <v>23</v>
      </c>
      <c r="AW93" s="11" t="s">
        <v>39</v>
      </c>
      <c r="AX93" s="11" t="s">
        <v>78</v>
      </c>
      <c r="AY93" s="195" t="s">
        <v>131</v>
      </c>
    </row>
    <row r="94" spans="2:65" s="12" customFormat="1" ht="10.199999999999999">
      <c r="B94" s="196"/>
      <c r="C94" s="197"/>
      <c r="D94" s="187" t="s">
        <v>139</v>
      </c>
      <c r="E94" s="198" t="s">
        <v>32</v>
      </c>
      <c r="F94" s="199" t="s">
        <v>779</v>
      </c>
      <c r="G94" s="197"/>
      <c r="H94" s="200">
        <v>20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139</v>
      </c>
      <c r="AU94" s="206" t="s">
        <v>87</v>
      </c>
      <c r="AV94" s="12" t="s">
        <v>87</v>
      </c>
      <c r="AW94" s="12" t="s">
        <v>39</v>
      </c>
      <c r="AX94" s="12" t="s">
        <v>23</v>
      </c>
      <c r="AY94" s="206" t="s">
        <v>131</v>
      </c>
    </row>
    <row r="95" spans="2:65" s="1" customFormat="1" ht="16.5" customHeight="1">
      <c r="B95" s="33"/>
      <c r="C95" s="173" t="s">
        <v>87</v>
      </c>
      <c r="D95" s="173" t="s">
        <v>133</v>
      </c>
      <c r="E95" s="174" t="s">
        <v>150</v>
      </c>
      <c r="F95" s="175" t="s">
        <v>151</v>
      </c>
      <c r="G95" s="176" t="s">
        <v>152</v>
      </c>
      <c r="H95" s="177">
        <v>5</v>
      </c>
      <c r="I95" s="178"/>
      <c r="J95" s="179">
        <f>ROUND(I95*H95,2)</f>
        <v>0</v>
      </c>
      <c r="K95" s="175" t="s">
        <v>145</v>
      </c>
      <c r="L95" s="37"/>
      <c r="M95" s="180" t="s">
        <v>32</v>
      </c>
      <c r="N95" s="181" t="s">
        <v>51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137</v>
      </c>
      <c r="AT95" s="16" t="s">
        <v>133</v>
      </c>
      <c r="AU95" s="16" t="s">
        <v>87</v>
      </c>
      <c r="AY95" s="16" t="s">
        <v>131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137</v>
      </c>
      <c r="BK95" s="184">
        <f>ROUND(I95*H95,2)</f>
        <v>0</v>
      </c>
      <c r="BL95" s="16" t="s">
        <v>137</v>
      </c>
      <c r="BM95" s="16" t="s">
        <v>153</v>
      </c>
    </row>
    <row r="96" spans="2:65" s="12" customFormat="1" ht="10.199999999999999">
      <c r="B96" s="196"/>
      <c r="C96" s="197"/>
      <c r="D96" s="187" t="s">
        <v>139</v>
      </c>
      <c r="E96" s="198" t="s">
        <v>32</v>
      </c>
      <c r="F96" s="199" t="s">
        <v>165</v>
      </c>
      <c r="G96" s="197"/>
      <c r="H96" s="200">
        <v>5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139</v>
      </c>
      <c r="AU96" s="206" t="s">
        <v>87</v>
      </c>
      <c r="AV96" s="12" t="s">
        <v>87</v>
      </c>
      <c r="AW96" s="12" t="s">
        <v>39</v>
      </c>
      <c r="AX96" s="12" t="s">
        <v>23</v>
      </c>
      <c r="AY96" s="206" t="s">
        <v>131</v>
      </c>
    </row>
    <row r="97" spans="2:65" s="1" customFormat="1" ht="22.5" customHeight="1">
      <c r="B97" s="33"/>
      <c r="C97" s="173" t="s">
        <v>149</v>
      </c>
      <c r="D97" s="173" t="s">
        <v>133</v>
      </c>
      <c r="E97" s="174" t="s">
        <v>166</v>
      </c>
      <c r="F97" s="175" t="s">
        <v>167</v>
      </c>
      <c r="G97" s="176" t="s">
        <v>157</v>
      </c>
      <c r="H97" s="177">
        <v>81.599999999999994</v>
      </c>
      <c r="I97" s="178"/>
      <c r="J97" s="179">
        <f>ROUND(I97*H97,2)</f>
        <v>0</v>
      </c>
      <c r="K97" s="175" t="s">
        <v>145</v>
      </c>
      <c r="L97" s="37"/>
      <c r="M97" s="180" t="s">
        <v>32</v>
      </c>
      <c r="N97" s="181" t="s">
        <v>51</v>
      </c>
      <c r="O97" s="5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6" t="s">
        <v>137</v>
      </c>
      <c r="AT97" s="16" t="s">
        <v>133</v>
      </c>
      <c r="AU97" s="16" t="s">
        <v>87</v>
      </c>
      <c r="AY97" s="16" t="s">
        <v>131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137</v>
      </c>
      <c r="BK97" s="184">
        <f>ROUND(I97*H97,2)</f>
        <v>0</v>
      </c>
      <c r="BL97" s="16" t="s">
        <v>137</v>
      </c>
      <c r="BM97" s="16" t="s">
        <v>780</v>
      </c>
    </row>
    <row r="98" spans="2:65" s="11" customFormat="1" ht="10.199999999999999">
      <c r="B98" s="185"/>
      <c r="C98" s="186"/>
      <c r="D98" s="187" t="s">
        <v>139</v>
      </c>
      <c r="E98" s="188" t="s">
        <v>32</v>
      </c>
      <c r="F98" s="189" t="s">
        <v>781</v>
      </c>
      <c r="G98" s="186"/>
      <c r="H98" s="188" t="s">
        <v>32</v>
      </c>
      <c r="I98" s="190"/>
      <c r="J98" s="186"/>
      <c r="K98" s="186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139</v>
      </c>
      <c r="AU98" s="195" t="s">
        <v>87</v>
      </c>
      <c r="AV98" s="11" t="s">
        <v>23</v>
      </c>
      <c r="AW98" s="11" t="s">
        <v>39</v>
      </c>
      <c r="AX98" s="11" t="s">
        <v>78</v>
      </c>
      <c r="AY98" s="195" t="s">
        <v>131</v>
      </c>
    </row>
    <row r="99" spans="2:65" s="12" customFormat="1" ht="10.199999999999999">
      <c r="B99" s="196"/>
      <c r="C99" s="197"/>
      <c r="D99" s="187" t="s">
        <v>139</v>
      </c>
      <c r="E99" s="198" t="s">
        <v>32</v>
      </c>
      <c r="F99" s="199" t="s">
        <v>782</v>
      </c>
      <c r="G99" s="197"/>
      <c r="H99" s="200">
        <v>81.599999999999994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139</v>
      </c>
      <c r="AU99" s="206" t="s">
        <v>87</v>
      </c>
      <c r="AV99" s="12" t="s">
        <v>87</v>
      </c>
      <c r="AW99" s="12" t="s">
        <v>39</v>
      </c>
      <c r="AX99" s="12" t="s">
        <v>23</v>
      </c>
      <c r="AY99" s="206" t="s">
        <v>131</v>
      </c>
    </row>
    <row r="100" spans="2:65" s="1" customFormat="1" ht="22.5" customHeight="1">
      <c r="B100" s="33"/>
      <c r="C100" s="173" t="s">
        <v>137</v>
      </c>
      <c r="D100" s="173" t="s">
        <v>133</v>
      </c>
      <c r="E100" s="174" t="s">
        <v>172</v>
      </c>
      <c r="F100" s="175" t="s">
        <v>173</v>
      </c>
      <c r="G100" s="176" t="s">
        <v>157</v>
      </c>
      <c r="H100" s="177">
        <v>24.48</v>
      </c>
      <c r="I100" s="178"/>
      <c r="J100" s="179">
        <f>ROUND(I100*H100,2)</f>
        <v>0</v>
      </c>
      <c r="K100" s="175" t="s">
        <v>145</v>
      </c>
      <c r="L100" s="37"/>
      <c r="M100" s="180" t="s">
        <v>32</v>
      </c>
      <c r="N100" s="181" t="s">
        <v>51</v>
      </c>
      <c r="O100" s="59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6" t="s">
        <v>137</v>
      </c>
      <c r="AT100" s="16" t="s">
        <v>133</v>
      </c>
      <c r="AU100" s="16" t="s">
        <v>87</v>
      </c>
      <c r="AY100" s="16" t="s">
        <v>131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137</v>
      </c>
      <c r="BK100" s="184">
        <f>ROUND(I100*H100,2)</f>
        <v>0</v>
      </c>
      <c r="BL100" s="16" t="s">
        <v>137</v>
      </c>
      <c r="BM100" s="16" t="s">
        <v>783</v>
      </c>
    </row>
    <row r="101" spans="2:65" s="12" customFormat="1" ht="10.199999999999999">
      <c r="B101" s="196"/>
      <c r="C101" s="197"/>
      <c r="D101" s="187" t="s">
        <v>139</v>
      </c>
      <c r="E101" s="197"/>
      <c r="F101" s="199" t="s">
        <v>784</v>
      </c>
      <c r="G101" s="197"/>
      <c r="H101" s="200">
        <v>24.48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139</v>
      </c>
      <c r="AU101" s="206" t="s">
        <v>87</v>
      </c>
      <c r="AV101" s="12" t="s">
        <v>87</v>
      </c>
      <c r="AW101" s="12" t="s">
        <v>4</v>
      </c>
      <c r="AX101" s="12" t="s">
        <v>23</v>
      </c>
      <c r="AY101" s="206" t="s">
        <v>131</v>
      </c>
    </row>
    <row r="102" spans="2:65" s="1" customFormat="1" ht="22.5" customHeight="1">
      <c r="B102" s="33"/>
      <c r="C102" s="173" t="s">
        <v>165</v>
      </c>
      <c r="D102" s="173" t="s">
        <v>133</v>
      </c>
      <c r="E102" s="174" t="s">
        <v>177</v>
      </c>
      <c r="F102" s="175" t="s">
        <v>178</v>
      </c>
      <c r="G102" s="176" t="s">
        <v>157</v>
      </c>
      <c r="H102" s="177">
        <v>40.799999999999997</v>
      </c>
      <c r="I102" s="178"/>
      <c r="J102" s="179">
        <f>ROUND(I102*H102,2)</f>
        <v>0</v>
      </c>
      <c r="K102" s="175" t="s">
        <v>145</v>
      </c>
      <c r="L102" s="37"/>
      <c r="M102" s="180" t="s">
        <v>32</v>
      </c>
      <c r="N102" s="181" t="s">
        <v>51</v>
      </c>
      <c r="O102" s="59"/>
      <c r="P102" s="182">
        <f>O102*H102</f>
        <v>0</v>
      </c>
      <c r="Q102" s="182">
        <v>1.7000000000000001E-4</v>
      </c>
      <c r="R102" s="182">
        <f>Q102*H102</f>
        <v>6.9360000000000003E-3</v>
      </c>
      <c r="S102" s="182">
        <v>0</v>
      </c>
      <c r="T102" s="183">
        <f>S102*H102</f>
        <v>0</v>
      </c>
      <c r="AR102" s="16" t="s">
        <v>137</v>
      </c>
      <c r="AT102" s="16" t="s">
        <v>133</v>
      </c>
      <c r="AU102" s="16" t="s">
        <v>87</v>
      </c>
      <c r="AY102" s="16" t="s">
        <v>131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137</v>
      </c>
      <c r="BK102" s="184">
        <f>ROUND(I102*H102,2)</f>
        <v>0</v>
      </c>
      <c r="BL102" s="16" t="s">
        <v>137</v>
      </c>
      <c r="BM102" s="16" t="s">
        <v>179</v>
      </c>
    </row>
    <row r="103" spans="2:65" s="11" customFormat="1" ht="10.199999999999999">
      <c r="B103" s="185"/>
      <c r="C103" s="186"/>
      <c r="D103" s="187" t="s">
        <v>139</v>
      </c>
      <c r="E103" s="188" t="s">
        <v>32</v>
      </c>
      <c r="F103" s="189" t="s">
        <v>785</v>
      </c>
      <c r="G103" s="186"/>
      <c r="H103" s="188" t="s">
        <v>32</v>
      </c>
      <c r="I103" s="190"/>
      <c r="J103" s="186"/>
      <c r="K103" s="186"/>
      <c r="L103" s="191"/>
      <c r="M103" s="192"/>
      <c r="N103" s="193"/>
      <c r="O103" s="193"/>
      <c r="P103" s="193"/>
      <c r="Q103" s="193"/>
      <c r="R103" s="193"/>
      <c r="S103" s="193"/>
      <c r="T103" s="194"/>
      <c r="AT103" s="195" t="s">
        <v>139</v>
      </c>
      <c r="AU103" s="195" t="s">
        <v>87</v>
      </c>
      <c r="AV103" s="11" t="s">
        <v>23</v>
      </c>
      <c r="AW103" s="11" t="s">
        <v>39</v>
      </c>
      <c r="AX103" s="11" t="s">
        <v>78</v>
      </c>
      <c r="AY103" s="195" t="s">
        <v>131</v>
      </c>
    </row>
    <row r="104" spans="2:65" s="12" customFormat="1" ht="10.199999999999999">
      <c r="B104" s="196"/>
      <c r="C104" s="197"/>
      <c r="D104" s="187" t="s">
        <v>139</v>
      </c>
      <c r="E104" s="198" t="s">
        <v>32</v>
      </c>
      <c r="F104" s="199" t="s">
        <v>786</v>
      </c>
      <c r="G104" s="197"/>
      <c r="H104" s="200">
        <v>40.799999999999997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139</v>
      </c>
      <c r="AU104" s="206" t="s">
        <v>87</v>
      </c>
      <c r="AV104" s="12" t="s">
        <v>87</v>
      </c>
      <c r="AW104" s="12" t="s">
        <v>39</v>
      </c>
      <c r="AX104" s="12" t="s">
        <v>23</v>
      </c>
      <c r="AY104" s="206" t="s">
        <v>131</v>
      </c>
    </row>
    <row r="105" spans="2:65" s="1" customFormat="1" ht="22.5" customHeight="1">
      <c r="B105" s="33"/>
      <c r="C105" s="173" t="s">
        <v>171</v>
      </c>
      <c r="D105" s="173" t="s">
        <v>133</v>
      </c>
      <c r="E105" s="174" t="s">
        <v>787</v>
      </c>
      <c r="F105" s="175" t="s">
        <v>788</v>
      </c>
      <c r="G105" s="176" t="s">
        <v>157</v>
      </c>
      <c r="H105" s="177">
        <v>26.76</v>
      </c>
      <c r="I105" s="178"/>
      <c r="J105" s="179">
        <f>ROUND(I105*H105,2)</f>
        <v>0</v>
      </c>
      <c r="K105" s="175" t="s">
        <v>145</v>
      </c>
      <c r="L105" s="37"/>
      <c r="M105" s="180" t="s">
        <v>32</v>
      </c>
      <c r="N105" s="181" t="s">
        <v>51</v>
      </c>
      <c r="O105" s="59"/>
      <c r="P105" s="182">
        <f>O105*H105</f>
        <v>0</v>
      </c>
      <c r="Q105" s="182">
        <v>1.7049999999999999E-2</v>
      </c>
      <c r="R105" s="182">
        <f>Q105*H105</f>
        <v>0.456258</v>
      </c>
      <c r="S105" s="182">
        <v>0</v>
      </c>
      <c r="T105" s="183">
        <f>S105*H105</f>
        <v>0</v>
      </c>
      <c r="AR105" s="16" t="s">
        <v>137</v>
      </c>
      <c r="AT105" s="16" t="s">
        <v>133</v>
      </c>
      <c r="AU105" s="16" t="s">
        <v>87</v>
      </c>
      <c r="AY105" s="16" t="s">
        <v>131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137</v>
      </c>
      <c r="BK105" s="184">
        <f>ROUND(I105*H105,2)</f>
        <v>0</v>
      </c>
      <c r="BL105" s="16" t="s">
        <v>137</v>
      </c>
      <c r="BM105" s="16" t="s">
        <v>789</v>
      </c>
    </row>
    <row r="106" spans="2:65" s="11" customFormat="1" ht="10.199999999999999">
      <c r="B106" s="185"/>
      <c r="C106" s="186"/>
      <c r="D106" s="187" t="s">
        <v>139</v>
      </c>
      <c r="E106" s="188" t="s">
        <v>32</v>
      </c>
      <c r="F106" s="189" t="s">
        <v>790</v>
      </c>
      <c r="G106" s="186"/>
      <c r="H106" s="188" t="s">
        <v>32</v>
      </c>
      <c r="I106" s="190"/>
      <c r="J106" s="186"/>
      <c r="K106" s="186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139</v>
      </c>
      <c r="AU106" s="195" t="s">
        <v>87</v>
      </c>
      <c r="AV106" s="11" t="s">
        <v>23</v>
      </c>
      <c r="AW106" s="11" t="s">
        <v>39</v>
      </c>
      <c r="AX106" s="11" t="s">
        <v>78</v>
      </c>
      <c r="AY106" s="195" t="s">
        <v>131</v>
      </c>
    </row>
    <row r="107" spans="2:65" s="11" customFormat="1" ht="10.199999999999999">
      <c r="B107" s="185"/>
      <c r="C107" s="186"/>
      <c r="D107" s="187" t="s">
        <v>139</v>
      </c>
      <c r="E107" s="188" t="s">
        <v>32</v>
      </c>
      <c r="F107" s="189" t="s">
        <v>791</v>
      </c>
      <c r="G107" s="186"/>
      <c r="H107" s="188" t="s">
        <v>32</v>
      </c>
      <c r="I107" s="190"/>
      <c r="J107" s="186"/>
      <c r="K107" s="186"/>
      <c r="L107" s="191"/>
      <c r="M107" s="192"/>
      <c r="N107" s="193"/>
      <c r="O107" s="193"/>
      <c r="P107" s="193"/>
      <c r="Q107" s="193"/>
      <c r="R107" s="193"/>
      <c r="S107" s="193"/>
      <c r="T107" s="194"/>
      <c r="AT107" s="195" t="s">
        <v>139</v>
      </c>
      <c r="AU107" s="195" t="s">
        <v>87</v>
      </c>
      <c r="AV107" s="11" t="s">
        <v>23</v>
      </c>
      <c r="AW107" s="11" t="s">
        <v>39</v>
      </c>
      <c r="AX107" s="11" t="s">
        <v>78</v>
      </c>
      <c r="AY107" s="195" t="s">
        <v>131</v>
      </c>
    </row>
    <row r="108" spans="2:65" s="12" customFormat="1" ht="10.199999999999999">
      <c r="B108" s="196"/>
      <c r="C108" s="197"/>
      <c r="D108" s="187" t="s">
        <v>139</v>
      </c>
      <c r="E108" s="198" t="s">
        <v>32</v>
      </c>
      <c r="F108" s="199" t="s">
        <v>792</v>
      </c>
      <c r="G108" s="197"/>
      <c r="H108" s="200">
        <v>16.445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139</v>
      </c>
      <c r="AU108" s="206" t="s">
        <v>87</v>
      </c>
      <c r="AV108" s="12" t="s">
        <v>87</v>
      </c>
      <c r="AW108" s="12" t="s">
        <v>39</v>
      </c>
      <c r="AX108" s="12" t="s">
        <v>78</v>
      </c>
      <c r="AY108" s="206" t="s">
        <v>131</v>
      </c>
    </row>
    <row r="109" spans="2:65" s="11" customFormat="1" ht="10.199999999999999">
      <c r="B109" s="185"/>
      <c r="C109" s="186"/>
      <c r="D109" s="187" t="s">
        <v>139</v>
      </c>
      <c r="E109" s="188" t="s">
        <v>32</v>
      </c>
      <c r="F109" s="189" t="s">
        <v>793</v>
      </c>
      <c r="G109" s="186"/>
      <c r="H109" s="188" t="s">
        <v>32</v>
      </c>
      <c r="I109" s="190"/>
      <c r="J109" s="186"/>
      <c r="K109" s="186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139</v>
      </c>
      <c r="AU109" s="195" t="s">
        <v>87</v>
      </c>
      <c r="AV109" s="11" t="s">
        <v>23</v>
      </c>
      <c r="AW109" s="11" t="s">
        <v>39</v>
      </c>
      <c r="AX109" s="11" t="s">
        <v>78</v>
      </c>
      <c r="AY109" s="195" t="s">
        <v>131</v>
      </c>
    </row>
    <row r="110" spans="2:65" s="12" customFormat="1" ht="10.199999999999999">
      <c r="B110" s="196"/>
      <c r="C110" s="197"/>
      <c r="D110" s="187" t="s">
        <v>139</v>
      </c>
      <c r="E110" s="198" t="s">
        <v>32</v>
      </c>
      <c r="F110" s="199" t="s">
        <v>794</v>
      </c>
      <c r="G110" s="197"/>
      <c r="H110" s="200">
        <v>10.315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139</v>
      </c>
      <c r="AU110" s="206" t="s">
        <v>87</v>
      </c>
      <c r="AV110" s="12" t="s">
        <v>87</v>
      </c>
      <c r="AW110" s="12" t="s">
        <v>39</v>
      </c>
      <c r="AX110" s="12" t="s">
        <v>78</v>
      </c>
      <c r="AY110" s="206" t="s">
        <v>131</v>
      </c>
    </row>
    <row r="111" spans="2:65" s="13" customFormat="1" ht="10.199999999999999">
      <c r="B111" s="207"/>
      <c r="C111" s="208"/>
      <c r="D111" s="187" t="s">
        <v>139</v>
      </c>
      <c r="E111" s="209" t="s">
        <v>32</v>
      </c>
      <c r="F111" s="210" t="s">
        <v>164</v>
      </c>
      <c r="G111" s="208"/>
      <c r="H111" s="211">
        <v>26.76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139</v>
      </c>
      <c r="AU111" s="217" t="s">
        <v>87</v>
      </c>
      <c r="AV111" s="13" t="s">
        <v>137</v>
      </c>
      <c r="AW111" s="13" t="s">
        <v>39</v>
      </c>
      <c r="AX111" s="13" t="s">
        <v>23</v>
      </c>
      <c r="AY111" s="217" t="s">
        <v>131</v>
      </c>
    </row>
    <row r="112" spans="2:65" s="1" customFormat="1" ht="22.5" customHeight="1">
      <c r="B112" s="33"/>
      <c r="C112" s="173" t="s">
        <v>176</v>
      </c>
      <c r="D112" s="173" t="s">
        <v>133</v>
      </c>
      <c r="E112" s="174" t="s">
        <v>795</v>
      </c>
      <c r="F112" s="175" t="s">
        <v>796</v>
      </c>
      <c r="G112" s="176" t="s">
        <v>157</v>
      </c>
      <c r="H112" s="177">
        <v>26.76</v>
      </c>
      <c r="I112" s="178"/>
      <c r="J112" s="179">
        <f>ROUND(I112*H112,2)</f>
        <v>0</v>
      </c>
      <c r="K112" s="175" t="s">
        <v>145</v>
      </c>
      <c r="L112" s="37"/>
      <c r="M112" s="180" t="s">
        <v>32</v>
      </c>
      <c r="N112" s="181" t="s">
        <v>51</v>
      </c>
      <c r="O112" s="59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6" t="s">
        <v>137</v>
      </c>
      <c r="AT112" s="16" t="s">
        <v>133</v>
      </c>
      <c r="AU112" s="16" t="s">
        <v>87</v>
      </c>
      <c r="AY112" s="16" t="s">
        <v>131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137</v>
      </c>
      <c r="BK112" s="184">
        <f>ROUND(I112*H112,2)</f>
        <v>0</v>
      </c>
      <c r="BL112" s="16" t="s">
        <v>137</v>
      </c>
      <c r="BM112" s="16" t="s">
        <v>797</v>
      </c>
    </row>
    <row r="113" spans="2:65" s="11" customFormat="1" ht="10.199999999999999">
      <c r="B113" s="185"/>
      <c r="C113" s="186"/>
      <c r="D113" s="187" t="s">
        <v>139</v>
      </c>
      <c r="E113" s="188" t="s">
        <v>32</v>
      </c>
      <c r="F113" s="189" t="s">
        <v>790</v>
      </c>
      <c r="G113" s="186"/>
      <c r="H113" s="188" t="s">
        <v>32</v>
      </c>
      <c r="I113" s="190"/>
      <c r="J113" s="186"/>
      <c r="K113" s="186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139</v>
      </c>
      <c r="AU113" s="195" t="s">
        <v>87</v>
      </c>
      <c r="AV113" s="11" t="s">
        <v>23</v>
      </c>
      <c r="AW113" s="11" t="s">
        <v>39</v>
      </c>
      <c r="AX113" s="11" t="s">
        <v>78</v>
      </c>
      <c r="AY113" s="195" t="s">
        <v>131</v>
      </c>
    </row>
    <row r="114" spans="2:65" s="11" customFormat="1" ht="10.199999999999999">
      <c r="B114" s="185"/>
      <c r="C114" s="186"/>
      <c r="D114" s="187" t="s">
        <v>139</v>
      </c>
      <c r="E114" s="188" t="s">
        <v>32</v>
      </c>
      <c r="F114" s="189" t="s">
        <v>791</v>
      </c>
      <c r="G114" s="186"/>
      <c r="H114" s="188" t="s">
        <v>32</v>
      </c>
      <c r="I114" s="190"/>
      <c r="J114" s="186"/>
      <c r="K114" s="186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139</v>
      </c>
      <c r="AU114" s="195" t="s">
        <v>87</v>
      </c>
      <c r="AV114" s="11" t="s">
        <v>23</v>
      </c>
      <c r="AW114" s="11" t="s">
        <v>39</v>
      </c>
      <c r="AX114" s="11" t="s">
        <v>78</v>
      </c>
      <c r="AY114" s="195" t="s">
        <v>131</v>
      </c>
    </row>
    <row r="115" spans="2:65" s="12" customFormat="1" ht="10.199999999999999">
      <c r="B115" s="196"/>
      <c r="C115" s="197"/>
      <c r="D115" s="187" t="s">
        <v>139</v>
      </c>
      <c r="E115" s="198" t="s">
        <v>32</v>
      </c>
      <c r="F115" s="199" t="s">
        <v>792</v>
      </c>
      <c r="G115" s="197"/>
      <c r="H115" s="200">
        <v>16.445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139</v>
      </c>
      <c r="AU115" s="206" t="s">
        <v>87</v>
      </c>
      <c r="AV115" s="12" t="s">
        <v>87</v>
      </c>
      <c r="AW115" s="12" t="s">
        <v>39</v>
      </c>
      <c r="AX115" s="12" t="s">
        <v>78</v>
      </c>
      <c r="AY115" s="206" t="s">
        <v>131</v>
      </c>
    </row>
    <row r="116" spans="2:65" s="11" customFormat="1" ht="10.199999999999999">
      <c r="B116" s="185"/>
      <c r="C116" s="186"/>
      <c r="D116" s="187" t="s">
        <v>139</v>
      </c>
      <c r="E116" s="188" t="s">
        <v>32</v>
      </c>
      <c r="F116" s="189" t="s">
        <v>793</v>
      </c>
      <c r="G116" s="186"/>
      <c r="H116" s="188" t="s">
        <v>32</v>
      </c>
      <c r="I116" s="190"/>
      <c r="J116" s="186"/>
      <c r="K116" s="186"/>
      <c r="L116" s="191"/>
      <c r="M116" s="192"/>
      <c r="N116" s="193"/>
      <c r="O116" s="193"/>
      <c r="P116" s="193"/>
      <c r="Q116" s="193"/>
      <c r="R116" s="193"/>
      <c r="S116" s="193"/>
      <c r="T116" s="194"/>
      <c r="AT116" s="195" t="s">
        <v>139</v>
      </c>
      <c r="AU116" s="195" t="s">
        <v>87</v>
      </c>
      <c r="AV116" s="11" t="s">
        <v>23</v>
      </c>
      <c r="AW116" s="11" t="s">
        <v>39</v>
      </c>
      <c r="AX116" s="11" t="s">
        <v>78</v>
      </c>
      <c r="AY116" s="195" t="s">
        <v>131</v>
      </c>
    </row>
    <row r="117" spans="2:65" s="12" customFormat="1" ht="10.199999999999999">
      <c r="B117" s="196"/>
      <c r="C117" s="197"/>
      <c r="D117" s="187" t="s">
        <v>139</v>
      </c>
      <c r="E117" s="198" t="s">
        <v>32</v>
      </c>
      <c r="F117" s="199" t="s">
        <v>794</v>
      </c>
      <c r="G117" s="197"/>
      <c r="H117" s="200">
        <v>10.315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139</v>
      </c>
      <c r="AU117" s="206" t="s">
        <v>87</v>
      </c>
      <c r="AV117" s="12" t="s">
        <v>87</v>
      </c>
      <c r="AW117" s="12" t="s">
        <v>39</v>
      </c>
      <c r="AX117" s="12" t="s">
        <v>78</v>
      </c>
      <c r="AY117" s="206" t="s">
        <v>131</v>
      </c>
    </row>
    <row r="118" spans="2:65" s="13" customFormat="1" ht="10.199999999999999">
      <c r="B118" s="207"/>
      <c r="C118" s="208"/>
      <c r="D118" s="187" t="s">
        <v>139</v>
      </c>
      <c r="E118" s="209" t="s">
        <v>32</v>
      </c>
      <c r="F118" s="210" t="s">
        <v>164</v>
      </c>
      <c r="G118" s="208"/>
      <c r="H118" s="211">
        <v>26.76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139</v>
      </c>
      <c r="AU118" s="217" t="s">
        <v>87</v>
      </c>
      <c r="AV118" s="13" t="s">
        <v>137</v>
      </c>
      <c r="AW118" s="13" t="s">
        <v>39</v>
      </c>
      <c r="AX118" s="13" t="s">
        <v>23</v>
      </c>
      <c r="AY118" s="217" t="s">
        <v>131</v>
      </c>
    </row>
    <row r="119" spans="2:65" s="1" customFormat="1" ht="22.5" customHeight="1">
      <c r="B119" s="33"/>
      <c r="C119" s="173" t="s">
        <v>182</v>
      </c>
      <c r="D119" s="173" t="s">
        <v>133</v>
      </c>
      <c r="E119" s="174" t="s">
        <v>240</v>
      </c>
      <c r="F119" s="175" t="s">
        <v>241</v>
      </c>
      <c r="G119" s="176" t="s">
        <v>157</v>
      </c>
      <c r="H119" s="177">
        <v>5.3520000000000003</v>
      </c>
      <c r="I119" s="178"/>
      <c r="J119" s="179">
        <f>ROUND(I119*H119,2)</f>
        <v>0</v>
      </c>
      <c r="K119" s="175" t="s">
        <v>145</v>
      </c>
      <c r="L119" s="37"/>
      <c r="M119" s="180" t="s">
        <v>32</v>
      </c>
      <c r="N119" s="181" t="s">
        <v>51</v>
      </c>
      <c r="O119" s="59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6" t="s">
        <v>137</v>
      </c>
      <c r="AT119" s="16" t="s">
        <v>133</v>
      </c>
      <c r="AU119" s="16" t="s">
        <v>87</v>
      </c>
      <c r="AY119" s="16" t="s">
        <v>131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137</v>
      </c>
      <c r="BK119" s="184">
        <f>ROUND(I119*H119,2)</f>
        <v>0</v>
      </c>
      <c r="BL119" s="16" t="s">
        <v>137</v>
      </c>
      <c r="BM119" s="16" t="s">
        <v>798</v>
      </c>
    </row>
    <row r="120" spans="2:65" s="11" customFormat="1" ht="10.199999999999999">
      <c r="B120" s="185"/>
      <c r="C120" s="186"/>
      <c r="D120" s="187" t="s">
        <v>139</v>
      </c>
      <c r="E120" s="188" t="s">
        <v>32</v>
      </c>
      <c r="F120" s="189" t="s">
        <v>799</v>
      </c>
      <c r="G120" s="186"/>
      <c r="H120" s="188" t="s">
        <v>32</v>
      </c>
      <c r="I120" s="190"/>
      <c r="J120" s="186"/>
      <c r="K120" s="186"/>
      <c r="L120" s="191"/>
      <c r="M120" s="192"/>
      <c r="N120" s="193"/>
      <c r="O120" s="193"/>
      <c r="P120" s="193"/>
      <c r="Q120" s="193"/>
      <c r="R120" s="193"/>
      <c r="S120" s="193"/>
      <c r="T120" s="194"/>
      <c r="AT120" s="195" t="s">
        <v>139</v>
      </c>
      <c r="AU120" s="195" t="s">
        <v>87</v>
      </c>
      <c r="AV120" s="11" t="s">
        <v>23</v>
      </c>
      <c r="AW120" s="11" t="s">
        <v>39</v>
      </c>
      <c r="AX120" s="11" t="s">
        <v>78</v>
      </c>
      <c r="AY120" s="195" t="s">
        <v>131</v>
      </c>
    </row>
    <row r="121" spans="2:65" s="12" customFormat="1" ht="10.199999999999999">
      <c r="B121" s="196"/>
      <c r="C121" s="197"/>
      <c r="D121" s="187" t="s">
        <v>139</v>
      </c>
      <c r="E121" s="198" t="s">
        <v>32</v>
      </c>
      <c r="F121" s="199" t="s">
        <v>800</v>
      </c>
      <c r="G121" s="197"/>
      <c r="H121" s="200">
        <v>5.3520000000000003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139</v>
      </c>
      <c r="AU121" s="206" t="s">
        <v>87</v>
      </c>
      <c r="AV121" s="12" t="s">
        <v>87</v>
      </c>
      <c r="AW121" s="12" t="s">
        <v>39</v>
      </c>
      <c r="AX121" s="12" t="s">
        <v>23</v>
      </c>
      <c r="AY121" s="206" t="s">
        <v>131</v>
      </c>
    </row>
    <row r="122" spans="2:65" s="1" customFormat="1" ht="22.5" customHeight="1">
      <c r="B122" s="33"/>
      <c r="C122" s="173" t="s">
        <v>192</v>
      </c>
      <c r="D122" s="173" t="s">
        <v>133</v>
      </c>
      <c r="E122" s="174" t="s">
        <v>252</v>
      </c>
      <c r="F122" s="175" t="s">
        <v>253</v>
      </c>
      <c r="G122" s="176" t="s">
        <v>157</v>
      </c>
      <c r="H122" s="177">
        <v>122.4</v>
      </c>
      <c r="I122" s="178"/>
      <c r="J122" s="179">
        <f>ROUND(I122*H122,2)</f>
        <v>0</v>
      </c>
      <c r="K122" s="175" t="s">
        <v>145</v>
      </c>
      <c r="L122" s="37"/>
      <c r="M122" s="180" t="s">
        <v>32</v>
      </c>
      <c r="N122" s="181" t="s">
        <v>51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137</v>
      </c>
      <c r="AT122" s="16" t="s">
        <v>133</v>
      </c>
      <c r="AU122" s="16" t="s">
        <v>87</v>
      </c>
      <c r="AY122" s="16" t="s">
        <v>131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137</v>
      </c>
      <c r="BK122" s="184">
        <f>ROUND(I122*H122,2)</f>
        <v>0</v>
      </c>
      <c r="BL122" s="16" t="s">
        <v>137</v>
      </c>
      <c r="BM122" s="16" t="s">
        <v>254</v>
      </c>
    </row>
    <row r="123" spans="2:65" s="11" customFormat="1" ht="10.199999999999999">
      <c r="B123" s="185"/>
      <c r="C123" s="186"/>
      <c r="D123" s="187" t="s">
        <v>139</v>
      </c>
      <c r="E123" s="188" t="s">
        <v>32</v>
      </c>
      <c r="F123" s="189" t="s">
        <v>801</v>
      </c>
      <c r="G123" s="186"/>
      <c r="H123" s="188" t="s">
        <v>32</v>
      </c>
      <c r="I123" s="190"/>
      <c r="J123" s="186"/>
      <c r="K123" s="186"/>
      <c r="L123" s="191"/>
      <c r="M123" s="192"/>
      <c r="N123" s="193"/>
      <c r="O123" s="193"/>
      <c r="P123" s="193"/>
      <c r="Q123" s="193"/>
      <c r="R123" s="193"/>
      <c r="S123" s="193"/>
      <c r="T123" s="194"/>
      <c r="AT123" s="195" t="s">
        <v>139</v>
      </c>
      <c r="AU123" s="195" t="s">
        <v>87</v>
      </c>
      <c r="AV123" s="11" t="s">
        <v>23</v>
      </c>
      <c r="AW123" s="11" t="s">
        <v>39</v>
      </c>
      <c r="AX123" s="11" t="s">
        <v>78</v>
      </c>
      <c r="AY123" s="195" t="s">
        <v>131</v>
      </c>
    </row>
    <row r="124" spans="2:65" s="12" customFormat="1" ht="10.199999999999999">
      <c r="B124" s="196"/>
      <c r="C124" s="197"/>
      <c r="D124" s="187" t="s">
        <v>139</v>
      </c>
      <c r="E124" s="198" t="s">
        <v>32</v>
      </c>
      <c r="F124" s="199" t="s">
        <v>802</v>
      </c>
      <c r="G124" s="197"/>
      <c r="H124" s="200">
        <v>122.4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139</v>
      </c>
      <c r="AU124" s="206" t="s">
        <v>87</v>
      </c>
      <c r="AV124" s="12" t="s">
        <v>87</v>
      </c>
      <c r="AW124" s="12" t="s">
        <v>39</v>
      </c>
      <c r="AX124" s="12" t="s">
        <v>23</v>
      </c>
      <c r="AY124" s="206" t="s">
        <v>131</v>
      </c>
    </row>
    <row r="125" spans="2:65" s="1" customFormat="1" ht="22.5" customHeight="1">
      <c r="B125" s="33"/>
      <c r="C125" s="173" t="s">
        <v>28</v>
      </c>
      <c r="D125" s="173" t="s">
        <v>133</v>
      </c>
      <c r="E125" s="174" t="s">
        <v>275</v>
      </c>
      <c r="F125" s="175" t="s">
        <v>276</v>
      </c>
      <c r="G125" s="176" t="s">
        <v>157</v>
      </c>
      <c r="H125" s="177">
        <v>63</v>
      </c>
      <c r="I125" s="178"/>
      <c r="J125" s="179">
        <f>ROUND(I125*H125,2)</f>
        <v>0</v>
      </c>
      <c r="K125" s="175" t="s">
        <v>145</v>
      </c>
      <c r="L125" s="37"/>
      <c r="M125" s="180" t="s">
        <v>32</v>
      </c>
      <c r="N125" s="181" t="s">
        <v>51</v>
      </c>
      <c r="O125" s="59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6" t="s">
        <v>137</v>
      </c>
      <c r="AT125" s="16" t="s">
        <v>133</v>
      </c>
      <c r="AU125" s="16" t="s">
        <v>87</v>
      </c>
      <c r="AY125" s="16" t="s">
        <v>131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137</v>
      </c>
      <c r="BK125" s="184">
        <f>ROUND(I125*H125,2)</f>
        <v>0</v>
      </c>
      <c r="BL125" s="16" t="s">
        <v>137</v>
      </c>
      <c r="BM125" s="16" t="s">
        <v>803</v>
      </c>
    </row>
    <row r="126" spans="2:65" s="11" customFormat="1" ht="10.199999999999999">
      <c r="B126" s="185"/>
      <c r="C126" s="186"/>
      <c r="D126" s="187" t="s">
        <v>139</v>
      </c>
      <c r="E126" s="188" t="s">
        <v>32</v>
      </c>
      <c r="F126" s="189" t="s">
        <v>255</v>
      </c>
      <c r="G126" s="186"/>
      <c r="H126" s="188" t="s">
        <v>32</v>
      </c>
      <c r="I126" s="190"/>
      <c r="J126" s="186"/>
      <c r="K126" s="186"/>
      <c r="L126" s="191"/>
      <c r="M126" s="192"/>
      <c r="N126" s="193"/>
      <c r="O126" s="193"/>
      <c r="P126" s="193"/>
      <c r="Q126" s="193"/>
      <c r="R126" s="193"/>
      <c r="S126" s="193"/>
      <c r="T126" s="194"/>
      <c r="AT126" s="195" t="s">
        <v>139</v>
      </c>
      <c r="AU126" s="195" t="s">
        <v>87</v>
      </c>
      <c r="AV126" s="11" t="s">
        <v>23</v>
      </c>
      <c r="AW126" s="11" t="s">
        <v>39</v>
      </c>
      <c r="AX126" s="11" t="s">
        <v>78</v>
      </c>
      <c r="AY126" s="195" t="s">
        <v>131</v>
      </c>
    </row>
    <row r="127" spans="2:65" s="11" customFormat="1" ht="10.199999999999999">
      <c r="B127" s="185"/>
      <c r="C127" s="186"/>
      <c r="D127" s="187" t="s">
        <v>139</v>
      </c>
      <c r="E127" s="188" t="s">
        <v>32</v>
      </c>
      <c r="F127" s="189" t="s">
        <v>804</v>
      </c>
      <c r="G127" s="186"/>
      <c r="H127" s="188" t="s">
        <v>32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139</v>
      </c>
      <c r="AU127" s="195" t="s">
        <v>87</v>
      </c>
      <c r="AV127" s="11" t="s">
        <v>23</v>
      </c>
      <c r="AW127" s="11" t="s">
        <v>39</v>
      </c>
      <c r="AX127" s="11" t="s">
        <v>78</v>
      </c>
      <c r="AY127" s="195" t="s">
        <v>131</v>
      </c>
    </row>
    <row r="128" spans="2:65" s="12" customFormat="1" ht="10.199999999999999">
      <c r="B128" s="196"/>
      <c r="C128" s="197"/>
      <c r="D128" s="187" t="s">
        <v>139</v>
      </c>
      <c r="E128" s="198" t="s">
        <v>32</v>
      </c>
      <c r="F128" s="199" t="s">
        <v>805</v>
      </c>
      <c r="G128" s="197"/>
      <c r="H128" s="200">
        <v>26.76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139</v>
      </c>
      <c r="AU128" s="206" t="s">
        <v>87</v>
      </c>
      <c r="AV128" s="12" t="s">
        <v>87</v>
      </c>
      <c r="AW128" s="12" t="s">
        <v>39</v>
      </c>
      <c r="AX128" s="12" t="s">
        <v>78</v>
      </c>
      <c r="AY128" s="206" t="s">
        <v>131</v>
      </c>
    </row>
    <row r="129" spans="2:65" s="11" customFormat="1" ht="10.199999999999999">
      <c r="B129" s="185"/>
      <c r="C129" s="186"/>
      <c r="D129" s="187" t="s">
        <v>139</v>
      </c>
      <c r="E129" s="188" t="s">
        <v>32</v>
      </c>
      <c r="F129" s="189" t="s">
        <v>280</v>
      </c>
      <c r="G129" s="186"/>
      <c r="H129" s="188" t="s">
        <v>32</v>
      </c>
      <c r="I129" s="190"/>
      <c r="J129" s="186"/>
      <c r="K129" s="186"/>
      <c r="L129" s="191"/>
      <c r="M129" s="192"/>
      <c r="N129" s="193"/>
      <c r="O129" s="193"/>
      <c r="P129" s="193"/>
      <c r="Q129" s="193"/>
      <c r="R129" s="193"/>
      <c r="S129" s="193"/>
      <c r="T129" s="194"/>
      <c r="AT129" s="195" t="s">
        <v>139</v>
      </c>
      <c r="AU129" s="195" t="s">
        <v>87</v>
      </c>
      <c r="AV129" s="11" t="s">
        <v>23</v>
      </c>
      <c r="AW129" s="11" t="s">
        <v>39</v>
      </c>
      <c r="AX129" s="11" t="s">
        <v>78</v>
      </c>
      <c r="AY129" s="195" t="s">
        <v>131</v>
      </c>
    </row>
    <row r="130" spans="2:65" s="12" customFormat="1" ht="10.199999999999999">
      <c r="B130" s="196"/>
      <c r="C130" s="197"/>
      <c r="D130" s="187" t="s">
        <v>139</v>
      </c>
      <c r="E130" s="198" t="s">
        <v>32</v>
      </c>
      <c r="F130" s="199" t="s">
        <v>805</v>
      </c>
      <c r="G130" s="197"/>
      <c r="H130" s="200">
        <v>26.76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139</v>
      </c>
      <c r="AU130" s="206" t="s">
        <v>87</v>
      </c>
      <c r="AV130" s="12" t="s">
        <v>87</v>
      </c>
      <c r="AW130" s="12" t="s">
        <v>39</v>
      </c>
      <c r="AX130" s="12" t="s">
        <v>78</v>
      </c>
      <c r="AY130" s="206" t="s">
        <v>131</v>
      </c>
    </row>
    <row r="131" spans="2:65" s="14" customFormat="1" ht="10.199999999999999">
      <c r="B131" s="218"/>
      <c r="C131" s="219"/>
      <c r="D131" s="187" t="s">
        <v>139</v>
      </c>
      <c r="E131" s="220" t="s">
        <v>32</v>
      </c>
      <c r="F131" s="221" t="s">
        <v>260</v>
      </c>
      <c r="G131" s="219"/>
      <c r="H131" s="222">
        <v>53.52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139</v>
      </c>
      <c r="AU131" s="228" t="s">
        <v>87</v>
      </c>
      <c r="AV131" s="14" t="s">
        <v>149</v>
      </c>
      <c r="AW131" s="14" t="s">
        <v>39</v>
      </c>
      <c r="AX131" s="14" t="s">
        <v>78</v>
      </c>
      <c r="AY131" s="228" t="s">
        <v>131</v>
      </c>
    </row>
    <row r="132" spans="2:65" s="11" customFormat="1" ht="10.199999999999999">
      <c r="B132" s="185"/>
      <c r="C132" s="186"/>
      <c r="D132" s="187" t="s">
        <v>139</v>
      </c>
      <c r="E132" s="188" t="s">
        <v>32</v>
      </c>
      <c r="F132" s="189" t="s">
        <v>281</v>
      </c>
      <c r="G132" s="186"/>
      <c r="H132" s="188" t="s">
        <v>32</v>
      </c>
      <c r="I132" s="190"/>
      <c r="J132" s="186"/>
      <c r="K132" s="186"/>
      <c r="L132" s="191"/>
      <c r="M132" s="192"/>
      <c r="N132" s="193"/>
      <c r="O132" s="193"/>
      <c r="P132" s="193"/>
      <c r="Q132" s="193"/>
      <c r="R132" s="193"/>
      <c r="S132" s="193"/>
      <c r="T132" s="194"/>
      <c r="AT132" s="195" t="s">
        <v>139</v>
      </c>
      <c r="AU132" s="195" t="s">
        <v>87</v>
      </c>
      <c r="AV132" s="11" t="s">
        <v>23</v>
      </c>
      <c r="AW132" s="11" t="s">
        <v>39</v>
      </c>
      <c r="AX132" s="11" t="s">
        <v>78</v>
      </c>
      <c r="AY132" s="195" t="s">
        <v>131</v>
      </c>
    </row>
    <row r="133" spans="2:65" s="12" customFormat="1" ht="10.199999999999999">
      <c r="B133" s="196"/>
      <c r="C133" s="197"/>
      <c r="D133" s="187" t="s">
        <v>139</v>
      </c>
      <c r="E133" s="198" t="s">
        <v>32</v>
      </c>
      <c r="F133" s="199" t="s">
        <v>806</v>
      </c>
      <c r="G133" s="197"/>
      <c r="H133" s="200">
        <v>9.48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139</v>
      </c>
      <c r="AU133" s="206" t="s">
        <v>87</v>
      </c>
      <c r="AV133" s="12" t="s">
        <v>87</v>
      </c>
      <c r="AW133" s="12" t="s">
        <v>39</v>
      </c>
      <c r="AX133" s="12" t="s">
        <v>78</v>
      </c>
      <c r="AY133" s="206" t="s">
        <v>131</v>
      </c>
    </row>
    <row r="134" spans="2:65" s="13" customFormat="1" ht="10.199999999999999">
      <c r="B134" s="207"/>
      <c r="C134" s="208"/>
      <c r="D134" s="187" t="s">
        <v>139</v>
      </c>
      <c r="E134" s="209" t="s">
        <v>32</v>
      </c>
      <c r="F134" s="210" t="s">
        <v>164</v>
      </c>
      <c r="G134" s="208"/>
      <c r="H134" s="211">
        <v>63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139</v>
      </c>
      <c r="AU134" s="217" t="s">
        <v>87</v>
      </c>
      <c r="AV134" s="13" t="s">
        <v>137</v>
      </c>
      <c r="AW134" s="13" t="s">
        <v>39</v>
      </c>
      <c r="AX134" s="13" t="s">
        <v>23</v>
      </c>
      <c r="AY134" s="217" t="s">
        <v>131</v>
      </c>
    </row>
    <row r="135" spans="2:65" s="1" customFormat="1" ht="16.5" customHeight="1">
      <c r="B135" s="33"/>
      <c r="C135" s="173" t="s">
        <v>208</v>
      </c>
      <c r="D135" s="173" t="s">
        <v>133</v>
      </c>
      <c r="E135" s="174" t="s">
        <v>807</v>
      </c>
      <c r="F135" s="175" t="s">
        <v>808</v>
      </c>
      <c r="G135" s="176" t="s">
        <v>157</v>
      </c>
      <c r="H135" s="177">
        <v>122.4</v>
      </c>
      <c r="I135" s="178"/>
      <c r="J135" s="179">
        <f>ROUND(I135*H135,2)</f>
        <v>0</v>
      </c>
      <c r="K135" s="175" t="s">
        <v>145</v>
      </c>
      <c r="L135" s="37"/>
      <c r="M135" s="180" t="s">
        <v>32</v>
      </c>
      <c r="N135" s="181" t="s">
        <v>51</v>
      </c>
      <c r="O135" s="59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16" t="s">
        <v>137</v>
      </c>
      <c r="AT135" s="16" t="s">
        <v>133</v>
      </c>
      <c r="AU135" s="16" t="s">
        <v>87</v>
      </c>
      <c r="AY135" s="16" t="s">
        <v>131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137</v>
      </c>
      <c r="BK135" s="184">
        <f>ROUND(I135*H135,2)</f>
        <v>0</v>
      </c>
      <c r="BL135" s="16" t="s">
        <v>137</v>
      </c>
      <c r="BM135" s="16" t="s">
        <v>809</v>
      </c>
    </row>
    <row r="136" spans="2:65" s="11" customFormat="1" ht="10.199999999999999">
      <c r="B136" s="185"/>
      <c r="C136" s="186"/>
      <c r="D136" s="187" t="s">
        <v>139</v>
      </c>
      <c r="E136" s="188" t="s">
        <v>32</v>
      </c>
      <c r="F136" s="189" t="s">
        <v>810</v>
      </c>
      <c r="G136" s="186"/>
      <c r="H136" s="188" t="s">
        <v>32</v>
      </c>
      <c r="I136" s="190"/>
      <c r="J136" s="186"/>
      <c r="K136" s="186"/>
      <c r="L136" s="191"/>
      <c r="M136" s="192"/>
      <c r="N136" s="193"/>
      <c r="O136" s="193"/>
      <c r="P136" s="193"/>
      <c r="Q136" s="193"/>
      <c r="R136" s="193"/>
      <c r="S136" s="193"/>
      <c r="T136" s="194"/>
      <c r="AT136" s="195" t="s">
        <v>139</v>
      </c>
      <c r="AU136" s="195" t="s">
        <v>87</v>
      </c>
      <c r="AV136" s="11" t="s">
        <v>23</v>
      </c>
      <c r="AW136" s="11" t="s">
        <v>39</v>
      </c>
      <c r="AX136" s="11" t="s">
        <v>78</v>
      </c>
      <c r="AY136" s="195" t="s">
        <v>131</v>
      </c>
    </row>
    <row r="137" spans="2:65" s="12" customFormat="1" ht="10.199999999999999">
      <c r="B137" s="196"/>
      <c r="C137" s="197"/>
      <c r="D137" s="187" t="s">
        <v>139</v>
      </c>
      <c r="E137" s="198" t="s">
        <v>32</v>
      </c>
      <c r="F137" s="199" t="s">
        <v>266</v>
      </c>
      <c r="G137" s="197"/>
      <c r="H137" s="200">
        <v>122.4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139</v>
      </c>
      <c r="AU137" s="206" t="s">
        <v>87</v>
      </c>
      <c r="AV137" s="12" t="s">
        <v>87</v>
      </c>
      <c r="AW137" s="12" t="s">
        <v>39</v>
      </c>
      <c r="AX137" s="12" t="s">
        <v>23</v>
      </c>
      <c r="AY137" s="206" t="s">
        <v>131</v>
      </c>
    </row>
    <row r="138" spans="2:65" s="1" customFormat="1" ht="16.5" customHeight="1">
      <c r="B138" s="33"/>
      <c r="C138" s="173" t="s">
        <v>215</v>
      </c>
      <c r="D138" s="173" t="s">
        <v>133</v>
      </c>
      <c r="E138" s="174" t="s">
        <v>296</v>
      </c>
      <c r="F138" s="175" t="s">
        <v>297</v>
      </c>
      <c r="G138" s="176" t="s">
        <v>157</v>
      </c>
      <c r="H138" s="177">
        <v>80.28</v>
      </c>
      <c r="I138" s="178"/>
      <c r="J138" s="179">
        <f>ROUND(I138*H138,2)</f>
        <v>0</v>
      </c>
      <c r="K138" s="175" t="s">
        <v>145</v>
      </c>
      <c r="L138" s="37"/>
      <c r="M138" s="180" t="s">
        <v>32</v>
      </c>
      <c r="N138" s="181" t="s">
        <v>51</v>
      </c>
      <c r="O138" s="59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16" t="s">
        <v>137</v>
      </c>
      <c r="AT138" s="16" t="s">
        <v>133</v>
      </c>
      <c r="AU138" s="16" t="s">
        <v>87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137</v>
      </c>
      <c r="BK138" s="184">
        <f>ROUND(I138*H138,2)</f>
        <v>0</v>
      </c>
      <c r="BL138" s="16" t="s">
        <v>137</v>
      </c>
      <c r="BM138" s="16" t="s">
        <v>811</v>
      </c>
    </row>
    <row r="139" spans="2:65" s="11" customFormat="1" ht="10.199999999999999">
      <c r="B139" s="185"/>
      <c r="C139" s="186"/>
      <c r="D139" s="187" t="s">
        <v>139</v>
      </c>
      <c r="E139" s="188" t="s">
        <v>32</v>
      </c>
      <c r="F139" s="189" t="s">
        <v>255</v>
      </c>
      <c r="G139" s="186"/>
      <c r="H139" s="188" t="s">
        <v>32</v>
      </c>
      <c r="I139" s="190"/>
      <c r="J139" s="186"/>
      <c r="K139" s="186"/>
      <c r="L139" s="191"/>
      <c r="M139" s="192"/>
      <c r="N139" s="193"/>
      <c r="O139" s="193"/>
      <c r="P139" s="193"/>
      <c r="Q139" s="193"/>
      <c r="R139" s="193"/>
      <c r="S139" s="193"/>
      <c r="T139" s="194"/>
      <c r="AT139" s="195" t="s">
        <v>139</v>
      </c>
      <c r="AU139" s="195" t="s">
        <v>87</v>
      </c>
      <c r="AV139" s="11" t="s">
        <v>23</v>
      </c>
      <c r="AW139" s="11" t="s">
        <v>39</v>
      </c>
      <c r="AX139" s="11" t="s">
        <v>78</v>
      </c>
      <c r="AY139" s="195" t="s">
        <v>131</v>
      </c>
    </row>
    <row r="140" spans="2:65" s="11" customFormat="1" ht="10.199999999999999">
      <c r="B140" s="185"/>
      <c r="C140" s="186"/>
      <c r="D140" s="187" t="s">
        <v>139</v>
      </c>
      <c r="E140" s="188" t="s">
        <v>32</v>
      </c>
      <c r="F140" s="189" t="s">
        <v>812</v>
      </c>
      <c r="G140" s="186"/>
      <c r="H140" s="188" t="s">
        <v>32</v>
      </c>
      <c r="I140" s="190"/>
      <c r="J140" s="186"/>
      <c r="K140" s="186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139</v>
      </c>
      <c r="AU140" s="195" t="s">
        <v>87</v>
      </c>
      <c r="AV140" s="11" t="s">
        <v>23</v>
      </c>
      <c r="AW140" s="11" t="s">
        <v>39</v>
      </c>
      <c r="AX140" s="11" t="s">
        <v>78</v>
      </c>
      <c r="AY140" s="195" t="s">
        <v>131</v>
      </c>
    </row>
    <row r="141" spans="2:65" s="12" customFormat="1" ht="10.199999999999999">
      <c r="B141" s="196"/>
      <c r="C141" s="197"/>
      <c r="D141" s="187" t="s">
        <v>139</v>
      </c>
      <c r="E141" s="198" t="s">
        <v>32</v>
      </c>
      <c r="F141" s="199" t="s">
        <v>805</v>
      </c>
      <c r="G141" s="197"/>
      <c r="H141" s="200">
        <v>26.76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139</v>
      </c>
      <c r="AU141" s="206" t="s">
        <v>87</v>
      </c>
      <c r="AV141" s="12" t="s">
        <v>87</v>
      </c>
      <c r="AW141" s="12" t="s">
        <v>39</v>
      </c>
      <c r="AX141" s="12" t="s">
        <v>78</v>
      </c>
      <c r="AY141" s="206" t="s">
        <v>131</v>
      </c>
    </row>
    <row r="142" spans="2:65" s="11" customFormat="1" ht="10.199999999999999">
      <c r="B142" s="185"/>
      <c r="C142" s="186"/>
      <c r="D142" s="187" t="s">
        <v>139</v>
      </c>
      <c r="E142" s="188" t="s">
        <v>32</v>
      </c>
      <c r="F142" s="189" t="s">
        <v>813</v>
      </c>
      <c r="G142" s="186"/>
      <c r="H142" s="188" t="s">
        <v>32</v>
      </c>
      <c r="I142" s="190"/>
      <c r="J142" s="186"/>
      <c r="K142" s="186"/>
      <c r="L142" s="191"/>
      <c r="M142" s="192"/>
      <c r="N142" s="193"/>
      <c r="O142" s="193"/>
      <c r="P142" s="193"/>
      <c r="Q142" s="193"/>
      <c r="R142" s="193"/>
      <c r="S142" s="193"/>
      <c r="T142" s="194"/>
      <c r="AT142" s="195" t="s">
        <v>139</v>
      </c>
      <c r="AU142" s="195" t="s">
        <v>87</v>
      </c>
      <c r="AV142" s="11" t="s">
        <v>23</v>
      </c>
      <c r="AW142" s="11" t="s">
        <v>39</v>
      </c>
      <c r="AX142" s="11" t="s">
        <v>78</v>
      </c>
      <c r="AY142" s="195" t="s">
        <v>131</v>
      </c>
    </row>
    <row r="143" spans="2:65" s="12" customFormat="1" ht="10.199999999999999">
      <c r="B143" s="196"/>
      <c r="C143" s="197"/>
      <c r="D143" s="187" t="s">
        <v>139</v>
      </c>
      <c r="E143" s="198" t="s">
        <v>32</v>
      </c>
      <c r="F143" s="199" t="s">
        <v>806</v>
      </c>
      <c r="G143" s="197"/>
      <c r="H143" s="200">
        <v>9.48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139</v>
      </c>
      <c r="AU143" s="206" t="s">
        <v>87</v>
      </c>
      <c r="AV143" s="12" t="s">
        <v>87</v>
      </c>
      <c r="AW143" s="12" t="s">
        <v>39</v>
      </c>
      <c r="AX143" s="12" t="s">
        <v>78</v>
      </c>
      <c r="AY143" s="206" t="s">
        <v>131</v>
      </c>
    </row>
    <row r="144" spans="2:65" s="11" customFormat="1" ht="10.199999999999999">
      <c r="B144" s="185"/>
      <c r="C144" s="186"/>
      <c r="D144" s="187" t="s">
        <v>139</v>
      </c>
      <c r="E144" s="188" t="s">
        <v>32</v>
      </c>
      <c r="F144" s="189" t="s">
        <v>814</v>
      </c>
      <c r="G144" s="186"/>
      <c r="H144" s="188" t="s">
        <v>32</v>
      </c>
      <c r="I144" s="190"/>
      <c r="J144" s="186"/>
      <c r="K144" s="186"/>
      <c r="L144" s="191"/>
      <c r="M144" s="192"/>
      <c r="N144" s="193"/>
      <c r="O144" s="193"/>
      <c r="P144" s="193"/>
      <c r="Q144" s="193"/>
      <c r="R144" s="193"/>
      <c r="S144" s="193"/>
      <c r="T144" s="194"/>
      <c r="AT144" s="195" t="s">
        <v>139</v>
      </c>
      <c r="AU144" s="195" t="s">
        <v>87</v>
      </c>
      <c r="AV144" s="11" t="s">
        <v>23</v>
      </c>
      <c r="AW144" s="11" t="s">
        <v>39</v>
      </c>
      <c r="AX144" s="11" t="s">
        <v>78</v>
      </c>
      <c r="AY144" s="195" t="s">
        <v>131</v>
      </c>
    </row>
    <row r="145" spans="2:65" s="12" customFormat="1" ht="10.199999999999999">
      <c r="B145" s="196"/>
      <c r="C145" s="197"/>
      <c r="D145" s="187" t="s">
        <v>139</v>
      </c>
      <c r="E145" s="198" t="s">
        <v>32</v>
      </c>
      <c r="F145" s="199" t="s">
        <v>815</v>
      </c>
      <c r="G145" s="197"/>
      <c r="H145" s="200">
        <v>44.04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139</v>
      </c>
      <c r="AU145" s="206" t="s">
        <v>87</v>
      </c>
      <c r="AV145" s="12" t="s">
        <v>87</v>
      </c>
      <c r="AW145" s="12" t="s">
        <v>39</v>
      </c>
      <c r="AX145" s="12" t="s">
        <v>78</v>
      </c>
      <c r="AY145" s="206" t="s">
        <v>131</v>
      </c>
    </row>
    <row r="146" spans="2:65" s="13" customFormat="1" ht="10.199999999999999">
      <c r="B146" s="207"/>
      <c r="C146" s="208"/>
      <c r="D146" s="187" t="s">
        <v>139</v>
      </c>
      <c r="E146" s="209" t="s">
        <v>32</v>
      </c>
      <c r="F146" s="210" t="s">
        <v>164</v>
      </c>
      <c r="G146" s="208"/>
      <c r="H146" s="211">
        <v>80.28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139</v>
      </c>
      <c r="AU146" s="217" t="s">
        <v>87</v>
      </c>
      <c r="AV146" s="13" t="s">
        <v>137</v>
      </c>
      <c r="AW146" s="13" t="s">
        <v>39</v>
      </c>
      <c r="AX146" s="13" t="s">
        <v>23</v>
      </c>
      <c r="AY146" s="217" t="s">
        <v>131</v>
      </c>
    </row>
    <row r="147" spans="2:65" s="1" customFormat="1" ht="22.5" customHeight="1">
      <c r="B147" s="33"/>
      <c r="C147" s="173" t="s">
        <v>222</v>
      </c>
      <c r="D147" s="173" t="s">
        <v>133</v>
      </c>
      <c r="E147" s="174" t="s">
        <v>303</v>
      </c>
      <c r="F147" s="175" t="s">
        <v>304</v>
      </c>
      <c r="G147" s="176" t="s">
        <v>157</v>
      </c>
      <c r="H147" s="177">
        <v>122.4</v>
      </c>
      <c r="I147" s="178"/>
      <c r="J147" s="179">
        <f>ROUND(I147*H147,2)</f>
        <v>0</v>
      </c>
      <c r="K147" s="175" t="s">
        <v>145</v>
      </c>
      <c r="L147" s="37"/>
      <c r="M147" s="180" t="s">
        <v>32</v>
      </c>
      <c r="N147" s="181" t="s">
        <v>51</v>
      </c>
      <c r="O147" s="59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6" t="s">
        <v>137</v>
      </c>
      <c r="AT147" s="16" t="s">
        <v>133</v>
      </c>
      <c r="AU147" s="16" t="s">
        <v>87</v>
      </c>
      <c r="AY147" s="16" t="s">
        <v>131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137</v>
      </c>
      <c r="BK147" s="184">
        <f>ROUND(I147*H147,2)</f>
        <v>0</v>
      </c>
      <c r="BL147" s="16" t="s">
        <v>137</v>
      </c>
      <c r="BM147" s="16" t="s">
        <v>305</v>
      </c>
    </row>
    <row r="148" spans="2:65" s="11" customFormat="1" ht="10.199999999999999">
      <c r="B148" s="185"/>
      <c r="C148" s="186"/>
      <c r="D148" s="187" t="s">
        <v>139</v>
      </c>
      <c r="E148" s="188" t="s">
        <v>32</v>
      </c>
      <c r="F148" s="189" t="s">
        <v>816</v>
      </c>
      <c r="G148" s="186"/>
      <c r="H148" s="188" t="s">
        <v>32</v>
      </c>
      <c r="I148" s="190"/>
      <c r="J148" s="186"/>
      <c r="K148" s="186"/>
      <c r="L148" s="191"/>
      <c r="M148" s="192"/>
      <c r="N148" s="193"/>
      <c r="O148" s="193"/>
      <c r="P148" s="193"/>
      <c r="Q148" s="193"/>
      <c r="R148" s="193"/>
      <c r="S148" s="193"/>
      <c r="T148" s="194"/>
      <c r="AT148" s="195" t="s">
        <v>139</v>
      </c>
      <c r="AU148" s="195" t="s">
        <v>87</v>
      </c>
      <c r="AV148" s="11" t="s">
        <v>23</v>
      </c>
      <c r="AW148" s="11" t="s">
        <v>39</v>
      </c>
      <c r="AX148" s="11" t="s">
        <v>78</v>
      </c>
      <c r="AY148" s="195" t="s">
        <v>131</v>
      </c>
    </row>
    <row r="149" spans="2:65" s="12" customFormat="1" ht="10.199999999999999">
      <c r="B149" s="196"/>
      <c r="C149" s="197"/>
      <c r="D149" s="187" t="s">
        <v>139</v>
      </c>
      <c r="E149" s="198" t="s">
        <v>32</v>
      </c>
      <c r="F149" s="199" t="s">
        <v>266</v>
      </c>
      <c r="G149" s="197"/>
      <c r="H149" s="200">
        <v>122.4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139</v>
      </c>
      <c r="AU149" s="206" t="s">
        <v>87</v>
      </c>
      <c r="AV149" s="12" t="s">
        <v>87</v>
      </c>
      <c r="AW149" s="12" t="s">
        <v>39</v>
      </c>
      <c r="AX149" s="12" t="s">
        <v>23</v>
      </c>
      <c r="AY149" s="206" t="s">
        <v>131</v>
      </c>
    </row>
    <row r="150" spans="2:65" s="10" customFormat="1" ht="22.8" customHeight="1">
      <c r="B150" s="157"/>
      <c r="C150" s="158"/>
      <c r="D150" s="159" t="s">
        <v>77</v>
      </c>
      <c r="E150" s="171" t="s">
        <v>87</v>
      </c>
      <c r="F150" s="171" t="s">
        <v>383</v>
      </c>
      <c r="G150" s="158"/>
      <c r="H150" s="158"/>
      <c r="I150" s="161"/>
      <c r="J150" s="172">
        <f>BK150</f>
        <v>0</v>
      </c>
      <c r="K150" s="158"/>
      <c r="L150" s="163"/>
      <c r="M150" s="164"/>
      <c r="N150" s="165"/>
      <c r="O150" s="165"/>
      <c r="P150" s="166">
        <f>SUM(P151:P175)</f>
        <v>0</v>
      </c>
      <c r="Q150" s="165"/>
      <c r="R150" s="166">
        <f>SUM(R151:R175)</f>
        <v>1.7402610999999999</v>
      </c>
      <c r="S150" s="165"/>
      <c r="T150" s="167">
        <f>SUM(T151:T175)</f>
        <v>0</v>
      </c>
      <c r="AR150" s="168" t="s">
        <v>23</v>
      </c>
      <c r="AT150" s="169" t="s">
        <v>77</v>
      </c>
      <c r="AU150" s="169" t="s">
        <v>23</v>
      </c>
      <c r="AY150" s="168" t="s">
        <v>131</v>
      </c>
      <c r="BK150" s="170">
        <f>SUM(BK151:BK175)</f>
        <v>0</v>
      </c>
    </row>
    <row r="151" spans="2:65" s="1" customFormat="1" ht="22.5" customHeight="1">
      <c r="B151" s="33"/>
      <c r="C151" s="173" t="s">
        <v>228</v>
      </c>
      <c r="D151" s="173" t="s">
        <v>133</v>
      </c>
      <c r="E151" s="174" t="s">
        <v>400</v>
      </c>
      <c r="F151" s="175" t="s">
        <v>401</v>
      </c>
      <c r="G151" s="176" t="s">
        <v>136</v>
      </c>
      <c r="H151" s="177">
        <v>100</v>
      </c>
      <c r="I151" s="178"/>
      <c r="J151" s="179">
        <f>ROUND(I151*H151,2)</f>
        <v>0</v>
      </c>
      <c r="K151" s="175" t="s">
        <v>145</v>
      </c>
      <c r="L151" s="37"/>
      <c r="M151" s="180" t="s">
        <v>32</v>
      </c>
      <c r="N151" s="181" t="s">
        <v>51</v>
      </c>
      <c r="O151" s="59"/>
      <c r="P151" s="182">
        <f>O151*H151</f>
        <v>0</v>
      </c>
      <c r="Q151" s="182">
        <v>1.3999999999999999E-4</v>
      </c>
      <c r="R151" s="182">
        <f>Q151*H151</f>
        <v>1.3999999999999999E-2</v>
      </c>
      <c r="S151" s="182">
        <v>0</v>
      </c>
      <c r="T151" s="183">
        <f>S151*H151</f>
        <v>0</v>
      </c>
      <c r="AR151" s="16" t="s">
        <v>137</v>
      </c>
      <c r="AT151" s="16" t="s">
        <v>133</v>
      </c>
      <c r="AU151" s="16" t="s">
        <v>87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137</v>
      </c>
      <c r="BK151" s="184">
        <f>ROUND(I151*H151,2)</f>
        <v>0</v>
      </c>
      <c r="BL151" s="16" t="s">
        <v>137</v>
      </c>
      <c r="BM151" s="16" t="s">
        <v>402</v>
      </c>
    </row>
    <row r="152" spans="2:65" s="11" customFormat="1" ht="10.199999999999999">
      <c r="B152" s="185"/>
      <c r="C152" s="186"/>
      <c r="D152" s="187" t="s">
        <v>139</v>
      </c>
      <c r="E152" s="188" t="s">
        <v>32</v>
      </c>
      <c r="F152" s="189" t="s">
        <v>817</v>
      </c>
      <c r="G152" s="186"/>
      <c r="H152" s="188" t="s">
        <v>32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139</v>
      </c>
      <c r="AU152" s="195" t="s">
        <v>87</v>
      </c>
      <c r="AV152" s="11" t="s">
        <v>23</v>
      </c>
      <c r="AW152" s="11" t="s">
        <v>39</v>
      </c>
      <c r="AX152" s="11" t="s">
        <v>78</v>
      </c>
      <c r="AY152" s="195" t="s">
        <v>131</v>
      </c>
    </row>
    <row r="153" spans="2:65" s="12" customFormat="1" ht="10.199999999999999">
      <c r="B153" s="196"/>
      <c r="C153" s="197"/>
      <c r="D153" s="187" t="s">
        <v>139</v>
      </c>
      <c r="E153" s="198" t="s">
        <v>32</v>
      </c>
      <c r="F153" s="199" t="s">
        <v>818</v>
      </c>
      <c r="G153" s="197"/>
      <c r="H153" s="200">
        <v>100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139</v>
      </c>
      <c r="AU153" s="206" t="s">
        <v>87</v>
      </c>
      <c r="AV153" s="12" t="s">
        <v>87</v>
      </c>
      <c r="AW153" s="12" t="s">
        <v>39</v>
      </c>
      <c r="AX153" s="12" t="s">
        <v>23</v>
      </c>
      <c r="AY153" s="206" t="s">
        <v>131</v>
      </c>
    </row>
    <row r="154" spans="2:65" s="1" customFormat="1" ht="16.5" customHeight="1">
      <c r="B154" s="33"/>
      <c r="C154" s="229" t="s">
        <v>8</v>
      </c>
      <c r="D154" s="229" t="s">
        <v>369</v>
      </c>
      <c r="E154" s="230" t="s">
        <v>406</v>
      </c>
      <c r="F154" s="231" t="s">
        <v>407</v>
      </c>
      <c r="G154" s="232" t="s">
        <v>136</v>
      </c>
      <c r="H154" s="233">
        <v>115</v>
      </c>
      <c r="I154" s="234"/>
      <c r="J154" s="235">
        <f>ROUND(I154*H154,2)</f>
        <v>0</v>
      </c>
      <c r="K154" s="231" t="s">
        <v>145</v>
      </c>
      <c r="L154" s="236"/>
      <c r="M154" s="237" t="s">
        <v>32</v>
      </c>
      <c r="N154" s="238" t="s">
        <v>51</v>
      </c>
      <c r="O154" s="59"/>
      <c r="P154" s="182">
        <f>O154*H154</f>
        <v>0</v>
      </c>
      <c r="Q154" s="182">
        <v>2.0000000000000001E-4</v>
      </c>
      <c r="R154" s="182">
        <f>Q154*H154</f>
        <v>2.3E-2</v>
      </c>
      <c r="S154" s="182">
        <v>0</v>
      </c>
      <c r="T154" s="183">
        <f>S154*H154</f>
        <v>0</v>
      </c>
      <c r="AR154" s="16" t="s">
        <v>182</v>
      </c>
      <c r="AT154" s="16" t="s">
        <v>369</v>
      </c>
      <c r="AU154" s="16" t="s">
        <v>87</v>
      </c>
      <c r="AY154" s="16" t="s">
        <v>131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137</v>
      </c>
      <c r="BK154" s="184">
        <f>ROUND(I154*H154,2)</f>
        <v>0</v>
      </c>
      <c r="BL154" s="16" t="s">
        <v>137</v>
      </c>
      <c r="BM154" s="16" t="s">
        <v>408</v>
      </c>
    </row>
    <row r="155" spans="2:65" s="12" customFormat="1" ht="10.199999999999999">
      <c r="B155" s="196"/>
      <c r="C155" s="197"/>
      <c r="D155" s="187" t="s">
        <v>139</v>
      </c>
      <c r="E155" s="197"/>
      <c r="F155" s="199" t="s">
        <v>819</v>
      </c>
      <c r="G155" s="197"/>
      <c r="H155" s="200">
        <v>115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139</v>
      </c>
      <c r="AU155" s="206" t="s">
        <v>87</v>
      </c>
      <c r="AV155" s="12" t="s">
        <v>87</v>
      </c>
      <c r="AW155" s="12" t="s">
        <v>4</v>
      </c>
      <c r="AX155" s="12" t="s">
        <v>23</v>
      </c>
      <c r="AY155" s="206" t="s">
        <v>131</v>
      </c>
    </row>
    <row r="156" spans="2:65" s="1" customFormat="1" ht="16.5" customHeight="1">
      <c r="B156" s="33"/>
      <c r="C156" s="173" t="s">
        <v>235</v>
      </c>
      <c r="D156" s="173" t="s">
        <v>133</v>
      </c>
      <c r="E156" s="174" t="s">
        <v>411</v>
      </c>
      <c r="F156" s="175" t="s">
        <v>412</v>
      </c>
      <c r="G156" s="176" t="s">
        <v>185</v>
      </c>
      <c r="H156" s="177">
        <v>48</v>
      </c>
      <c r="I156" s="178"/>
      <c r="J156" s="179">
        <f>ROUND(I156*H156,2)</f>
        <v>0</v>
      </c>
      <c r="K156" s="175" t="s">
        <v>145</v>
      </c>
      <c r="L156" s="37"/>
      <c r="M156" s="180" t="s">
        <v>32</v>
      </c>
      <c r="N156" s="181" t="s">
        <v>51</v>
      </c>
      <c r="O156" s="59"/>
      <c r="P156" s="182">
        <f>O156*H156</f>
        <v>0</v>
      </c>
      <c r="Q156" s="182">
        <v>1.6000000000000001E-4</v>
      </c>
      <c r="R156" s="182">
        <f>Q156*H156</f>
        <v>7.6800000000000011E-3</v>
      </c>
      <c r="S156" s="182">
        <v>0</v>
      </c>
      <c r="T156" s="183">
        <f>S156*H156</f>
        <v>0</v>
      </c>
      <c r="AR156" s="16" t="s">
        <v>137</v>
      </c>
      <c r="AT156" s="16" t="s">
        <v>133</v>
      </c>
      <c r="AU156" s="16" t="s">
        <v>87</v>
      </c>
      <c r="AY156" s="16" t="s">
        <v>131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137</v>
      </c>
      <c r="BK156" s="184">
        <f>ROUND(I156*H156,2)</f>
        <v>0</v>
      </c>
      <c r="BL156" s="16" t="s">
        <v>137</v>
      </c>
      <c r="BM156" s="16" t="s">
        <v>413</v>
      </c>
    </row>
    <row r="157" spans="2:65" s="11" customFormat="1" ht="10.199999999999999">
      <c r="B157" s="185"/>
      <c r="C157" s="186"/>
      <c r="D157" s="187" t="s">
        <v>139</v>
      </c>
      <c r="E157" s="188" t="s">
        <v>32</v>
      </c>
      <c r="F157" s="189" t="s">
        <v>820</v>
      </c>
      <c r="G157" s="186"/>
      <c r="H157" s="188" t="s">
        <v>32</v>
      </c>
      <c r="I157" s="190"/>
      <c r="J157" s="186"/>
      <c r="K157" s="186"/>
      <c r="L157" s="191"/>
      <c r="M157" s="192"/>
      <c r="N157" s="193"/>
      <c r="O157" s="193"/>
      <c r="P157" s="193"/>
      <c r="Q157" s="193"/>
      <c r="R157" s="193"/>
      <c r="S157" s="193"/>
      <c r="T157" s="194"/>
      <c r="AT157" s="195" t="s">
        <v>139</v>
      </c>
      <c r="AU157" s="195" t="s">
        <v>87</v>
      </c>
      <c r="AV157" s="11" t="s">
        <v>23</v>
      </c>
      <c r="AW157" s="11" t="s">
        <v>39</v>
      </c>
      <c r="AX157" s="11" t="s">
        <v>78</v>
      </c>
      <c r="AY157" s="195" t="s">
        <v>131</v>
      </c>
    </row>
    <row r="158" spans="2:65" s="12" customFormat="1" ht="10.199999999999999">
      <c r="B158" s="196"/>
      <c r="C158" s="197"/>
      <c r="D158" s="187" t="s">
        <v>139</v>
      </c>
      <c r="E158" s="198" t="s">
        <v>32</v>
      </c>
      <c r="F158" s="199" t="s">
        <v>821</v>
      </c>
      <c r="G158" s="197"/>
      <c r="H158" s="200">
        <v>48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139</v>
      </c>
      <c r="AU158" s="206" t="s">
        <v>87</v>
      </c>
      <c r="AV158" s="12" t="s">
        <v>87</v>
      </c>
      <c r="AW158" s="12" t="s">
        <v>39</v>
      </c>
      <c r="AX158" s="12" t="s">
        <v>23</v>
      </c>
      <c r="AY158" s="206" t="s">
        <v>131</v>
      </c>
    </row>
    <row r="159" spans="2:65" s="1" customFormat="1" ht="16.5" customHeight="1">
      <c r="B159" s="33"/>
      <c r="C159" s="173" t="s">
        <v>239</v>
      </c>
      <c r="D159" s="173" t="s">
        <v>133</v>
      </c>
      <c r="E159" s="174" t="s">
        <v>417</v>
      </c>
      <c r="F159" s="175" t="s">
        <v>418</v>
      </c>
      <c r="G159" s="176" t="s">
        <v>157</v>
      </c>
      <c r="H159" s="177">
        <v>47.81</v>
      </c>
      <c r="I159" s="178"/>
      <c r="J159" s="179">
        <f>ROUND(I159*H159,2)</f>
        <v>0</v>
      </c>
      <c r="K159" s="175" t="s">
        <v>145</v>
      </c>
      <c r="L159" s="37"/>
      <c r="M159" s="180" t="s">
        <v>32</v>
      </c>
      <c r="N159" s="181" t="s">
        <v>51</v>
      </c>
      <c r="O159" s="59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6" t="s">
        <v>137</v>
      </c>
      <c r="AT159" s="16" t="s">
        <v>133</v>
      </c>
      <c r="AU159" s="16" t="s">
        <v>87</v>
      </c>
      <c r="AY159" s="16" t="s">
        <v>131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137</v>
      </c>
      <c r="BK159" s="184">
        <f>ROUND(I159*H159,2)</f>
        <v>0</v>
      </c>
      <c r="BL159" s="16" t="s">
        <v>137</v>
      </c>
      <c r="BM159" s="16" t="s">
        <v>419</v>
      </c>
    </row>
    <row r="160" spans="2:65" s="11" customFormat="1" ht="10.199999999999999">
      <c r="B160" s="185"/>
      <c r="C160" s="186"/>
      <c r="D160" s="187" t="s">
        <v>139</v>
      </c>
      <c r="E160" s="188" t="s">
        <v>32</v>
      </c>
      <c r="F160" s="189" t="s">
        <v>388</v>
      </c>
      <c r="G160" s="186"/>
      <c r="H160" s="188" t="s">
        <v>32</v>
      </c>
      <c r="I160" s="190"/>
      <c r="J160" s="186"/>
      <c r="K160" s="186"/>
      <c r="L160" s="191"/>
      <c r="M160" s="192"/>
      <c r="N160" s="193"/>
      <c r="O160" s="193"/>
      <c r="P160" s="193"/>
      <c r="Q160" s="193"/>
      <c r="R160" s="193"/>
      <c r="S160" s="193"/>
      <c r="T160" s="194"/>
      <c r="AT160" s="195" t="s">
        <v>139</v>
      </c>
      <c r="AU160" s="195" t="s">
        <v>87</v>
      </c>
      <c r="AV160" s="11" t="s">
        <v>23</v>
      </c>
      <c r="AW160" s="11" t="s">
        <v>39</v>
      </c>
      <c r="AX160" s="11" t="s">
        <v>78</v>
      </c>
      <c r="AY160" s="195" t="s">
        <v>131</v>
      </c>
    </row>
    <row r="161" spans="2:65" s="11" customFormat="1" ht="10.199999999999999">
      <c r="B161" s="185"/>
      <c r="C161" s="186"/>
      <c r="D161" s="187" t="s">
        <v>139</v>
      </c>
      <c r="E161" s="188" t="s">
        <v>32</v>
      </c>
      <c r="F161" s="189" t="s">
        <v>822</v>
      </c>
      <c r="G161" s="186"/>
      <c r="H161" s="188" t="s">
        <v>32</v>
      </c>
      <c r="I161" s="190"/>
      <c r="J161" s="186"/>
      <c r="K161" s="186"/>
      <c r="L161" s="191"/>
      <c r="M161" s="192"/>
      <c r="N161" s="193"/>
      <c r="O161" s="193"/>
      <c r="P161" s="193"/>
      <c r="Q161" s="193"/>
      <c r="R161" s="193"/>
      <c r="S161" s="193"/>
      <c r="T161" s="194"/>
      <c r="AT161" s="195" t="s">
        <v>139</v>
      </c>
      <c r="AU161" s="195" t="s">
        <v>87</v>
      </c>
      <c r="AV161" s="11" t="s">
        <v>23</v>
      </c>
      <c r="AW161" s="11" t="s">
        <v>39</v>
      </c>
      <c r="AX161" s="11" t="s">
        <v>78</v>
      </c>
      <c r="AY161" s="195" t="s">
        <v>131</v>
      </c>
    </row>
    <row r="162" spans="2:65" s="12" customFormat="1" ht="10.199999999999999">
      <c r="B162" s="196"/>
      <c r="C162" s="197"/>
      <c r="D162" s="187" t="s">
        <v>139</v>
      </c>
      <c r="E162" s="198" t="s">
        <v>32</v>
      </c>
      <c r="F162" s="199" t="s">
        <v>823</v>
      </c>
      <c r="G162" s="197"/>
      <c r="H162" s="200">
        <v>25.6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139</v>
      </c>
      <c r="AU162" s="206" t="s">
        <v>87</v>
      </c>
      <c r="AV162" s="12" t="s">
        <v>87</v>
      </c>
      <c r="AW162" s="12" t="s">
        <v>39</v>
      </c>
      <c r="AX162" s="12" t="s">
        <v>78</v>
      </c>
      <c r="AY162" s="206" t="s">
        <v>131</v>
      </c>
    </row>
    <row r="163" spans="2:65" s="11" customFormat="1" ht="10.199999999999999">
      <c r="B163" s="185"/>
      <c r="C163" s="186"/>
      <c r="D163" s="187" t="s">
        <v>139</v>
      </c>
      <c r="E163" s="188" t="s">
        <v>32</v>
      </c>
      <c r="F163" s="189" t="s">
        <v>824</v>
      </c>
      <c r="G163" s="186"/>
      <c r="H163" s="188" t="s">
        <v>32</v>
      </c>
      <c r="I163" s="190"/>
      <c r="J163" s="186"/>
      <c r="K163" s="186"/>
      <c r="L163" s="191"/>
      <c r="M163" s="192"/>
      <c r="N163" s="193"/>
      <c r="O163" s="193"/>
      <c r="P163" s="193"/>
      <c r="Q163" s="193"/>
      <c r="R163" s="193"/>
      <c r="S163" s="193"/>
      <c r="T163" s="194"/>
      <c r="AT163" s="195" t="s">
        <v>139</v>
      </c>
      <c r="AU163" s="195" t="s">
        <v>87</v>
      </c>
      <c r="AV163" s="11" t="s">
        <v>23</v>
      </c>
      <c r="AW163" s="11" t="s">
        <v>39</v>
      </c>
      <c r="AX163" s="11" t="s">
        <v>78</v>
      </c>
      <c r="AY163" s="195" t="s">
        <v>131</v>
      </c>
    </row>
    <row r="164" spans="2:65" s="12" customFormat="1" ht="10.199999999999999">
      <c r="B164" s="196"/>
      <c r="C164" s="197"/>
      <c r="D164" s="187" t="s">
        <v>139</v>
      </c>
      <c r="E164" s="198" t="s">
        <v>32</v>
      </c>
      <c r="F164" s="199" t="s">
        <v>825</v>
      </c>
      <c r="G164" s="197"/>
      <c r="H164" s="200">
        <v>22.21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139</v>
      </c>
      <c r="AU164" s="206" t="s">
        <v>87</v>
      </c>
      <c r="AV164" s="12" t="s">
        <v>87</v>
      </c>
      <c r="AW164" s="12" t="s">
        <v>39</v>
      </c>
      <c r="AX164" s="12" t="s">
        <v>78</v>
      </c>
      <c r="AY164" s="206" t="s">
        <v>131</v>
      </c>
    </row>
    <row r="165" spans="2:65" s="13" customFormat="1" ht="10.199999999999999">
      <c r="B165" s="207"/>
      <c r="C165" s="208"/>
      <c r="D165" s="187" t="s">
        <v>139</v>
      </c>
      <c r="E165" s="209" t="s">
        <v>32</v>
      </c>
      <c r="F165" s="210" t="s">
        <v>164</v>
      </c>
      <c r="G165" s="208"/>
      <c r="H165" s="211">
        <v>47.81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139</v>
      </c>
      <c r="AU165" s="217" t="s">
        <v>87</v>
      </c>
      <c r="AV165" s="13" t="s">
        <v>137</v>
      </c>
      <c r="AW165" s="13" t="s">
        <v>39</v>
      </c>
      <c r="AX165" s="13" t="s">
        <v>23</v>
      </c>
      <c r="AY165" s="217" t="s">
        <v>131</v>
      </c>
    </row>
    <row r="166" spans="2:65" s="1" customFormat="1" ht="16.5" customHeight="1">
      <c r="B166" s="33"/>
      <c r="C166" s="173" t="s">
        <v>245</v>
      </c>
      <c r="D166" s="173" t="s">
        <v>133</v>
      </c>
      <c r="E166" s="174" t="s">
        <v>425</v>
      </c>
      <c r="F166" s="175" t="s">
        <v>426</v>
      </c>
      <c r="G166" s="176" t="s">
        <v>136</v>
      </c>
      <c r="H166" s="177">
        <v>18</v>
      </c>
      <c r="I166" s="178"/>
      <c r="J166" s="179">
        <f>ROUND(I166*H166,2)</f>
        <v>0</v>
      </c>
      <c r="K166" s="175" t="s">
        <v>145</v>
      </c>
      <c r="L166" s="37"/>
      <c r="M166" s="180" t="s">
        <v>32</v>
      </c>
      <c r="N166" s="181" t="s">
        <v>51</v>
      </c>
      <c r="O166" s="59"/>
      <c r="P166" s="182">
        <f>O166*H166</f>
        <v>0</v>
      </c>
      <c r="Q166" s="182">
        <v>1.4357E-3</v>
      </c>
      <c r="R166" s="182">
        <f>Q166*H166</f>
        <v>2.58426E-2</v>
      </c>
      <c r="S166" s="182">
        <v>0</v>
      </c>
      <c r="T166" s="183">
        <f>S166*H166</f>
        <v>0</v>
      </c>
      <c r="AR166" s="16" t="s">
        <v>137</v>
      </c>
      <c r="AT166" s="16" t="s">
        <v>133</v>
      </c>
      <c r="AU166" s="16" t="s">
        <v>87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137</v>
      </c>
      <c r="BK166" s="184">
        <f>ROUND(I166*H166,2)</f>
        <v>0</v>
      </c>
      <c r="BL166" s="16" t="s">
        <v>137</v>
      </c>
      <c r="BM166" s="16" t="s">
        <v>427</v>
      </c>
    </row>
    <row r="167" spans="2:65" s="11" customFormat="1" ht="10.199999999999999">
      <c r="B167" s="185"/>
      <c r="C167" s="186"/>
      <c r="D167" s="187" t="s">
        <v>139</v>
      </c>
      <c r="E167" s="188" t="s">
        <v>32</v>
      </c>
      <c r="F167" s="189" t="s">
        <v>826</v>
      </c>
      <c r="G167" s="186"/>
      <c r="H167" s="188" t="s">
        <v>32</v>
      </c>
      <c r="I167" s="190"/>
      <c r="J167" s="186"/>
      <c r="K167" s="186"/>
      <c r="L167" s="191"/>
      <c r="M167" s="192"/>
      <c r="N167" s="193"/>
      <c r="O167" s="193"/>
      <c r="P167" s="193"/>
      <c r="Q167" s="193"/>
      <c r="R167" s="193"/>
      <c r="S167" s="193"/>
      <c r="T167" s="194"/>
      <c r="AT167" s="195" t="s">
        <v>139</v>
      </c>
      <c r="AU167" s="195" t="s">
        <v>87</v>
      </c>
      <c r="AV167" s="11" t="s">
        <v>23</v>
      </c>
      <c r="AW167" s="11" t="s">
        <v>39</v>
      </c>
      <c r="AX167" s="11" t="s">
        <v>78</v>
      </c>
      <c r="AY167" s="195" t="s">
        <v>131</v>
      </c>
    </row>
    <row r="168" spans="2:65" s="12" customFormat="1" ht="10.199999999999999">
      <c r="B168" s="196"/>
      <c r="C168" s="197"/>
      <c r="D168" s="187" t="s">
        <v>139</v>
      </c>
      <c r="E168" s="198" t="s">
        <v>32</v>
      </c>
      <c r="F168" s="199" t="s">
        <v>538</v>
      </c>
      <c r="G168" s="197"/>
      <c r="H168" s="200">
        <v>10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139</v>
      </c>
      <c r="AU168" s="206" t="s">
        <v>87</v>
      </c>
      <c r="AV168" s="12" t="s">
        <v>87</v>
      </c>
      <c r="AW168" s="12" t="s">
        <v>39</v>
      </c>
      <c r="AX168" s="12" t="s">
        <v>78</v>
      </c>
      <c r="AY168" s="206" t="s">
        <v>131</v>
      </c>
    </row>
    <row r="169" spans="2:65" s="11" customFormat="1" ht="10.199999999999999">
      <c r="B169" s="185"/>
      <c r="C169" s="186"/>
      <c r="D169" s="187" t="s">
        <v>139</v>
      </c>
      <c r="E169" s="188" t="s">
        <v>32</v>
      </c>
      <c r="F169" s="189" t="s">
        <v>827</v>
      </c>
      <c r="G169" s="186"/>
      <c r="H169" s="188" t="s">
        <v>32</v>
      </c>
      <c r="I169" s="190"/>
      <c r="J169" s="186"/>
      <c r="K169" s="186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139</v>
      </c>
      <c r="AU169" s="195" t="s">
        <v>87</v>
      </c>
      <c r="AV169" s="11" t="s">
        <v>23</v>
      </c>
      <c r="AW169" s="11" t="s">
        <v>39</v>
      </c>
      <c r="AX169" s="11" t="s">
        <v>78</v>
      </c>
      <c r="AY169" s="195" t="s">
        <v>131</v>
      </c>
    </row>
    <row r="170" spans="2:65" s="12" customFormat="1" ht="10.199999999999999">
      <c r="B170" s="196"/>
      <c r="C170" s="197"/>
      <c r="D170" s="187" t="s">
        <v>139</v>
      </c>
      <c r="E170" s="198" t="s">
        <v>32</v>
      </c>
      <c r="F170" s="199" t="s">
        <v>828</v>
      </c>
      <c r="G170" s="197"/>
      <c r="H170" s="200">
        <v>8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139</v>
      </c>
      <c r="AU170" s="206" t="s">
        <v>87</v>
      </c>
      <c r="AV170" s="12" t="s">
        <v>87</v>
      </c>
      <c r="AW170" s="12" t="s">
        <v>39</v>
      </c>
      <c r="AX170" s="12" t="s">
        <v>78</v>
      </c>
      <c r="AY170" s="206" t="s">
        <v>131</v>
      </c>
    </row>
    <row r="171" spans="2:65" s="13" customFormat="1" ht="10.199999999999999">
      <c r="B171" s="207"/>
      <c r="C171" s="208"/>
      <c r="D171" s="187" t="s">
        <v>139</v>
      </c>
      <c r="E171" s="209" t="s">
        <v>32</v>
      </c>
      <c r="F171" s="210" t="s">
        <v>164</v>
      </c>
      <c r="G171" s="208"/>
      <c r="H171" s="211">
        <v>18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139</v>
      </c>
      <c r="AU171" s="217" t="s">
        <v>87</v>
      </c>
      <c r="AV171" s="13" t="s">
        <v>137</v>
      </c>
      <c r="AW171" s="13" t="s">
        <v>39</v>
      </c>
      <c r="AX171" s="13" t="s">
        <v>23</v>
      </c>
      <c r="AY171" s="217" t="s">
        <v>131</v>
      </c>
    </row>
    <row r="172" spans="2:65" s="1" customFormat="1" ht="16.5" customHeight="1">
      <c r="B172" s="33"/>
      <c r="C172" s="173" t="s">
        <v>251</v>
      </c>
      <c r="D172" s="173" t="s">
        <v>133</v>
      </c>
      <c r="E172" s="174" t="s">
        <v>432</v>
      </c>
      <c r="F172" s="175" t="s">
        <v>433</v>
      </c>
      <c r="G172" s="176" t="s">
        <v>136</v>
      </c>
      <c r="H172" s="177">
        <v>18</v>
      </c>
      <c r="I172" s="178"/>
      <c r="J172" s="179">
        <f>ROUND(I172*H172,2)</f>
        <v>0</v>
      </c>
      <c r="K172" s="175" t="s">
        <v>145</v>
      </c>
      <c r="L172" s="37"/>
      <c r="M172" s="180" t="s">
        <v>32</v>
      </c>
      <c r="N172" s="181" t="s">
        <v>51</v>
      </c>
      <c r="O172" s="59"/>
      <c r="P172" s="182">
        <f>O172*H172</f>
        <v>0</v>
      </c>
      <c r="Q172" s="182">
        <v>3.6000000000000001E-5</v>
      </c>
      <c r="R172" s="182">
        <f>Q172*H172</f>
        <v>6.4800000000000003E-4</v>
      </c>
      <c r="S172" s="182">
        <v>0</v>
      </c>
      <c r="T172" s="183">
        <f>S172*H172</f>
        <v>0</v>
      </c>
      <c r="AR172" s="16" t="s">
        <v>137</v>
      </c>
      <c r="AT172" s="16" t="s">
        <v>133</v>
      </c>
      <c r="AU172" s="16" t="s">
        <v>87</v>
      </c>
      <c r="AY172" s="16" t="s">
        <v>131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137</v>
      </c>
      <c r="BK172" s="184">
        <f>ROUND(I172*H172,2)</f>
        <v>0</v>
      </c>
      <c r="BL172" s="16" t="s">
        <v>137</v>
      </c>
      <c r="BM172" s="16" t="s">
        <v>434</v>
      </c>
    </row>
    <row r="173" spans="2:65" s="1" customFormat="1" ht="16.5" customHeight="1">
      <c r="B173" s="33"/>
      <c r="C173" s="173" t="s">
        <v>267</v>
      </c>
      <c r="D173" s="173" t="s">
        <v>133</v>
      </c>
      <c r="E173" s="174" t="s">
        <v>443</v>
      </c>
      <c r="F173" s="175" t="s">
        <v>444</v>
      </c>
      <c r="G173" s="176" t="s">
        <v>438</v>
      </c>
      <c r="H173" s="177">
        <v>1.575</v>
      </c>
      <c r="I173" s="178"/>
      <c r="J173" s="179">
        <f>ROUND(I173*H173,2)</f>
        <v>0</v>
      </c>
      <c r="K173" s="175" t="s">
        <v>145</v>
      </c>
      <c r="L173" s="37"/>
      <c r="M173" s="180" t="s">
        <v>32</v>
      </c>
      <c r="N173" s="181" t="s">
        <v>51</v>
      </c>
      <c r="O173" s="59"/>
      <c r="P173" s="182">
        <f>O173*H173</f>
        <v>0</v>
      </c>
      <c r="Q173" s="182">
        <v>1.0597399999999999</v>
      </c>
      <c r="R173" s="182">
        <f>Q173*H173</f>
        <v>1.6690904999999998</v>
      </c>
      <c r="S173" s="182">
        <v>0</v>
      </c>
      <c r="T173" s="183">
        <f>S173*H173</f>
        <v>0</v>
      </c>
      <c r="AR173" s="16" t="s">
        <v>137</v>
      </c>
      <c r="AT173" s="16" t="s">
        <v>133</v>
      </c>
      <c r="AU173" s="16" t="s">
        <v>87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137</v>
      </c>
      <c r="BK173" s="184">
        <f>ROUND(I173*H173,2)</f>
        <v>0</v>
      </c>
      <c r="BL173" s="16" t="s">
        <v>137</v>
      </c>
      <c r="BM173" s="16" t="s">
        <v>445</v>
      </c>
    </row>
    <row r="174" spans="2:65" s="11" customFormat="1" ht="10.199999999999999">
      <c r="B174" s="185"/>
      <c r="C174" s="186"/>
      <c r="D174" s="187" t="s">
        <v>139</v>
      </c>
      <c r="E174" s="188" t="s">
        <v>32</v>
      </c>
      <c r="F174" s="189" t="s">
        <v>829</v>
      </c>
      <c r="G174" s="186"/>
      <c r="H174" s="188" t="s">
        <v>32</v>
      </c>
      <c r="I174" s="190"/>
      <c r="J174" s="186"/>
      <c r="K174" s="186"/>
      <c r="L174" s="191"/>
      <c r="M174" s="192"/>
      <c r="N174" s="193"/>
      <c r="O174" s="193"/>
      <c r="P174" s="193"/>
      <c r="Q174" s="193"/>
      <c r="R174" s="193"/>
      <c r="S174" s="193"/>
      <c r="T174" s="194"/>
      <c r="AT174" s="195" t="s">
        <v>139</v>
      </c>
      <c r="AU174" s="195" t="s">
        <v>87</v>
      </c>
      <c r="AV174" s="11" t="s">
        <v>23</v>
      </c>
      <c r="AW174" s="11" t="s">
        <v>39</v>
      </c>
      <c r="AX174" s="11" t="s">
        <v>78</v>
      </c>
      <c r="AY174" s="195" t="s">
        <v>131</v>
      </c>
    </row>
    <row r="175" spans="2:65" s="12" customFormat="1" ht="10.199999999999999">
      <c r="B175" s="196"/>
      <c r="C175" s="197"/>
      <c r="D175" s="187" t="s">
        <v>139</v>
      </c>
      <c r="E175" s="198" t="s">
        <v>32</v>
      </c>
      <c r="F175" s="199" t="s">
        <v>830</v>
      </c>
      <c r="G175" s="197"/>
      <c r="H175" s="200">
        <v>1.575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139</v>
      </c>
      <c r="AU175" s="206" t="s">
        <v>87</v>
      </c>
      <c r="AV175" s="12" t="s">
        <v>87</v>
      </c>
      <c r="AW175" s="12" t="s">
        <v>39</v>
      </c>
      <c r="AX175" s="12" t="s">
        <v>23</v>
      </c>
      <c r="AY175" s="206" t="s">
        <v>131</v>
      </c>
    </row>
    <row r="176" spans="2:65" s="10" customFormat="1" ht="22.8" customHeight="1">
      <c r="B176" s="157"/>
      <c r="C176" s="158"/>
      <c r="D176" s="159" t="s">
        <v>77</v>
      </c>
      <c r="E176" s="171" t="s">
        <v>149</v>
      </c>
      <c r="F176" s="171" t="s">
        <v>448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SUM(P177:P183)</f>
        <v>0</v>
      </c>
      <c r="Q176" s="165"/>
      <c r="R176" s="166">
        <f>SUM(R177:R183)</f>
        <v>51.612624316499996</v>
      </c>
      <c r="S176" s="165"/>
      <c r="T176" s="167">
        <f>SUM(T177:T183)</f>
        <v>0</v>
      </c>
      <c r="AR176" s="168" t="s">
        <v>23</v>
      </c>
      <c r="AT176" s="169" t="s">
        <v>77</v>
      </c>
      <c r="AU176" s="169" t="s">
        <v>23</v>
      </c>
      <c r="AY176" s="168" t="s">
        <v>131</v>
      </c>
      <c r="BK176" s="170">
        <f>SUM(BK177:BK183)</f>
        <v>0</v>
      </c>
    </row>
    <row r="177" spans="2:65" s="1" customFormat="1" ht="33.75" customHeight="1">
      <c r="B177" s="33"/>
      <c r="C177" s="173" t="s">
        <v>7</v>
      </c>
      <c r="D177" s="173" t="s">
        <v>133</v>
      </c>
      <c r="E177" s="174" t="s">
        <v>450</v>
      </c>
      <c r="F177" s="175" t="s">
        <v>451</v>
      </c>
      <c r="G177" s="176" t="s">
        <v>157</v>
      </c>
      <c r="H177" s="177">
        <v>16.574999999999999</v>
      </c>
      <c r="I177" s="178"/>
      <c r="J177" s="179">
        <f>ROUND(I177*H177,2)</f>
        <v>0</v>
      </c>
      <c r="K177" s="175" t="s">
        <v>145</v>
      </c>
      <c r="L177" s="37"/>
      <c r="M177" s="180" t="s">
        <v>32</v>
      </c>
      <c r="N177" s="181" t="s">
        <v>51</v>
      </c>
      <c r="O177" s="59"/>
      <c r="P177" s="182">
        <f>O177*H177</f>
        <v>0</v>
      </c>
      <c r="Q177" s="182">
        <v>3.1138838199999999</v>
      </c>
      <c r="R177" s="182">
        <f>Q177*H177</f>
        <v>51.612624316499996</v>
      </c>
      <c r="S177" s="182">
        <v>0</v>
      </c>
      <c r="T177" s="183">
        <f>S177*H177</f>
        <v>0</v>
      </c>
      <c r="AR177" s="16" t="s">
        <v>137</v>
      </c>
      <c r="AT177" s="16" t="s">
        <v>133</v>
      </c>
      <c r="AU177" s="16" t="s">
        <v>87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137</v>
      </c>
      <c r="BK177" s="184">
        <f>ROUND(I177*H177,2)</f>
        <v>0</v>
      </c>
      <c r="BL177" s="16" t="s">
        <v>137</v>
      </c>
      <c r="BM177" s="16" t="s">
        <v>452</v>
      </c>
    </row>
    <row r="178" spans="2:65" s="11" customFormat="1" ht="10.199999999999999">
      <c r="B178" s="185"/>
      <c r="C178" s="186"/>
      <c r="D178" s="187" t="s">
        <v>139</v>
      </c>
      <c r="E178" s="188" t="s">
        <v>32</v>
      </c>
      <c r="F178" s="189" t="s">
        <v>831</v>
      </c>
      <c r="G178" s="186"/>
      <c r="H178" s="188" t="s">
        <v>32</v>
      </c>
      <c r="I178" s="190"/>
      <c r="J178" s="186"/>
      <c r="K178" s="186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139</v>
      </c>
      <c r="AU178" s="195" t="s">
        <v>87</v>
      </c>
      <c r="AV178" s="11" t="s">
        <v>23</v>
      </c>
      <c r="AW178" s="11" t="s">
        <v>39</v>
      </c>
      <c r="AX178" s="11" t="s">
        <v>78</v>
      </c>
      <c r="AY178" s="195" t="s">
        <v>131</v>
      </c>
    </row>
    <row r="179" spans="2:65" s="11" customFormat="1" ht="10.199999999999999">
      <c r="B179" s="185"/>
      <c r="C179" s="186"/>
      <c r="D179" s="187" t="s">
        <v>139</v>
      </c>
      <c r="E179" s="188" t="s">
        <v>32</v>
      </c>
      <c r="F179" s="189" t="s">
        <v>822</v>
      </c>
      <c r="G179" s="186"/>
      <c r="H179" s="188" t="s">
        <v>32</v>
      </c>
      <c r="I179" s="190"/>
      <c r="J179" s="186"/>
      <c r="K179" s="186"/>
      <c r="L179" s="191"/>
      <c r="M179" s="192"/>
      <c r="N179" s="193"/>
      <c r="O179" s="193"/>
      <c r="P179" s="193"/>
      <c r="Q179" s="193"/>
      <c r="R179" s="193"/>
      <c r="S179" s="193"/>
      <c r="T179" s="194"/>
      <c r="AT179" s="195" t="s">
        <v>139</v>
      </c>
      <c r="AU179" s="195" t="s">
        <v>87</v>
      </c>
      <c r="AV179" s="11" t="s">
        <v>23</v>
      </c>
      <c r="AW179" s="11" t="s">
        <v>39</v>
      </c>
      <c r="AX179" s="11" t="s">
        <v>78</v>
      </c>
      <c r="AY179" s="195" t="s">
        <v>131</v>
      </c>
    </row>
    <row r="180" spans="2:65" s="12" customFormat="1" ht="10.199999999999999">
      <c r="B180" s="196"/>
      <c r="C180" s="197"/>
      <c r="D180" s="187" t="s">
        <v>139</v>
      </c>
      <c r="E180" s="198" t="s">
        <v>32</v>
      </c>
      <c r="F180" s="199" t="s">
        <v>832</v>
      </c>
      <c r="G180" s="197"/>
      <c r="H180" s="200">
        <v>8.67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139</v>
      </c>
      <c r="AU180" s="206" t="s">
        <v>87</v>
      </c>
      <c r="AV180" s="12" t="s">
        <v>87</v>
      </c>
      <c r="AW180" s="12" t="s">
        <v>39</v>
      </c>
      <c r="AX180" s="12" t="s">
        <v>78</v>
      </c>
      <c r="AY180" s="206" t="s">
        <v>131</v>
      </c>
    </row>
    <row r="181" spans="2:65" s="11" customFormat="1" ht="10.199999999999999">
      <c r="B181" s="185"/>
      <c r="C181" s="186"/>
      <c r="D181" s="187" t="s">
        <v>139</v>
      </c>
      <c r="E181" s="188" t="s">
        <v>32</v>
      </c>
      <c r="F181" s="189" t="s">
        <v>824</v>
      </c>
      <c r="G181" s="186"/>
      <c r="H181" s="188" t="s">
        <v>32</v>
      </c>
      <c r="I181" s="190"/>
      <c r="J181" s="186"/>
      <c r="K181" s="186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139</v>
      </c>
      <c r="AU181" s="195" t="s">
        <v>87</v>
      </c>
      <c r="AV181" s="11" t="s">
        <v>23</v>
      </c>
      <c r="AW181" s="11" t="s">
        <v>39</v>
      </c>
      <c r="AX181" s="11" t="s">
        <v>78</v>
      </c>
      <c r="AY181" s="195" t="s">
        <v>131</v>
      </c>
    </row>
    <row r="182" spans="2:65" s="12" customFormat="1" ht="10.199999999999999">
      <c r="B182" s="196"/>
      <c r="C182" s="197"/>
      <c r="D182" s="187" t="s">
        <v>139</v>
      </c>
      <c r="E182" s="198" t="s">
        <v>32</v>
      </c>
      <c r="F182" s="199" t="s">
        <v>833</v>
      </c>
      <c r="G182" s="197"/>
      <c r="H182" s="200">
        <v>7.9050000000000002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139</v>
      </c>
      <c r="AU182" s="206" t="s">
        <v>87</v>
      </c>
      <c r="AV182" s="12" t="s">
        <v>87</v>
      </c>
      <c r="AW182" s="12" t="s">
        <v>39</v>
      </c>
      <c r="AX182" s="12" t="s">
        <v>78</v>
      </c>
      <c r="AY182" s="206" t="s">
        <v>131</v>
      </c>
    </row>
    <row r="183" spans="2:65" s="13" customFormat="1" ht="10.199999999999999">
      <c r="B183" s="207"/>
      <c r="C183" s="208"/>
      <c r="D183" s="187" t="s">
        <v>139</v>
      </c>
      <c r="E183" s="209" t="s">
        <v>32</v>
      </c>
      <c r="F183" s="210" t="s">
        <v>164</v>
      </c>
      <c r="G183" s="208"/>
      <c r="H183" s="211">
        <v>16.574999999999999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139</v>
      </c>
      <c r="AU183" s="217" t="s">
        <v>87</v>
      </c>
      <c r="AV183" s="13" t="s">
        <v>137</v>
      </c>
      <c r="AW183" s="13" t="s">
        <v>39</v>
      </c>
      <c r="AX183" s="13" t="s">
        <v>23</v>
      </c>
      <c r="AY183" s="217" t="s">
        <v>131</v>
      </c>
    </row>
    <row r="184" spans="2:65" s="10" customFormat="1" ht="22.8" customHeight="1">
      <c r="B184" s="157"/>
      <c r="C184" s="158"/>
      <c r="D184" s="159" t="s">
        <v>77</v>
      </c>
      <c r="E184" s="171" t="s">
        <v>137</v>
      </c>
      <c r="F184" s="171" t="s">
        <v>545</v>
      </c>
      <c r="G184" s="158"/>
      <c r="H184" s="158"/>
      <c r="I184" s="161"/>
      <c r="J184" s="172">
        <f>BK184</f>
        <v>0</v>
      </c>
      <c r="K184" s="158"/>
      <c r="L184" s="163"/>
      <c r="M184" s="164"/>
      <c r="N184" s="165"/>
      <c r="O184" s="165"/>
      <c r="P184" s="166">
        <f>SUM(P185:P199)</f>
        <v>0</v>
      </c>
      <c r="Q184" s="165"/>
      <c r="R184" s="166">
        <f>SUM(R185:R199)</f>
        <v>23.075078399999999</v>
      </c>
      <c r="S184" s="165"/>
      <c r="T184" s="167">
        <f>SUM(T185:T199)</f>
        <v>0</v>
      </c>
      <c r="AR184" s="168" t="s">
        <v>23</v>
      </c>
      <c r="AT184" s="169" t="s">
        <v>77</v>
      </c>
      <c r="AU184" s="169" t="s">
        <v>23</v>
      </c>
      <c r="AY184" s="168" t="s">
        <v>131</v>
      </c>
      <c r="BK184" s="170">
        <f>SUM(BK185:BK199)</f>
        <v>0</v>
      </c>
    </row>
    <row r="185" spans="2:65" s="1" customFormat="1" ht="16.5" customHeight="1">
      <c r="B185" s="33"/>
      <c r="C185" s="173" t="s">
        <v>283</v>
      </c>
      <c r="D185" s="173" t="s">
        <v>133</v>
      </c>
      <c r="E185" s="174" t="s">
        <v>553</v>
      </c>
      <c r="F185" s="175" t="s">
        <v>554</v>
      </c>
      <c r="G185" s="176" t="s">
        <v>157</v>
      </c>
      <c r="H185" s="177">
        <v>9.48</v>
      </c>
      <c r="I185" s="178"/>
      <c r="J185" s="179">
        <f>ROUND(I185*H185,2)</f>
        <v>0</v>
      </c>
      <c r="K185" s="175" t="s">
        <v>145</v>
      </c>
      <c r="L185" s="37"/>
      <c r="M185" s="180" t="s">
        <v>32</v>
      </c>
      <c r="N185" s="181" t="s">
        <v>51</v>
      </c>
      <c r="O185" s="59"/>
      <c r="P185" s="182">
        <f>O185*H185</f>
        <v>0</v>
      </c>
      <c r="Q185" s="182">
        <v>2.4340799999999998</v>
      </c>
      <c r="R185" s="182">
        <f>Q185*H185</f>
        <v>23.075078399999999</v>
      </c>
      <c r="S185" s="182">
        <v>0</v>
      </c>
      <c r="T185" s="183">
        <f>S185*H185</f>
        <v>0</v>
      </c>
      <c r="AR185" s="16" t="s">
        <v>137</v>
      </c>
      <c r="AT185" s="16" t="s">
        <v>133</v>
      </c>
      <c r="AU185" s="16" t="s">
        <v>87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137</v>
      </c>
      <c r="BK185" s="184">
        <f>ROUND(I185*H185,2)</f>
        <v>0</v>
      </c>
      <c r="BL185" s="16" t="s">
        <v>137</v>
      </c>
      <c r="BM185" s="16" t="s">
        <v>555</v>
      </c>
    </row>
    <row r="186" spans="2:65" s="11" customFormat="1" ht="20.399999999999999">
      <c r="B186" s="185"/>
      <c r="C186" s="186"/>
      <c r="D186" s="187" t="s">
        <v>139</v>
      </c>
      <c r="E186" s="188" t="s">
        <v>32</v>
      </c>
      <c r="F186" s="189" t="s">
        <v>834</v>
      </c>
      <c r="G186" s="186"/>
      <c r="H186" s="188" t="s">
        <v>32</v>
      </c>
      <c r="I186" s="190"/>
      <c r="J186" s="186"/>
      <c r="K186" s="186"/>
      <c r="L186" s="191"/>
      <c r="M186" s="192"/>
      <c r="N186" s="193"/>
      <c r="O186" s="193"/>
      <c r="P186" s="193"/>
      <c r="Q186" s="193"/>
      <c r="R186" s="193"/>
      <c r="S186" s="193"/>
      <c r="T186" s="194"/>
      <c r="AT186" s="195" t="s">
        <v>139</v>
      </c>
      <c r="AU186" s="195" t="s">
        <v>87</v>
      </c>
      <c r="AV186" s="11" t="s">
        <v>23</v>
      </c>
      <c r="AW186" s="11" t="s">
        <v>39</v>
      </c>
      <c r="AX186" s="11" t="s">
        <v>78</v>
      </c>
      <c r="AY186" s="195" t="s">
        <v>131</v>
      </c>
    </row>
    <row r="187" spans="2:65" s="11" customFormat="1" ht="10.199999999999999">
      <c r="B187" s="185"/>
      <c r="C187" s="186"/>
      <c r="D187" s="187" t="s">
        <v>139</v>
      </c>
      <c r="E187" s="188" t="s">
        <v>32</v>
      </c>
      <c r="F187" s="189" t="s">
        <v>557</v>
      </c>
      <c r="G187" s="186"/>
      <c r="H187" s="188" t="s">
        <v>32</v>
      </c>
      <c r="I187" s="190"/>
      <c r="J187" s="186"/>
      <c r="K187" s="186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139</v>
      </c>
      <c r="AU187" s="195" t="s">
        <v>87</v>
      </c>
      <c r="AV187" s="11" t="s">
        <v>23</v>
      </c>
      <c r="AW187" s="11" t="s">
        <v>39</v>
      </c>
      <c r="AX187" s="11" t="s">
        <v>78</v>
      </c>
      <c r="AY187" s="195" t="s">
        <v>131</v>
      </c>
    </row>
    <row r="188" spans="2:65" s="11" customFormat="1" ht="10.199999999999999">
      <c r="B188" s="185"/>
      <c r="C188" s="186"/>
      <c r="D188" s="187" t="s">
        <v>139</v>
      </c>
      <c r="E188" s="188" t="s">
        <v>32</v>
      </c>
      <c r="F188" s="189" t="s">
        <v>791</v>
      </c>
      <c r="G188" s="186"/>
      <c r="H188" s="188" t="s">
        <v>32</v>
      </c>
      <c r="I188" s="190"/>
      <c r="J188" s="186"/>
      <c r="K188" s="186"/>
      <c r="L188" s="191"/>
      <c r="M188" s="192"/>
      <c r="N188" s="193"/>
      <c r="O188" s="193"/>
      <c r="P188" s="193"/>
      <c r="Q188" s="193"/>
      <c r="R188" s="193"/>
      <c r="S188" s="193"/>
      <c r="T188" s="194"/>
      <c r="AT188" s="195" t="s">
        <v>139</v>
      </c>
      <c r="AU188" s="195" t="s">
        <v>87</v>
      </c>
      <c r="AV188" s="11" t="s">
        <v>23</v>
      </c>
      <c r="AW188" s="11" t="s">
        <v>39</v>
      </c>
      <c r="AX188" s="11" t="s">
        <v>78</v>
      </c>
      <c r="AY188" s="195" t="s">
        <v>131</v>
      </c>
    </row>
    <row r="189" spans="2:65" s="12" customFormat="1" ht="10.199999999999999">
      <c r="B189" s="196"/>
      <c r="C189" s="197"/>
      <c r="D189" s="187" t="s">
        <v>139</v>
      </c>
      <c r="E189" s="198" t="s">
        <v>32</v>
      </c>
      <c r="F189" s="199" t="s">
        <v>835</v>
      </c>
      <c r="G189" s="197"/>
      <c r="H189" s="200">
        <v>6.67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139</v>
      </c>
      <c r="AU189" s="206" t="s">
        <v>87</v>
      </c>
      <c r="AV189" s="12" t="s">
        <v>87</v>
      </c>
      <c r="AW189" s="12" t="s">
        <v>39</v>
      </c>
      <c r="AX189" s="12" t="s">
        <v>78</v>
      </c>
      <c r="AY189" s="206" t="s">
        <v>131</v>
      </c>
    </row>
    <row r="190" spans="2:65" s="11" customFormat="1" ht="10.199999999999999">
      <c r="B190" s="185"/>
      <c r="C190" s="186"/>
      <c r="D190" s="187" t="s">
        <v>139</v>
      </c>
      <c r="E190" s="188" t="s">
        <v>32</v>
      </c>
      <c r="F190" s="189" t="s">
        <v>793</v>
      </c>
      <c r="G190" s="186"/>
      <c r="H190" s="188" t="s">
        <v>32</v>
      </c>
      <c r="I190" s="190"/>
      <c r="J190" s="186"/>
      <c r="K190" s="186"/>
      <c r="L190" s="191"/>
      <c r="M190" s="192"/>
      <c r="N190" s="193"/>
      <c r="O190" s="193"/>
      <c r="P190" s="193"/>
      <c r="Q190" s="193"/>
      <c r="R190" s="193"/>
      <c r="S190" s="193"/>
      <c r="T190" s="194"/>
      <c r="AT190" s="195" t="s">
        <v>139</v>
      </c>
      <c r="AU190" s="195" t="s">
        <v>87</v>
      </c>
      <c r="AV190" s="11" t="s">
        <v>23</v>
      </c>
      <c r="AW190" s="11" t="s">
        <v>39</v>
      </c>
      <c r="AX190" s="11" t="s">
        <v>78</v>
      </c>
      <c r="AY190" s="195" t="s">
        <v>131</v>
      </c>
    </row>
    <row r="191" spans="2:65" s="12" customFormat="1" ht="10.199999999999999">
      <c r="B191" s="196"/>
      <c r="C191" s="197"/>
      <c r="D191" s="187" t="s">
        <v>139</v>
      </c>
      <c r="E191" s="198" t="s">
        <v>32</v>
      </c>
      <c r="F191" s="199" t="s">
        <v>836</v>
      </c>
      <c r="G191" s="197"/>
      <c r="H191" s="200">
        <v>2.81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139</v>
      </c>
      <c r="AU191" s="206" t="s">
        <v>87</v>
      </c>
      <c r="AV191" s="12" t="s">
        <v>87</v>
      </c>
      <c r="AW191" s="12" t="s">
        <v>39</v>
      </c>
      <c r="AX191" s="12" t="s">
        <v>78</v>
      </c>
      <c r="AY191" s="206" t="s">
        <v>131</v>
      </c>
    </row>
    <row r="192" spans="2:65" s="13" customFormat="1" ht="10.199999999999999">
      <c r="B192" s="207"/>
      <c r="C192" s="208"/>
      <c r="D192" s="187" t="s">
        <v>139</v>
      </c>
      <c r="E192" s="209" t="s">
        <v>32</v>
      </c>
      <c r="F192" s="210" t="s">
        <v>164</v>
      </c>
      <c r="G192" s="208"/>
      <c r="H192" s="211">
        <v>9.48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139</v>
      </c>
      <c r="AU192" s="217" t="s">
        <v>87</v>
      </c>
      <c r="AV192" s="13" t="s">
        <v>137</v>
      </c>
      <c r="AW192" s="13" t="s">
        <v>39</v>
      </c>
      <c r="AX192" s="13" t="s">
        <v>23</v>
      </c>
      <c r="AY192" s="217" t="s">
        <v>131</v>
      </c>
    </row>
    <row r="193" spans="2:65" s="1" customFormat="1" ht="22.5" customHeight="1">
      <c r="B193" s="33"/>
      <c r="C193" s="173" t="s">
        <v>290</v>
      </c>
      <c r="D193" s="173" t="s">
        <v>133</v>
      </c>
      <c r="E193" s="174" t="s">
        <v>559</v>
      </c>
      <c r="F193" s="175" t="s">
        <v>560</v>
      </c>
      <c r="G193" s="176" t="s">
        <v>136</v>
      </c>
      <c r="H193" s="177">
        <v>10.58</v>
      </c>
      <c r="I193" s="178"/>
      <c r="J193" s="179">
        <f>ROUND(I193*H193,2)</f>
        <v>0</v>
      </c>
      <c r="K193" s="175" t="s">
        <v>145</v>
      </c>
      <c r="L193" s="37"/>
      <c r="M193" s="180" t="s">
        <v>32</v>
      </c>
      <c r="N193" s="181" t="s">
        <v>51</v>
      </c>
      <c r="O193" s="59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AR193" s="16" t="s">
        <v>137</v>
      </c>
      <c r="AT193" s="16" t="s">
        <v>133</v>
      </c>
      <c r="AU193" s="16" t="s">
        <v>87</v>
      </c>
      <c r="AY193" s="16" t="s">
        <v>131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137</v>
      </c>
      <c r="BK193" s="184">
        <f>ROUND(I193*H193,2)</f>
        <v>0</v>
      </c>
      <c r="BL193" s="16" t="s">
        <v>137</v>
      </c>
      <c r="BM193" s="16" t="s">
        <v>561</v>
      </c>
    </row>
    <row r="194" spans="2:65" s="11" customFormat="1" ht="10.199999999999999">
      <c r="B194" s="185"/>
      <c r="C194" s="186"/>
      <c r="D194" s="187" t="s">
        <v>139</v>
      </c>
      <c r="E194" s="188" t="s">
        <v>32</v>
      </c>
      <c r="F194" s="189" t="s">
        <v>837</v>
      </c>
      <c r="G194" s="186"/>
      <c r="H194" s="188" t="s">
        <v>32</v>
      </c>
      <c r="I194" s="190"/>
      <c r="J194" s="186"/>
      <c r="K194" s="186"/>
      <c r="L194" s="191"/>
      <c r="M194" s="192"/>
      <c r="N194" s="193"/>
      <c r="O194" s="193"/>
      <c r="P194" s="193"/>
      <c r="Q194" s="193"/>
      <c r="R194" s="193"/>
      <c r="S194" s="193"/>
      <c r="T194" s="194"/>
      <c r="AT194" s="195" t="s">
        <v>139</v>
      </c>
      <c r="AU194" s="195" t="s">
        <v>87</v>
      </c>
      <c r="AV194" s="11" t="s">
        <v>23</v>
      </c>
      <c r="AW194" s="11" t="s">
        <v>39</v>
      </c>
      <c r="AX194" s="11" t="s">
        <v>78</v>
      </c>
      <c r="AY194" s="195" t="s">
        <v>131</v>
      </c>
    </row>
    <row r="195" spans="2:65" s="11" customFormat="1" ht="10.199999999999999">
      <c r="B195" s="185"/>
      <c r="C195" s="186"/>
      <c r="D195" s="187" t="s">
        <v>139</v>
      </c>
      <c r="E195" s="188" t="s">
        <v>32</v>
      </c>
      <c r="F195" s="189" t="s">
        <v>822</v>
      </c>
      <c r="G195" s="186"/>
      <c r="H195" s="188" t="s">
        <v>32</v>
      </c>
      <c r="I195" s="190"/>
      <c r="J195" s="186"/>
      <c r="K195" s="186"/>
      <c r="L195" s="191"/>
      <c r="M195" s="192"/>
      <c r="N195" s="193"/>
      <c r="O195" s="193"/>
      <c r="P195" s="193"/>
      <c r="Q195" s="193"/>
      <c r="R195" s="193"/>
      <c r="S195" s="193"/>
      <c r="T195" s="194"/>
      <c r="AT195" s="195" t="s">
        <v>139</v>
      </c>
      <c r="AU195" s="195" t="s">
        <v>87</v>
      </c>
      <c r="AV195" s="11" t="s">
        <v>23</v>
      </c>
      <c r="AW195" s="11" t="s">
        <v>39</v>
      </c>
      <c r="AX195" s="11" t="s">
        <v>78</v>
      </c>
      <c r="AY195" s="195" t="s">
        <v>131</v>
      </c>
    </row>
    <row r="196" spans="2:65" s="12" customFormat="1" ht="10.199999999999999">
      <c r="B196" s="196"/>
      <c r="C196" s="197"/>
      <c r="D196" s="187" t="s">
        <v>139</v>
      </c>
      <c r="E196" s="198" t="s">
        <v>32</v>
      </c>
      <c r="F196" s="199" t="s">
        <v>838</v>
      </c>
      <c r="G196" s="197"/>
      <c r="H196" s="200">
        <v>8.14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139</v>
      </c>
      <c r="AU196" s="206" t="s">
        <v>87</v>
      </c>
      <c r="AV196" s="12" t="s">
        <v>87</v>
      </c>
      <c r="AW196" s="12" t="s">
        <v>39</v>
      </c>
      <c r="AX196" s="12" t="s">
        <v>78</v>
      </c>
      <c r="AY196" s="206" t="s">
        <v>131</v>
      </c>
    </row>
    <row r="197" spans="2:65" s="11" customFormat="1" ht="10.199999999999999">
      <c r="B197" s="185"/>
      <c r="C197" s="186"/>
      <c r="D197" s="187" t="s">
        <v>139</v>
      </c>
      <c r="E197" s="188" t="s">
        <v>32</v>
      </c>
      <c r="F197" s="189" t="s">
        <v>824</v>
      </c>
      <c r="G197" s="186"/>
      <c r="H197" s="188" t="s">
        <v>32</v>
      </c>
      <c r="I197" s="190"/>
      <c r="J197" s="186"/>
      <c r="K197" s="186"/>
      <c r="L197" s="191"/>
      <c r="M197" s="192"/>
      <c r="N197" s="193"/>
      <c r="O197" s="193"/>
      <c r="P197" s="193"/>
      <c r="Q197" s="193"/>
      <c r="R197" s="193"/>
      <c r="S197" s="193"/>
      <c r="T197" s="194"/>
      <c r="AT197" s="195" t="s">
        <v>139</v>
      </c>
      <c r="AU197" s="195" t="s">
        <v>87</v>
      </c>
      <c r="AV197" s="11" t="s">
        <v>23</v>
      </c>
      <c r="AW197" s="11" t="s">
        <v>39</v>
      </c>
      <c r="AX197" s="11" t="s">
        <v>78</v>
      </c>
      <c r="AY197" s="195" t="s">
        <v>131</v>
      </c>
    </row>
    <row r="198" spans="2:65" s="12" customFormat="1" ht="10.199999999999999">
      <c r="B198" s="196"/>
      <c r="C198" s="197"/>
      <c r="D198" s="187" t="s">
        <v>139</v>
      </c>
      <c r="E198" s="198" t="s">
        <v>32</v>
      </c>
      <c r="F198" s="199" t="s">
        <v>839</v>
      </c>
      <c r="G198" s="197"/>
      <c r="H198" s="200">
        <v>2.44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139</v>
      </c>
      <c r="AU198" s="206" t="s">
        <v>87</v>
      </c>
      <c r="AV198" s="12" t="s">
        <v>87</v>
      </c>
      <c r="AW198" s="12" t="s">
        <v>39</v>
      </c>
      <c r="AX198" s="12" t="s">
        <v>78</v>
      </c>
      <c r="AY198" s="206" t="s">
        <v>131</v>
      </c>
    </row>
    <row r="199" spans="2:65" s="13" customFormat="1" ht="10.199999999999999">
      <c r="B199" s="207"/>
      <c r="C199" s="208"/>
      <c r="D199" s="187" t="s">
        <v>139</v>
      </c>
      <c r="E199" s="209" t="s">
        <v>32</v>
      </c>
      <c r="F199" s="210" t="s">
        <v>164</v>
      </c>
      <c r="G199" s="208"/>
      <c r="H199" s="211">
        <v>10.58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139</v>
      </c>
      <c r="AU199" s="217" t="s">
        <v>87</v>
      </c>
      <c r="AV199" s="13" t="s">
        <v>137</v>
      </c>
      <c r="AW199" s="13" t="s">
        <v>39</v>
      </c>
      <c r="AX199" s="13" t="s">
        <v>23</v>
      </c>
      <c r="AY199" s="217" t="s">
        <v>131</v>
      </c>
    </row>
    <row r="200" spans="2:65" s="10" customFormat="1" ht="22.8" customHeight="1">
      <c r="B200" s="157"/>
      <c r="C200" s="158"/>
      <c r="D200" s="159" t="s">
        <v>77</v>
      </c>
      <c r="E200" s="171" t="s">
        <v>192</v>
      </c>
      <c r="F200" s="171" t="s">
        <v>611</v>
      </c>
      <c r="G200" s="158"/>
      <c r="H200" s="158"/>
      <c r="I200" s="161"/>
      <c r="J200" s="172">
        <f>BK200</f>
        <v>0</v>
      </c>
      <c r="K200" s="158"/>
      <c r="L200" s="163"/>
      <c r="M200" s="164"/>
      <c r="N200" s="165"/>
      <c r="O200" s="165"/>
      <c r="P200" s="166">
        <f>SUM(P201:P203)</f>
        <v>0</v>
      </c>
      <c r="Q200" s="165"/>
      <c r="R200" s="166">
        <f>SUM(R201:R203)</f>
        <v>1.462E-3</v>
      </c>
      <c r="S200" s="165"/>
      <c r="T200" s="167">
        <f>SUM(T201:T203)</f>
        <v>0</v>
      </c>
      <c r="AR200" s="168" t="s">
        <v>23</v>
      </c>
      <c r="AT200" s="169" t="s">
        <v>77</v>
      </c>
      <c r="AU200" s="169" t="s">
        <v>23</v>
      </c>
      <c r="AY200" s="168" t="s">
        <v>131</v>
      </c>
      <c r="BK200" s="170">
        <f>SUM(BK201:BK203)</f>
        <v>0</v>
      </c>
    </row>
    <row r="201" spans="2:65" s="1" customFormat="1" ht="16.5" customHeight="1">
      <c r="B201" s="33"/>
      <c r="C201" s="173" t="s">
        <v>295</v>
      </c>
      <c r="D201" s="173" t="s">
        <v>133</v>
      </c>
      <c r="E201" s="174" t="s">
        <v>631</v>
      </c>
      <c r="F201" s="175" t="s">
        <v>632</v>
      </c>
      <c r="G201" s="176" t="s">
        <v>185</v>
      </c>
      <c r="H201" s="177">
        <v>8.6</v>
      </c>
      <c r="I201" s="178"/>
      <c r="J201" s="179">
        <f>ROUND(I201*H201,2)</f>
        <v>0</v>
      </c>
      <c r="K201" s="175" t="s">
        <v>145</v>
      </c>
      <c r="L201" s="37"/>
      <c r="M201" s="180" t="s">
        <v>32</v>
      </c>
      <c r="N201" s="181" t="s">
        <v>51</v>
      </c>
      <c r="O201" s="59"/>
      <c r="P201" s="182">
        <f>O201*H201</f>
        <v>0</v>
      </c>
      <c r="Q201" s="182">
        <v>1.7000000000000001E-4</v>
      </c>
      <c r="R201" s="182">
        <f>Q201*H201</f>
        <v>1.462E-3</v>
      </c>
      <c r="S201" s="182">
        <v>0</v>
      </c>
      <c r="T201" s="183">
        <f>S201*H201</f>
        <v>0</v>
      </c>
      <c r="AR201" s="16" t="s">
        <v>137</v>
      </c>
      <c r="AT201" s="16" t="s">
        <v>133</v>
      </c>
      <c r="AU201" s="16" t="s">
        <v>87</v>
      </c>
      <c r="AY201" s="16" t="s">
        <v>131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137</v>
      </c>
      <c r="BK201" s="184">
        <f>ROUND(I201*H201,2)</f>
        <v>0</v>
      </c>
      <c r="BL201" s="16" t="s">
        <v>137</v>
      </c>
      <c r="BM201" s="16" t="s">
        <v>633</v>
      </c>
    </row>
    <row r="202" spans="2:65" s="11" customFormat="1" ht="10.199999999999999">
      <c r="B202" s="185"/>
      <c r="C202" s="186"/>
      <c r="D202" s="187" t="s">
        <v>139</v>
      </c>
      <c r="E202" s="188" t="s">
        <v>32</v>
      </c>
      <c r="F202" s="189" t="s">
        <v>840</v>
      </c>
      <c r="G202" s="186"/>
      <c r="H202" s="188" t="s">
        <v>32</v>
      </c>
      <c r="I202" s="190"/>
      <c r="J202" s="186"/>
      <c r="K202" s="186"/>
      <c r="L202" s="191"/>
      <c r="M202" s="192"/>
      <c r="N202" s="193"/>
      <c r="O202" s="193"/>
      <c r="P202" s="193"/>
      <c r="Q202" s="193"/>
      <c r="R202" s="193"/>
      <c r="S202" s="193"/>
      <c r="T202" s="194"/>
      <c r="AT202" s="195" t="s">
        <v>139</v>
      </c>
      <c r="AU202" s="195" t="s">
        <v>87</v>
      </c>
      <c r="AV202" s="11" t="s">
        <v>23</v>
      </c>
      <c r="AW202" s="11" t="s">
        <v>39</v>
      </c>
      <c r="AX202" s="11" t="s">
        <v>78</v>
      </c>
      <c r="AY202" s="195" t="s">
        <v>131</v>
      </c>
    </row>
    <row r="203" spans="2:65" s="12" customFormat="1" ht="10.199999999999999">
      <c r="B203" s="196"/>
      <c r="C203" s="197"/>
      <c r="D203" s="187" t="s">
        <v>139</v>
      </c>
      <c r="E203" s="198" t="s">
        <v>32</v>
      </c>
      <c r="F203" s="199" t="s">
        <v>841</v>
      </c>
      <c r="G203" s="197"/>
      <c r="H203" s="200">
        <v>8.6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139</v>
      </c>
      <c r="AU203" s="206" t="s">
        <v>87</v>
      </c>
      <c r="AV203" s="12" t="s">
        <v>87</v>
      </c>
      <c r="AW203" s="12" t="s">
        <v>39</v>
      </c>
      <c r="AX203" s="12" t="s">
        <v>23</v>
      </c>
      <c r="AY203" s="206" t="s">
        <v>131</v>
      </c>
    </row>
    <row r="204" spans="2:65" s="10" customFormat="1" ht="22.8" customHeight="1">
      <c r="B204" s="157"/>
      <c r="C204" s="158"/>
      <c r="D204" s="159" t="s">
        <v>77</v>
      </c>
      <c r="E204" s="171" t="s">
        <v>681</v>
      </c>
      <c r="F204" s="171" t="s">
        <v>682</v>
      </c>
      <c r="G204" s="158"/>
      <c r="H204" s="158"/>
      <c r="I204" s="161"/>
      <c r="J204" s="172">
        <f>BK204</f>
        <v>0</v>
      </c>
      <c r="K204" s="158"/>
      <c r="L204" s="163"/>
      <c r="M204" s="164"/>
      <c r="N204" s="165"/>
      <c r="O204" s="165"/>
      <c r="P204" s="166">
        <f>SUM(P205:P219)</f>
        <v>0</v>
      </c>
      <c r="Q204" s="165"/>
      <c r="R204" s="166">
        <f>SUM(R205:R219)</f>
        <v>0</v>
      </c>
      <c r="S204" s="165"/>
      <c r="T204" s="167">
        <f>SUM(T205:T219)</f>
        <v>0</v>
      </c>
      <c r="AR204" s="168" t="s">
        <v>23</v>
      </c>
      <c r="AT204" s="169" t="s">
        <v>77</v>
      </c>
      <c r="AU204" s="169" t="s">
        <v>23</v>
      </c>
      <c r="AY204" s="168" t="s">
        <v>131</v>
      </c>
      <c r="BK204" s="170">
        <f>SUM(BK205:BK219)</f>
        <v>0</v>
      </c>
    </row>
    <row r="205" spans="2:65" s="1" customFormat="1" ht="16.5" customHeight="1">
      <c r="B205" s="33"/>
      <c r="C205" s="173" t="s">
        <v>302</v>
      </c>
      <c r="D205" s="173" t="s">
        <v>133</v>
      </c>
      <c r="E205" s="174" t="s">
        <v>695</v>
      </c>
      <c r="F205" s="175" t="s">
        <v>696</v>
      </c>
      <c r="G205" s="176" t="s">
        <v>438</v>
      </c>
      <c r="H205" s="177">
        <v>2.3E-2</v>
      </c>
      <c r="I205" s="178"/>
      <c r="J205" s="179">
        <f>ROUND(I205*H205,2)</f>
        <v>0</v>
      </c>
      <c r="K205" s="175" t="s">
        <v>32</v>
      </c>
      <c r="L205" s="37"/>
      <c r="M205" s="180" t="s">
        <v>32</v>
      </c>
      <c r="N205" s="181" t="s">
        <v>51</v>
      </c>
      <c r="O205" s="59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AR205" s="16" t="s">
        <v>137</v>
      </c>
      <c r="AT205" s="16" t="s">
        <v>133</v>
      </c>
      <c r="AU205" s="16" t="s">
        <v>87</v>
      </c>
      <c r="AY205" s="16" t="s">
        <v>131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137</v>
      </c>
      <c r="BK205" s="184">
        <f>ROUND(I205*H205,2)</f>
        <v>0</v>
      </c>
      <c r="BL205" s="16" t="s">
        <v>137</v>
      </c>
      <c r="BM205" s="16" t="s">
        <v>842</v>
      </c>
    </row>
    <row r="206" spans="2:65" s="11" customFormat="1" ht="10.199999999999999">
      <c r="B206" s="185"/>
      <c r="C206" s="186"/>
      <c r="D206" s="187" t="s">
        <v>139</v>
      </c>
      <c r="E206" s="188" t="s">
        <v>32</v>
      </c>
      <c r="F206" s="189" t="s">
        <v>843</v>
      </c>
      <c r="G206" s="186"/>
      <c r="H206" s="188" t="s">
        <v>32</v>
      </c>
      <c r="I206" s="190"/>
      <c r="J206" s="186"/>
      <c r="K206" s="186"/>
      <c r="L206" s="191"/>
      <c r="M206" s="192"/>
      <c r="N206" s="193"/>
      <c r="O206" s="193"/>
      <c r="P206" s="193"/>
      <c r="Q206" s="193"/>
      <c r="R206" s="193"/>
      <c r="S206" s="193"/>
      <c r="T206" s="194"/>
      <c r="AT206" s="195" t="s">
        <v>139</v>
      </c>
      <c r="AU206" s="195" t="s">
        <v>87</v>
      </c>
      <c r="AV206" s="11" t="s">
        <v>23</v>
      </c>
      <c r="AW206" s="11" t="s">
        <v>39</v>
      </c>
      <c r="AX206" s="11" t="s">
        <v>78</v>
      </c>
      <c r="AY206" s="195" t="s">
        <v>131</v>
      </c>
    </row>
    <row r="207" spans="2:65" s="12" customFormat="1" ht="10.199999999999999">
      <c r="B207" s="196"/>
      <c r="C207" s="197"/>
      <c r="D207" s="187" t="s">
        <v>139</v>
      </c>
      <c r="E207" s="198" t="s">
        <v>32</v>
      </c>
      <c r="F207" s="199" t="s">
        <v>844</v>
      </c>
      <c r="G207" s="197"/>
      <c r="H207" s="200">
        <v>2.3E-2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139</v>
      </c>
      <c r="AU207" s="206" t="s">
        <v>87</v>
      </c>
      <c r="AV207" s="12" t="s">
        <v>87</v>
      </c>
      <c r="AW207" s="12" t="s">
        <v>39</v>
      </c>
      <c r="AX207" s="12" t="s">
        <v>23</v>
      </c>
      <c r="AY207" s="206" t="s">
        <v>131</v>
      </c>
    </row>
    <row r="208" spans="2:65" s="1" customFormat="1" ht="16.5" customHeight="1">
      <c r="B208" s="33"/>
      <c r="C208" s="173" t="s">
        <v>307</v>
      </c>
      <c r="D208" s="173" t="s">
        <v>133</v>
      </c>
      <c r="E208" s="174" t="s">
        <v>714</v>
      </c>
      <c r="F208" s="175" t="s">
        <v>715</v>
      </c>
      <c r="G208" s="176" t="s">
        <v>438</v>
      </c>
      <c r="H208" s="177">
        <v>330.42</v>
      </c>
      <c r="I208" s="178"/>
      <c r="J208" s="179">
        <f>ROUND(I208*H208,2)</f>
        <v>0</v>
      </c>
      <c r="K208" s="175" t="s">
        <v>32</v>
      </c>
      <c r="L208" s="37"/>
      <c r="M208" s="180" t="s">
        <v>32</v>
      </c>
      <c r="N208" s="181" t="s">
        <v>51</v>
      </c>
      <c r="O208" s="59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16" t="s">
        <v>137</v>
      </c>
      <c r="AT208" s="16" t="s">
        <v>133</v>
      </c>
      <c r="AU208" s="16" t="s">
        <v>87</v>
      </c>
      <c r="AY208" s="16" t="s">
        <v>131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137</v>
      </c>
      <c r="BK208" s="184">
        <f>ROUND(I208*H208,2)</f>
        <v>0</v>
      </c>
      <c r="BL208" s="16" t="s">
        <v>137</v>
      </c>
      <c r="BM208" s="16" t="s">
        <v>845</v>
      </c>
    </row>
    <row r="209" spans="2:65" s="11" customFormat="1" ht="10.199999999999999">
      <c r="B209" s="185"/>
      <c r="C209" s="186"/>
      <c r="D209" s="187" t="s">
        <v>139</v>
      </c>
      <c r="E209" s="188" t="s">
        <v>32</v>
      </c>
      <c r="F209" s="189" t="s">
        <v>846</v>
      </c>
      <c r="G209" s="186"/>
      <c r="H209" s="188" t="s">
        <v>32</v>
      </c>
      <c r="I209" s="190"/>
      <c r="J209" s="186"/>
      <c r="K209" s="186"/>
      <c r="L209" s="191"/>
      <c r="M209" s="192"/>
      <c r="N209" s="193"/>
      <c r="O209" s="193"/>
      <c r="P209" s="193"/>
      <c r="Q209" s="193"/>
      <c r="R209" s="193"/>
      <c r="S209" s="193"/>
      <c r="T209" s="194"/>
      <c r="AT209" s="195" t="s">
        <v>139</v>
      </c>
      <c r="AU209" s="195" t="s">
        <v>87</v>
      </c>
      <c r="AV209" s="11" t="s">
        <v>23</v>
      </c>
      <c r="AW209" s="11" t="s">
        <v>39</v>
      </c>
      <c r="AX209" s="11" t="s">
        <v>78</v>
      </c>
      <c r="AY209" s="195" t="s">
        <v>131</v>
      </c>
    </row>
    <row r="210" spans="2:65" s="11" customFormat="1" ht="10.199999999999999">
      <c r="B210" s="185"/>
      <c r="C210" s="186"/>
      <c r="D210" s="187" t="s">
        <v>139</v>
      </c>
      <c r="E210" s="188" t="s">
        <v>32</v>
      </c>
      <c r="F210" s="189" t="s">
        <v>847</v>
      </c>
      <c r="G210" s="186"/>
      <c r="H210" s="188" t="s">
        <v>32</v>
      </c>
      <c r="I210" s="190"/>
      <c r="J210" s="186"/>
      <c r="K210" s="186"/>
      <c r="L210" s="191"/>
      <c r="M210" s="192"/>
      <c r="N210" s="193"/>
      <c r="O210" s="193"/>
      <c r="P210" s="193"/>
      <c r="Q210" s="193"/>
      <c r="R210" s="193"/>
      <c r="S210" s="193"/>
      <c r="T210" s="194"/>
      <c r="AT210" s="195" t="s">
        <v>139</v>
      </c>
      <c r="AU210" s="195" t="s">
        <v>87</v>
      </c>
      <c r="AV210" s="11" t="s">
        <v>23</v>
      </c>
      <c r="AW210" s="11" t="s">
        <v>39</v>
      </c>
      <c r="AX210" s="11" t="s">
        <v>78</v>
      </c>
      <c r="AY210" s="195" t="s">
        <v>131</v>
      </c>
    </row>
    <row r="211" spans="2:65" s="12" customFormat="1" ht="10.199999999999999">
      <c r="B211" s="196"/>
      <c r="C211" s="197"/>
      <c r="D211" s="187" t="s">
        <v>139</v>
      </c>
      <c r="E211" s="198" t="s">
        <v>32</v>
      </c>
      <c r="F211" s="199" t="s">
        <v>848</v>
      </c>
      <c r="G211" s="197"/>
      <c r="H211" s="200">
        <v>220.32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139</v>
      </c>
      <c r="AU211" s="206" t="s">
        <v>87</v>
      </c>
      <c r="AV211" s="12" t="s">
        <v>87</v>
      </c>
      <c r="AW211" s="12" t="s">
        <v>39</v>
      </c>
      <c r="AX211" s="12" t="s">
        <v>78</v>
      </c>
      <c r="AY211" s="206" t="s">
        <v>131</v>
      </c>
    </row>
    <row r="212" spans="2:65" s="11" customFormat="1" ht="10.199999999999999">
      <c r="B212" s="185"/>
      <c r="C212" s="186"/>
      <c r="D212" s="187" t="s">
        <v>139</v>
      </c>
      <c r="E212" s="188" t="s">
        <v>32</v>
      </c>
      <c r="F212" s="189" t="s">
        <v>849</v>
      </c>
      <c r="G212" s="186"/>
      <c r="H212" s="188" t="s">
        <v>32</v>
      </c>
      <c r="I212" s="190"/>
      <c r="J212" s="186"/>
      <c r="K212" s="186"/>
      <c r="L212" s="191"/>
      <c r="M212" s="192"/>
      <c r="N212" s="193"/>
      <c r="O212" s="193"/>
      <c r="P212" s="193"/>
      <c r="Q212" s="193"/>
      <c r="R212" s="193"/>
      <c r="S212" s="193"/>
      <c r="T212" s="194"/>
      <c r="AT212" s="195" t="s">
        <v>139</v>
      </c>
      <c r="AU212" s="195" t="s">
        <v>87</v>
      </c>
      <c r="AV212" s="11" t="s">
        <v>23</v>
      </c>
      <c r="AW212" s="11" t="s">
        <v>39</v>
      </c>
      <c r="AX212" s="11" t="s">
        <v>78</v>
      </c>
      <c r="AY212" s="195" t="s">
        <v>131</v>
      </c>
    </row>
    <row r="213" spans="2:65" s="12" customFormat="1" ht="10.199999999999999">
      <c r="B213" s="196"/>
      <c r="C213" s="197"/>
      <c r="D213" s="187" t="s">
        <v>139</v>
      </c>
      <c r="E213" s="198" t="s">
        <v>32</v>
      </c>
      <c r="F213" s="199" t="s">
        <v>850</v>
      </c>
      <c r="G213" s="197"/>
      <c r="H213" s="200">
        <v>66.900000000000006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139</v>
      </c>
      <c r="AU213" s="206" t="s">
        <v>87</v>
      </c>
      <c r="AV213" s="12" t="s">
        <v>87</v>
      </c>
      <c r="AW213" s="12" t="s">
        <v>39</v>
      </c>
      <c r="AX213" s="12" t="s">
        <v>78</v>
      </c>
      <c r="AY213" s="206" t="s">
        <v>131</v>
      </c>
    </row>
    <row r="214" spans="2:65" s="11" customFormat="1" ht="10.199999999999999">
      <c r="B214" s="185"/>
      <c r="C214" s="186"/>
      <c r="D214" s="187" t="s">
        <v>139</v>
      </c>
      <c r="E214" s="188" t="s">
        <v>32</v>
      </c>
      <c r="F214" s="189" t="s">
        <v>799</v>
      </c>
      <c r="G214" s="186"/>
      <c r="H214" s="188" t="s">
        <v>32</v>
      </c>
      <c r="I214" s="190"/>
      <c r="J214" s="186"/>
      <c r="K214" s="186"/>
      <c r="L214" s="191"/>
      <c r="M214" s="192"/>
      <c r="N214" s="193"/>
      <c r="O214" s="193"/>
      <c r="P214" s="193"/>
      <c r="Q214" s="193"/>
      <c r="R214" s="193"/>
      <c r="S214" s="193"/>
      <c r="T214" s="194"/>
      <c r="AT214" s="195" t="s">
        <v>139</v>
      </c>
      <c r="AU214" s="195" t="s">
        <v>87</v>
      </c>
      <c r="AV214" s="11" t="s">
        <v>23</v>
      </c>
      <c r="AW214" s="11" t="s">
        <v>39</v>
      </c>
      <c r="AX214" s="11" t="s">
        <v>78</v>
      </c>
      <c r="AY214" s="195" t="s">
        <v>131</v>
      </c>
    </row>
    <row r="215" spans="2:65" s="12" customFormat="1" ht="10.199999999999999">
      <c r="B215" s="196"/>
      <c r="C215" s="197"/>
      <c r="D215" s="187" t="s">
        <v>139</v>
      </c>
      <c r="E215" s="198" t="s">
        <v>32</v>
      </c>
      <c r="F215" s="199" t="s">
        <v>850</v>
      </c>
      <c r="G215" s="197"/>
      <c r="H215" s="200">
        <v>66.900000000000006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139</v>
      </c>
      <c r="AU215" s="206" t="s">
        <v>87</v>
      </c>
      <c r="AV215" s="12" t="s">
        <v>87</v>
      </c>
      <c r="AW215" s="12" t="s">
        <v>39</v>
      </c>
      <c r="AX215" s="12" t="s">
        <v>78</v>
      </c>
      <c r="AY215" s="206" t="s">
        <v>131</v>
      </c>
    </row>
    <row r="216" spans="2:65" s="14" customFormat="1" ht="10.199999999999999">
      <c r="B216" s="218"/>
      <c r="C216" s="219"/>
      <c r="D216" s="187" t="s">
        <v>139</v>
      </c>
      <c r="E216" s="220" t="s">
        <v>32</v>
      </c>
      <c r="F216" s="221" t="s">
        <v>260</v>
      </c>
      <c r="G216" s="219"/>
      <c r="H216" s="222">
        <v>354.12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139</v>
      </c>
      <c r="AU216" s="228" t="s">
        <v>87</v>
      </c>
      <c r="AV216" s="14" t="s">
        <v>149</v>
      </c>
      <c r="AW216" s="14" t="s">
        <v>39</v>
      </c>
      <c r="AX216" s="14" t="s">
        <v>78</v>
      </c>
      <c r="AY216" s="228" t="s">
        <v>131</v>
      </c>
    </row>
    <row r="217" spans="2:65" s="11" customFormat="1" ht="10.199999999999999">
      <c r="B217" s="185"/>
      <c r="C217" s="186"/>
      <c r="D217" s="187" t="s">
        <v>139</v>
      </c>
      <c r="E217" s="188" t="s">
        <v>32</v>
      </c>
      <c r="F217" s="189" t="s">
        <v>851</v>
      </c>
      <c r="G217" s="186"/>
      <c r="H217" s="188" t="s">
        <v>32</v>
      </c>
      <c r="I217" s="190"/>
      <c r="J217" s="186"/>
      <c r="K217" s="186"/>
      <c r="L217" s="191"/>
      <c r="M217" s="192"/>
      <c r="N217" s="193"/>
      <c r="O217" s="193"/>
      <c r="P217" s="193"/>
      <c r="Q217" s="193"/>
      <c r="R217" s="193"/>
      <c r="S217" s="193"/>
      <c r="T217" s="194"/>
      <c r="AT217" s="195" t="s">
        <v>139</v>
      </c>
      <c r="AU217" s="195" t="s">
        <v>87</v>
      </c>
      <c r="AV217" s="11" t="s">
        <v>23</v>
      </c>
      <c r="AW217" s="11" t="s">
        <v>39</v>
      </c>
      <c r="AX217" s="11" t="s">
        <v>78</v>
      </c>
      <c r="AY217" s="195" t="s">
        <v>131</v>
      </c>
    </row>
    <row r="218" spans="2:65" s="12" customFormat="1" ht="10.199999999999999">
      <c r="B218" s="196"/>
      <c r="C218" s="197"/>
      <c r="D218" s="187" t="s">
        <v>139</v>
      </c>
      <c r="E218" s="198" t="s">
        <v>32</v>
      </c>
      <c r="F218" s="199" t="s">
        <v>852</v>
      </c>
      <c r="G218" s="197"/>
      <c r="H218" s="200">
        <v>-23.7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139</v>
      </c>
      <c r="AU218" s="206" t="s">
        <v>87</v>
      </c>
      <c r="AV218" s="12" t="s">
        <v>87</v>
      </c>
      <c r="AW218" s="12" t="s">
        <v>39</v>
      </c>
      <c r="AX218" s="12" t="s">
        <v>78</v>
      </c>
      <c r="AY218" s="206" t="s">
        <v>131</v>
      </c>
    </row>
    <row r="219" spans="2:65" s="13" customFormat="1" ht="10.199999999999999">
      <c r="B219" s="207"/>
      <c r="C219" s="208"/>
      <c r="D219" s="187" t="s">
        <v>139</v>
      </c>
      <c r="E219" s="209" t="s">
        <v>32</v>
      </c>
      <c r="F219" s="210" t="s">
        <v>164</v>
      </c>
      <c r="G219" s="208"/>
      <c r="H219" s="211">
        <v>330.42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139</v>
      </c>
      <c r="AU219" s="217" t="s">
        <v>87</v>
      </c>
      <c r="AV219" s="13" t="s">
        <v>137</v>
      </c>
      <c r="AW219" s="13" t="s">
        <v>39</v>
      </c>
      <c r="AX219" s="13" t="s">
        <v>23</v>
      </c>
      <c r="AY219" s="217" t="s">
        <v>131</v>
      </c>
    </row>
    <row r="220" spans="2:65" s="10" customFormat="1" ht="22.8" customHeight="1">
      <c r="B220" s="157"/>
      <c r="C220" s="158"/>
      <c r="D220" s="159" t="s">
        <v>77</v>
      </c>
      <c r="E220" s="171" t="s">
        <v>726</v>
      </c>
      <c r="F220" s="171" t="s">
        <v>727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P221</f>
        <v>0</v>
      </c>
      <c r="Q220" s="165"/>
      <c r="R220" s="166">
        <f>R221</f>
        <v>0</v>
      </c>
      <c r="S220" s="165"/>
      <c r="T220" s="167">
        <f>T221</f>
        <v>0</v>
      </c>
      <c r="AR220" s="168" t="s">
        <v>23</v>
      </c>
      <c r="AT220" s="169" t="s">
        <v>77</v>
      </c>
      <c r="AU220" s="169" t="s">
        <v>23</v>
      </c>
      <c r="AY220" s="168" t="s">
        <v>131</v>
      </c>
      <c r="BK220" s="170">
        <f>BK221</f>
        <v>0</v>
      </c>
    </row>
    <row r="221" spans="2:65" s="1" customFormat="1" ht="16.5" customHeight="1">
      <c r="B221" s="33"/>
      <c r="C221" s="173" t="s">
        <v>321</v>
      </c>
      <c r="D221" s="173" t="s">
        <v>133</v>
      </c>
      <c r="E221" s="174" t="s">
        <v>729</v>
      </c>
      <c r="F221" s="175" t="s">
        <v>730</v>
      </c>
      <c r="G221" s="176" t="s">
        <v>438</v>
      </c>
      <c r="H221" s="177">
        <v>76.893000000000001</v>
      </c>
      <c r="I221" s="178"/>
      <c r="J221" s="179">
        <f>ROUND(I221*H221,2)</f>
        <v>0</v>
      </c>
      <c r="K221" s="175" t="s">
        <v>145</v>
      </c>
      <c r="L221" s="37"/>
      <c r="M221" s="180" t="s">
        <v>32</v>
      </c>
      <c r="N221" s="181" t="s">
        <v>51</v>
      </c>
      <c r="O221" s="59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AR221" s="16" t="s">
        <v>137</v>
      </c>
      <c r="AT221" s="16" t="s">
        <v>133</v>
      </c>
      <c r="AU221" s="16" t="s">
        <v>87</v>
      </c>
      <c r="AY221" s="16" t="s">
        <v>131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137</v>
      </c>
      <c r="BK221" s="184">
        <f>ROUND(I221*H221,2)</f>
        <v>0</v>
      </c>
      <c r="BL221" s="16" t="s">
        <v>137</v>
      </c>
      <c r="BM221" s="16" t="s">
        <v>731</v>
      </c>
    </row>
    <row r="222" spans="2:65" s="10" customFormat="1" ht="25.95" customHeight="1">
      <c r="B222" s="157"/>
      <c r="C222" s="158"/>
      <c r="D222" s="159" t="s">
        <v>77</v>
      </c>
      <c r="E222" s="160" t="s">
        <v>732</v>
      </c>
      <c r="F222" s="160" t="s">
        <v>733</v>
      </c>
      <c r="G222" s="158"/>
      <c r="H222" s="158"/>
      <c r="I222" s="161"/>
      <c r="J222" s="162">
        <f>BK222</f>
        <v>0</v>
      </c>
      <c r="K222" s="158"/>
      <c r="L222" s="163"/>
      <c r="M222" s="164"/>
      <c r="N222" s="165"/>
      <c r="O222" s="165"/>
      <c r="P222" s="166">
        <f>P223</f>
        <v>0</v>
      </c>
      <c r="Q222" s="165"/>
      <c r="R222" s="166">
        <f>R223</f>
        <v>0.33725594999999997</v>
      </c>
      <c r="S222" s="165"/>
      <c r="T222" s="167">
        <f>T223</f>
        <v>0</v>
      </c>
      <c r="AR222" s="168" t="s">
        <v>87</v>
      </c>
      <c r="AT222" s="169" t="s">
        <v>77</v>
      </c>
      <c r="AU222" s="169" t="s">
        <v>78</v>
      </c>
      <c r="AY222" s="168" t="s">
        <v>131</v>
      </c>
      <c r="BK222" s="170">
        <f>BK223</f>
        <v>0</v>
      </c>
    </row>
    <row r="223" spans="2:65" s="10" customFormat="1" ht="22.8" customHeight="1">
      <c r="B223" s="157"/>
      <c r="C223" s="158"/>
      <c r="D223" s="159" t="s">
        <v>77</v>
      </c>
      <c r="E223" s="171" t="s">
        <v>745</v>
      </c>
      <c r="F223" s="171" t="s">
        <v>746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SUM(P224:P236)</f>
        <v>0</v>
      </c>
      <c r="Q223" s="165"/>
      <c r="R223" s="166">
        <f>SUM(R224:R236)</f>
        <v>0.33725594999999997</v>
      </c>
      <c r="S223" s="165"/>
      <c r="T223" s="167">
        <f>SUM(T224:T236)</f>
        <v>0</v>
      </c>
      <c r="AR223" s="168" t="s">
        <v>87</v>
      </c>
      <c r="AT223" s="169" t="s">
        <v>77</v>
      </c>
      <c r="AU223" s="169" t="s">
        <v>23</v>
      </c>
      <c r="AY223" s="168" t="s">
        <v>131</v>
      </c>
      <c r="BK223" s="170">
        <f>SUM(BK224:BK236)</f>
        <v>0</v>
      </c>
    </row>
    <row r="224" spans="2:65" s="1" customFormat="1" ht="16.5" customHeight="1">
      <c r="B224" s="33"/>
      <c r="C224" s="173" t="s">
        <v>330</v>
      </c>
      <c r="D224" s="173" t="s">
        <v>133</v>
      </c>
      <c r="E224" s="174" t="s">
        <v>748</v>
      </c>
      <c r="F224" s="175" t="s">
        <v>749</v>
      </c>
      <c r="G224" s="176" t="s">
        <v>379</v>
      </c>
      <c r="H224" s="177">
        <v>21.645</v>
      </c>
      <c r="I224" s="178"/>
      <c r="J224" s="179">
        <f>ROUND(I224*H224,2)</f>
        <v>0</v>
      </c>
      <c r="K224" s="175" t="s">
        <v>145</v>
      </c>
      <c r="L224" s="37"/>
      <c r="M224" s="180" t="s">
        <v>32</v>
      </c>
      <c r="N224" s="181" t="s">
        <v>51</v>
      </c>
      <c r="O224" s="59"/>
      <c r="P224" s="182">
        <f>O224*H224</f>
        <v>0</v>
      </c>
      <c r="Q224" s="182">
        <v>6.9999999999999994E-5</v>
      </c>
      <c r="R224" s="182">
        <f>Q224*H224</f>
        <v>1.5151499999999998E-3</v>
      </c>
      <c r="S224" s="182">
        <v>0</v>
      </c>
      <c r="T224" s="183">
        <f>S224*H224</f>
        <v>0</v>
      </c>
      <c r="AR224" s="16" t="s">
        <v>235</v>
      </c>
      <c r="AT224" s="16" t="s">
        <v>133</v>
      </c>
      <c r="AU224" s="16" t="s">
        <v>87</v>
      </c>
      <c r="AY224" s="16" t="s">
        <v>131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137</v>
      </c>
      <c r="BK224" s="184">
        <f>ROUND(I224*H224,2)</f>
        <v>0</v>
      </c>
      <c r="BL224" s="16" t="s">
        <v>235</v>
      </c>
      <c r="BM224" s="16" t="s">
        <v>750</v>
      </c>
    </row>
    <row r="225" spans="2:65" s="11" customFormat="1" ht="10.199999999999999">
      <c r="B225" s="185"/>
      <c r="C225" s="186"/>
      <c r="D225" s="187" t="s">
        <v>139</v>
      </c>
      <c r="E225" s="188" t="s">
        <v>32</v>
      </c>
      <c r="F225" s="189" t="s">
        <v>853</v>
      </c>
      <c r="G225" s="186"/>
      <c r="H225" s="188" t="s">
        <v>32</v>
      </c>
      <c r="I225" s="190"/>
      <c r="J225" s="186"/>
      <c r="K225" s="186"/>
      <c r="L225" s="191"/>
      <c r="M225" s="192"/>
      <c r="N225" s="193"/>
      <c r="O225" s="193"/>
      <c r="P225" s="193"/>
      <c r="Q225" s="193"/>
      <c r="R225" s="193"/>
      <c r="S225" s="193"/>
      <c r="T225" s="194"/>
      <c r="AT225" s="195" t="s">
        <v>139</v>
      </c>
      <c r="AU225" s="195" t="s">
        <v>87</v>
      </c>
      <c r="AV225" s="11" t="s">
        <v>23</v>
      </c>
      <c r="AW225" s="11" t="s">
        <v>39</v>
      </c>
      <c r="AX225" s="11" t="s">
        <v>78</v>
      </c>
      <c r="AY225" s="195" t="s">
        <v>131</v>
      </c>
    </row>
    <row r="226" spans="2:65" s="12" customFormat="1" ht="10.199999999999999">
      <c r="B226" s="196"/>
      <c r="C226" s="197"/>
      <c r="D226" s="187" t="s">
        <v>139</v>
      </c>
      <c r="E226" s="198" t="s">
        <v>32</v>
      </c>
      <c r="F226" s="199" t="s">
        <v>854</v>
      </c>
      <c r="G226" s="197"/>
      <c r="H226" s="200">
        <v>21.645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139</v>
      </c>
      <c r="AU226" s="206" t="s">
        <v>87</v>
      </c>
      <c r="AV226" s="12" t="s">
        <v>87</v>
      </c>
      <c r="AW226" s="12" t="s">
        <v>39</v>
      </c>
      <c r="AX226" s="12" t="s">
        <v>23</v>
      </c>
      <c r="AY226" s="206" t="s">
        <v>131</v>
      </c>
    </row>
    <row r="227" spans="2:65" s="1" customFormat="1" ht="16.5" customHeight="1">
      <c r="B227" s="33"/>
      <c r="C227" s="229" t="s">
        <v>339</v>
      </c>
      <c r="D227" s="229" t="s">
        <v>369</v>
      </c>
      <c r="E227" s="230" t="s">
        <v>756</v>
      </c>
      <c r="F227" s="231" t="s">
        <v>757</v>
      </c>
      <c r="G227" s="232" t="s">
        <v>438</v>
      </c>
      <c r="H227" s="233">
        <v>2.1999999999999999E-2</v>
      </c>
      <c r="I227" s="234"/>
      <c r="J227" s="235">
        <f>ROUND(I227*H227,2)</f>
        <v>0</v>
      </c>
      <c r="K227" s="231" t="s">
        <v>145</v>
      </c>
      <c r="L227" s="236"/>
      <c r="M227" s="237" t="s">
        <v>32</v>
      </c>
      <c r="N227" s="238" t="s">
        <v>51</v>
      </c>
      <c r="O227" s="59"/>
      <c r="P227" s="182">
        <f>O227*H227</f>
        <v>0</v>
      </c>
      <c r="Q227" s="182">
        <v>1</v>
      </c>
      <c r="R227" s="182">
        <f>Q227*H227</f>
        <v>2.1999999999999999E-2</v>
      </c>
      <c r="S227" s="182">
        <v>0</v>
      </c>
      <c r="T227" s="183">
        <f>S227*H227</f>
        <v>0</v>
      </c>
      <c r="AR227" s="16" t="s">
        <v>362</v>
      </c>
      <c r="AT227" s="16" t="s">
        <v>369</v>
      </c>
      <c r="AU227" s="16" t="s">
        <v>87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137</v>
      </c>
      <c r="BK227" s="184">
        <f>ROUND(I227*H227,2)</f>
        <v>0</v>
      </c>
      <c r="BL227" s="16" t="s">
        <v>235</v>
      </c>
      <c r="BM227" s="16" t="s">
        <v>758</v>
      </c>
    </row>
    <row r="228" spans="2:65" s="11" customFormat="1" ht="10.199999999999999">
      <c r="B228" s="185"/>
      <c r="C228" s="186"/>
      <c r="D228" s="187" t="s">
        <v>139</v>
      </c>
      <c r="E228" s="188" t="s">
        <v>32</v>
      </c>
      <c r="F228" s="189" t="s">
        <v>855</v>
      </c>
      <c r="G228" s="186"/>
      <c r="H228" s="188" t="s">
        <v>32</v>
      </c>
      <c r="I228" s="190"/>
      <c r="J228" s="186"/>
      <c r="K228" s="186"/>
      <c r="L228" s="191"/>
      <c r="M228" s="192"/>
      <c r="N228" s="193"/>
      <c r="O228" s="193"/>
      <c r="P228" s="193"/>
      <c r="Q228" s="193"/>
      <c r="R228" s="193"/>
      <c r="S228" s="193"/>
      <c r="T228" s="194"/>
      <c r="AT228" s="195" t="s">
        <v>139</v>
      </c>
      <c r="AU228" s="195" t="s">
        <v>87</v>
      </c>
      <c r="AV228" s="11" t="s">
        <v>23</v>
      </c>
      <c r="AW228" s="11" t="s">
        <v>39</v>
      </c>
      <c r="AX228" s="11" t="s">
        <v>78</v>
      </c>
      <c r="AY228" s="195" t="s">
        <v>131</v>
      </c>
    </row>
    <row r="229" spans="2:65" s="12" customFormat="1" ht="10.199999999999999">
      <c r="B229" s="196"/>
      <c r="C229" s="197"/>
      <c r="D229" s="187" t="s">
        <v>139</v>
      </c>
      <c r="E229" s="198" t="s">
        <v>32</v>
      </c>
      <c r="F229" s="199" t="s">
        <v>856</v>
      </c>
      <c r="G229" s="197"/>
      <c r="H229" s="200">
        <v>2.1999999999999999E-2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139</v>
      </c>
      <c r="AU229" s="206" t="s">
        <v>87</v>
      </c>
      <c r="AV229" s="12" t="s">
        <v>87</v>
      </c>
      <c r="AW229" s="12" t="s">
        <v>39</v>
      </c>
      <c r="AX229" s="12" t="s">
        <v>23</v>
      </c>
      <c r="AY229" s="206" t="s">
        <v>131</v>
      </c>
    </row>
    <row r="230" spans="2:65" s="1" customFormat="1" ht="16.5" customHeight="1">
      <c r="B230" s="33"/>
      <c r="C230" s="173" t="s">
        <v>154</v>
      </c>
      <c r="D230" s="173" t="s">
        <v>133</v>
      </c>
      <c r="E230" s="174" t="s">
        <v>763</v>
      </c>
      <c r="F230" s="175" t="s">
        <v>764</v>
      </c>
      <c r="G230" s="176" t="s">
        <v>379</v>
      </c>
      <c r="H230" s="177">
        <v>295.68</v>
      </c>
      <c r="I230" s="178"/>
      <c r="J230" s="179">
        <f>ROUND(I230*H230,2)</f>
        <v>0</v>
      </c>
      <c r="K230" s="175" t="s">
        <v>145</v>
      </c>
      <c r="L230" s="37"/>
      <c r="M230" s="180" t="s">
        <v>32</v>
      </c>
      <c r="N230" s="181" t="s">
        <v>51</v>
      </c>
      <c r="O230" s="59"/>
      <c r="P230" s="182">
        <f>O230*H230</f>
        <v>0</v>
      </c>
      <c r="Q230" s="182">
        <v>6.0000000000000002E-5</v>
      </c>
      <c r="R230" s="182">
        <f>Q230*H230</f>
        <v>1.7740800000000001E-2</v>
      </c>
      <c r="S230" s="182">
        <v>0</v>
      </c>
      <c r="T230" s="183">
        <f>S230*H230</f>
        <v>0</v>
      </c>
      <c r="AR230" s="16" t="s">
        <v>235</v>
      </c>
      <c r="AT230" s="16" t="s">
        <v>133</v>
      </c>
      <c r="AU230" s="16" t="s">
        <v>87</v>
      </c>
      <c r="AY230" s="16" t="s">
        <v>131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137</v>
      </c>
      <c r="BK230" s="184">
        <f>ROUND(I230*H230,2)</f>
        <v>0</v>
      </c>
      <c r="BL230" s="16" t="s">
        <v>235</v>
      </c>
      <c r="BM230" s="16" t="s">
        <v>765</v>
      </c>
    </row>
    <row r="231" spans="2:65" s="11" customFormat="1" ht="10.199999999999999">
      <c r="B231" s="185"/>
      <c r="C231" s="186"/>
      <c r="D231" s="187" t="s">
        <v>139</v>
      </c>
      <c r="E231" s="188" t="s">
        <v>32</v>
      </c>
      <c r="F231" s="189" t="s">
        <v>857</v>
      </c>
      <c r="G231" s="186"/>
      <c r="H231" s="188" t="s">
        <v>32</v>
      </c>
      <c r="I231" s="190"/>
      <c r="J231" s="186"/>
      <c r="K231" s="186"/>
      <c r="L231" s="191"/>
      <c r="M231" s="192"/>
      <c r="N231" s="193"/>
      <c r="O231" s="193"/>
      <c r="P231" s="193"/>
      <c r="Q231" s="193"/>
      <c r="R231" s="193"/>
      <c r="S231" s="193"/>
      <c r="T231" s="194"/>
      <c r="AT231" s="195" t="s">
        <v>139</v>
      </c>
      <c r="AU231" s="195" t="s">
        <v>87</v>
      </c>
      <c r="AV231" s="11" t="s">
        <v>23</v>
      </c>
      <c r="AW231" s="11" t="s">
        <v>39</v>
      </c>
      <c r="AX231" s="11" t="s">
        <v>78</v>
      </c>
      <c r="AY231" s="195" t="s">
        <v>131</v>
      </c>
    </row>
    <row r="232" spans="2:65" s="12" customFormat="1" ht="10.199999999999999">
      <c r="B232" s="196"/>
      <c r="C232" s="197"/>
      <c r="D232" s="187" t="s">
        <v>139</v>
      </c>
      <c r="E232" s="198" t="s">
        <v>32</v>
      </c>
      <c r="F232" s="199" t="s">
        <v>858</v>
      </c>
      <c r="G232" s="197"/>
      <c r="H232" s="200">
        <v>295.68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139</v>
      </c>
      <c r="AU232" s="206" t="s">
        <v>87</v>
      </c>
      <c r="AV232" s="12" t="s">
        <v>87</v>
      </c>
      <c r="AW232" s="12" t="s">
        <v>39</v>
      </c>
      <c r="AX232" s="12" t="s">
        <v>23</v>
      </c>
      <c r="AY232" s="206" t="s">
        <v>131</v>
      </c>
    </row>
    <row r="233" spans="2:65" s="1" customFormat="1" ht="16.5" customHeight="1">
      <c r="B233" s="33"/>
      <c r="C233" s="229" t="s">
        <v>356</v>
      </c>
      <c r="D233" s="229" t="s">
        <v>369</v>
      </c>
      <c r="E233" s="230" t="s">
        <v>769</v>
      </c>
      <c r="F233" s="231" t="s">
        <v>770</v>
      </c>
      <c r="G233" s="232" t="s">
        <v>438</v>
      </c>
      <c r="H233" s="233">
        <v>0.29599999999999999</v>
      </c>
      <c r="I233" s="234"/>
      <c r="J233" s="235">
        <f>ROUND(I233*H233,2)</f>
        <v>0</v>
      </c>
      <c r="K233" s="231" t="s">
        <v>145</v>
      </c>
      <c r="L233" s="236"/>
      <c r="M233" s="237" t="s">
        <v>32</v>
      </c>
      <c r="N233" s="238" t="s">
        <v>51</v>
      </c>
      <c r="O233" s="59"/>
      <c r="P233" s="182">
        <f>O233*H233</f>
        <v>0</v>
      </c>
      <c r="Q233" s="182">
        <v>1</v>
      </c>
      <c r="R233" s="182">
        <f>Q233*H233</f>
        <v>0.29599999999999999</v>
      </c>
      <c r="S233" s="182">
        <v>0</v>
      </c>
      <c r="T233" s="183">
        <f>S233*H233</f>
        <v>0</v>
      </c>
      <c r="AR233" s="16" t="s">
        <v>362</v>
      </c>
      <c r="AT233" s="16" t="s">
        <v>369</v>
      </c>
      <c r="AU233" s="16" t="s">
        <v>87</v>
      </c>
      <c r="AY233" s="16" t="s">
        <v>131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6" t="s">
        <v>137</v>
      </c>
      <c r="BK233" s="184">
        <f>ROUND(I233*H233,2)</f>
        <v>0</v>
      </c>
      <c r="BL233" s="16" t="s">
        <v>235</v>
      </c>
      <c r="BM233" s="16" t="s">
        <v>771</v>
      </c>
    </row>
    <row r="234" spans="2:65" s="11" customFormat="1" ht="10.199999999999999">
      <c r="B234" s="185"/>
      <c r="C234" s="186"/>
      <c r="D234" s="187" t="s">
        <v>139</v>
      </c>
      <c r="E234" s="188" t="s">
        <v>32</v>
      </c>
      <c r="F234" s="189" t="s">
        <v>859</v>
      </c>
      <c r="G234" s="186"/>
      <c r="H234" s="188" t="s">
        <v>32</v>
      </c>
      <c r="I234" s="190"/>
      <c r="J234" s="186"/>
      <c r="K234" s="186"/>
      <c r="L234" s="191"/>
      <c r="M234" s="192"/>
      <c r="N234" s="193"/>
      <c r="O234" s="193"/>
      <c r="P234" s="193"/>
      <c r="Q234" s="193"/>
      <c r="R234" s="193"/>
      <c r="S234" s="193"/>
      <c r="T234" s="194"/>
      <c r="AT234" s="195" t="s">
        <v>139</v>
      </c>
      <c r="AU234" s="195" t="s">
        <v>87</v>
      </c>
      <c r="AV234" s="11" t="s">
        <v>23</v>
      </c>
      <c r="AW234" s="11" t="s">
        <v>39</v>
      </c>
      <c r="AX234" s="11" t="s">
        <v>78</v>
      </c>
      <c r="AY234" s="195" t="s">
        <v>131</v>
      </c>
    </row>
    <row r="235" spans="2:65" s="12" customFormat="1" ht="10.199999999999999">
      <c r="B235" s="196"/>
      <c r="C235" s="197"/>
      <c r="D235" s="187" t="s">
        <v>139</v>
      </c>
      <c r="E235" s="198" t="s">
        <v>32</v>
      </c>
      <c r="F235" s="199" t="s">
        <v>860</v>
      </c>
      <c r="G235" s="197"/>
      <c r="H235" s="200">
        <v>0.29599999999999999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139</v>
      </c>
      <c r="AU235" s="206" t="s">
        <v>87</v>
      </c>
      <c r="AV235" s="12" t="s">
        <v>87</v>
      </c>
      <c r="AW235" s="12" t="s">
        <v>39</v>
      </c>
      <c r="AX235" s="12" t="s">
        <v>23</v>
      </c>
      <c r="AY235" s="206" t="s">
        <v>131</v>
      </c>
    </row>
    <row r="236" spans="2:65" s="1" customFormat="1" ht="22.5" customHeight="1">
      <c r="B236" s="33"/>
      <c r="C236" s="173" t="s">
        <v>362</v>
      </c>
      <c r="D236" s="173" t="s">
        <v>133</v>
      </c>
      <c r="E236" s="174" t="s">
        <v>775</v>
      </c>
      <c r="F236" s="175" t="s">
        <v>776</v>
      </c>
      <c r="G236" s="176" t="s">
        <v>438</v>
      </c>
      <c r="H236" s="177">
        <v>0.33700000000000002</v>
      </c>
      <c r="I236" s="178"/>
      <c r="J236" s="179">
        <f>ROUND(I236*H236,2)</f>
        <v>0</v>
      </c>
      <c r="K236" s="175" t="s">
        <v>145</v>
      </c>
      <c r="L236" s="37"/>
      <c r="M236" s="239" t="s">
        <v>32</v>
      </c>
      <c r="N236" s="240" t="s">
        <v>51</v>
      </c>
      <c r="O236" s="241"/>
      <c r="P236" s="242">
        <f>O236*H236</f>
        <v>0</v>
      </c>
      <c r="Q236" s="242">
        <v>0</v>
      </c>
      <c r="R236" s="242">
        <f>Q236*H236</f>
        <v>0</v>
      </c>
      <c r="S236" s="242">
        <v>0</v>
      </c>
      <c r="T236" s="243">
        <f>S236*H236</f>
        <v>0</v>
      </c>
      <c r="AR236" s="16" t="s">
        <v>235</v>
      </c>
      <c r="AT236" s="16" t="s">
        <v>133</v>
      </c>
      <c r="AU236" s="16" t="s">
        <v>87</v>
      </c>
      <c r="AY236" s="16" t="s">
        <v>131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137</v>
      </c>
      <c r="BK236" s="184">
        <f>ROUND(I236*H236,2)</f>
        <v>0</v>
      </c>
      <c r="BL236" s="16" t="s">
        <v>235</v>
      </c>
      <c r="BM236" s="16" t="s">
        <v>777</v>
      </c>
    </row>
    <row r="237" spans="2:65" s="1" customFormat="1" ht="6.9" customHeight="1">
      <c r="B237" s="45"/>
      <c r="C237" s="46"/>
      <c r="D237" s="46"/>
      <c r="E237" s="46"/>
      <c r="F237" s="46"/>
      <c r="G237" s="46"/>
      <c r="H237" s="46"/>
      <c r="I237" s="124"/>
      <c r="J237" s="46"/>
      <c r="K237" s="46"/>
      <c r="L237" s="37"/>
    </row>
  </sheetData>
  <sheetProtection algorithmName="SHA-512" hashValue="hFkcCo0waIgXfakRh27o0RxuaYBfSBCoTH6yuTQzTWMKOOEKxN3xo2M0p1+EwG7qZPp/DL57zNKDyF53MI6e6A==" saltValue="Dsqgq0DZIIGtBTwpfKQhKZ62NSV4zr3n6Eb7c9aYkLHA8qddYUvtR3uhAykLbbgJmaNa14aQd+YeP2Yw7qjN2w==" spinCount="100000" sheet="1" objects="1" scenarios="1" formatColumns="0" formatRows="0" autoFilter="0"/>
  <autoFilter ref="C88:K23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93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87</v>
      </c>
    </row>
    <row r="4" spans="2:46" ht="24.9" customHeight="1">
      <c r="B4" s="19"/>
      <c r="D4" s="100" t="s">
        <v>94</v>
      </c>
      <c r="L4" s="19"/>
      <c r="M4" s="23" t="s">
        <v>10</v>
      </c>
      <c r="AT4" s="16" t="s">
        <v>39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Mladé Buky, rekonstrukce koryta, ř. km 56,850 - 56,986</v>
      </c>
      <c r="F7" s="287"/>
      <c r="G7" s="287"/>
      <c r="H7" s="287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" customHeight="1">
      <c r="B9" s="37"/>
      <c r="E9" s="288" t="s">
        <v>861</v>
      </c>
      <c r="F9" s="289"/>
      <c r="G9" s="289"/>
      <c r="H9" s="289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20</v>
      </c>
      <c r="I11" s="103" t="s">
        <v>21</v>
      </c>
      <c r="J11" s="16" t="s">
        <v>22</v>
      </c>
      <c r="L11" s="37"/>
    </row>
    <row r="12" spans="2:46" s="1" customFormat="1" ht="12" customHeight="1">
      <c r="B12" s="37"/>
      <c r="D12" s="101" t="s">
        <v>24</v>
      </c>
      <c r="F12" s="16" t="s">
        <v>25</v>
      </c>
      <c r="I12" s="103" t="s">
        <v>26</v>
      </c>
      <c r="J12" s="104" t="str">
        <f>'Rekapitulace stavby'!AN8</f>
        <v>8.8.2018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30</v>
      </c>
      <c r="I14" s="103" t="s">
        <v>31</v>
      </c>
      <c r="J14" s="16" t="s">
        <v>32</v>
      </c>
      <c r="L14" s="37"/>
    </row>
    <row r="15" spans="2:46" s="1" customFormat="1" ht="18" customHeight="1">
      <c r="B15" s="37"/>
      <c r="E15" s="16" t="s">
        <v>33</v>
      </c>
      <c r="I15" s="103" t="s">
        <v>34</v>
      </c>
      <c r="J15" s="16" t="s">
        <v>32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35</v>
      </c>
      <c r="I17" s="103" t="s">
        <v>31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34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37</v>
      </c>
      <c r="I20" s="103" t="s">
        <v>31</v>
      </c>
      <c r="J20" s="16" t="s">
        <v>32</v>
      </c>
      <c r="L20" s="37"/>
    </row>
    <row r="21" spans="2:12" s="1" customFormat="1" ht="18" customHeight="1">
      <c r="B21" s="37"/>
      <c r="E21" s="16" t="s">
        <v>38</v>
      </c>
      <c r="I21" s="103" t="s">
        <v>34</v>
      </c>
      <c r="J21" s="16" t="s">
        <v>32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40</v>
      </c>
      <c r="I23" s="103" t="s">
        <v>31</v>
      </c>
      <c r="J23" s="16" t="s">
        <v>32</v>
      </c>
      <c r="L23" s="37"/>
    </row>
    <row r="24" spans="2:12" s="1" customFormat="1" ht="18" customHeight="1">
      <c r="B24" s="37"/>
      <c r="E24" s="16" t="s">
        <v>41</v>
      </c>
      <c r="I24" s="103" t="s">
        <v>34</v>
      </c>
      <c r="J24" s="16" t="s">
        <v>32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42</v>
      </c>
      <c r="I26" s="102"/>
      <c r="L26" s="37"/>
    </row>
    <row r="27" spans="2:12" s="6" customFormat="1" ht="22.5" customHeight="1">
      <c r="B27" s="105"/>
      <c r="E27" s="292" t="s">
        <v>97</v>
      </c>
      <c r="F27" s="292"/>
      <c r="G27" s="292"/>
      <c r="H27" s="292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44</v>
      </c>
      <c r="I30" s="102"/>
      <c r="J30" s="109">
        <f>ROUNDUP(J84,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46</v>
      </c>
      <c r="I32" s="111" t="s">
        <v>45</v>
      </c>
      <c r="J32" s="110" t="s">
        <v>47</v>
      </c>
      <c r="L32" s="37"/>
    </row>
    <row r="33" spans="2:12" s="1" customFormat="1" ht="14.4" hidden="1" customHeight="1">
      <c r="B33" s="37"/>
      <c r="D33" s="101" t="s">
        <v>48</v>
      </c>
      <c r="E33" s="101" t="s">
        <v>49</v>
      </c>
      <c r="F33" s="112">
        <f>ROUNDUP((SUM(BE84:BE147)),  2)</f>
        <v>0</v>
      </c>
      <c r="I33" s="113">
        <v>0.21</v>
      </c>
      <c r="J33" s="112">
        <f>ROUNDUP(((SUM(BE84:BE147))*I33),  2)</f>
        <v>0</v>
      </c>
      <c r="L33" s="37"/>
    </row>
    <row r="34" spans="2:12" s="1" customFormat="1" ht="14.4" hidden="1" customHeight="1">
      <c r="B34" s="37"/>
      <c r="E34" s="101" t="s">
        <v>50</v>
      </c>
      <c r="F34" s="112">
        <f>ROUNDUP((SUM(BF84:BF147)),  2)</f>
        <v>0</v>
      </c>
      <c r="I34" s="113">
        <v>0.15</v>
      </c>
      <c r="J34" s="112">
        <f>ROUNDUP(((SUM(BF84:BF147))*I34),  2)</f>
        <v>0</v>
      </c>
      <c r="L34" s="37"/>
    </row>
    <row r="35" spans="2:12" s="1" customFormat="1" ht="14.4" customHeight="1">
      <c r="B35" s="37"/>
      <c r="D35" s="101" t="s">
        <v>48</v>
      </c>
      <c r="E35" s="101" t="s">
        <v>51</v>
      </c>
      <c r="F35" s="112">
        <f>ROUNDUP((SUM(BG84:BG147)),  2)</f>
        <v>0</v>
      </c>
      <c r="I35" s="113">
        <v>0.21</v>
      </c>
      <c r="J35" s="112">
        <f>0</f>
        <v>0</v>
      </c>
      <c r="L35" s="37"/>
    </row>
    <row r="36" spans="2:12" s="1" customFormat="1" ht="14.4" customHeight="1">
      <c r="B36" s="37"/>
      <c r="E36" s="101" t="s">
        <v>52</v>
      </c>
      <c r="F36" s="112">
        <f>ROUNDUP((SUM(BH84:BH147)),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53</v>
      </c>
      <c r="F37" s="112">
        <f>ROUNDUP((SUM(BI84:BI147)),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54</v>
      </c>
      <c r="E39" s="116"/>
      <c r="F39" s="116"/>
      <c r="G39" s="117" t="s">
        <v>55</v>
      </c>
      <c r="H39" s="118" t="s">
        <v>56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98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Mladé Buky, rekonstrukce koryta, ř. km 56,850 - 56,986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VON - Vedlejší a ostatní náklady</v>
      </c>
      <c r="F50" s="265"/>
      <c r="G50" s="265"/>
      <c r="H50" s="265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24</v>
      </c>
      <c r="D52" s="34"/>
      <c r="E52" s="34"/>
      <c r="F52" s="26" t="str">
        <f>F12</f>
        <v>Mladé Buky</v>
      </c>
      <c r="G52" s="34"/>
      <c r="H52" s="34"/>
      <c r="I52" s="103" t="s">
        <v>26</v>
      </c>
      <c r="J52" s="54" t="str">
        <f>IF(J12="","",J12)</f>
        <v>8.8.2018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" customHeight="1">
      <c r="B54" s="33"/>
      <c r="C54" s="28" t="s">
        <v>30</v>
      </c>
      <c r="D54" s="34"/>
      <c r="E54" s="34"/>
      <c r="F54" s="26" t="str">
        <f>E15</f>
        <v>Povodí Labe, státní podnik, OIČ, Hradec Králové</v>
      </c>
      <c r="G54" s="34"/>
      <c r="H54" s="34"/>
      <c r="I54" s="103" t="s">
        <v>37</v>
      </c>
      <c r="J54" s="31" t="str">
        <f>E21</f>
        <v xml:space="preserve">Povodí Labe, státní podnik, OIČ, Hradec Králové </v>
      </c>
      <c r="K54" s="34"/>
      <c r="L54" s="37"/>
    </row>
    <row r="55" spans="2:47" s="1" customFormat="1" ht="13.65" customHeight="1">
      <c r="B55" s="33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103" t="s">
        <v>40</v>
      </c>
      <c r="J55" s="31" t="str">
        <f>E24</f>
        <v>Ing. Eva Morkesová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99</v>
      </c>
      <c r="D57" s="129"/>
      <c r="E57" s="129"/>
      <c r="F57" s="129"/>
      <c r="G57" s="129"/>
      <c r="H57" s="129"/>
      <c r="I57" s="130"/>
      <c r="J57" s="131" t="s">
        <v>100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76</v>
      </c>
      <c r="D59" s="34"/>
      <c r="E59" s="34"/>
      <c r="F59" s="34"/>
      <c r="G59" s="34"/>
      <c r="H59" s="34"/>
      <c r="I59" s="102"/>
      <c r="J59" s="72">
        <f>J84</f>
        <v>0</v>
      </c>
      <c r="K59" s="34"/>
      <c r="L59" s="37"/>
      <c r="AU59" s="16" t="s">
        <v>101</v>
      </c>
    </row>
    <row r="60" spans="2:47" s="7" customFormat="1" ht="24.9" customHeight="1">
      <c r="B60" s="133"/>
      <c r="C60" s="134"/>
      <c r="D60" s="135" t="s">
        <v>862</v>
      </c>
      <c r="E60" s="136"/>
      <c r="F60" s="136"/>
      <c r="G60" s="136"/>
      <c r="H60" s="136"/>
      <c r="I60" s="137"/>
      <c r="J60" s="138">
        <f>J85</f>
        <v>0</v>
      </c>
      <c r="K60" s="134"/>
      <c r="L60" s="139"/>
    </row>
    <row r="61" spans="2:47" s="8" customFormat="1" ht="19.95" customHeight="1">
      <c r="B61" s="140"/>
      <c r="C61" s="141"/>
      <c r="D61" s="142" t="s">
        <v>863</v>
      </c>
      <c r="E61" s="143"/>
      <c r="F61" s="143"/>
      <c r="G61" s="143"/>
      <c r="H61" s="143"/>
      <c r="I61" s="144"/>
      <c r="J61" s="145">
        <f>J86</f>
        <v>0</v>
      </c>
      <c r="K61" s="141"/>
      <c r="L61" s="146"/>
    </row>
    <row r="62" spans="2:47" s="8" customFormat="1" ht="19.95" customHeight="1">
      <c r="B62" s="140"/>
      <c r="C62" s="141"/>
      <c r="D62" s="142" t="s">
        <v>864</v>
      </c>
      <c r="E62" s="143"/>
      <c r="F62" s="143"/>
      <c r="G62" s="143"/>
      <c r="H62" s="143"/>
      <c r="I62" s="144"/>
      <c r="J62" s="145">
        <f>J97</f>
        <v>0</v>
      </c>
      <c r="K62" s="141"/>
      <c r="L62" s="146"/>
    </row>
    <row r="63" spans="2:47" s="8" customFormat="1" ht="19.95" customHeight="1">
      <c r="B63" s="140"/>
      <c r="C63" s="141"/>
      <c r="D63" s="142" t="s">
        <v>865</v>
      </c>
      <c r="E63" s="143"/>
      <c r="F63" s="143"/>
      <c r="G63" s="143"/>
      <c r="H63" s="143"/>
      <c r="I63" s="144"/>
      <c r="J63" s="145">
        <f>J104</f>
        <v>0</v>
      </c>
      <c r="K63" s="141"/>
      <c r="L63" s="146"/>
    </row>
    <row r="64" spans="2:47" s="8" customFormat="1" ht="19.95" customHeight="1">
      <c r="B64" s="140"/>
      <c r="C64" s="141"/>
      <c r="D64" s="142" t="s">
        <v>866</v>
      </c>
      <c r="E64" s="143"/>
      <c r="F64" s="143"/>
      <c r="G64" s="143"/>
      <c r="H64" s="143"/>
      <c r="I64" s="144"/>
      <c r="J64" s="145">
        <f>J111</f>
        <v>0</v>
      </c>
      <c r="K64" s="141"/>
      <c r="L64" s="146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2"/>
      <c r="J65" s="34"/>
      <c r="K65" s="34"/>
      <c r="L65" s="37"/>
    </row>
    <row r="66" spans="2:12" s="1" customFormat="1" ht="6.9" customHeight="1">
      <c r="B66" s="45"/>
      <c r="C66" s="46"/>
      <c r="D66" s="46"/>
      <c r="E66" s="46"/>
      <c r="F66" s="46"/>
      <c r="G66" s="46"/>
      <c r="H66" s="46"/>
      <c r="I66" s="124"/>
      <c r="J66" s="46"/>
      <c r="K66" s="46"/>
      <c r="L66" s="37"/>
    </row>
    <row r="70" spans="2:12" s="1" customFormat="1" ht="6.9" customHeight="1">
      <c r="B70" s="47"/>
      <c r="C70" s="48"/>
      <c r="D70" s="48"/>
      <c r="E70" s="48"/>
      <c r="F70" s="48"/>
      <c r="G70" s="48"/>
      <c r="H70" s="48"/>
      <c r="I70" s="127"/>
      <c r="J70" s="48"/>
      <c r="K70" s="48"/>
      <c r="L70" s="37"/>
    </row>
    <row r="71" spans="2:12" s="1" customFormat="1" ht="24.9" customHeight="1">
      <c r="B71" s="33"/>
      <c r="C71" s="22" t="s">
        <v>116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6.9" customHeight="1">
      <c r="B72" s="33"/>
      <c r="C72" s="34"/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6.5" customHeight="1">
      <c r="B74" s="33"/>
      <c r="C74" s="34"/>
      <c r="D74" s="34"/>
      <c r="E74" s="293" t="str">
        <f>E7</f>
        <v>Mladé Buky, rekonstrukce koryta, ř. km 56,850 - 56,986</v>
      </c>
      <c r="F74" s="294"/>
      <c r="G74" s="294"/>
      <c r="H74" s="294"/>
      <c r="I74" s="102"/>
      <c r="J74" s="34"/>
      <c r="K74" s="34"/>
      <c r="L74" s="37"/>
    </row>
    <row r="75" spans="2:12" s="1" customFormat="1" ht="12" customHeight="1">
      <c r="B75" s="33"/>
      <c r="C75" s="28" t="s">
        <v>95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66" t="str">
        <f>E9</f>
        <v>VON - Vedlejší a ostatní náklady</v>
      </c>
      <c r="F76" s="265"/>
      <c r="G76" s="265"/>
      <c r="H76" s="265"/>
      <c r="I76" s="102"/>
      <c r="J76" s="34"/>
      <c r="K76" s="34"/>
      <c r="L76" s="37"/>
    </row>
    <row r="77" spans="2:12" s="1" customFormat="1" ht="6.9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2" customHeight="1">
      <c r="B78" s="33"/>
      <c r="C78" s="28" t="s">
        <v>24</v>
      </c>
      <c r="D78" s="34"/>
      <c r="E78" s="34"/>
      <c r="F78" s="26" t="str">
        <f>F12</f>
        <v>Mladé Buky</v>
      </c>
      <c r="G78" s="34"/>
      <c r="H78" s="34"/>
      <c r="I78" s="103" t="s">
        <v>26</v>
      </c>
      <c r="J78" s="54" t="str">
        <f>IF(J12="","",J12)</f>
        <v>8.8.2018</v>
      </c>
      <c r="K78" s="34"/>
      <c r="L78" s="37"/>
    </row>
    <row r="79" spans="2:12" s="1" customFormat="1" ht="6.9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24.9" customHeight="1">
      <c r="B80" s="33"/>
      <c r="C80" s="28" t="s">
        <v>30</v>
      </c>
      <c r="D80" s="34"/>
      <c r="E80" s="34"/>
      <c r="F80" s="26" t="str">
        <f>E15</f>
        <v>Povodí Labe, státní podnik, OIČ, Hradec Králové</v>
      </c>
      <c r="G80" s="34"/>
      <c r="H80" s="34"/>
      <c r="I80" s="103" t="s">
        <v>37</v>
      </c>
      <c r="J80" s="31" t="str">
        <f>E21</f>
        <v xml:space="preserve">Povodí Labe, státní podnik, OIČ, Hradec Králové </v>
      </c>
      <c r="K80" s="34"/>
      <c r="L80" s="37"/>
    </row>
    <row r="81" spans="2:65" s="1" customFormat="1" ht="13.65" customHeight="1">
      <c r="B81" s="33"/>
      <c r="C81" s="28" t="s">
        <v>35</v>
      </c>
      <c r="D81" s="34"/>
      <c r="E81" s="34"/>
      <c r="F81" s="26" t="str">
        <f>IF(E18="","",E18)</f>
        <v>Vyplň údaj</v>
      </c>
      <c r="G81" s="34"/>
      <c r="H81" s="34"/>
      <c r="I81" s="103" t="s">
        <v>40</v>
      </c>
      <c r="J81" s="31" t="str">
        <f>E24</f>
        <v>Ing. Eva Morkesová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9" customFormat="1" ht="29.25" customHeight="1">
      <c r="B83" s="147"/>
      <c r="C83" s="148" t="s">
        <v>117</v>
      </c>
      <c r="D83" s="149" t="s">
        <v>63</v>
      </c>
      <c r="E83" s="149" t="s">
        <v>59</v>
      </c>
      <c r="F83" s="149" t="s">
        <v>60</v>
      </c>
      <c r="G83" s="149" t="s">
        <v>118</v>
      </c>
      <c r="H83" s="149" t="s">
        <v>119</v>
      </c>
      <c r="I83" s="150" t="s">
        <v>120</v>
      </c>
      <c r="J83" s="149" t="s">
        <v>100</v>
      </c>
      <c r="K83" s="151" t="s">
        <v>121</v>
      </c>
      <c r="L83" s="152"/>
      <c r="M83" s="63" t="s">
        <v>32</v>
      </c>
      <c r="N83" s="64" t="s">
        <v>48</v>
      </c>
      <c r="O83" s="64" t="s">
        <v>122</v>
      </c>
      <c r="P83" s="64" t="s">
        <v>123</v>
      </c>
      <c r="Q83" s="64" t="s">
        <v>124</v>
      </c>
      <c r="R83" s="64" t="s">
        <v>125</v>
      </c>
      <c r="S83" s="64" t="s">
        <v>126</v>
      </c>
      <c r="T83" s="65" t="s">
        <v>127</v>
      </c>
    </row>
    <row r="84" spans="2:65" s="1" customFormat="1" ht="22.8" customHeight="1">
      <c r="B84" s="33"/>
      <c r="C84" s="70" t="s">
        <v>128</v>
      </c>
      <c r="D84" s="34"/>
      <c r="E84" s="34"/>
      <c r="F84" s="34"/>
      <c r="G84" s="34"/>
      <c r="H84" s="34"/>
      <c r="I84" s="102"/>
      <c r="J84" s="153">
        <f>BK84</f>
        <v>0</v>
      </c>
      <c r="K84" s="34"/>
      <c r="L84" s="37"/>
      <c r="M84" s="66"/>
      <c r="N84" s="67"/>
      <c r="O84" s="67"/>
      <c r="P84" s="154">
        <f>P85</f>
        <v>0</v>
      </c>
      <c r="Q84" s="67"/>
      <c r="R84" s="154">
        <f>R85</f>
        <v>0</v>
      </c>
      <c r="S84" s="67"/>
      <c r="T84" s="155">
        <f>T85</f>
        <v>0</v>
      </c>
      <c r="AT84" s="16" t="s">
        <v>77</v>
      </c>
      <c r="AU84" s="16" t="s">
        <v>101</v>
      </c>
      <c r="BK84" s="156">
        <f>BK85</f>
        <v>0</v>
      </c>
    </row>
    <row r="85" spans="2:65" s="10" customFormat="1" ht="25.95" customHeight="1">
      <c r="B85" s="157"/>
      <c r="C85" s="158"/>
      <c r="D85" s="159" t="s">
        <v>77</v>
      </c>
      <c r="E85" s="160" t="s">
        <v>867</v>
      </c>
      <c r="F85" s="160" t="s">
        <v>868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P86+P97+P104+P111</f>
        <v>0</v>
      </c>
      <c r="Q85" s="165"/>
      <c r="R85" s="166">
        <f>R86+R97+R104+R111</f>
        <v>0</v>
      </c>
      <c r="S85" s="165"/>
      <c r="T85" s="167">
        <f>T86+T97+T104+T111</f>
        <v>0</v>
      </c>
      <c r="AR85" s="168" t="s">
        <v>137</v>
      </c>
      <c r="AT85" s="169" t="s">
        <v>77</v>
      </c>
      <c r="AU85" s="169" t="s">
        <v>78</v>
      </c>
      <c r="AY85" s="168" t="s">
        <v>131</v>
      </c>
      <c r="BK85" s="170">
        <f>BK86+BK97+BK104+BK111</f>
        <v>0</v>
      </c>
    </row>
    <row r="86" spans="2:65" s="10" customFormat="1" ht="22.8" customHeight="1">
      <c r="B86" s="157"/>
      <c r="C86" s="158"/>
      <c r="D86" s="159" t="s">
        <v>77</v>
      </c>
      <c r="E86" s="171" t="s">
        <v>869</v>
      </c>
      <c r="F86" s="171" t="s">
        <v>870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SUM(P87:P96)</f>
        <v>0</v>
      </c>
      <c r="Q86" s="165"/>
      <c r="R86" s="166">
        <f>SUM(R87:R96)</f>
        <v>0</v>
      </c>
      <c r="S86" s="165"/>
      <c r="T86" s="167">
        <f>SUM(T87:T96)</f>
        <v>0</v>
      </c>
      <c r="AR86" s="168" t="s">
        <v>137</v>
      </c>
      <c r="AT86" s="169" t="s">
        <v>77</v>
      </c>
      <c r="AU86" s="169" t="s">
        <v>23</v>
      </c>
      <c r="AY86" s="168" t="s">
        <v>131</v>
      </c>
      <c r="BK86" s="170">
        <f>SUM(BK87:BK96)</f>
        <v>0</v>
      </c>
    </row>
    <row r="87" spans="2:65" s="1" customFormat="1" ht="16.5" customHeight="1">
      <c r="B87" s="33"/>
      <c r="C87" s="173" t="s">
        <v>23</v>
      </c>
      <c r="D87" s="173" t="s">
        <v>133</v>
      </c>
      <c r="E87" s="174" t="s">
        <v>871</v>
      </c>
      <c r="F87" s="175" t="s">
        <v>872</v>
      </c>
      <c r="G87" s="176" t="s">
        <v>873</v>
      </c>
      <c r="H87" s="177">
        <v>1</v>
      </c>
      <c r="I87" s="178"/>
      <c r="J87" s="179">
        <f>ROUND(I87*H87,2)</f>
        <v>0</v>
      </c>
      <c r="K87" s="175" t="s">
        <v>32</v>
      </c>
      <c r="L87" s="37"/>
      <c r="M87" s="180" t="s">
        <v>32</v>
      </c>
      <c r="N87" s="181" t="s">
        <v>51</v>
      </c>
      <c r="O87" s="59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6" t="s">
        <v>874</v>
      </c>
      <c r="AT87" s="16" t="s">
        <v>133</v>
      </c>
      <c r="AU87" s="16" t="s">
        <v>87</v>
      </c>
      <c r="AY87" s="16" t="s">
        <v>131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137</v>
      </c>
      <c r="BK87" s="184">
        <f>ROUND(I87*H87,2)</f>
        <v>0</v>
      </c>
      <c r="BL87" s="16" t="s">
        <v>874</v>
      </c>
      <c r="BM87" s="16" t="s">
        <v>875</v>
      </c>
    </row>
    <row r="88" spans="2:65" s="11" customFormat="1" ht="10.199999999999999">
      <c r="B88" s="185"/>
      <c r="C88" s="186"/>
      <c r="D88" s="187" t="s">
        <v>139</v>
      </c>
      <c r="E88" s="188" t="s">
        <v>32</v>
      </c>
      <c r="F88" s="189" t="s">
        <v>876</v>
      </c>
      <c r="G88" s="186"/>
      <c r="H88" s="188" t="s">
        <v>32</v>
      </c>
      <c r="I88" s="190"/>
      <c r="J88" s="186"/>
      <c r="K88" s="186"/>
      <c r="L88" s="191"/>
      <c r="M88" s="192"/>
      <c r="N88" s="193"/>
      <c r="O88" s="193"/>
      <c r="P88" s="193"/>
      <c r="Q88" s="193"/>
      <c r="R88" s="193"/>
      <c r="S88" s="193"/>
      <c r="T88" s="194"/>
      <c r="AT88" s="195" t="s">
        <v>139</v>
      </c>
      <c r="AU88" s="195" t="s">
        <v>87</v>
      </c>
      <c r="AV88" s="11" t="s">
        <v>23</v>
      </c>
      <c r="AW88" s="11" t="s">
        <v>39</v>
      </c>
      <c r="AX88" s="11" t="s">
        <v>78</v>
      </c>
      <c r="AY88" s="195" t="s">
        <v>131</v>
      </c>
    </row>
    <row r="89" spans="2:65" s="12" customFormat="1" ht="10.199999999999999">
      <c r="B89" s="196"/>
      <c r="C89" s="197"/>
      <c r="D89" s="187" t="s">
        <v>139</v>
      </c>
      <c r="E89" s="198" t="s">
        <v>32</v>
      </c>
      <c r="F89" s="199" t="s">
        <v>23</v>
      </c>
      <c r="G89" s="197"/>
      <c r="H89" s="200">
        <v>1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139</v>
      </c>
      <c r="AU89" s="206" t="s">
        <v>87</v>
      </c>
      <c r="AV89" s="12" t="s">
        <v>87</v>
      </c>
      <c r="AW89" s="12" t="s">
        <v>39</v>
      </c>
      <c r="AX89" s="12" t="s">
        <v>23</v>
      </c>
      <c r="AY89" s="206" t="s">
        <v>131</v>
      </c>
    </row>
    <row r="90" spans="2:65" s="1" customFormat="1" ht="16.5" customHeight="1">
      <c r="B90" s="33"/>
      <c r="C90" s="173" t="s">
        <v>87</v>
      </c>
      <c r="D90" s="173" t="s">
        <v>133</v>
      </c>
      <c r="E90" s="174" t="s">
        <v>877</v>
      </c>
      <c r="F90" s="175" t="s">
        <v>878</v>
      </c>
      <c r="G90" s="176" t="s">
        <v>873</v>
      </c>
      <c r="H90" s="177">
        <v>1</v>
      </c>
      <c r="I90" s="178"/>
      <c r="J90" s="179">
        <f>ROUND(I90*H90,2)</f>
        <v>0</v>
      </c>
      <c r="K90" s="175" t="s">
        <v>32</v>
      </c>
      <c r="L90" s="37"/>
      <c r="M90" s="180" t="s">
        <v>32</v>
      </c>
      <c r="N90" s="181" t="s">
        <v>51</v>
      </c>
      <c r="O90" s="59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6" t="s">
        <v>874</v>
      </c>
      <c r="AT90" s="16" t="s">
        <v>133</v>
      </c>
      <c r="AU90" s="16" t="s">
        <v>87</v>
      </c>
      <c r="AY90" s="16" t="s">
        <v>131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137</v>
      </c>
      <c r="BK90" s="184">
        <f>ROUND(I90*H90,2)</f>
        <v>0</v>
      </c>
      <c r="BL90" s="16" t="s">
        <v>874</v>
      </c>
      <c r="BM90" s="16" t="s">
        <v>879</v>
      </c>
    </row>
    <row r="91" spans="2:65" s="11" customFormat="1" ht="10.199999999999999">
      <c r="B91" s="185"/>
      <c r="C91" s="186"/>
      <c r="D91" s="187" t="s">
        <v>139</v>
      </c>
      <c r="E91" s="188" t="s">
        <v>32</v>
      </c>
      <c r="F91" s="189" t="s">
        <v>880</v>
      </c>
      <c r="G91" s="186"/>
      <c r="H91" s="188" t="s">
        <v>32</v>
      </c>
      <c r="I91" s="190"/>
      <c r="J91" s="186"/>
      <c r="K91" s="186"/>
      <c r="L91" s="191"/>
      <c r="M91" s="192"/>
      <c r="N91" s="193"/>
      <c r="O91" s="193"/>
      <c r="P91" s="193"/>
      <c r="Q91" s="193"/>
      <c r="R91" s="193"/>
      <c r="S91" s="193"/>
      <c r="T91" s="194"/>
      <c r="AT91" s="195" t="s">
        <v>139</v>
      </c>
      <c r="AU91" s="195" t="s">
        <v>87</v>
      </c>
      <c r="AV91" s="11" t="s">
        <v>23</v>
      </c>
      <c r="AW91" s="11" t="s">
        <v>39</v>
      </c>
      <c r="AX91" s="11" t="s">
        <v>78</v>
      </c>
      <c r="AY91" s="195" t="s">
        <v>131</v>
      </c>
    </row>
    <row r="92" spans="2:65" s="12" customFormat="1" ht="10.199999999999999">
      <c r="B92" s="196"/>
      <c r="C92" s="197"/>
      <c r="D92" s="187" t="s">
        <v>139</v>
      </c>
      <c r="E92" s="198" t="s">
        <v>32</v>
      </c>
      <c r="F92" s="199" t="s">
        <v>23</v>
      </c>
      <c r="G92" s="197"/>
      <c r="H92" s="200">
        <v>1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139</v>
      </c>
      <c r="AU92" s="206" t="s">
        <v>87</v>
      </c>
      <c r="AV92" s="12" t="s">
        <v>87</v>
      </c>
      <c r="AW92" s="12" t="s">
        <v>39</v>
      </c>
      <c r="AX92" s="12" t="s">
        <v>23</v>
      </c>
      <c r="AY92" s="206" t="s">
        <v>131</v>
      </c>
    </row>
    <row r="93" spans="2:65" s="1" customFormat="1" ht="16.5" customHeight="1">
      <c r="B93" s="33"/>
      <c r="C93" s="173" t="s">
        <v>149</v>
      </c>
      <c r="D93" s="173" t="s">
        <v>133</v>
      </c>
      <c r="E93" s="174" t="s">
        <v>881</v>
      </c>
      <c r="F93" s="175" t="s">
        <v>882</v>
      </c>
      <c r="G93" s="176" t="s">
        <v>873</v>
      </c>
      <c r="H93" s="177">
        <v>1</v>
      </c>
      <c r="I93" s="178"/>
      <c r="J93" s="179">
        <f>ROUND(I93*H93,2)</f>
        <v>0</v>
      </c>
      <c r="K93" s="175" t="s">
        <v>32</v>
      </c>
      <c r="L93" s="37"/>
      <c r="M93" s="180" t="s">
        <v>32</v>
      </c>
      <c r="N93" s="181" t="s">
        <v>51</v>
      </c>
      <c r="O93" s="59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6" t="s">
        <v>874</v>
      </c>
      <c r="AT93" s="16" t="s">
        <v>133</v>
      </c>
      <c r="AU93" s="16" t="s">
        <v>87</v>
      </c>
      <c r="AY93" s="16" t="s">
        <v>131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137</v>
      </c>
      <c r="BK93" s="184">
        <f>ROUND(I93*H93,2)</f>
        <v>0</v>
      </c>
      <c r="BL93" s="16" t="s">
        <v>874</v>
      </c>
      <c r="BM93" s="16" t="s">
        <v>883</v>
      </c>
    </row>
    <row r="94" spans="2:65" s="11" customFormat="1" ht="10.199999999999999">
      <c r="B94" s="185"/>
      <c r="C94" s="186"/>
      <c r="D94" s="187" t="s">
        <v>139</v>
      </c>
      <c r="E94" s="188" t="s">
        <v>32</v>
      </c>
      <c r="F94" s="189" t="s">
        <v>884</v>
      </c>
      <c r="G94" s="186"/>
      <c r="H94" s="188" t="s">
        <v>32</v>
      </c>
      <c r="I94" s="190"/>
      <c r="J94" s="186"/>
      <c r="K94" s="186"/>
      <c r="L94" s="191"/>
      <c r="M94" s="192"/>
      <c r="N94" s="193"/>
      <c r="O94" s="193"/>
      <c r="P94" s="193"/>
      <c r="Q94" s="193"/>
      <c r="R94" s="193"/>
      <c r="S94" s="193"/>
      <c r="T94" s="194"/>
      <c r="AT94" s="195" t="s">
        <v>139</v>
      </c>
      <c r="AU94" s="195" t="s">
        <v>87</v>
      </c>
      <c r="AV94" s="11" t="s">
        <v>23</v>
      </c>
      <c r="AW94" s="11" t="s">
        <v>39</v>
      </c>
      <c r="AX94" s="11" t="s">
        <v>78</v>
      </c>
      <c r="AY94" s="195" t="s">
        <v>131</v>
      </c>
    </row>
    <row r="95" spans="2:65" s="11" customFormat="1" ht="10.199999999999999">
      <c r="B95" s="185"/>
      <c r="C95" s="186"/>
      <c r="D95" s="187" t="s">
        <v>139</v>
      </c>
      <c r="E95" s="188" t="s">
        <v>32</v>
      </c>
      <c r="F95" s="189" t="s">
        <v>885</v>
      </c>
      <c r="G95" s="186"/>
      <c r="H95" s="188" t="s">
        <v>32</v>
      </c>
      <c r="I95" s="190"/>
      <c r="J95" s="186"/>
      <c r="K95" s="186"/>
      <c r="L95" s="191"/>
      <c r="M95" s="192"/>
      <c r="N95" s="193"/>
      <c r="O95" s="193"/>
      <c r="P95" s="193"/>
      <c r="Q95" s="193"/>
      <c r="R95" s="193"/>
      <c r="S95" s="193"/>
      <c r="T95" s="194"/>
      <c r="AT95" s="195" t="s">
        <v>139</v>
      </c>
      <c r="AU95" s="195" t="s">
        <v>87</v>
      </c>
      <c r="AV95" s="11" t="s">
        <v>23</v>
      </c>
      <c r="AW95" s="11" t="s">
        <v>39</v>
      </c>
      <c r="AX95" s="11" t="s">
        <v>78</v>
      </c>
      <c r="AY95" s="195" t="s">
        <v>131</v>
      </c>
    </row>
    <row r="96" spans="2:65" s="12" customFormat="1" ht="10.199999999999999">
      <c r="B96" s="196"/>
      <c r="C96" s="197"/>
      <c r="D96" s="187" t="s">
        <v>139</v>
      </c>
      <c r="E96" s="198" t="s">
        <v>32</v>
      </c>
      <c r="F96" s="199" t="s">
        <v>23</v>
      </c>
      <c r="G96" s="197"/>
      <c r="H96" s="200">
        <v>1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139</v>
      </c>
      <c r="AU96" s="206" t="s">
        <v>87</v>
      </c>
      <c r="AV96" s="12" t="s">
        <v>87</v>
      </c>
      <c r="AW96" s="12" t="s">
        <v>39</v>
      </c>
      <c r="AX96" s="12" t="s">
        <v>23</v>
      </c>
      <c r="AY96" s="206" t="s">
        <v>131</v>
      </c>
    </row>
    <row r="97" spans="2:65" s="10" customFormat="1" ht="22.8" customHeight="1">
      <c r="B97" s="157"/>
      <c r="C97" s="158"/>
      <c r="D97" s="159" t="s">
        <v>77</v>
      </c>
      <c r="E97" s="171" t="s">
        <v>886</v>
      </c>
      <c r="F97" s="171" t="s">
        <v>887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SUM(P98:P103)</f>
        <v>0</v>
      </c>
      <c r="Q97" s="165"/>
      <c r="R97" s="166">
        <f>SUM(R98:R103)</f>
        <v>0</v>
      </c>
      <c r="S97" s="165"/>
      <c r="T97" s="167">
        <f>SUM(T98:T103)</f>
        <v>0</v>
      </c>
      <c r="AR97" s="168" t="s">
        <v>137</v>
      </c>
      <c r="AT97" s="169" t="s">
        <v>77</v>
      </c>
      <c r="AU97" s="169" t="s">
        <v>23</v>
      </c>
      <c r="AY97" s="168" t="s">
        <v>131</v>
      </c>
      <c r="BK97" s="170">
        <f>SUM(BK98:BK103)</f>
        <v>0</v>
      </c>
    </row>
    <row r="98" spans="2:65" s="1" customFormat="1" ht="16.5" customHeight="1">
      <c r="B98" s="33"/>
      <c r="C98" s="173" t="s">
        <v>137</v>
      </c>
      <c r="D98" s="173" t="s">
        <v>133</v>
      </c>
      <c r="E98" s="174" t="s">
        <v>888</v>
      </c>
      <c r="F98" s="175" t="s">
        <v>889</v>
      </c>
      <c r="G98" s="176" t="s">
        <v>873</v>
      </c>
      <c r="H98" s="177">
        <v>1</v>
      </c>
      <c r="I98" s="178"/>
      <c r="J98" s="179">
        <f>ROUND(I98*H98,2)</f>
        <v>0</v>
      </c>
      <c r="K98" s="175" t="s">
        <v>32</v>
      </c>
      <c r="L98" s="37"/>
      <c r="M98" s="180" t="s">
        <v>32</v>
      </c>
      <c r="N98" s="181" t="s">
        <v>51</v>
      </c>
      <c r="O98" s="59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6" t="s">
        <v>874</v>
      </c>
      <c r="AT98" s="16" t="s">
        <v>133</v>
      </c>
      <c r="AU98" s="16" t="s">
        <v>87</v>
      </c>
      <c r="AY98" s="16" t="s">
        <v>131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137</v>
      </c>
      <c r="BK98" s="184">
        <f>ROUND(I98*H98,2)</f>
        <v>0</v>
      </c>
      <c r="BL98" s="16" t="s">
        <v>874</v>
      </c>
      <c r="BM98" s="16" t="s">
        <v>890</v>
      </c>
    </row>
    <row r="99" spans="2:65" s="11" customFormat="1" ht="10.199999999999999">
      <c r="B99" s="185"/>
      <c r="C99" s="186"/>
      <c r="D99" s="187" t="s">
        <v>139</v>
      </c>
      <c r="E99" s="188" t="s">
        <v>32</v>
      </c>
      <c r="F99" s="189" t="s">
        <v>891</v>
      </c>
      <c r="G99" s="186"/>
      <c r="H99" s="188" t="s">
        <v>32</v>
      </c>
      <c r="I99" s="190"/>
      <c r="J99" s="186"/>
      <c r="K99" s="186"/>
      <c r="L99" s="191"/>
      <c r="M99" s="192"/>
      <c r="N99" s="193"/>
      <c r="O99" s="193"/>
      <c r="P99" s="193"/>
      <c r="Q99" s="193"/>
      <c r="R99" s="193"/>
      <c r="S99" s="193"/>
      <c r="T99" s="194"/>
      <c r="AT99" s="195" t="s">
        <v>139</v>
      </c>
      <c r="AU99" s="195" t="s">
        <v>87</v>
      </c>
      <c r="AV99" s="11" t="s">
        <v>23</v>
      </c>
      <c r="AW99" s="11" t="s">
        <v>39</v>
      </c>
      <c r="AX99" s="11" t="s">
        <v>78</v>
      </c>
      <c r="AY99" s="195" t="s">
        <v>131</v>
      </c>
    </row>
    <row r="100" spans="2:65" s="12" customFormat="1" ht="10.199999999999999">
      <c r="B100" s="196"/>
      <c r="C100" s="197"/>
      <c r="D100" s="187" t="s">
        <v>139</v>
      </c>
      <c r="E100" s="198" t="s">
        <v>32</v>
      </c>
      <c r="F100" s="199" t="s">
        <v>23</v>
      </c>
      <c r="G100" s="197"/>
      <c r="H100" s="200">
        <v>1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139</v>
      </c>
      <c r="AU100" s="206" t="s">
        <v>87</v>
      </c>
      <c r="AV100" s="12" t="s">
        <v>87</v>
      </c>
      <c r="AW100" s="12" t="s">
        <v>39</v>
      </c>
      <c r="AX100" s="12" t="s">
        <v>23</v>
      </c>
      <c r="AY100" s="206" t="s">
        <v>131</v>
      </c>
    </row>
    <row r="101" spans="2:65" s="1" customFormat="1" ht="16.5" customHeight="1">
      <c r="B101" s="33"/>
      <c r="C101" s="173" t="s">
        <v>165</v>
      </c>
      <c r="D101" s="173" t="s">
        <v>133</v>
      </c>
      <c r="E101" s="174" t="s">
        <v>892</v>
      </c>
      <c r="F101" s="175" t="s">
        <v>893</v>
      </c>
      <c r="G101" s="176" t="s">
        <v>873</v>
      </c>
      <c r="H101" s="177">
        <v>1</v>
      </c>
      <c r="I101" s="178"/>
      <c r="J101" s="179">
        <f>ROUND(I101*H101,2)</f>
        <v>0</v>
      </c>
      <c r="K101" s="175" t="s">
        <v>32</v>
      </c>
      <c r="L101" s="37"/>
      <c r="M101" s="180" t="s">
        <v>32</v>
      </c>
      <c r="N101" s="181" t="s">
        <v>51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6" t="s">
        <v>874</v>
      </c>
      <c r="AT101" s="16" t="s">
        <v>133</v>
      </c>
      <c r="AU101" s="16" t="s">
        <v>87</v>
      </c>
      <c r="AY101" s="16" t="s">
        <v>131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137</v>
      </c>
      <c r="BK101" s="184">
        <f>ROUND(I101*H101,2)</f>
        <v>0</v>
      </c>
      <c r="BL101" s="16" t="s">
        <v>874</v>
      </c>
      <c r="BM101" s="16" t="s">
        <v>894</v>
      </c>
    </row>
    <row r="102" spans="2:65" s="11" customFormat="1" ht="10.199999999999999">
      <c r="B102" s="185"/>
      <c r="C102" s="186"/>
      <c r="D102" s="187" t="s">
        <v>139</v>
      </c>
      <c r="E102" s="188" t="s">
        <v>32</v>
      </c>
      <c r="F102" s="189" t="s">
        <v>895</v>
      </c>
      <c r="G102" s="186"/>
      <c r="H102" s="188" t="s">
        <v>32</v>
      </c>
      <c r="I102" s="190"/>
      <c r="J102" s="186"/>
      <c r="K102" s="186"/>
      <c r="L102" s="191"/>
      <c r="M102" s="192"/>
      <c r="N102" s="193"/>
      <c r="O102" s="193"/>
      <c r="P102" s="193"/>
      <c r="Q102" s="193"/>
      <c r="R102" s="193"/>
      <c r="S102" s="193"/>
      <c r="T102" s="194"/>
      <c r="AT102" s="195" t="s">
        <v>139</v>
      </c>
      <c r="AU102" s="195" t="s">
        <v>87</v>
      </c>
      <c r="AV102" s="11" t="s">
        <v>23</v>
      </c>
      <c r="AW102" s="11" t="s">
        <v>39</v>
      </c>
      <c r="AX102" s="11" t="s">
        <v>78</v>
      </c>
      <c r="AY102" s="195" t="s">
        <v>131</v>
      </c>
    </row>
    <row r="103" spans="2:65" s="12" customFormat="1" ht="10.199999999999999">
      <c r="B103" s="196"/>
      <c r="C103" s="197"/>
      <c r="D103" s="187" t="s">
        <v>139</v>
      </c>
      <c r="E103" s="198" t="s">
        <v>32</v>
      </c>
      <c r="F103" s="199" t="s">
        <v>23</v>
      </c>
      <c r="G103" s="197"/>
      <c r="H103" s="200">
        <v>1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139</v>
      </c>
      <c r="AU103" s="206" t="s">
        <v>87</v>
      </c>
      <c r="AV103" s="12" t="s">
        <v>87</v>
      </c>
      <c r="AW103" s="12" t="s">
        <v>39</v>
      </c>
      <c r="AX103" s="12" t="s">
        <v>23</v>
      </c>
      <c r="AY103" s="206" t="s">
        <v>131</v>
      </c>
    </row>
    <row r="104" spans="2:65" s="10" customFormat="1" ht="22.8" customHeight="1">
      <c r="B104" s="157"/>
      <c r="C104" s="158"/>
      <c r="D104" s="159" t="s">
        <v>77</v>
      </c>
      <c r="E104" s="171" t="s">
        <v>896</v>
      </c>
      <c r="F104" s="171" t="s">
        <v>897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SUM(P105:P110)</f>
        <v>0</v>
      </c>
      <c r="Q104" s="165"/>
      <c r="R104" s="166">
        <f>SUM(R105:R110)</f>
        <v>0</v>
      </c>
      <c r="S104" s="165"/>
      <c r="T104" s="167">
        <f>SUM(T105:T110)</f>
        <v>0</v>
      </c>
      <c r="AR104" s="168" t="s">
        <v>137</v>
      </c>
      <c r="AT104" s="169" t="s">
        <v>77</v>
      </c>
      <c r="AU104" s="169" t="s">
        <v>23</v>
      </c>
      <c r="AY104" s="168" t="s">
        <v>131</v>
      </c>
      <c r="BK104" s="170">
        <f>SUM(BK105:BK110)</f>
        <v>0</v>
      </c>
    </row>
    <row r="105" spans="2:65" s="1" customFormat="1" ht="16.5" customHeight="1">
      <c r="B105" s="33"/>
      <c r="C105" s="173" t="s">
        <v>171</v>
      </c>
      <c r="D105" s="173" t="s">
        <v>133</v>
      </c>
      <c r="E105" s="174" t="s">
        <v>898</v>
      </c>
      <c r="F105" s="175" t="s">
        <v>899</v>
      </c>
      <c r="G105" s="176" t="s">
        <v>502</v>
      </c>
      <c r="H105" s="177">
        <v>1</v>
      </c>
      <c r="I105" s="178"/>
      <c r="J105" s="179">
        <f>ROUND(I105*H105,2)</f>
        <v>0</v>
      </c>
      <c r="K105" s="175" t="s">
        <v>32</v>
      </c>
      <c r="L105" s="37"/>
      <c r="M105" s="180" t="s">
        <v>32</v>
      </c>
      <c r="N105" s="181" t="s">
        <v>51</v>
      </c>
      <c r="O105" s="59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6" t="s">
        <v>900</v>
      </c>
      <c r="AT105" s="16" t="s">
        <v>133</v>
      </c>
      <c r="AU105" s="16" t="s">
        <v>87</v>
      </c>
      <c r="AY105" s="16" t="s">
        <v>131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137</v>
      </c>
      <c r="BK105" s="184">
        <f>ROUND(I105*H105,2)</f>
        <v>0</v>
      </c>
      <c r="BL105" s="16" t="s">
        <v>900</v>
      </c>
      <c r="BM105" s="16" t="s">
        <v>901</v>
      </c>
    </row>
    <row r="106" spans="2:65" s="11" customFormat="1" ht="10.199999999999999">
      <c r="B106" s="185"/>
      <c r="C106" s="186"/>
      <c r="D106" s="187" t="s">
        <v>139</v>
      </c>
      <c r="E106" s="188" t="s">
        <v>32</v>
      </c>
      <c r="F106" s="189" t="s">
        <v>902</v>
      </c>
      <c r="G106" s="186"/>
      <c r="H106" s="188" t="s">
        <v>32</v>
      </c>
      <c r="I106" s="190"/>
      <c r="J106" s="186"/>
      <c r="K106" s="186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139</v>
      </c>
      <c r="AU106" s="195" t="s">
        <v>87</v>
      </c>
      <c r="AV106" s="11" t="s">
        <v>23</v>
      </c>
      <c r="AW106" s="11" t="s">
        <v>39</v>
      </c>
      <c r="AX106" s="11" t="s">
        <v>78</v>
      </c>
      <c r="AY106" s="195" t="s">
        <v>131</v>
      </c>
    </row>
    <row r="107" spans="2:65" s="12" customFormat="1" ht="10.199999999999999">
      <c r="B107" s="196"/>
      <c r="C107" s="197"/>
      <c r="D107" s="187" t="s">
        <v>139</v>
      </c>
      <c r="E107" s="198" t="s">
        <v>32</v>
      </c>
      <c r="F107" s="199" t="s">
        <v>23</v>
      </c>
      <c r="G107" s="197"/>
      <c r="H107" s="200">
        <v>1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139</v>
      </c>
      <c r="AU107" s="206" t="s">
        <v>87</v>
      </c>
      <c r="AV107" s="12" t="s">
        <v>87</v>
      </c>
      <c r="AW107" s="12" t="s">
        <v>39</v>
      </c>
      <c r="AX107" s="12" t="s">
        <v>23</v>
      </c>
      <c r="AY107" s="206" t="s">
        <v>131</v>
      </c>
    </row>
    <row r="108" spans="2:65" s="1" customFormat="1" ht="16.5" customHeight="1">
      <c r="B108" s="33"/>
      <c r="C108" s="173" t="s">
        <v>176</v>
      </c>
      <c r="D108" s="173" t="s">
        <v>133</v>
      </c>
      <c r="E108" s="174" t="s">
        <v>903</v>
      </c>
      <c r="F108" s="175" t="s">
        <v>904</v>
      </c>
      <c r="G108" s="176" t="s">
        <v>873</v>
      </c>
      <c r="H108" s="177">
        <v>1</v>
      </c>
      <c r="I108" s="178"/>
      <c r="J108" s="179">
        <f>ROUND(I108*H108,2)</f>
        <v>0</v>
      </c>
      <c r="K108" s="175" t="s">
        <v>32</v>
      </c>
      <c r="L108" s="37"/>
      <c r="M108" s="180" t="s">
        <v>32</v>
      </c>
      <c r="N108" s="181" t="s">
        <v>51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900</v>
      </c>
      <c r="AT108" s="16" t="s">
        <v>133</v>
      </c>
      <c r="AU108" s="16" t="s">
        <v>87</v>
      </c>
      <c r="AY108" s="16" t="s">
        <v>131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137</v>
      </c>
      <c r="BK108" s="184">
        <f>ROUND(I108*H108,2)</f>
        <v>0</v>
      </c>
      <c r="BL108" s="16" t="s">
        <v>900</v>
      </c>
      <c r="BM108" s="16" t="s">
        <v>905</v>
      </c>
    </row>
    <row r="109" spans="2:65" s="11" customFormat="1" ht="10.199999999999999">
      <c r="B109" s="185"/>
      <c r="C109" s="186"/>
      <c r="D109" s="187" t="s">
        <v>139</v>
      </c>
      <c r="E109" s="188" t="s">
        <v>32</v>
      </c>
      <c r="F109" s="189" t="s">
        <v>906</v>
      </c>
      <c r="G109" s="186"/>
      <c r="H109" s="188" t="s">
        <v>32</v>
      </c>
      <c r="I109" s="190"/>
      <c r="J109" s="186"/>
      <c r="K109" s="186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139</v>
      </c>
      <c r="AU109" s="195" t="s">
        <v>87</v>
      </c>
      <c r="AV109" s="11" t="s">
        <v>23</v>
      </c>
      <c r="AW109" s="11" t="s">
        <v>39</v>
      </c>
      <c r="AX109" s="11" t="s">
        <v>78</v>
      </c>
      <c r="AY109" s="195" t="s">
        <v>131</v>
      </c>
    </row>
    <row r="110" spans="2:65" s="12" customFormat="1" ht="10.199999999999999">
      <c r="B110" s="196"/>
      <c r="C110" s="197"/>
      <c r="D110" s="187" t="s">
        <v>139</v>
      </c>
      <c r="E110" s="198" t="s">
        <v>32</v>
      </c>
      <c r="F110" s="199" t="s">
        <v>23</v>
      </c>
      <c r="G110" s="197"/>
      <c r="H110" s="200">
        <v>1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139</v>
      </c>
      <c r="AU110" s="206" t="s">
        <v>87</v>
      </c>
      <c r="AV110" s="12" t="s">
        <v>87</v>
      </c>
      <c r="AW110" s="12" t="s">
        <v>39</v>
      </c>
      <c r="AX110" s="12" t="s">
        <v>23</v>
      </c>
      <c r="AY110" s="206" t="s">
        <v>131</v>
      </c>
    </row>
    <row r="111" spans="2:65" s="10" customFormat="1" ht="22.8" customHeight="1">
      <c r="B111" s="157"/>
      <c r="C111" s="158"/>
      <c r="D111" s="159" t="s">
        <v>77</v>
      </c>
      <c r="E111" s="171" t="s">
        <v>907</v>
      </c>
      <c r="F111" s="171" t="s">
        <v>908</v>
      </c>
      <c r="G111" s="158"/>
      <c r="H111" s="158"/>
      <c r="I111" s="161"/>
      <c r="J111" s="172">
        <f>BK111</f>
        <v>0</v>
      </c>
      <c r="K111" s="158"/>
      <c r="L111" s="163"/>
      <c r="M111" s="164"/>
      <c r="N111" s="165"/>
      <c r="O111" s="165"/>
      <c r="P111" s="166">
        <f>SUM(P112:P147)</f>
        <v>0</v>
      </c>
      <c r="Q111" s="165"/>
      <c r="R111" s="166">
        <f>SUM(R112:R147)</f>
        <v>0</v>
      </c>
      <c r="S111" s="165"/>
      <c r="T111" s="167">
        <f>SUM(T112:T147)</f>
        <v>0</v>
      </c>
      <c r="AR111" s="168" t="s">
        <v>137</v>
      </c>
      <c r="AT111" s="169" t="s">
        <v>77</v>
      </c>
      <c r="AU111" s="169" t="s">
        <v>23</v>
      </c>
      <c r="AY111" s="168" t="s">
        <v>131</v>
      </c>
      <c r="BK111" s="170">
        <f>SUM(BK112:BK147)</f>
        <v>0</v>
      </c>
    </row>
    <row r="112" spans="2:65" s="1" customFormat="1" ht="22.5" customHeight="1">
      <c r="B112" s="33"/>
      <c r="C112" s="173" t="s">
        <v>182</v>
      </c>
      <c r="D112" s="173" t="s">
        <v>133</v>
      </c>
      <c r="E112" s="174" t="s">
        <v>909</v>
      </c>
      <c r="F112" s="175" t="s">
        <v>910</v>
      </c>
      <c r="G112" s="176" t="s">
        <v>873</v>
      </c>
      <c r="H112" s="177">
        <v>1</v>
      </c>
      <c r="I112" s="178"/>
      <c r="J112" s="179">
        <f>ROUND(I112*H112,2)</f>
        <v>0</v>
      </c>
      <c r="K112" s="175" t="s">
        <v>32</v>
      </c>
      <c r="L112" s="37"/>
      <c r="M112" s="180" t="s">
        <v>32</v>
      </c>
      <c r="N112" s="181" t="s">
        <v>51</v>
      </c>
      <c r="O112" s="59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6" t="s">
        <v>900</v>
      </c>
      <c r="AT112" s="16" t="s">
        <v>133</v>
      </c>
      <c r="AU112" s="16" t="s">
        <v>87</v>
      </c>
      <c r="AY112" s="16" t="s">
        <v>131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137</v>
      </c>
      <c r="BK112" s="184">
        <f>ROUND(I112*H112,2)</f>
        <v>0</v>
      </c>
      <c r="BL112" s="16" t="s">
        <v>900</v>
      </c>
      <c r="BM112" s="16" t="s">
        <v>911</v>
      </c>
    </row>
    <row r="113" spans="2:65" s="11" customFormat="1" ht="10.199999999999999">
      <c r="B113" s="185"/>
      <c r="C113" s="186"/>
      <c r="D113" s="187" t="s">
        <v>139</v>
      </c>
      <c r="E113" s="188" t="s">
        <v>32</v>
      </c>
      <c r="F113" s="189" t="s">
        <v>912</v>
      </c>
      <c r="G113" s="186"/>
      <c r="H113" s="188" t="s">
        <v>32</v>
      </c>
      <c r="I113" s="190"/>
      <c r="J113" s="186"/>
      <c r="K113" s="186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139</v>
      </c>
      <c r="AU113" s="195" t="s">
        <v>87</v>
      </c>
      <c r="AV113" s="11" t="s">
        <v>23</v>
      </c>
      <c r="AW113" s="11" t="s">
        <v>39</v>
      </c>
      <c r="AX113" s="11" t="s">
        <v>78</v>
      </c>
      <c r="AY113" s="195" t="s">
        <v>131</v>
      </c>
    </row>
    <row r="114" spans="2:65" s="12" customFormat="1" ht="10.199999999999999">
      <c r="B114" s="196"/>
      <c r="C114" s="197"/>
      <c r="D114" s="187" t="s">
        <v>139</v>
      </c>
      <c r="E114" s="198" t="s">
        <v>32</v>
      </c>
      <c r="F114" s="199" t="s">
        <v>23</v>
      </c>
      <c r="G114" s="197"/>
      <c r="H114" s="200">
        <v>1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139</v>
      </c>
      <c r="AU114" s="206" t="s">
        <v>87</v>
      </c>
      <c r="AV114" s="12" t="s">
        <v>87</v>
      </c>
      <c r="AW114" s="12" t="s">
        <v>39</v>
      </c>
      <c r="AX114" s="12" t="s">
        <v>23</v>
      </c>
      <c r="AY114" s="206" t="s">
        <v>131</v>
      </c>
    </row>
    <row r="115" spans="2:65" s="1" customFormat="1" ht="22.5" customHeight="1">
      <c r="B115" s="33"/>
      <c r="C115" s="173" t="s">
        <v>192</v>
      </c>
      <c r="D115" s="173" t="s">
        <v>133</v>
      </c>
      <c r="E115" s="174" t="s">
        <v>913</v>
      </c>
      <c r="F115" s="175" t="s">
        <v>914</v>
      </c>
      <c r="G115" s="176" t="s">
        <v>873</v>
      </c>
      <c r="H115" s="177">
        <v>1</v>
      </c>
      <c r="I115" s="178"/>
      <c r="J115" s="179">
        <f>ROUND(I115*H115,2)</f>
        <v>0</v>
      </c>
      <c r="K115" s="175" t="s">
        <v>32</v>
      </c>
      <c r="L115" s="37"/>
      <c r="M115" s="180" t="s">
        <v>32</v>
      </c>
      <c r="N115" s="181" t="s">
        <v>51</v>
      </c>
      <c r="O115" s="59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6" t="s">
        <v>900</v>
      </c>
      <c r="AT115" s="16" t="s">
        <v>133</v>
      </c>
      <c r="AU115" s="16" t="s">
        <v>87</v>
      </c>
      <c r="AY115" s="16" t="s">
        <v>131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137</v>
      </c>
      <c r="BK115" s="184">
        <f>ROUND(I115*H115,2)</f>
        <v>0</v>
      </c>
      <c r="BL115" s="16" t="s">
        <v>900</v>
      </c>
      <c r="BM115" s="16" t="s">
        <v>915</v>
      </c>
    </row>
    <row r="116" spans="2:65" s="11" customFormat="1" ht="10.199999999999999">
      <c r="B116" s="185"/>
      <c r="C116" s="186"/>
      <c r="D116" s="187" t="s">
        <v>139</v>
      </c>
      <c r="E116" s="188" t="s">
        <v>32</v>
      </c>
      <c r="F116" s="189" t="s">
        <v>912</v>
      </c>
      <c r="G116" s="186"/>
      <c r="H116" s="188" t="s">
        <v>32</v>
      </c>
      <c r="I116" s="190"/>
      <c r="J116" s="186"/>
      <c r="K116" s="186"/>
      <c r="L116" s="191"/>
      <c r="M116" s="192"/>
      <c r="N116" s="193"/>
      <c r="O116" s="193"/>
      <c r="P116" s="193"/>
      <c r="Q116" s="193"/>
      <c r="R116" s="193"/>
      <c r="S116" s="193"/>
      <c r="T116" s="194"/>
      <c r="AT116" s="195" t="s">
        <v>139</v>
      </c>
      <c r="AU116" s="195" t="s">
        <v>87</v>
      </c>
      <c r="AV116" s="11" t="s">
        <v>23</v>
      </c>
      <c r="AW116" s="11" t="s">
        <v>39</v>
      </c>
      <c r="AX116" s="11" t="s">
        <v>78</v>
      </c>
      <c r="AY116" s="195" t="s">
        <v>131</v>
      </c>
    </row>
    <row r="117" spans="2:65" s="12" customFormat="1" ht="10.199999999999999">
      <c r="B117" s="196"/>
      <c r="C117" s="197"/>
      <c r="D117" s="187" t="s">
        <v>139</v>
      </c>
      <c r="E117" s="198" t="s">
        <v>32</v>
      </c>
      <c r="F117" s="199" t="s">
        <v>23</v>
      </c>
      <c r="G117" s="197"/>
      <c r="H117" s="200">
        <v>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139</v>
      </c>
      <c r="AU117" s="206" t="s">
        <v>87</v>
      </c>
      <c r="AV117" s="12" t="s">
        <v>87</v>
      </c>
      <c r="AW117" s="12" t="s">
        <v>39</v>
      </c>
      <c r="AX117" s="12" t="s">
        <v>23</v>
      </c>
      <c r="AY117" s="206" t="s">
        <v>131</v>
      </c>
    </row>
    <row r="118" spans="2:65" s="1" customFormat="1" ht="16.5" customHeight="1">
      <c r="B118" s="33"/>
      <c r="C118" s="173" t="s">
        <v>28</v>
      </c>
      <c r="D118" s="173" t="s">
        <v>133</v>
      </c>
      <c r="E118" s="174" t="s">
        <v>916</v>
      </c>
      <c r="F118" s="175" t="s">
        <v>917</v>
      </c>
      <c r="G118" s="176" t="s">
        <v>873</v>
      </c>
      <c r="H118" s="177">
        <v>1</v>
      </c>
      <c r="I118" s="178"/>
      <c r="J118" s="179">
        <f>ROUND(I118*H118,2)</f>
        <v>0</v>
      </c>
      <c r="K118" s="175" t="s">
        <v>32</v>
      </c>
      <c r="L118" s="37"/>
      <c r="M118" s="180" t="s">
        <v>32</v>
      </c>
      <c r="N118" s="181" t="s">
        <v>51</v>
      </c>
      <c r="O118" s="59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6" t="s">
        <v>900</v>
      </c>
      <c r="AT118" s="16" t="s">
        <v>133</v>
      </c>
      <c r="AU118" s="16" t="s">
        <v>87</v>
      </c>
      <c r="AY118" s="16" t="s">
        <v>131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137</v>
      </c>
      <c r="BK118" s="184">
        <f>ROUND(I118*H118,2)</f>
        <v>0</v>
      </c>
      <c r="BL118" s="16" t="s">
        <v>900</v>
      </c>
      <c r="BM118" s="16" t="s">
        <v>918</v>
      </c>
    </row>
    <row r="119" spans="2:65" s="11" customFormat="1" ht="10.199999999999999">
      <c r="B119" s="185"/>
      <c r="C119" s="186"/>
      <c r="D119" s="187" t="s">
        <v>139</v>
      </c>
      <c r="E119" s="188" t="s">
        <v>32</v>
      </c>
      <c r="F119" s="189" t="s">
        <v>912</v>
      </c>
      <c r="G119" s="186"/>
      <c r="H119" s="188" t="s">
        <v>32</v>
      </c>
      <c r="I119" s="190"/>
      <c r="J119" s="186"/>
      <c r="K119" s="186"/>
      <c r="L119" s="191"/>
      <c r="M119" s="192"/>
      <c r="N119" s="193"/>
      <c r="O119" s="193"/>
      <c r="P119" s="193"/>
      <c r="Q119" s="193"/>
      <c r="R119" s="193"/>
      <c r="S119" s="193"/>
      <c r="T119" s="194"/>
      <c r="AT119" s="195" t="s">
        <v>139</v>
      </c>
      <c r="AU119" s="195" t="s">
        <v>87</v>
      </c>
      <c r="AV119" s="11" t="s">
        <v>23</v>
      </c>
      <c r="AW119" s="11" t="s">
        <v>39</v>
      </c>
      <c r="AX119" s="11" t="s">
        <v>78</v>
      </c>
      <c r="AY119" s="195" t="s">
        <v>131</v>
      </c>
    </row>
    <row r="120" spans="2:65" s="12" customFormat="1" ht="10.199999999999999">
      <c r="B120" s="196"/>
      <c r="C120" s="197"/>
      <c r="D120" s="187" t="s">
        <v>139</v>
      </c>
      <c r="E120" s="198" t="s">
        <v>32</v>
      </c>
      <c r="F120" s="199" t="s">
        <v>23</v>
      </c>
      <c r="G120" s="197"/>
      <c r="H120" s="200">
        <v>1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139</v>
      </c>
      <c r="AU120" s="206" t="s">
        <v>87</v>
      </c>
      <c r="AV120" s="12" t="s">
        <v>87</v>
      </c>
      <c r="AW120" s="12" t="s">
        <v>39</v>
      </c>
      <c r="AX120" s="12" t="s">
        <v>23</v>
      </c>
      <c r="AY120" s="206" t="s">
        <v>131</v>
      </c>
    </row>
    <row r="121" spans="2:65" s="1" customFormat="1" ht="16.5" customHeight="1">
      <c r="B121" s="33"/>
      <c r="C121" s="173" t="s">
        <v>208</v>
      </c>
      <c r="D121" s="173" t="s">
        <v>133</v>
      </c>
      <c r="E121" s="174" t="s">
        <v>919</v>
      </c>
      <c r="F121" s="175" t="s">
        <v>920</v>
      </c>
      <c r="G121" s="176" t="s">
        <v>873</v>
      </c>
      <c r="H121" s="177">
        <v>1</v>
      </c>
      <c r="I121" s="178"/>
      <c r="J121" s="179">
        <f>ROUND(I121*H121,2)</f>
        <v>0</v>
      </c>
      <c r="K121" s="175" t="s">
        <v>32</v>
      </c>
      <c r="L121" s="37"/>
      <c r="M121" s="180" t="s">
        <v>32</v>
      </c>
      <c r="N121" s="181" t="s">
        <v>51</v>
      </c>
      <c r="O121" s="59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6" t="s">
        <v>900</v>
      </c>
      <c r="AT121" s="16" t="s">
        <v>133</v>
      </c>
      <c r="AU121" s="16" t="s">
        <v>87</v>
      </c>
      <c r="AY121" s="16" t="s">
        <v>131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137</v>
      </c>
      <c r="BK121" s="184">
        <f>ROUND(I121*H121,2)</f>
        <v>0</v>
      </c>
      <c r="BL121" s="16" t="s">
        <v>900</v>
      </c>
      <c r="BM121" s="16" t="s">
        <v>921</v>
      </c>
    </row>
    <row r="122" spans="2:65" s="11" customFormat="1" ht="10.199999999999999">
      <c r="B122" s="185"/>
      <c r="C122" s="186"/>
      <c r="D122" s="187" t="s">
        <v>139</v>
      </c>
      <c r="E122" s="188" t="s">
        <v>32</v>
      </c>
      <c r="F122" s="189" t="s">
        <v>902</v>
      </c>
      <c r="G122" s="186"/>
      <c r="H122" s="188" t="s">
        <v>32</v>
      </c>
      <c r="I122" s="190"/>
      <c r="J122" s="186"/>
      <c r="K122" s="186"/>
      <c r="L122" s="191"/>
      <c r="M122" s="192"/>
      <c r="N122" s="193"/>
      <c r="O122" s="193"/>
      <c r="P122" s="193"/>
      <c r="Q122" s="193"/>
      <c r="R122" s="193"/>
      <c r="S122" s="193"/>
      <c r="T122" s="194"/>
      <c r="AT122" s="195" t="s">
        <v>139</v>
      </c>
      <c r="AU122" s="195" t="s">
        <v>87</v>
      </c>
      <c r="AV122" s="11" t="s">
        <v>23</v>
      </c>
      <c r="AW122" s="11" t="s">
        <v>39</v>
      </c>
      <c r="AX122" s="11" t="s">
        <v>78</v>
      </c>
      <c r="AY122" s="195" t="s">
        <v>131</v>
      </c>
    </row>
    <row r="123" spans="2:65" s="11" customFormat="1" ht="10.199999999999999">
      <c r="B123" s="185"/>
      <c r="C123" s="186"/>
      <c r="D123" s="187" t="s">
        <v>139</v>
      </c>
      <c r="E123" s="188" t="s">
        <v>32</v>
      </c>
      <c r="F123" s="189" t="s">
        <v>922</v>
      </c>
      <c r="G123" s="186"/>
      <c r="H123" s="188" t="s">
        <v>32</v>
      </c>
      <c r="I123" s="190"/>
      <c r="J123" s="186"/>
      <c r="K123" s="186"/>
      <c r="L123" s="191"/>
      <c r="M123" s="192"/>
      <c r="N123" s="193"/>
      <c r="O123" s="193"/>
      <c r="P123" s="193"/>
      <c r="Q123" s="193"/>
      <c r="R123" s="193"/>
      <c r="S123" s="193"/>
      <c r="T123" s="194"/>
      <c r="AT123" s="195" t="s">
        <v>139</v>
      </c>
      <c r="AU123" s="195" t="s">
        <v>87</v>
      </c>
      <c r="AV123" s="11" t="s">
        <v>23</v>
      </c>
      <c r="AW123" s="11" t="s">
        <v>39</v>
      </c>
      <c r="AX123" s="11" t="s">
        <v>78</v>
      </c>
      <c r="AY123" s="195" t="s">
        <v>131</v>
      </c>
    </row>
    <row r="124" spans="2:65" s="11" customFormat="1" ht="10.199999999999999">
      <c r="B124" s="185"/>
      <c r="C124" s="186"/>
      <c r="D124" s="187" t="s">
        <v>139</v>
      </c>
      <c r="E124" s="188" t="s">
        <v>32</v>
      </c>
      <c r="F124" s="189" t="s">
        <v>923</v>
      </c>
      <c r="G124" s="186"/>
      <c r="H124" s="188" t="s">
        <v>32</v>
      </c>
      <c r="I124" s="190"/>
      <c r="J124" s="186"/>
      <c r="K124" s="186"/>
      <c r="L124" s="191"/>
      <c r="M124" s="192"/>
      <c r="N124" s="193"/>
      <c r="O124" s="193"/>
      <c r="P124" s="193"/>
      <c r="Q124" s="193"/>
      <c r="R124" s="193"/>
      <c r="S124" s="193"/>
      <c r="T124" s="194"/>
      <c r="AT124" s="195" t="s">
        <v>139</v>
      </c>
      <c r="AU124" s="195" t="s">
        <v>87</v>
      </c>
      <c r="AV124" s="11" t="s">
        <v>23</v>
      </c>
      <c r="AW124" s="11" t="s">
        <v>39</v>
      </c>
      <c r="AX124" s="11" t="s">
        <v>78</v>
      </c>
      <c r="AY124" s="195" t="s">
        <v>131</v>
      </c>
    </row>
    <row r="125" spans="2:65" s="11" customFormat="1" ht="10.199999999999999">
      <c r="B125" s="185"/>
      <c r="C125" s="186"/>
      <c r="D125" s="187" t="s">
        <v>139</v>
      </c>
      <c r="E125" s="188" t="s">
        <v>32</v>
      </c>
      <c r="F125" s="189" t="s">
        <v>924</v>
      </c>
      <c r="G125" s="186"/>
      <c r="H125" s="188" t="s">
        <v>32</v>
      </c>
      <c r="I125" s="190"/>
      <c r="J125" s="186"/>
      <c r="K125" s="186"/>
      <c r="L125" s="191"/>
      <c r="M125" s="192"/>
      <c r="N125" s="193"/>
      <c r="O125" s="193"/>
      <c r="P125" s="193"/>
      <c r="Q125" s="193"/>
      <c r="R125" s="193"/>
      <c r="S125" s="193"/>
      <c r="T125" s="194"/>
      <c r="AT125" s="195" t="s">
        <v>139</v>
      </c>
      <c r="AU125" s="195" t="s">
        <v>87</v>
      </c>
      <c r="AV125" s="11" t="s">
        <v>23</v>
      </c>
      <c r="AW125" s="11" t="s">
        <v>39</v>
      </c>
      <c r="AX125" s="11" t="s">
        <v>78</v>
      </c>
      <c r="AY125" s="195" t="s">
        <v>131</v>
      </c>
    </row>
    <row r="126" spans="2:65" s="11" customFormat="1" ht="10.199999999999999">
      <c r="B126" s="185"/>
      <c r="C126" s="186"/>
      <c r="D126" s="187" t="s">
        <v>139</v>
      </c>
      <c r="E126" s="188" t="s">
        <v>32</v>
      </c>
      <c r="F126" s="189" t="s">
        <v>925</v>
      </c>
      <c r="G126" s="186"/>
      <c r="H126" s="188" t="s">
        <v>32</v>
      </c>
      <c r="I126" s="190"/>
      <c r="J126" s="186"/>
      <c r="K126" s="186"/>
      <c r="L126" s="191"/>
      <c r="M126" s="192"/>
      <c r="N126" s="193"/>
      <c r="O126" s="193"/>
      <c r="P126" s="193"/>
      <c r="Q126" s="193"/>
      <c r="R126" s="193"/>
      <c r="S126" s="193"/>
      <c r="T126" s="194"/>
      <c r="AT126" s="195" t="s">
        <v>139</v>
      </c>
      <c r="AU126" s="195" t="s">
        <v>87</v>
      </c>
      <c r="AV126" s="11" t="s">
        <v>23</v>
      </c>
      <c r="AW126" s="11" t="s">
        <v>39</v>
      </c>
      <c r="AX126" s="11" t="s">
        <v>78</v>
      </c>
      <c r="AY126" s="195" t="s">
        <v>131</v>
      </c>
    </row>
    <row r="127" spans="2:65" s="11" customFormat="1" ht="10.199999999999999">
      <c r="B127" s="185"/>
      <c r="C127" s="186"/>
      <c r="D127" s="187" t="s">
        <v>139</v>
      </c>
      <c r="E127" s="188" t="s">
        <v>32</v>
      </c>
      <c r="F127" s="189" t="s">
        <v>926</v>
      </c>
      <c r="G127" s="186"/>
      <c r="H127" s="188" t="s">
        <v>32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139</v>
      </c>
      <c r="AU127" s="195" t="s">
        <v>87</v>
      </c>
      <c r="AV127" s="11" t="s">
        <v>23</v>
      </c>
      <c r="AW127" s="11" t="s">
        <v>39</v>
      </c>
      <c r="AX127" s="11" t="s">
        <v>78</v>
      </c>
      <c r="AY127" s="195" t="s">
        <v>131</v>
      </c>
    </row>
    <row r="128" spans="2:65" s="11" customFormat="1" ht="10.199999999999999">
      <c r="B128" s="185"/>
      <c r="C128" s="186"/>
      <c r="D128" s="187" t="s">
        <v>139</v>
      </c>
      <c r="E128" s="188" t="s">
        <v>32</v>
      </c>
      <c r="F128" s="189" t="s">
        <v>927</v>
      </c>
      <c r="G128" s="186"/>
      <c r="H128" s="188" t="s">
        <v>32</v>
      </c>
      <c r="I128" s="190"/>
      <c r="J128" s="186"/>
      <c r="K128" s="186"/>
      <c r="L128" s="191"/>
      <c r="M128" s="192"/>
      <c r="N128" s="193"/>
      <c r="O128" s="193"/>
      <c r="P128" s="193"/>
      <c r="Q128" s="193"/>
      <c r="R128" s="193"/>
      <c r="S128" s="193"/>
      <c r="T128" s="194"/>
      <c r="AT128" s="195" t="s">
        <v>139</v>
      </c>
      <c r="AU128" s="195" t="s">
        <v>87</v>
      </c>
      <c r="AV128" s="11" t="s">
        <v>23</v>
      </c>
      <c r="AW128" s="11" t="s">
        <v>39</v>
      </c>
      <c r="AX128" s="11" t="s">
        <v>78</v>
      </c>
      <c r="AY128" s="195" t="s">
        <v>131</v>
      </c>
    </row>
    <row r="129" spans="2:65" s="12" customFormat="1" ht="10.199999999999999">
      <c r="B129" s="196"/>
      <c r="C129" s="197"/>
      <c r="D129" s="187" t="s">
        <v>139</v>
      </c>
      <c r="E129" s="198" t="s">
        <v>32</v>
      </c>
      <c r="F129" s="199" t="s">
        <v>23</v>
      </c>
      <c r="G129" s="197"/>
      <c r="H129" s="200">
        <v>1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139</v>
      </c>
      <c r="AU129" s="206" t="s">
        <v>87</v>
      </c>
      <c r="AV129" s="12" t="s">
        <v>87</v>
      </c>
      <c r="AW129" s="12" t="s">
        <v>39</v>
      </c>
      <c r="AX129" s="12" t="s">
        <v>23</v>
      </c>
      <c r="AY129" s="206" t="s">
        <v>131</v>
      </c>
    </row>
    <row r="130" spans="2:65" s="1" customFormat="1" ht="16.5" customHeight="1">
      <c r="B130" s="33"/>
      <c r="C130" s="173" t="s">
        <v>215</v>
      </c>
      <c r="D130" s="173" t="s">
        <v>133</v>
      </c>
      <c r="E130" s="174" t="s">
        <v>928</v>
      </c>
      <c r="F130" s="175" t="s">
        <v>929</v>
      </c>
      <c r="G130" s="176" t="s">
        <v>873</v>
      </c>
      <c r="H130" s="177">
        <v>1</v>
      </c>
      <c r="I130" s="178"/>
      <c r="J130" s="179">
        <f>ROUND(I130*H130,2)</f>
        <v>0</v>
      </c>
      <c r="K130" s="175" t="s">
        <v>32</v>
      </c>
      <c r="L130" s="37"/>
      <c r="M130" s="180" t="s">
        <v>32</v>
      </c>
      <c r="N130" s="181" t="s">
        <v>51</v>
      </c>
      <c r="O130" s="59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6" t="s">
        <v>900</v>
      </c>
      <c r="AT130" s="16" t="s">
        <v>133</v>
      </c>
      <c r="AU130" s="16" t="s">
        <v>87</v>
      </c>
      <c r="AY130" s="16" t="s">
        <v>131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137</v>
      </c>
      <c r="BK130" s="184">
        <f>ROUND(I130*H130,2)</f>
        <v>0</v>
      </c>
      <c r="BL130" s="16" t="s">
        <v>900</v>
      </c>
      <c r="BM130" s="16" t="s">
        <v>930</v>
      </c>
    </row>
    <row r="131" spans="2:65" s="11" customFormat="1" ht="10.199999999999999">
      <c r="B131" s="185"/>
      <c r="C131" s="186"/>
      <c r="D131" s="187" t="s">
        <v>139</v>
      </c>
      <c r="E131" s="188" t="s">
        <v>32</v>
      </c>
      <c r="F131" s="189" t="s">
        <v>902</v>
      </c>
      <c r="G131" s="186"/>
      <c r="H131" s="188" t="s">
        <v>32</v>
      </c>
      <c r="I131" s="190"/>
      <c r="J131" s="186"/>
      <c r="K131" s="186"/>
      <c r="L131" s="191"/>
      <c r="M131" s="192"/>
      <c r="N131" s="193"/>
      <c r="O131" s="193"/>
      <c r="P131" s="193"/>
      <c r="Q131" s="193"/>
      <c r="R131" s="193"/>
      <c r="S131" s="193"/>
      <c r="T131" s="194"/>
      <c r="AT131" s="195" t="s">
        <v>139</v>
      </c>
      <c r="AU131" s="195" t="s">
        <v>87</v>
      </c>
      <c r="AV131" s="11" t="s">
        <v>23</v>
      </c>
      <c r="AW131" s="11" t="s">
        <v>39</v>
      </c>
      <c r="AX131" s="11" t="s">
        <v>78</v>
      </c>
      <c r="AY131" s="195" t="s">
        <v>131</v>
      </c>
    </row>
    <row r="132" spans="2:65" s="11" customFormat="1" ht="10.199999999999999">
      <c r="B132" s="185"/>
      <c r="C132" s="186"/>
      <c r="D132" s="187" t="s">
        <v>139</v>
      </c>
      <c r="E132" s="188" t="s">
        <v>32</v>
      </c>
      <c r="F132" s="189" t="s">
        <v>931</v>
      </c>
      <c r="G132" s="186"/>
      <c r="H132" s="188" t="s">
        <v>32</v>
      </c>
      <c r="I132" s="190"/>
      <c r="J132" s="186"/>
      <c r="K132" s="186"/>
      <c r="L132" s="191"/>
      <c r="M132" s="192"/>
      <c r="N132" s="193"/>
      <c r="O132" s="193"/>
      <c r="P132" s="193"/>
      <c r="Q132" s="193"/>
      <c r="R132" s="193"/>
      <c r="S132" s="193"/>
      <c r="T132" s="194"/>
      <c r="AT132" s="195" t="s">
        <v>139</v>
      </c>
      <c r="AU132" s="195" t="s">
        <v>87</v>
      </c>
      <c r="AV132" s="11" t="s">
        <v>23</v>
      </c>
      <c r="AW132" s="11" t="s">
        <v>39</v>
      </c>
      <c r="AX132" s="11" t="s">
        <v>78</v>
      </c>
      <c r="AY132" s="195" t="s">
        <v>131</v>
      </c>
    </row>
    <row r="133" spans="2:65" s="11" customFormat="1" ht="10.199999999999999">
      <c r="B133" s="185"/>
      <c r="C133" s="186"/>
      <c r="D133" s="187" t="s">
        <v>139</v>
      </c>
      <c r="E133" s="188" t="s">
        <v>32</v>
      </c>
      <c r="F133" s="189" t="s">
        <v>932</v>
      </c>
      <c r="G133" s="186"/>
      <c r="H133" s="188" t="s">
        <v>32</v>
      </c>
      <c r="I133" s="190"/>
      <c r="J133" s="186"/>
      <c r="K133" s="186"/>
      <c r="L133" s="191"/>
      <c r="M133" s="192"/>
      <c r="N133" s="193"/>
      <c r="O133" s="193"/>
      <c r="P133" s="193"/>
      <c r="Q133" s="193"/>
      <c r="R133" s="193"/>
      <c r="S133" s="193"/>
      <c r="T133" s="194"/>
      <c r="AT133" s="195" t="s">
        <v>139</v>
      </c>
      <c r="AU133" s="195" t="s">
        <v>87</v>
      </c>
      <c r="AV133" s="11" t="s">
        <v>23</v>
      </c>
      <c r="AW133" s="11" t="s">
        <v>39</v>
      </c>
      <c r="AX133" s="11" t="s">
        <v>78</v>
      </c>
      <c r="AY133" s="195" t="s">
        <v>131</v>
      </c>
    </row>
    <row r="134" spans="2:65" s="11" customFormat="1" ht="10.199999999999999">
      <c r="B134" s="185"/>
      <c r="C134" s="186"/>
      <c r="D134" s="187" t="s">
        <v>139</v>
      </c>
      <c r="E134" s="188" t="s">
        <v>32</v>
      </c>
      <c r="F134" s="189" t="s">
        <v>933</v>
      </c>
      <c r="G134" s="186"/>
      <c r="H134" s="188" t="s">
        <v>32</v>
      </c>
      <c r="I134" s="190"/>
      <c r="J134" s="186"/>
      <c r="K134" s="186"/>
      <c r="L134" s="191"/>
      <c r="M134" s="192"/>
      <c r="N134" s="193"/>
      <c r="O134" s="193"/>
      <c r="P134" s="193"/>
      <c r="Q134" s="193"/>
      <c r="R134" s="193"/>
      <c r="S134" s="193"/>
      <c r="T134" s="194"/>
      <c r="AT134" s="195" t="s">
        <v>139</v>
      </c>
      <c r="AU134" s="195" t="s">
        <v>87</v>
      </c>
      <c r="AV134" s="11" t="s">
        <v>23</v>
      </c>
      <c r="AW134" s="11" t="s">
        <v>39</v>
      </c>
      <c r="AX134" s="11" t="s">
        <v>78</v>
      </c>
      <c r="AY134" s="195" t="s">
        <v>131</v>
      </c>
    </row>
    <row r="135" spans="2:65" s="12" customFormat="1" ht="10.199999999999999">
      <c r="B135" s="196"/>
      <c r="C135" s="197"/>
      <c r="D135" s="187" t="s">
        <v>139</v>
      </c>
      <c r="E135" s="198" t="s">
        <v>32</v>
      </c>
      <c r="F135" s="199" t="s">
        <v>23</v>
      </c>
      <c r="G135" s="197"/>
      <c r="H135" s="200">
        <v>1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139</v>
      </c>
      <c r="AU135" s="206" t="s">
        <v>87</v>
      </c>
      <c r="AV135" s="12" t="s">
        <v>87</v>
      </c>
      <c r="AW135" s="12" t="s">
        <v>39</v>
      </c>
      <c r="AX135" s="12" t="s">
        <v>23</v>
      </c>
      <c r="AY135" s="206" t="s">
        <v>131</v>
      </c>
    </row>
    <row r="136" spans="2:65" s="1" customFormat="1" ht="16.5" customHeight="1">
      <c r="B136" s="33"/>
      <c r="C136" s="173" t="s">
        <v>222</v>
      </c>
      <c r="D136" s="173" t="s">
        <v>133</v>
      </c>
      <c r="E136" s="174" t="s">
        <v>934</v>
      </c>
      <c r="F136" s="175" t="s">
        <v>935</v>
      </c>
      <c r="G136" s="176" t="s">
        <v>873</v>
      </c>
      <c r="H136" s="177">
        <v>1</v>
      </c>
      <c r="I136" s="178"/>
      <c r="J136" s="179">
        <f>ROUND(I136*H136,2)</f>
        <v>0</v>
      </c>
      <c r="K136" s="175" t="s">
        <v>32</v>
      </c>
      <c r="L136" s="37"/>
      <c r="M136" s="180" t="s">
        <v>32</v>
      </c>
      <c r="N136" s="181" t="s">
        <v>51</v>
      </c>
      <c r="O136" s="59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16" t="s">
        <v>900</v>
      </c>
      <c r="AT136" s="16" t="s">
        <v>133</v>
      </c>
      <c r="AU136" s="16" t="s">
        <v>87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137</v>
      </c>
      <c r="BK136" s="184">
        <f>ROUND(I136*H136,2)</f>
        <v>0</v>
      </c>
      <c r="BL136" s="16" t="s">
        <v>900</v>
      </c>
      <c r="BM136" s="16" t="s">
        <v>936</v>
      </c>
    </row>
    <row r="137" spans="2:65" s="11" customFormat="1" ht="10.199999999999999">
      <c r="B137" s="185"/>
      <c r="C137" s="186"/>
      <c r="D137" s="187" t="s">
        <v>139</v>
      </c>
      <c r="E137" s="188" t="s">
        <v>32</v>
      </c>
      <c r="F137" s="189" t="s">
        <v>937</v>
      </c>
      <c r="G137" s="186"/>
      <c r="H137" s="188" t="s">
        <v>32</v>
      </c>
      <c r="I137" s="190"/>
      <c r="J137" s="186"/>
      <c r="K137" s="186"/>
      <c r="L137" s="191"/>
      <c r="M137" s="192"/>
      <c r="N137" s="193"/>
      <c r="O137" s="193"/>
      <c r="P137" s="193"/>
      <c r="Q137" s="193"/>
      <c r="R137" s="193"/>
      <c r="S137" s="193"/>
      <c r="T137" s="194"/>
      <c r="AT137" s="195" t="s">
        <v>139</v>
      </c>
      <c r="AU137" s="195" t="s">
        <v>87</v>
      </c>
      <c r="AV137" s="11" t="s">
        <v>23</v>
      </c>
      <c r="AW137" s="11" t="s">
        <v>39</v>
      </c>
      <c r="AX137" s="11" t="s">
        <v>78</v>
      </c>
      <c r="AY137" s="195" t="s">
        <v>131</v>
      </c>
    </row>
    <row r="138" spans="2:65" s="12" customFormat="1" ht="10.199999999999999">
      <c r="B138" s="196"/>
      <c r="C138" s="197"/>
      <c r="D138" s="187" t="s">
        <v>139</v>
      </c>
      <c r="E138" s="198" t="s">
        <v>32</v>
      </c>
      <c r="F138" s="199" t="s">
        <v>23</v>
      </c>
      <c r="G138" s="197"/>
      <c r="H138" s="200">
        <v>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139</v>
      </c>
      <c r="AU138" s="206" t="s">
        <v>87</v>
      </c>
      <c r="AV138" s="12" t="s">
        <v>87</v>
      </c>
      <c r="AW138" s="12" t="s">
        <v>39</v>
      </c>
      <c r="AX138" s="12" t="s">
        <v>23</v>
      </c>
      <c r="AY138" s="206" t="s">
        <v>131</v>
      </c>
    </row>
    <row r="139" spans="2:65" s="1" customFormat="1" ht="16.5" customHeight="1">
      <c r="B139" s="33"/>
      <c r="C139" s="173" t="s">
        <v>228</v>
      </c>
      <c r="D139" s="173" t="s">
        <v>133</v>
      </c>
      <c r="E139" s="174" t="s">
        <v>938</v>
      </c>
      <c r="F139" s="175" t="s">
        <v>939</v>
      </c>
      <c r="G139" s="176" t="s">
        <v>873</v>
      </c>
      <c r="H139" s="177">
        <v>1</v>
      </c>
      <c r="I139" s="178"/>
      <c r="J139" s="179">
        <f>ROUND(I139*H139,2)</f>
        <v>0</v>
      </c>
      <c r="K139" s="175" t="s">
        <v>32</v>
      </c>
      <c r="L139" s="37"/>
      <c r="M139" s="180" t="s">
        <v>32</v>
      </c>
      <c r="N139" s="181" t="s">
        <v>51</v>
      </c>
      <c r="O139" s="59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AR139" s="16" t="s">
        <v>900</v>
      </c>
      <c r="AT139" s="16" t="s">
        <v>133</v>
      </c>
      <c r="AU139" s="16" t="s">
        <v>87</v>
      </c>
      <c r="AY139" s="16" t="s">
        <v>131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137</v>
      </c>
      <c r="BK139" s="184">
        <f>ROUND(I139*H139,2)</f>
        <v>0</v>
      </c>
      <c r="BL139" s="16" t="s">
        <v>900</v>
      </c>
      <c r="BM139" s="16" t="s">
        <v>940</v>
      </c>
    </row>
    <row r="140" spans="2:65" s="11" customFormat="1" ht="10.199999999999999">
      <c r="B140" s="185"/>
      <c r="C140" s="186"/>
      <c r="D140" s="187" t="s">
        <v>139</v>
      </c>
      <c r="E140" s="188" t="s">
        <v>32</v>
      </c>
      <c r="F140" s="189" t="s">
        <v>941</v>
      </c>
      <c r="G140" s="186"/>
      <c r="H140" s="188" t="s">
        <v>32</v>
      </c>
      <c r="I140" s="190"/>
      <c r="J140" s="186"/>
      <c r="K140" s="186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139</v>
      </c>
      <c r="AU140" s="195" t="s">
        <v>87</v>
      </c>
      <c r="AV140" s="11" t="s">
        <v>23</v>
      </c>
      <c r="AW140" s="11" t="s">
        <v>39</v>
      </c>
      <c r="AX140" s="11" t="s">
        <v>78</v>
      </c>
      <c r="AY140" s="195" t="s">
        <v>131</v>
      </c>
    </row>
    <row r="141" spans="2:65" s="12" customFormat="1" ht="10.199999999999999">
      <c r="B141" s="196"/>
      <c r="C141" s="197"/>
      <c r="D141" s="187" t="s">
        <v>139</v>
      </c>
      <c r="E141" s="198" t="s">
        <v>32</v>
      </c>
      <c r="F141" s="199" t="s">
        <v>23</v>
      </c>
      <c r="G141" s="197"/>
      <c r="H141" s="200">
        <v>1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139</v>
      </c>
      <c r="AU141" s="206" t="s">
        <v>87</v>
      </c>
      <c r="AV141" s="12" t="s">
        <v>87</v>
      </c>
      <c r="AW141" s="12" t="s">
        <v>39</v>
      </c>
      <c r="AX141" s="12" t="s">
        <v>23</v>
      </c>
      <c r="AY141" s="206" t="s">
        <v>131</v>
      </c>
    </row>
    <row r="142" spans="2:65" s="1" customFormat="1" ht="16.5" customHeight="1">
      <c r="B142" s="33"/>
      <c r="C142" s="173" t="s">
        <v>8</v>
      </c>
      <c r="D142" s="173" t="s">
        <v>133</v>
      </c>
      <c r="E142" s="174" t="s">
        <v>942</v>
      </c>
      <c r="F142" s="175" t="s">
        <v>943</v>
      </c>
      <c r="G142" s="176" t="s">
        <v>873</v>
      </c>
      <c r="H142" s="177">
        <v>1</v>
      </c>
      <c r="I142" s="178"/>
      <c r="J142" s="179">
        <f>ROUND(I142*H142,2)</f>
        <v>0</v>
      </c>
      <c r="K142" s="175" t="s">
        <v>32</v>
      </c>
      <c r="L142" s="37"/>
      <c r="M142" s="180" t="s">
        <v>32</v>
      </c>
      <c r="N142" s="181" t="s">
        <v>51</v>
      </c>
      <c r="O142" s="59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AR142" s="16" t="s">
        <v>900</v>
      </c>
      <c r="AT142" s="16" t="s">
        <v>133</v>
      </c>
      <c r="AU142" s="16" t="s">
        <v>87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137</v>
      </c>
      <c r="BK142" s="184">
        <f>ROUND(I142*H142,2)</f>
        <v>0</v>
      </c>
      <c r="BL142" s="16" t="s">
        <v>900</v>
      </c>
      <c r="BM142" s="16" t="s">
        <v>944</v>
      </c>
    </row>
    <row r="143" spans="2:65" s="11" customFormat="1" ht="10.199999999999999">
      <c r="B143" s="185"/>
      <c r="C143" s="186"/>
      <c r="D143" s="187" t="s">
        <v>139</v>
      </c>
      <c r="E143" s="188" t="s">
        <v>32</v>
      </c>
      <c r="F143" s="189" t="s">
        <v>902</v>
      </c>
      <c r="G143" s="186"/>
      <c r="H143" s="188" t="s">
        <v>32</v>
      </c>
      <c r="I143" s="190"/>
      <c r="J143" s="186"/>
      <c r="K143" s="186"/>
      <c r="L143" s="191"/>
      <c r="M143" s="192"/>
      <c r="N143" s="193"/>
      <c r="O143" s="193"/>
      <c r="P143" s="193"/>
      <c r="Q143" s="193"/>
      <c r="R143" s="193"/>
      <c r="S143" s="193"/>
      <c r="T143" s="194"/>
      <c r="AT143" s="195" t="s">
        <v>139</v>
      </c>
      <c r="AU143" s="195" t="s">
        <v>87</v>
      </c>
      <c r="AV143" s="11" t="s">
        <v>23</v>
      </c>
      <c r="AW143" s="11" t="s">
        <v>39</v>
      </c>
      <c r="AX143" s="11" t="s">
        <v>78</v>
      </c>
      <c r="AY143" s="195" t="s">
        <v>131</v>
      </c>
    </row>
    <row r="144" spans="2:65" s="12" customFormat="1" ht="10.199999999999999">
      <c r="B144" s="196"/>
      <c r="C144" s="197"/>
      <c r="D144" s="187" t="s">
        <v>139</v>
      </c>
      <c r="E144" s="198" t="s">
        <v>32</v>
      </c>
      <c r="F144" s="199" t="s">
        <v>23</v>
      </c>
      <c r="G144" s="197"/>
      <c r="H144" s="200">
        <v>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139</v>
      </c>
      <c r="AU144" s="206" t="s">
        <v>87</v>
      </c>
      <c r="AV144" s="12" t="s">
        <v>87</v>
      </c>
      <c r="AW144" s="12" t="s">
        <v>39</v>
      </c>
      <c r="AX144" s="12" t="s">
        <v>23</v>
      </c>
      <c r="AY144" s="206" t="s">
        <v>131</v>
      </c>
    </row>
    <row r="145" spans="2:65" s="1" customFormat="1" ht="16.5" customHeight="1">
      <c r="B145" s="33"/>
      <c r="C145" s="173" t="s">
        <v>235</v>
      </c>
      <c r="D145" s="173" t="s">
        <v>133</v>
      </c>
      <c r="E145" s="174" t="s">
        <v>945</v>
      </c>
      <c r="F145" s="175" t="s">
        <v>946</v>
      </c>
      <c r="G145" s="176" t="s">
        <v>873</v>
      </c>
      <c r="H145" s="177">
        <v>1</v>
      </c>
      <c r="I145" s="178"/>
      <c r="J145" s="179">
        <f>ROUND(I145*H145,2)</f>
        <v>0</v>
      </c>
      <c r="K145" s="175" t="s">
        <v>32</v>
      </c>
      <c r="L145" s="37"/>
      <c r="M145" s="180" t="s">
        <v>32</v>
      </c>
      <c r="N145" s="181" t="s">
        <v>51</v>
      </c>
      <c r="O145" s="59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16" t="s">
        <v>900</v>
      </c>
      <c r="AT145" s="16" t="s">
        <v>133</v>
      </c>
      <c r="AU145" s="16" t="s">
        <v>87</v>
      </c>
      <c r="AY145" s="16" t="s">
        <v>131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137</v>
      </c>
      <c r="BK145" s="184">
        <f>ROUND(I145*H145,2)</f>
        <v>0</v>
      </c>
      <c r="BL145" s="16" t="s">
        <v>900</v>
      </c>
      <c r="BM145" s="16" t="s">
        <v>947</v>
      </c>
    </row>
    <row r="146" spans="2:65" s="11" customFormat="1" ht="10.199999999999999">
      <c r="B146" s="185"/>
      <c r="C146" s="186"/>
      <c r="D146" s="187" t="s">
        <v>139</v>
      </c>
      <c r="E146" s="188" t="s">
        <v>32</v>
      </c>
      <c r="F146" s="189" t="s">
        <v>902</v>
      </c>
      <c r="G146" s="186"/>
      <c r="H146" s="188" t="s">
        <v>32</v>
      </c>
      <c r="I146" s="190"/>
      <c r="J146" s="186"/>
      <c r="K146" s="186"/>
      <c r="L146" s="191"/>
      <c r="M146" s="192"/>
      <c r="N146" s="193"/>
      <c r="O146" s="193"/>
      <c r="P146" s="193"/>
      <c r="Q146" s="193"/>
      <c r="R146" s="193"/>
      <c r="S146" s="193"/>
      <c r="T146" s="194"/>
      <c r="AT146" s="195" t="s">
        <v>139</v>
      </c>
      <c r="AU146" s="195" t="s">
        <v>87</v>
      </c>
      <c r="AV146" s="11" t="s">
        <v>23</v>
      </c>
      <c r="AW146" s="11" t="s">
        <v>39</v>
      </c>
      <c r="AX146" s="11" t="s">
        <v>78</v>
      </c>
      <c r="AY146" s="195" t="s">
        <v>131</v>
      </c>
    </row>
    <row r="147" spans="2:65" s="12" customFormat="1" ht="10.199999999999999">
      <c r="B147" s="196"/>
      <c r="C147" s="197"/>
      <c r="D147" s="187" t="s">
        <v>139</v>
      </c>
      <c r="E147" s="198" t="s">
        <v>32</v>
      </c>
      <c r="F147" s="199" t="s">
        <v>23</v>
      </c>
      <c r="G147" s="197"/>
      <c r="H147" s="200">
        <v>1</v>
      </c>
      <c r="I147" s="201"/>
      <c r="J147" s="197"/>
      <c r="K147" s="197"/>
      <c r="L147" s="202"/>
      <c r="M147" s="244"/>
      <c r="N147" s="245"/>
      <c r="O147" s="245"/>
      <c r="P147" s="245"/>
      <c r="Q147" s="245"/>
      <c r="R147" s="245"/>
      <c r="S147" s="245"/>
      <c r="T147" s="246"/>
      <c r="AT147" s="206" t="s">
        <v>139</v>
      </c>
      <c r="AU147" s="206" t="s">
        <v>87</v>
      </c>
      <c r="AV147" s="12" t="s">
        <v>87</v>
      </c>
      <c r="AW147" s="12" t="s">
        <v>39</v>
      </c>
      <c r="AX147" s="12" t="s">
        <v>23</v>
      </c>
      <c r="AY147" s="206" t="s">
        <v>131</v>
      </c>
    </row>
    <row r="148" spans="2:65" s="1" customFormat="1" ht="6.9" customHeight="1">
      <c r="B148" s="45"/>
      <c r="C148" s="46"/>
      <c r="D148" s="46"/>
      <c r="E148" s="46"/>
      <c r="F148" s="46"/>
      <c r="G148" s="46"/>
      <c r="H148" s="46"/>
      <c r="I148" s="124"/>
      <c r="J148" s="46"/>
      <c r="K148" s="46"/>
      <c r="L148" s="37"/>
    </row>
  </sheetData>
  <sheetProtection algorithmName="SHA-512" hashValue="dmm8sHh+kcUESB9pQB/vGz8C0OqWiG3/ZSZCklbEU98KNkIjG2ZcZzR9KX5bPLpbmA3auh6eOFH4W+AYs3hifg==" saltValue="4Fb9p/LHt2DZmOA4aKwb6mQx12NrFU7XTGuqNqQGI1MWBmDsHv+sdVyi+qCC+RMCYDxWa7BAyCIngCD5F/Urig==" spinCount="100000" sheet="1" objects="1" scenarios="1" formatColumns="0" formatRows="0" autoFilter="0"/>
  <autoFilter ref="C83:K14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1. - SO 01 LB, železobeto...</vt:lpstr>
      <vt:lpstr>2. - SO 02 Příčné prahy</vt:lpstr>
      <vt:lpstr>VON - Vedlejší a ostatní ...</vt:lpstr>
      <vt:lpstr>'1. - SO 01 LB, železobeto...'!Názvy_tisku</vt:lpstr>
      <vt:lpstr>'2. - SO 02 Příčné prahy'!Názvy_tisku</vt:lpstr>
      <vt:lpstr>'Rekapitulace stavby'!Názvy_tisku</vt:lpstr>
      <vt:lpstr>'VON - Vedlejší a ostatní ...'!Názvy_tisku</vt:lpstr>
      <vt:lpstr>'1. - SO 01 LB, železobeto...'!Oblast_tisku</vt:lpstr>
      <vt:lpstr>'2. - SO 02 Příčné prahy'!Oblast_tisku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2019-04-29T07:42:59Z</dcterms:created>
  <dcterms:modified xsi:type="dcterms:W3CDTF">2019-04-29T07:45:20Z</dcterms:modified>
</cp:coreProperties>
</file>