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630" yWindow="570" windowWidth="27495" windowHeight="11700"/>
  </bookViews>
  <sheets>
    <sheet name="Rekapitulace stavby" sheetId="1" r:id="rId1"/>
    <sheet name="SO07a - Celková oprava di..." sheetId="2" r:id="rId2"/>
    <sheet name="VON07a - Vedlejší a ostat..." sheetId="3" r:id="rId3"/>
    <sheet name="SO07b - Celková oprava di..." sheetId="4" r:id="rId4"/>
    <sheet name="VON07b - Vedlejší a ostat..." sheetId="5" r:id="rId5"/>
    <sheet name="SO07c - Bednění " sheetId="6" r:id="rId6"/>
    <sheet name="VON07c - Vedlejší a ostat..." sheetId="7" r:id="rId7"/>
    <sheet name="SO07d - Celková oprava di..." sheetId="8" r:id="rId8"/>
    <sheet name="VON07d - Vedlejší a ostat..." sheetId="9" r:id="rId9"/>
    <sheet name="SO7.1 - Bednění " sheetId="10" r:id="rId10"/>
    <sheet name="VON7.1 - Vedlejší a ostat..." sheetId="11" r:id="rId11"/>
    <sheet name="SO08a - Celková oprava di..." sheetId="12" r:id="rId12"/>
    <sheet name="VON08a - Vedlejší a ostat..." sheetId="13" r:id="rId13"/>
    <sheet name="SO08b - Bednění " sheetId="14" r:id="rId14"/>
    <sheet name="VON08b - Vedlejší a ostat..." sheetId="15" r:id="rId15"/>
    <sheet name="SO09 - Dilatační spáry st..." sheetId="16" r:id="rId16"/>
    <sheet name="VON09 - Vedlejší a ostatn..." sheetId="17" r:id="rId17"/>
    <sheet name="SO10 - Dilatační spáry st..." sheetId="18" r:id="rId18"/>
    <sheet name="VON10 - Vedlejší a ostatn..." sheetId="19" r:id="rId19"/>
    <sheet name="SO09,10 - Převedení vody ..." sheetId="20" r:id="rId20"/>
    <sheet name="VON09,10 - Vedlejší a ost..." sheetId="21" r:id="rId21"/>
    <sheet name="SO11 - Nové dilatační spá..." sheetId="22" r:id="rId22"/>
    <sheet name="VON11 - Vedlejší a ostatn..." sheetId="23" r:id="rId23"/>
    <sheet name="SO12 - Výměna poškozených..." sheetId="24" r:id="rId24"/>
    <sheet name="VON12 - Vedlejší a ostatn..." sheetId="25" r:id="rId25"/>
  </sheets>
  <definedNames>
    <definedName name="_xlnm._FilterDatabase" localSheetId="1" hidden="1">'SO07a - Celková oprava di...'!$C$125:$K$164</definedName>
    <definedName name="_xlnm._FilterDatabase" localSheetId="3" hidden="1">'SO07b - Celková oprava di...'!$C$124:$K$158</definedName>
    <definedName name="_xlnm._FilterDatabase" localSheetId="5" hidden="1">'SO07c - Bednění '!$C$122:$K$137</definedName>
    <definedName name="_xlnm._FilterDatabase" localSheetId="7" hidden="1">'SO07d - Celková oprava di...'!$C$124:$K$158</definedName>
    <definedName name="_xlnm._FilterDatabase" localSheetId="11" hidden="1">'SO08a - Celková oprava di...'!$C$124:$K$177</definedName>
    <definedName name="_xlnm._FilterDatabase" localSheetId="13" hidden="1">'SO08b - Bednění '!$C$122:$K$137</definedName>
    <definedName name="_xlnm._FilterDatabase" localSheetId="15" hidden="1">'SO09 - Dilatační spáry st...'!$C$125:$K$146</definedName>
    <definedName name="_xlnm._FilterDatabase" localSheetId="19" hidden="1">'SO09,10 - Převedení vody ...'!$C$121:$K$126</definedName>
    <definedName name="_xlnm._FilterDatabase" localSheetId="17" hidden="1">'SO10 - Dilatační spáry st...'!$C$126:$K$174</definedName>
    <definedName name="_xlnm._FilterDatabase" localSheetId="21" hidden="1">'SO11 - Nové dilatační spá...'!$C$124:$K$142</definedName>
    <definedName name="_xlnm._FilterDatabase" localSheetId="23" hidden="1">'SO12 - Výměna poškozených...'!$C$127:$K$169</definedName>
    <definedName name="_xlnm._FilterDatabase" localSheetId="9" hidden="1">'SO7.1 - Bednění '!$C$122:$K$137</definedName>
    <definedName name="_xlnm._FilterDatabase" localSheetId="2" hidden="1">'VON07a - Vedlejší a ostat...'!$C$120:$K$134</definedName>
    <definedName name="_xlnm._FilterDatabase" localSheetId="4" hidden="1">'VON07b - Vedlejší a ostat...'!$C$120:$K$134</definedName>
    <definedName name="_xlnm._FilterDatabase" localSheetId="6" hidden="1">'VON07c - Vedlejší a ostat...'!$C$120:$K$134</definedName>
    <definedName name="_xlnm._FilterDatabase" localSheetId="8" hidden="1">'VON07d - Vedlejší a ostat...'!$C$120:$K$134</definedName>
    <definedName name="_xlnm._FilterDatabase" localSheetId="12" hidden="1">'VON08a - Vedlejší a ostat...'!$C$120:$K$134</definedName>
    <definedName name="_xlnm._FilterDatabase" localSheetId="14" hidden="1">'VON08b - Vedlejší a ostat...'!$C$120:$K$134</definedName>
    <definedName name="_xlnm._FilterDatabase" localSheetId="16" hidden="1">'VON09 - Vedlejší a ostatn...'!$C$120:$K$134</definedName>
    <definedName name="_xlnm._FilterDatabase" localSheetId="20" hidden="1">'VON09,10 - Vedlejší a ost...'!$C$120:$K$134</definedName>
    <definedName name="_xlnm._FilterDatabase" localSheetId="18" hidden="1">'VON10 - Vedlejší a ostatn...'!$C$120:$K$134</definedName>
    <definedName name="_xlnm._FilterDatabase" localSheetId="22" hidden="1">'VON11 - Vedlejší a ostatn...'!$C$120:$K$134</definedName>
    <definedName name="_xlnm._FilterDatabase" localSheetId="24" hidden="1">'VON12 - Vedlejší a ostatn...'!$C$120:$K$134</definedName>
    <definedName name="_xlnm._FilterDatabase" localSheetId="10" hidden="1">'VON7.1 - Vedlejší a ostat...'!$C$120:$K$134</definedName>
    <definedName name="_xlnm.Print_Titles" localSheetId="0">'Rekapitulace stavby'!$92:$92</definedName>
    <definedName name="_xlnm.Print_Titles" localSheetId="1">'SO07a - Celková oprava di...'!$125:$125</definedName>
    <definedName name="_xlnm.Print_Titles" localSheetId="3">'SO07b - Celková oprava di...'!$124:$124</definedName>
    <definedName name="_xlnm.Print_Titles" localSheetId="5">'SO07c - Bednění '!$122:$122</definedName>
    <definedName name="_xlnm.Print_Titles" localSheetId="7">'SO07d - Celková oprava di...'!$124:$124</definedName>
    <definedName name="_xlnm.Print_Titles" localSheetId="11">'SO08a - Celková oprava di...'!$124:$124</definedName>
    <definedName name="_xlnm.Print_Titles" localSheetId="13">'SO08b - Bednění '!$122:$122</definedName>
    <definedName name="_xlnm.Print_Titles" localSheetId="15">'SO09 - Dilatační spáry st...'!$125:$125</definedName>
    <definedName name="_xlnm.Print_Titles" localSheetId="19">'SO09,10 - Převedení vody ...'!$121:$121</definedName>
    <definedName name="_xlnm.Print_Titles" localSheetId="17">'SO10 - Dilatační spáry st...'!$126:$126</definedName>
    <definedName name="_xlnm.Print_Titles" localSheetId="21">'SO11 - Nové dilatační spá...'!$124:$124</definedName>
    <definedName name="_xlnm.Print_Titles" localSheetId="23">'SO12 - Výměna poškozených...'!$127:$127</definedName>
    <definedName name="_xlnm.Print_Titles" localSheetId="9">'SO7.1 - Bednění '!$122:$122</definedName>
    <definedName name="_xlnm.Print_Titles" localSheetId="2">'VON07a - Vedlejší a ostat...'!$120:$120</definedName>
    <definedName name="_xlnm.Print_Titles" localSheetId="4">'VON07b - Vedlejší a ostat...'!$120:$120</definedName>
    <definedName name="_xlnm.Print_Titles" localSheetId="6">'VON07c - Vedlejší a ostat...'!$120:$120</definedName>
    <definedName name="_xlnm.Print_Titles" localSheetId="8">'VON07d - Vedlejší a ostat...'!$120:$120</definedName>
    <definedName name="_xlnm.Print_Titles" localSheetId="12">'VON08a - Vedlejší a ostat...'!$120:$120</definedName>
    <definedName name="_xlnm.Print_Titles" localSheetId="14">'VON08b - Vedlejší a ostat...'!$120:$120</definedName>
    <definedName name="_xlnm.Print_Titles" localSheetId="16">'VON09 - Vedlejší a ostatn...'!$120:$120</definedName>
    <definedName name="_xlnm.Print_Titles" localSheetId="20">'VON09,10 - Vedlejší a ost...'!$120:$120</definedName>
    <definedName name="_xlnm.Print_Titles" localSheetId="18">'VON10 - Vedlejší a ostatn...'!$120:$120</definedName>
    <definedName name="_xlnm.Print_Titles" localSheetId="22">'VON11 - Vedlejší a ostatn...'!$120:$120</definedName>
    <definedName name="_xlnm.Print_Titles" localSheetId="24">'VON12 - Vedlejší a ostatn...'!$120:$120</definedName>
    <definedName name="_xlnm.Print_Titles" localSheetId="10">'VON7.1 - Vedlejší a ostat...'!$120:$120</definedName>
    <definedName name="_xlnm.Print_Area" localSheetId="0">'Rekapitulace stavby'!$D$4:$AO$76,'Rekapitulace stavby'!$C$82:$AQ$131</definedName>
    <definedName name="_xlnm.Print_Area" localSheetId="1">'SO07a - Celková oprava di...'!$C$4:$J$76,'SO07a - Celková oprava di...'!$C$82:$J$105,'SO07a - Celková oprava di...'!$C$111:$K$164</definedName>
    <definedName name="_xlnm.Print_Area" localSheetId="3">'SO07b - Celková oprava di...'!$C$4:$J$76,'SO07b - Celková oprava di...'!$C$82:$J$104,'SO07b - Celková oprava di...'!$C$110:$K$158</definedName>
    <definedName name="_xlnm.Print_Area" localSheetId="5">'SO07c - Bednění '!$C$4:$J$76,'SO07c - Bednění '!$C$82:$J$102,'SO07c - Bednění '!$C$108:$K$137</definedName>
    <definedName name="_xlnm.Print_Area" localSheetId="7">'SO07d - Celková oprava di...'!$C$4:$J$76,'SO07d - Celková oprava di...'!$C$82:$J$104,'SO07d - Celková oprava di...'!$C$110:$K$158</definedName>
    <definedName name="_xlnm.Print_Area" localSheetId="11">'SO08a - Celková oprava di...'!$C$4:$J$76,'SO08a - Celková oprava di...'!$C$82:$J$104,'SO08a - Celková oprava di...'!$C$110:$K$177</definedName>
    <definedName name="_xlnm.Print_Area" localSheetId="13">'SO08b - Bednění '!$C$4:$J$76,'SO08b - Bednění '!$C$82:$J$102,'SO08b - Bednění '!$C$108:$K$137</definedName>
    <definedName name="_xlnm.Print_Area" localSheetId="15">'SO09 - Dilatační spáry st...'!$C$4:$J$76,'SO09 - Dilatační spáry st...'!$C$82:$J$105,'SO09 - Dilatační spáry st...'!$C$111:$K$146</definedName>
    <definedName name="_xlnm.Print_Area" localSheetId="19">'SO09,10 - Převedení vody ...'!$C$4:$J$76,'SO09,10 - Převedení vody ...'!$C$82:$J$101,'SO09,10 - Převedení vody ...'!$C$107:$K$126</definedName>
    <definedName name="_xlnm.Print_Area" localSheetId="17">'SO10 - Dilatační spáry st...'!$C$4:$J$76,'SO10 - Dilatační spáry st...'!$C$82:$J$106,'SO10 - Dilatační spáry st...'!$C$112:$K$174</definedName>
    <definedName name="_xlnm.Print_Area" localSheetId="21">'SO11 - Nové dilatační spá...'!$C$4:$J$76,'SO11 - Nové dilatační spá...'!$C$82:$J$104,'SO11 - Nové dilatační spá...'!$C$110:$K$142</definedName>
    <definedName name="_xlnm.Print_Area" localSheetId="23">'SO12 - Výměna poškozených...'!$C$4:$J$76,'SO12 - Výměna poškozených...'!$C$82:$J$107,'SO12 - Výměna poškozených...'!$C$113:$K$169</definedName>
    <definedName name="_xlnm.Print_Area" localSheetId="9">'SO7.1 - Bednění '!$C$4:$J$76,'SO7.1 - Bednění '!$C$82:$J$102,'SO7.1 - Bednění '!$C$108:$K$137</definedName>
    <definedName name="_xlnm.Print_Area" localSheetId="2">'VON07a - Vedlejší a ostat...'!$C$4:$J$76,'VON07a - Vedlejší a ostat...'!$C$82:$J$100,'VON07a - Vedlejší a ostat...'!$C$106:$K$134</definedName>
    <definedName name="_xlnm.Print_Area" localSheetId="4">'VON07b - Vedlejší a ostat...'!$C$4:$J$76,'VON07b - Vedlejší a ostat...'!$C$82:$J$100,'VON07b - Vedlejší a ostat...'!$C$106:$K$134</definedName>
    <definedName name="_xlnm.Print_Area" localSheetId="6">'VON07c - Vedlejší a ostat...'!$C$4:$J$76,'VON07c - Vedlejší a ostat...'!$C$82:$J$100,'VON07c - Vedlejší a ostat...'!$C$106:$K$134</definedName>
    <definedName name="_xlnm.Print_Area" localSheetId="8">'VON07d - Vedlejší a ostat...'!$C$4:$J$76,'VON07d - Vedlejší a ostat...'!$C$82:$J$100,'VON07d - Vedlejší a ostat...'!$C$106:$K$134</definedName>
    <definedName name="_xlnm.Print_Area" localSheetId="12">'VON08a - Vedlejší a ostat...'!$C$4:$J$76,'VON08a - Vedlejší a ostat...'!$C$82:$J$100,'VON08a - Vedlejší a ostat...'!$C$106:$K$134</definedName>
    <definedName name="_xlnm.Print_Area" localSheetId="14">'VON08b - Vedlejší a ostat...'!$C$4:$J$76,'VON08b - Vedlejší a ostat...'!$C$82:$J$100,'VON08b - Vedlejší a ostat...'!$C$106:$K$134</definedName>
    <definedName name="_xlnm.Print_Area" localSheetId="16">'VON09 - Vedlejší a ostatn...'!$C$4:$J$76,'VON09 - Vedlejší a ostatn...'!$C$82:$J$100,'VON09 - Vedlejší a ostatn...'!$C$106:$K$134</definedName>
    <definedName name="_xlnm.Print_Area" localSheetId="20">'VON09,10 - Vedlejší a ost...'!$C$4:$J$76,'VON09,10 - Vedlejší a ost...'!$C$82:$J$100,'VON09,10 - Vedlejší a ost...'!$C$106:$K$134</definedName>
    <definedName name="_xlnm.Print_Area" localSheetId="18">'VON10 - Vedlejší a ostatn...'!$C$4:$J$76,'VON10 - Vedlejší a ostatn...'!$C$82:$J$100,'VON10 - Vedlejší a ostatn...'!$C$106:$K$134</definedName>
    <definedName name="_xlnm.Print_Area" localSheetId="22">'VON11 - Vedlejší a ostatn...'!$C$4:$J$76,'VON11 - Vedlejší a ostatn...'!$C$82:$J$100,'VON11 - Vedlejší a ostatn...'!$C$106:$K$134</definedName>
    <definedName name="_xlnm.Print_Area" localSheetId="24">'VON12 - Vedlejší a ostatn...'!$C$4:$J$76,'VON12 - Vedlejší a ostatn...'!$C$82:$J$100,'VON12 - Vedlejší a ostatn...'!$C$106:$K$134</definedName>
    <definedName name="_xlnm.Print_Area" localSheetId="10">'VON7.1 - Vedlejší a ostat...'!$C$4:$J$76,'VON7.1 - Vedlejší a ostat...'!$C$82:$J$100,'VON7.1 - Vedlejší a ostat...'!$C$106:$K$134</definedName>
  </definedNames>
  <calcPr calcId="145621"/>
</workbook>
</file>

<file path=xl/calcChain.xml><?xml version="1.0" encoding="utf-8"?>
<calcChain xmlns="http://schemas.openxmlformats.org/spreadsheetml/2006/main">
  <c r="J39" i="25" l="1"/>
  <c r="J38" i="25"/>
  <c r="AY130" i="1"/>
  <c r="J37" i="25"/>
  <c r="AX130" i="1"/>
  <c r="BI123" i="25"/>
  <c r="F39" i="25" s="1"/>
  <c r="BD130" i="1" s="1"/>
  <c r="BH123" i="25"/>
  <c r="F38" i="25"/>
  <c r="BC130" i="1" s="1"/>
  <c r="BC128" i="1" s="1"/>
  <c r="AY128" i="1" s="1"/>
  <c r="BG123" i="25"/>
  <c r="F37" i="25"/>
  <c r="BB130" i="1"/>
  <c r="BF123" i="25"/>
  <c r="J36" i="25" s="1"/>
  <c r="AW130" i="1" s="1"/>
  <c r="F36" i="25"/>
  <c r="BA130" i="1" s="1"/>
  <c r="T123" i="25"/>
  <c r="T122" i="25"/>
  <c r="T121" i="25" s="1"/>
  <c r="R123" i="25"/>
  <c r="R122" i="25" s="1"/>
  <c r="R121" i="25" s="1"/>
  <c r="P123" i="25"/>
  <c r="P122" i="25" s="1"/>
  <c r="P121" i="25" s="1"/>
  <c r="AU130" i="1" s="1"/>
  <c r="BK123" i="25"/>
  <c r="BK122" i="25" s="1"/>
  <c r="J123" i="25"/>
  <c r="BE123" i="25"/>
  <c r="F35" i="25" s="1"/>
  <c r="AZ130" i="1" s="1"/>
  <c r="F115" i="25"/>
  <c r="E113" i="25"/>
  <c r="F91" i="25"/>
  <c r="E89" i="25"/>
  <c r="J26" i="25"/>
  <c r="E26" i="25"/>
  <c r="J94" i="25" s="1"/>
  <c r="J25" i="25"/>
  <c r="J23" i="25"/>
  <c r="E23" i="25"/>
  <c r="J117" i="25"/>
  <c r="J93" i="25"/>
  <c r="J22" i="25"/>
  <c r="J20" i="25"/>
  <c r="E20" i="25"/>
  <c r="F118" i="25"/>
  <c r="F94" i="25"/>
  <c r="J19" i="25"/>
  <c r="J17" i="25"/>
  <c r="E17" i="25"/>
  <c r="F117" i="25" s="1"/>
  <c r="J16" i="25"/>
  <c r="J14" i="25"/>
  <c r="J115" i="25" s="1"/>
  <c r="E7" i="25"/>
  <c r="E85" i="25" s="1"/>
  <c r="E109" i="25"/>
  <c r="J144" i="24"/>
  <c r="J39" i="24"/>
  <c r="J38" i="24"/>
  <c r="AY129" i="1" s="1"/>
  <c r="J37" i="24"/>
  <c r="AX129" i="1"/>
  <c r="BI167" i="24"/>
  <c r="BH167" i="24"/>
  <c r="BG167" i="24"/>
  <c r="BF167" i="24"/>
  <c r="T167" i="24"/>
  <c r="R167" i="24"/>
  <c r="P167" i="24"/>
  <c r="BK167" i="24"/>
  <c r="J167" i="24"/>
  <c r="BE167" i="24"/>
  <c r="BI163" i="24"/>
  <c r="BH163" i="24"/>
  <c r="BG163" i="24"/>
  <c r="BF163" i="24"/>
  <c r="T163" i="24"/>
  <c r="R163" i="24"/>
  <c r="P163" i="24"/>
  <c r="BK163" i="24"/>
  <c r="J163" i="24"/>
  <c r="BE163" i="24"/>
  <c r="BI158" i="24"/>
  <c r="BH158" i="24"/>
  <c r="BG158" i="24"/>
  <c r="BF158" i="24"/>
  <c r="T158" i="24"/>
  <c r="T157" i="24" s="1"/>
  <c r="T156" i="24" s="1"/>
  <c r="R158" i="24"/>
  <c r="R157" i="24" s="1"/>
  <c r="R156" i="24" s="1"/>
  <c r="P158" i="24"/>
  <c r="P157" i="24"/>
  <c r="P156" i="24" s="1"/>
  <c r="BK158" i="24"/>
  <c r="BK157" i="24" s="1"/>
  <c r="J158" i="24"/>
  <c r="BE158" i="24"/>
  <c r="BI153" i="24"/>
  <c r="BH153" i="24"/>
  <c r="BG153" i="24"/>
  <c r="BF153" i="24"/>
  <c r="T153" i="24"/>
  <c r="T152" i="24"/>
  <c r="R153" i="24"/>
  <c r="R152" i="24" s="1"/>
  <c r="R129" i="24" s="1"/>
  <c r="R128" i="24" s="1"/>
  <c r="P153" i="24"/>
  <c r="P152" i="24"/>
  <c r="BK153" i="24"/>
  <c r="BK152" i="24" s="1"/>
  <c r="J152" i="24" s="1"/>
  <c r="J104" i="24" s="1"/>
  <c r="J153" i="24"/>
  <c r="BE153" i="24" s="1"/>
  <c r="BI149" i="24"/>
  <c r="BH149" i="24"/>
  <c r="BG149" i="24"/>
  <c r="BF149" i="24"/>
  <c r="T149" i="24"/>
  <c r="R149" i="24"/>
  <c r="P149" i="24"/>
  <c r="BK149" i="24"/>
  <c r="J149" i="24"/>
  <c r="BE149" i="24"/>
  <c r="BI146" i="24"/>
  <c r="BH146" i="24"/>
  <c r="BG146" i="24"/>
  <c r="BF146" i="24"/>
  <c r="T146" i="24"/>
  <c r="T145" i="24" s="1"/>
  <c r="R146" i="24"/>
  <c r="R145" i="24"/>
  <c r="P146" i="24"/>
  <c r="P145" i="24" s="1"/>
  <c r="BK146" i="24"/>
  <c r="BK145" i="24"/>
  <c r="J145" i="24" s="1"/>
  <c r="J103" i="24" s="1"/>
  <c r="J146" i="24"/>
  <c r="BE146" i="24" s="1"/>
  <c r="J102" i="24"/>
  <c r="BI142" i="24"/>
  <c r="BH142" i="24"/>
  <c r="BG142" i="24"/>
  <c r="BF142" i="24"/>
  <c r="T142" i="24"/>
  <c r="R142" i="24"/>
  <c r="P142" i="24"/>
  <c r="BK142" i="24"/>
  <c r="J142" i="24"/>
  <c r="BE142" i="24"/>
  <c r="BI137" i="24"/>
  <c r="BH137" i="24"/>
  <c r="BG137" i="24"/>
  <c r="BF137" i="24"/>
  <c r="T137" i="24"/>
  <c r="T136" i="24" s="1"/>
  <c r="R137" i="24"/>
  <c r="R136" i="24"/>
  <c r="P137" i="24"/>
  <c r="P136" i="24" s="1"/>
  <c r="BK137" i="24"/>
  <c r="BK136" i="24"/>
  <c r="J136" i="24"/>
  <c r="J101" i="24" s="1"/>
  <c r="J137" i="24"/>
  <c r="BE137" i="24" s="1"/>
  <c r="BI131" i="24"/>
  <c r="F39" i="24" s="1"/>
  <c r="BD129" i="1" s="1"/>
  <c r="BH131" i="24"/>
  <c r="F38" i="24"/>
  <c r="BC129" i="1" s="1"/>
  <c r="BG131" i="24"/>
  <c r="F37" i="24"/>
  <c r="BB129" i="1"/>
  <c r="BF131" i="24"/>
  <c r="J36" i="24" s="1"/>
  <c r="AW129" i="1" s="1"/>
  <c r="F36" i="24"/>
  <c r="BA129" i="1" s="1"/>
  <c r="T131" i="24"/>
  <c r="T130" i="24"/>
  <c r="R131" i="24"/>
  <c r="R130" i="24"/>
  <c r="P131" i="24"/>
  <c r="P130" i="24"/>
  <c r="BK131" i="24"/>
  <c r="BK130" i="24"/>
  <c r="J130" i="24" s="1"/>
  <c r="J100" i="24" s="1"/>
  <c r="J131" i="24"/>
  <c r="BE131" i="24"/>
  <c r="F35" i="24" s="1"/>
  <c r="AZ129" i="1" s="1"/>
  <c r="F122" i="24"/>
  <c r="E120" i="24"/>
  <c r="F91" i="24"/>
  <c r="E89" i="24"/>
  <c r="J26" i="24"/>
  <c r="E26" i="24"/>
  <c r="J94" i="24" s="1"/>
  <c r="J125" i="24"/>
  <c r="J25" i="24"/>
  <c r="J23" i="24"/>
  <c r="E23" i="24"/>
  <c r="J124" i="24" s="1"/>
  <c r="J22" i="24"/>
  <c r="J20" i="24"/>
  <c r="E20" i="24"/>
  <c r="F125" i="24"/>
  <c r="F94" i="24"/>
  <c r="J19" i="24"/>
  <c r="J17" i="24"/>
  <c r="E17" i="24"/>
  <c r="F124" i="24"/>
  <c r="F93" i="24"/>
  <c r="J16" i="24"/>
  <c r="J14" i="24"/>
  <c r="J122" i="24"/>
  <c r="J91" i="24"/>
  <c r="E7" i="24"/>
  <c r="E116" i="24"/>
  <c r="E85" i="24"/>
  <c r="J39" i="23"/>
  <c r="J38" i="23"/>
  <c r="AY127" i="1"/>
  <c r="J37" i="23"/>
  <c r="AX127" i="1" s="1"/>
  <c r="BI123" i="23"/>
  <c r="F39" i="23"/>
  <c r="BD127" i="1" s="1"/>
  <c r="BH123" i="23"/>
  <c r="F38" i="23" s="1"/>
  <c r="BC127" i="1" s="1"/>
  <c r="BG123" i="23"/>
  <c r="F37" i="23" s="1"/>
  <c r="BB127" i="1" s="1"/>
  <c r="BF123" i="23"/>
  <c r="F36" i="23" s="1"/>
  <c r="BA127" i="1" s="1"/>
  <c r="J36" i="23"/>
  <c r="AW127" i="1" s="1"/>
  <c r="T123" i="23"/>
  <c r="T122" i="23" s="1"/>
  <c r="T121" i="23" s="1"/>
  <c r="R123" i="23"/>
  <c r="R122" i="23" s="1"/>
  <c r="R121" i="23" s="1"/>
  <c r="P123" i="23"/>
  <c r="P122" i="23"/>
  <c r="P121" i="23" s="1"/>
  <c r="AU127" i="1" s="1"/>
  <c r="BK123" i="23"/>
  <c r="BK122" i="23"/>
  <c r="BK121" i="23" s="1"/>
  <c r="J121" i="23" s="1"/>
  <c r="J123" i="23"/>
  <c r="BE123" i="23"/>
  <c r="F35" i="23" s="1"/>
  <c r="AZ127" i="1" s="1"/>
  <c r="F115" i="23"/>
  <c r="E113" i="23"/>
  <c r="F91" i="23"/>
  <c r="E89" i="23"/>
  <c r="J26" i="23"/>
  <c r="E26" i="23"/>
  <c r="J94" i="23" s="1"/>
  <c r="J25" i="23"/>
  <c r="J23" i="23"/>
  <c r="E23" i="23"/>
  <c r="J117" i="23" s="1"/>
  <c r="J22" i="23"/>
  <c r="J20" i="23"/>
  <c r="E20" i="23"/>
  <c r="F118" i="23" s="1"/>
  <c r="F94" i="23"/>
  <c r="J19" i="23"/>
  <c r="J17" i="23"/>
  <c r="E17" i="23"/>
  <c r="F117" i="23"/>
  <c r="F93" i="23"/>
  <c r="J16" i="23"/>
  <c r="J14" i="23"/>
  <c r="J115" i="23"/>
  <c r="J91" i="23"/>
  <c r="E7" i="23"/>
  <c r="E109" i="23"/>
  <c r="E85" i="23"/>
  <c r="J39" i="22"/>
  <c r="J38" i="22"/>
  <c r="AY126" i="1"/>
  <c r="J37" i="22"/>
  <c r="AX126" i="1"/>
  <c r="BI140" i="22"/>
  <c r="BH140" i="22"/>
  <c r="BG140" i="22"/>
  <c r="BF140" i="22"/>
  <c r="T140" i="22"/>
  <c r="R140" i="22"/>
  <c r="P140" i="22"/>
  <c r="BK140" i="22"/>
  <c r="J140" i="22"/>
  <c r="BE140" i="22"/>
  <c r="BI138" i="22"/>
  <c r="BH138" i="22"/>
  <c r="BG138" i="22"/>
  <c r="BF138" i="22"/>
  <c r="T138" i="22"/>
  <c r="R138" i="22"/>
  <c r="P138" i="22"/>
  <c r="BK138" i="22"/>
  <c r="J138" i="22"/>
  <c r="BE138" i="22"/>
  <c r="BI136" i="22"/>
  <c r="BH136" i="22"/>
  <c r="BG136" i="22"/>
  <c r="BF136" i="22"/>
  <c r="T136" i="22"/>
  <c r="T135" i="22" s="1"/>
  <c r="T134" i="22" s="1"/>
  <c r="R136" i="22"/>
  <c r="R135" i="22" s="1"/>
  <c r="R134" i="22" s="1"/>
  <c r="P136" i="22"/>
  <c r="P135" i="22" s="1"/>
  <c r="P134" i="22" s="1"/>
  <c r="BK136" i="22"/>
  <c r="BK135" i="22"/>
  <c r="BK134" i="22" s="1"/>
  <c r="J134" i="22" s="1"/>
  <c r="J102" i="22" s="1"/>
  <c r="J136" i="22"/>
  <c r="BE136" i="22" s="1"/>
  <c r="BI131" i="22"/>
  <c r="BH131" i="22"/>
  <c r="BG131" i="22"/>
  <c r="BF131" i="22"/>
  <c r="T131" i="22"/>
  <c r="T130" i="22" s="1"/>
  <c r="R131" i="22"/>
  <c r="R130" i="22"/>
  <c r="P131" i="22"/>
  <c r="P130" i="22" s="1"/>
  <c r="BK131" i="22"/>
  <c r="BK130" i="22"/>
  <c r="J130" i="22" s="1"/>
  <c r="J101" i="22" s="1"/>
  <c r="J131" i="22"/>
  <c r="BE131" i="22"/>
  <c r="BI128" i="22"/>
  <c r="F39" i="22" s="1"/>
  <c r="BD126" i="1" s="1"/>
  <c r="BH128" i="22"/>
  <c r="F38" i="22" s="1"/>
  <c r="BC126" i="1" s="1"/>
  <c r="BG128" i="22"/>
  <c r="F37" i="22" s="1"/>
  <c r="BB126" i="1" s="1"/>
  <c r="BB125" i="1" s="1"/>
  <c r="AX125" i="1" s="1"/>
  <c r="BF128" i="22"/>
  <c r="J36" i="22"/>
  <c r="AW126" i="1" s="1"/>
  <c r="F36" i="22"/>
  <c r="BA126" i="1" s="1"/>
  <c r="T128" i="22"/>
  <c r="T127" i="22" s="1"/>
  <c r="T126" i="22" s="1"/>
  <c r="T125" i="22" s="1"/>
  <c r="R128" i="22"/>
  <c r="R127" i="22" s="1"/>
  <c r="R126" i="22" s="1"/>
  <c r="R125" i="22" s="1"/>
  <c r="P128" i="22"/>
  <c r="P127" i="22" s="1"/>
  <c r="P126" i="22" s="1"/>
  <c r="P125" i="22" s="1"/>
  <c r="AU126" i="1" s="1"/>
  <c r="BK128" i="22"/>
  <c r="BK127" i="22"/>
  <c r="BK126" i="22" s="1"/>
  <c r="J128" i="22"/>
  <c r="BE128" i="22"/>
  <c r="J35" i="22" s="1"/>
  <c r="AV126" i="1" s="1"/>
  <c r="F119" i="22"/>
  <c r="E117" i="22"/>
  <c r="F91" i="22"/>
  <c r="E89" i="22"/>
  <c r="J26" i="22"/>
  <c r="E26" i="22"/>
  <c r="J94" i="22" s="1"/>
  <c r="J122" i="22"/>
  <c r="J25" i="22"/>
  <c r="J23" i="22"/>
  <c r="E23" i="22"/>
  <c r="J121" i="22" s="1"/>
  <c r="J93" i="22"/>
  <c r="J22" i="22"/>
  <c r="J20" i="22"/>
  <c r="E20" i="22"/>
  <c r="F122" i="22"/>
  <c r="F94" i="22"/>
  <c r="J19" i="22"/>
  <c r="J17" i="22"/>
  <c r="E17" i="22"/>
  <c r="F121" i="22" s="1"/>
  <c r="J16" i="22"/>
  <c r="J14" i="22"/>
  <c r="J119" i="22" s="1"/>
  <c r="E7" i="22"/>
  <c r="E85" i="22" s="1"/>
  <c r="E113" i="22"/>
  <c r="J39" i="21"/>
  <c r="J38" i="21"/>
  <c r="AY124" i="1"/>
  <c r="J37" i="21"/>
  <c r="AX124" i="1"/>
  <c r="BI123" i="21"/>
  <c r="F39" i="21"/>
  <c r="BD124" i="1" s="1"/>
  <c r="BH123" i="21"/>
  <c r="F38" i="21" s="1"/>
  <c r="BC124" i="1" s="1"/>
  <c r="BG123" i="21"/>
  <c r="F37" i="21"/>
  <c r="BB124" i="1" s="1"/>
  <c r="BF123" i="21"/>
  <c r="J36" i="21" s="1"/>
  <c r="AW124" i="1" s="1"/>
  <c r="AT124" i="1" s="1"/>
  <c r="T123" i="21"/>
  <c r="T122" i="21"/>
  <c r="T121" i="21" s="1"/>
  <c r="R123" i="21"/>
  <c r="R122" i="21" s="1"/>
  <c r="R121" i="21" s="1"/>
  <c r="P123" i="21"/>
  <c r="P122" i="21"/>
  <c r="P121" i="21" s="1"/>
  <c r="AU124" i="1" s="1"/>
  <c r="BK123" i="21"/>
  <c r="BK122" i="21"/>
  <c r="J122" i="21" s="1"/>
  <c r="J99" i="21" s="1"/>
  <c r="J123" i="21"/>
  <c r="BE123" i="21"/>
  <c r="J35" i="21" s="1"/>
  <c r="AV124" i="1" s="1"/>
  <c r="F115" i="21"/>
  <c r="E113" i="21"/>
  <c r="F91" i="21"/>
  <c r="E89" i="21"/>
  <c r="J26" i="21"/>
  <c r="E26" i="21"/>
  <c r="J118" i="21" s="1"/>
  <c r="J25" i="21"/>
  <c r="J23" i="21"/>
  <c r="E23" i="21"/>
  <c r="J117" i="21" s="1"/>
  <c r="J93" i="21"/>
  <c r="J22" i="21"/>
  <c r="J20" i="21"/>
  <c r="E20" i="21"/>
  <c r="F118" i="21"/>
  <c r="F94" i="21"/>
  <c r="J19" i="21"/>
  <c r="J17" i="21"/>
  <c r="E17" i="21"/>
  <c r="F93" i="21" s="1"/>
  <c r="F117" i="21"/>
  <c r="J16" i="21"/>
  <c r="J14" i="21"/>
  <c r="J91" i="21" s="1"/>
  <c r="J115" i="21"/>
  <c r="E7" i="21"/>
  <c r="E109" i="21"/>
  <c r="E85" i="21"/>
  <c r="J39" i="20"/>
  <c r="J38" i="20"/>
  <c r="AY123" i="1"/>
  <c r="J37" i="20"/>
  <c r="AX123" i="1" s="1"/>
  <c r="BI125" i="20"/>
  <c r="F39" i="20"/>
  <c r="BD123" i="1"/>
  <c r="BH125" i="20"/>
  <c r="F38" i="20"/>
  <c r="BC123" i="1"/>
  <c r="BG125" i="20"/>
  <c r="F37" i="20" s="1"/>
  <c r="BB123" i="1" s="1"/>
  <c r="BF125" i="20"/>
  <c r="F36" i="20" s="1"/>
  <c r="BA123" i="1" s="1"/>
  <c r="J36" i="20"/>
  <c r="AW123" i="1" s="1"/>
  <c r="T125" i="20"/>
  <c r="T124" i="20" s="1"/>
  <c r="T123" i="20" s="1"/>
  <c r="T122" i="20" s="1"/>
  <c r="R125" i="20"/>
  <c r="R124" i="20" s="1"/>
  <c r="R123" i="20" s="1"/>
  <c r="R122" i="20" s="1"/>
  <c r="P125" i="20"/>
  <c r="P124" i="20" s="1"/>
  <c r="P123" i="20" s="1"/>
  <c r="P122" i="20" s="1"/>
  <c r="AU123" i="1" s="1"/>
  <c r="BK125" i="20"/>
  <c r="BK124" i="20"/>
  <c r="J124" i="20"/>
  <c r="J100" i="20" s="1"/>
  <c r="BK123" i="20"/>
  <c r="J123" i="20" s="1"/>
  <c r="J99" i="20" s="1"/>
  <c r="J125" i="20"/>
  <c r="BE125" i="20"/>
  <c r="J35" i="20" s="1"/>
  <c r="AV123" i="1" s="1"/>
  <c r="AT123" i="1" s="1"/>
  <c r="F116" i="20"/>
  <c r="E114" i="20"/>
  <c r="F91" i="20"/>
  <c r="E89" i="20"/>
  <c r="J26" i="20"/>
  <c r="E26" i="20"/>
  <c r="J119" i="20" s="1"/>
  <c r="J94" i="20"/>
  <c r="J25" i="20"/>
  <c r="J23" i="20"/>
  <c r="E23" i="20"/>
  <c r="J118" i="20"/>
  <c r="J93" i="20"/>
  <c r="J22" i="20"/>
  <c r="J20" i="20"/>
  <c r="E20" i="20"/>
  <c r="F94" i="20" s="1"/>
  <c r="F119" i="20"/>
  <c r="J19" i="20"/>
  <c r="J17" i="20"/>
  <c r="E17" i="20"/>
  <c r="F118" i="20" s="1"/>
  <c r="J16" i="20"/>
  <c r="J14" i="20"/>
  <c r="J116" i="20" s="1"/>
  <c r="E7" i="20"/>
  <c r="E85" i="20" s="1"/>
  <c r="E110" i="20"/>
  <c r="J39" i="19"/>
  <c r="J38" i="19"/>
  <c r="AY121" i="1"/>
  <c r="J37" i="19"/>
  <c r="AX121" i="1"/>
  <c r="BI123" i="19"/>
  <c r="F39" i="19"/>
  <c r="BD121" i="1" s="1"/>
  <c r="BH123" i="19"/>
  <c r="F38" i="19"/>
  <c r="BC121" i="1"/>
  <c r="BG123" i="19"/>
  <c r="F37" i="19"/>
  <c r="BB121" i="1"/>
  <c r="BF123" i="19"/>
  <c r="J36" i="19" s="1"/>
  <c r="AW121" i="1" s="1"/>
  <c r="T123" i="19"/>
  <c r="T122" i="19"/>
  <c r="T121" i="19"/>
  <c r="R123" i="19"/>
  <c r="R122" i="19" s="1"/>
  <c r="R121" i="19" s="1"/>
  <c r="P123" i="19"/>
  <c r="P122" i="19"/>
  <c r="P121" i="19" s="1"/>
  <c r="AU121" i="1" s="1"/>
  <c r="BK123" i="19"/>
  <c r="BK122" i="19"/>
  <c r="J122" i="19" s="1"/>
  <c r="J99" i="19" s="1"/>
  <c r="J123" i="19"/>
  <c r="BE123" i="19"/>
  <c r="J35" i="19" s="1"/>
  <c r="AV121" i="1" s="1"/>
  <c r="F115" i="19"/>
  <c r="E113" i="19"/>
  <c r="F91" i="19"/>
  <c r="E89" i="19"/>
  <c r="J26" i="19"/>
  <c r="E26" i="19"/>
  <c r="J118" i="19" s="1"/>
  <c r="J25" i="19"/>
  <c r="J23" i="19"/>
  <c r="E23" i="19"/>
  <c r="J117" i="19" s="1"/>
  <c r="J93" i="19"/>
  <c r="J22" i="19"/>
  <c r="J20" i="19"/>
  <c r="E20" i="19"/>
  <c r="F118" i="19"/>
  <c r="F94" i="19"/>
  <c r="J19" i="19"/>
  <c r="J17" i="19"/>
  <c r="E17" i="19"/>
  <c r="F93" i="19" s="1"/>
  <c r="F117" i="19"/>
  <c r="J16" i="19"/>
  <c r="J14" i="19"/>
  <c r="J91" i="19" s="1"/>
  <c r="J115" i="19"/>
  <c r="E7" i="19"/>
  <c r="E109" i="19"/>
  <c r="E85" i="19"/>
  <c r="J39" i="18"/>
  <c r="J38" i="18"/>
  <c r="AY120" i="1"/>
  <c r="J37" i="18"/>
  <c r="AX120" i="1" s="1"/>
  <c r="BI172" i="18"/>
  <c r="BH172" i="18"/>
  <c r="BG172" i="18"/>
  <c r="BF172" i="18"/>
  <c r="T172" i="18"/>
  <c r="R172" i="18"/>
  <c r="P172" i="18"/>
  <c r="BK172" i="18"/>
  <c r="J172" i="18"/>
  <c r="BE172" i="18"/>
  <c r="BI170" i="18"/>
  <c r="BH170" i="18"/>
  <c r="BG170" i="18"/>
  <c r="BF170" i="18"/>
  <c r="T170" i="18"/>
  <c r="R170" i="18"/>
  <c r="P170" i="18"/>
  <c r="BK170" i="18"/>
  <c r="J170" i="18"/>
  <c r="BE170" i="18"/>
  <c r="BI168" i="18"/>
  <c r="BH168" i="18"/>
  <c r="BG168" i="18"/>
  <c r="BF168" i="18"/>
  <c r="T168" i="18"/>
  <c r="T167" i="18"/>
  <c r="T166" i="18" s="1"/>
  <c r="R168" i="18"/>
  <c r="P168" i="18"/>
  <c r="P167" i="18"/>
  <c r="P166" i="18" s="1"/>
  <c r="BK168" i="18"/>
  <c r="J168" i="18"/>
  <c r="BE168" i="18"/>
  <c r="BI163" i="18"/>
  <c r="BH163" i="18"/>
  <c r="BG163" i="18"/>
  <c r="BF163" i="18"/>
  <c r="T163" i="18"/>
  <c r="R163" i="18"/>
  <c r="R158" i="18" s="1"/>
  <c r="P163" i="18"/>
  <c r="BK163" i="18"/>
  <c r="J163" i="18"/>
  <c r="BE163" i="18"/>
  <c r="BI161" i="18"/>
  <c r="BH161" i="18"/>
  <c r="BG161" i="18"/>
  <c r="BF161" i="18"/>
  <c r="T161" i="18"/>
  <c r="R161" i="18"/>
  <c r="P161" i="18"/>
  <c r="BK161" i="18"/>
  <c r="BK158" i="18" s="1"/>
  <c r="J158" i="18" s="1"/>
  <c r="J103" i="18" s="1"/>
  <c r="J161" i="18"/>
  <c r="BE161" i="18"/>
  <c r="BI159" i="18"/>
  <c r="BH159" i="18"/>
  <c r="BG159" i="18"/>
  <c r="BF159" i="18"/>
  <c r="T159" i="18"/>
  <c r="T158" i="18"/>
  <c r="R159" i="18"/>
  <c r="P159" i="18"/>
  <c r="P158" i="18"/>
  <c r="BK159" i="18"/>
  <c r="J159" i="18"/>
  <c r="BE159" i="18" s="1"/>
  <c r="BI156" i="18"/>
  <c r="BH156" i="18"/>
  <c r="BG156" i="18"/>
  <c r="BF156" i="18"/>
  <c r="T156" i="18"/>
  <c r="R156" i="18"/>
  <c r="P156" i="18"/>
  <c r="BK156" i="18"/>
  <c r="J156" i="18"/>
  <c r="BE156" i="18"/>
  <c r="BI151" i="18"/>
  <c r="BH151" i="18"/>
  <c r="BG151" i="18"/>
  <c r="BF151" i="18"/>
  <c r="T151" i="18"/>
  <c r="R151" i="18"/>
  <c r="P151" i="18"/>
  <c r="BK151" i="18"/>
  <c r="J151" i="18"/>
  <c r="BE151" i="18"/>
  <c r="BI149" i="18"/>
  <c r="BH149" i="18"/>
  <c r="BG149" i="18"/>
  <c r="BF149" i="18"/>
  <c r="T149" i="18"/>
  <c r="R149" i="18"/>
  <c r="P149" i="18"/>
  <c r="BK149" i="18"/>
  <c r="J149" i="18"/>
  <c r="BE149" i="18"/>
  <c r="BI145" i="18"/>
  <c r="BH145" i="18"/>
  <c r="BG145" i="18"/>
  <c r="BF145" i="18"/>
  <c r="T145" i="18"/>
  <c r="T144" i="18"/>
  <c r="R145" i="18"/>
  <c r="R144" i="18"/>
  <c r="P145" i="18"/>
  <c r="P144" i="18"/>
  <c r="BK145" i="18"/>
  <c r="BK144" i="18"/>
  <c r="J144" i="18" s="1"/>
  <c r="J145" i="18"/>
  <c r="BE145" i="18" s="1"/>
  <c r="J102" i="18"/>
  <c r="BI139" i="18"/>
  <c r="BH139" i="18"/>
  <c r="BG139" i="18"/>
  <c r="BF139" i="18"/>
  <c r="T139" i="18"/>
  <c r="R139" i="18"/>
  <c r="P139" i="18"/>
  <c r="BK139" i="18"/>
  <c r="BK134" i="18" s="1"/>
  <c r="J134" i="18" s="1"/>
  <c r="J101" i="18" s="1"/>
  <c r="J139" i="18"/>
  <c r="BE139" i="18"/>
  <c r="BI135" i="18"/>
  <c r="BH135" i="18"/>
  <c r="BG135" i="18"/>
  <c r="BF135" i="18"/>
  <c r="T135" i="18"/>
  <c r="T134" i="18"/>
  <c r="R135" i="18"/>
  <c r="R134" i="18"/>
  <c r="P135" i="18"/>
  <c r="P134" i="18"/>
  <c r="BK135" i="18"/>
  <c r="J135" i="18"/>
  <c r="BE135" i="18" s="1"/>
  <c r="BI130" i="18"/>
  <c r="F39" i="18"/>
  <c r="BD120" i="1" s="1"/>
  <c r="BH130" i="18"/>
  <c r="BG130" i="18"/>
  <c r="F37" i="18"/>
  <c r="BB120" i="1" s="1"/>
  <c r="BF130" i="18"/>
  <c r="T130" i="18"/>
  <c r="T129" i="18"/>
  <c r="T128" i="18" s="1"/>
  <c r="T127" i="18" s="1"/>
  <c r="R130" i="18"/>
  <c r="R129" i="18"/>
  <c r="R128" i="18" s="1"/>
  <c r="P130" i="18"/>
  <c r="P129" i="18"/>
  <c r="BK130" i="18"/>
  <c r="BK129" i="18" s="1"/>
  <c r="J130" i="18"/>
  <c r="BE130" i="18" s="1"/>
  <c r="F121" i="18"/>
  <c r="E119" i="18"/>
  <c r="F91" i="18"/>
  <c r="E89" i="18"/>
  <c r="J26" i="18"/>
  <c r="E26" i="18"/>
  <c r="J124" i="18" s="1"/>
  <c r="J94" i="18"/>
  <c r="J25" i="18"/>
  <c r="J23" i="18"/>
  <c r="E23" i="18"/>
  <c r="J123" i="18"/>
  <c r="J93" i="18"/>
  <c r="J22" i="18"/>
  <c r="J20" i="18"/>
  <c r="E20" i="18"/>
  <c r="J19" i="18"/>
  <c r="J17" i="18"/>
  <c r="E17" i="18"/>
  <c r="F93" i="18" s="1"/>
  <c r="F123" i="18"/>
  <c r="J16" i="18"/>
  <c r="J14" i="18"/>
  <c r="J91" i="18" s="1"/>
  <c r="J121" i="18"/>
  <c r="E7" i="18"/>
  <c r="E115" i="18" s="1"/>
  <c r="J39" i="17"/>
  <c r="J38" i="17"/>
  <c r="AY118" i="1" s="1"/>
  <c r="J37" i="17"/>
  <c r="AX118" i="1" s="1"/>
  <c r="BI123" i="17"/>
  <c r="F39" i="17" s="1"/>
  <c r="BD118" i="1"/>
  <c r="BH123" i="17"/>
  <c r="F38" i="17"/>
  <c r="BC118" i="1" s="1"/>
  <c r="BG123" i="17"/>
  <c r="F37" i="17" s="1"/>
  <c r="BB118" i="1"/>
  <c r="BF123" i="17"/>
  <c r="J36" i="17"/>
  <c r="AW118" i="1" s="1"/>
  <c r="F36" i="17"/>
  <c r="BA118" i="1" s="1"/>
  <c r="T123" i="17"/>
  <c r="T122" i="17" s="1"/>
  <c r="T121" i="17"/>
  <c r="R123" i="17"/>
  <c r="R122" i="17"/>
  <c r="R121" i="17" s="1"/>
  <c r="P123" i="17"/>
  <c r="P122" i="17" s="1"/>
  <c r="P121" i="17"/>
  <c r="AU118" i="1" s="1"/>
  <c r="BK123" i="17"/>
  <c r="BK122" i="17" s="1"/>
  <c r="BK121" i="17" s="1"/>
  <c r="J121" i="17" s="1"/>
  <c r="J98" i="17" s="1"/>
  <c r="J123" i="17"/>
  <c r="BE123" i="17" s="1"/>
  <c r="J35" i="17" s="1"/>
  <c r="AV118" i="1" s="1"/>
  <c r="F115" i="17"/>
  <c r="E113" i="17"/>
  <c r="F91" i="17"/>
  <c r="E89" i="17"/>
  <c r="J26" i="17"/>
  <c r="E26" i="17"/>
  <c r="J94" i="17" s="1"/>
  <c r="J118" i="17"/>
  <c r="J25" i="17"/>
  <c r="J23" i="17"/>
  <c r="E23" i="17"/>
  <c r="J117" i="17" s="1"/>
  <c r="J93" i="17"/>
  <c r="J22" i="17"/>
  <c r="J20" i="17"/>
  <c r="E20" i="17"/>
  <c r="F118" i="17"/>
  <c r="F94" i="17"/>
  <c r="J19" i="17"/>
  <c r="J17" i="17"/>
  <c r="E17" i="17"/>
  <c r="F117" i="17" s="1"/>
  <c r="F93" i="17"/>
  <c r="J16" i="17"/>
  <c r="J14" i="17"/>
  <c r="J115" i="17" s="1"/>
  <c r="J91" i="17"/>
  <c r="E7" i="17"/>
  <c r="E109" i="17"/>
  <c r="E85" i="17"/>
  <c r="J128" i="16"/>
  <c r="J39" i="16"/>
  <c r="J38" i="16"/>
  <c r="AY117" i="1" s="1"/>
  <c r="J37" i="16"/>
  <c r="AX117" i="1" s="1"/>
  <c r="BI144" i="16"/>
  <c r="BH144" i="16"/>
  <c r="BG144" i="16"/>
  <c r="BF144" i="16"/>
  <c r="T144" i="16"/>
  <c r="R144" i="16"/>
  <c r="P144" i="16"/>
  <c r="BK144" i="16"/>
  <c r="J144" i="16"/>
  <c r="BE144" i="16" s="1"/>
  <c r="BI142" i="16"/>
  <c r="BH142" i="16"/>
  <c r="BG142" i="16"/>
  <c r="BF142" i="16"/>
  <c r="T142" i="16"/>
  <c r="R142" i="16"/>
  <c r="P142" i="16"/>
  <c r="BK142" i="16"/>
  <c r="J142" i="16"/>
  <c r="BE142" i="16" s="1"/>
  <c r="BI140" i="16"/>
  <c r="BH140" i="16"/>
  <c r="BG140" i="16"/>
  <c r="BF140" i="16"/>
  <c r="T140" i="16"/>
  <c r="R140" i="16"/>
  <c r="R139" i="16"/>
  <c r="R138" i="16" s="1"/>
  <c r="P140" i="16"/>
  <c r="P139" i="16" s="1"/>
  <c r="P138" i="16" s="1"/>
  <c r="BK140" i="16"/>
  <c r="BK139" i="16"/>
  <c r="J140" i="16"/>
  <c r="BE140" i="16" s="1"/>
  <c r="BI135" i="16"/>
  <c r="BH135" i="16"/>
  <c r="BG135" i="16"/>
  <c r="BF135" i="16"/>
  <c r="T135" i="16"/>
  <c r="T134" i="16" s="1"/>
  <c r="R135" i="16"/>
  <c r="R134" i="16" s="1"/>
  <c r="P135" i="16"/>
  <c r="P134" i="16" s="1"/>
  <c r="BK135" i="16"/>
  <c r="BK134" i="16" s="1"/>
  <c r="J134" i="16"/>
  <c r="J102" i="16" s="1"/>
  <c r="J135" i="16"/>
  <c r="BE135" i="16"/>
  <c r="BI132" i="16"/>
  <c r="BH132" i="16"/>
  <c r="BG132" i="16"/>
  <c r="BF132" i="16"/>
  <c r="T132" i="16"/>
  <c r="R132" i="16"/>
  <c r="P132" i="16"/>
  <c r="BK132" i="16"/>
  <c r="J132" i="16"/>
  <c r="BE132" i="16" s="1"/>
  <c r="BI130" i="16"/>
  <c r="F39" i="16" s="1"/>
  <c r="BD117" i="1" s="1"/>
  <c r="BH130" i="16"/>
  <c r="F38" i="16"/>
  <c r="BC117" i="1" s="1"/>
  <c r="BG130" i="16"/>
  <c r="F37" i="16" s="1"/>
  <c r="BB117" i="1" s="1"/>
  <c r="BF130" i="16"/>
  <c r="J36" i="16"/>
  <c r="AW117" i="1" s="1"/>
  <c r="F36" i="16"/>
  <c r="BA117" i="1" s="1"/>
  <c r="T130" i="16"/>
  <c r="T129" i="16" s="1"/>
  <c r="T127" i="16" s="1"/>
  <c r="R130" i="16"/>
  <c r="R129" i="16" s="1"/>
  <c r="R127" i="16"/>
  <c r="R126" i="16" s="1"/>
  <c r="P130" i="16"/>
  <c r="P129" i="16" s="1"/>
  <c r="P127" i="16" s="1"/>
  <c r="P126" i="16" s="1"/>
  <c r="AU117" i="1" s="1"/>
  <c r="BK130" i="16"/>
  <c r="BK129" i="16"/>
  <c r="J129" i="16" s="1"/>
  <c r="J101" i="16" s="1"/>
  <c r="J130" i="16"/>
  <c r="BE130" i="16"/>
  <c r="J100" i="16"/>
  <c r="F120" i="16"/>
  <c r="E118" i="16"/>
  <c r="F91" i="16"/>
  <c r="E89" i="16"/>
  <c r="J26" i="16"/>
  <c r="E26" i="16"/>
  <c r="J123" i="16" s="1"/>
  <c r="J25" i="16"/>
  <c r="J23" i="16"/>
  <c r="E23" i="16"/>
  <c r="J93" i="16" s="1"/>
  <c r="J122" i="16"/>
  <c r="J22" i="16"/>
  <c r="J20" i="16"/>
  <c r="E20" i="16"/>
  <c r="F123" i="16" s="1"/>
  <c r="J19" i="16"/>
  <c r="J17" i="16"/>
  <c r="E17" i="16"/>
  <c r="F122" i="16"/>
  <c r="F93" i="16"/>
  <c r="J16" i="16"/>
  <c r="J14" i="16"/>
  <c r="J120" i="16"/>
  <c r="J91" i="16"/>
  <c r="E7" i="16"/>
  <c r="J39" i="15"/>
  <c r="J38" i="15"/>
  <c r="AY115" i="1" s="1"/>
  <c r="J37" i="15"/>
  <c r="AX115" i="1" s="1"/>
  <c r="BI123" i="15"/>
  <c r="F39" i="15" s="1"/>
  <c r="BD115" i="1" s="1"/>
  <c r="BH123" i="15"/>
  <c r="F38" i="15"/>
  <c r="BC115" i="1" s="1"/>
  <c r="BG123" i="15"/>
  <c r="F37" i="15" s="1"/>
  <c r="BB115" i="1" s="1"/>
  <c r="BF123" i="15"/>
  <c r="J36" i="15"/>
  <c r="AW115" i="1" s="1"/>
  <c r="F36" i="15"/>
  <c r="BA115" i="1" s="1"/>
  <c r="T123" i="15"/>
  <c r="T122" i="15" s="1"/>
  <c r="T121" i="15"/>
  <c r="R123" i="15"/>
  <c r="R122" i="15"/>
  <c r="R121" i="15" s="1"/>
  <c r="P123" i="15"/>
  <c r="P122" i="15" s="1"/>
  <c r="P121" i="15"/>
  <c r="AU115" i="1" s="1"/>
  <c r="BK123" i="15"/>
  <c r="BK122" i="15" s="1"/>
  <c r="J123" i="15"/>
  <c r="BE123" i="15" s="1"/>
  <c r="F115" i="15"/>
  <c r="E113" i="15"/>
  <c r="F91" i="15"/>
  <c r="E89" i="15"/>
  <c r="J26" i="15"/>
  <c r="E26" i="15"/>
  <c r="J118" i="15"/>
  <c r="J94" i="15"/>
  <c r="J25" i="15"/>
  <c r="J23" i="15"/>
  <c r="E23" i="15"/>
  <c r="J117" i="15" s="1"/>
  <c r="J93" i="15"/>
  <c r="J22" i="15"/>
  <c r="J20" i="15"/>
  <c r="E20" i="15"/>
  <c r="F94" i="15" s="1"/>
  <c r="F118" i="15"/>
  <c r="J19" i="15"/>
  <c r="J17" i="15"/>
  <c r="E17" i="15"/>
  <c r="F117" i="15" s="1"/>
  <c r="F93" i="15"/>
  <c r="J16" i="15"/>
  <c r="J14" i="15"/>
  <c r="J115" i="15" s="1"/>
  <c r="E7" i="15"/>
  <c r="E85" i="15" s="1"/>
  <c r="E109" i="15"/>
  <c r="J39" i="14"/>
  <c r="J38" i="14"/>
  <c r="AY114" i="1"/>
  <c r="J37" i="14"/>
  <c r="AX114" i="1"/>
  <c r="BI135" i="14"/>
  <c r="BH135" i="14"/>
  <c r="BG135" i="14"/>
  <c r="BF135" i="14"/>
  <c r="T135" i="14"/>
  <c r="T134" i="14"/>
  <c r="R135" i="14"/>
  <c r="R134" i="14"/>
  <c r="P135" i="14"/>
  <c r="P134" i="14"/>
  <c r="BK135" i="14"/>
  <c r="BK134" i="14"/>
  <c r="J134" i="14" s="1"/>
  <c r="J101" i="14" s="1"/>
  <c r="J135" i="14"/>
  <c r="BE135" i="14" s="1"/>
  <c r="BI131" i="14"/>
  <c r="BH131" i="14"/>
  <c r="BG131" i="14"/>
  <c r="BF131" i="14"/>
  <c r="T131" i="14"/>
  <c r="R131" i="14"/>
  <c r="R125" i="14" s="1"/>
  <c r="R124" i="14" s="1"/>
  <c r="R123" i="14" s="1"/>
  <c r="P131" i="14"/>
  <c r="BK131" i="14"/>
  <c r="J131" i="14"/>
  <c r="BE131" i="14"/>
  <c r="BI126" i="14"/>
  <c r="F39" i="14"/>
  <c r="BD114" i="1" s="1"/>
  <c r="BH126" i="14"/>
  <c r="F38" i="14" s="1"/>
  <c r="BC114" i="1" s="1"/>
  <c r="BG126" i="14"/>
  <c r="F37" i="14"/>
  <c r="BB114" i="1" s="1"/>
  <c r="BF126" i="14"/>
  <c r="T126" i="14"/>
  <c r="T125" i="14"/>
  <c r="T124" i="14" s="1"/>
  <c r="T123" i="14" s="1"/>
  <c r="R126" i="14"/>
  <c r="P126" i="14"/>
  <c r="P125" i="14"/>
  <c r="BK126" i="14"/>
  <c r="BK125" i="14" s="1"/>
  <c r="J126" i="14"/>
  <c r="BE126" i="14" s="1"/>
  <c r="J35" i="14" s="1"/>
  <c r="AV114" i="1" s="1"/>
  <c r="F117" i="14"/>
  <c r="E115" i="14"/>
  <c r="F91" i="14"/>
  <c r="E89" i="14"/>
  <c r="J26" i="14"/>
  <c r="E26" i="14"/>
  <c r="J120" i="14" s="1"/>
  <c r="J94" i="14"/>
  <c r="J25" i="14"/>
  <c r="J23" i="14"/>
  <c r="E23" i="14"/>
  <c r="J119" i="14"/>
  <c r="J93" i="14"/>
  <c r="J22" i="14"/>
  <c r="J20" i="14"/>
  <c r="E20" i="14"/>
  <c r="J19" i="14"/>
  <c r="J17" i="14"/>
  <c r="E17" i="14"/>
  <c r="F93" i="14" s="1"/>
  <c r="J16" i="14"/>
  <c r="J14" i="14"/>
  <c r="E7" i="14"/>
  <c r="E111" i="14"/>
  <c r="E85" i="14"/>
  <c r="J39" i="13"/>
  <c r="J38" i="13"/>
  <c r="AY112" i="1"/>
  <c r="J37" i="13"/>
  <c r="AX112" i="1" s="1"/>
  <c r="BI123" i="13"/>
  <c r="F39" i="13" s="1"/>
  <c r="BD112" i="1" s="1"/>
  <c r="BH123" i="13"/>
  <c r="F38" i="13"/>
  <c r="BC112" i="1" s="1"/>
  <c r="BG123" i="13"/>
  <c r="F37" i="13" s="1"/>
  <c r="BB112" i="1"/>
  <c r="BF123" i="13"/>
  <c r="J36" i="13" s="1"/>
  <c r="AW112" i="1" s="1"/>
  <c r="T123" i="13"/>
  <c r="T122" i="13" s="1"/>
  <c r="T121" i="13" s="1"/>
  <c r="R123" i="13"/>
  <c r="R122" i="13"/>
  <c r="R121" i="13" s="1"/>
  <c r="P123" i="13"/>
  <c r="P122" i="13" s="1"/>
  <c r="P121" i="13" s="1"/>
  <c r="AU112" i="1"/>
  <c r="BK123" i="13"/>
  <c r="BK122" i="13" s="1"/>
  <c r="J122" i="13" s="1"/>
  <c r="J99" i="13" s="1"/>
  <c r="BK121" i="13"/>
  <c r="J121" i="13" s="1"/>
  <c r="J123" i="13"/>
  <c r="BE123" i="13" s="1"/>
  <c r="F115" i="13"/>
  <c r="E113" i="13"/>
  <c r="F91" i="13"/>
  <c r="E89" i="13"/>
  <c r="J26" i="13"/>
  <c r="E26" i="13"/>
  <c r="J118" i="13"/>
  <c r="J94" i="13"/>
  <c r="J25" i="13"/>
  <c r="J23" i="13"/>
  <c r="E23" i="13"/>
  <c r="J117" i="13"/>
  <c r="J93" i="13"/>
  <c r="J22" i="13"/>
  <c r="J20" i="13"/>
  <c r="E20" i="13"/>
  <c r="J19" i="13"/>
  <c r="J17" i="13"/>
  <c r="E17" i="13"/>
  <c r="F117" i="13" s="1"/>
  <c r="J16" i="13"/>
  <c r="J14" i="13"/>
  <c r="J115" i="13" s="1"/>
  <c r="E7" i="13"/>
  <c r="J39" i="12"/>
  <c r="J38" i="12"/>
  <c r="AY111" i="1" s="1"/>
  <c r="J37" i="12"/>
  <c r="AX111" i="1"/>
  <c r="BI175" i="12"/>
  <c r="BH175" i="12"/>
  <c r="BG175" i="12"/>
  <c r="BF175" i="12"/>
  <c r="T175" i="12"/>
  <c r="R175" i="12"/>
  <c r="R169" i="12" s="1"/>
  <c r="P175" i="12"/>
  <c r="BK175" i="12"/>
  <c r="J175" i="12"/>
  <c r="BE175" i="12" s="1"/>
  <c r="BI173" i="12"/>
  <c r="BH173" i="12"/>
  <c r="BG173" i="12"/>
  <c r="BF173" i="12"/>
  <c r="T173" i="12"/>
  <c r="R173" i="12"/>
  <c r="P173" i="12"/>
  <c r="BK173" i="12"/>
  <c r="BK169" i="12" s="1"/>
  <c r="J173" i="12"/>
  <c r="BE173" i="12"/>
  <c r="BI170" i="12"/>
  <c r="BH170" i="12"/>
  <c r="BG170" i="12"/>
  <c r="BF170" i="12"/>
  <c r="T170" i="12"/>
  <c r="T169" i="12" s="1"/>
  <c r="R170" i="12"/>
  <c r="P170" i="12"/>
  <c r="BK170" i="12"/>
  <c r="J169" i="12"/>
  <c r="J103" i="12" s="1"/>
  <c r="J170" i="12"/>
  <c r="BE170" i="12" s="1"/>
  <c r="BI165" i="12"/>
  <c r="BH165" i="12"/>
  <c r="BG165" i="12"/>
  <c r="BF165" i="12"/>
  <c r="T165" i="12"/>
  <c r="T164" i="12" s="1"/>
  <c r="R165" i="12"/>
  <c r="R164" i="12"/>
  <c r="P165" i="12"/>
  <c r="P164" i="12" s="1"/>
  <c r="BK165" i="12"/>
  <c r="BK164" i="12"/>
  <c r="J164" i="12"/>
  <c r="J102" i="12" s="1"/>
  <c r="J165" i="12"/>
  <c r="BE165" i="12" s="1"/>
  <c r="BI159" i="12"/>
  <c r="BH159" i="12"/>
  <c r="BG159" i="12"/>
  <c r="BF159" i="12"/>
  <c r="T159" i="12"/>
  <c r="T153" i="12" s="1"/>
  <c r="R159" i="12"/>
  <c r="P159" i="12"/>
  <c r="BK159" i="12"/>
  <c r="J159" i="12"/>
  <c r="BE159" i="12" s="1"/>
  <c r="BI154" i="12"/>
  <c r="BH154" i="12"/>
  <c r="BG154" i="12"/>
  <c r="BF154" i="12"/>
  <c r="T154" i="12"/>
  <c r="R154" i="12"/>
  <c r="R153" i="12" s="1"/>
  <c r="P154" i="12"/>
  <c r="P153" i="12"/>
  <c r="BK154" i="12"/>
  <c r="BK153" i="12" s="1"/>
  <c r="J153" i="12" s="1"/>
  <c r="J101" i="12" s="1"/>
  <c r="J154" i="12"/>
  <c r="BE154" i="12"/>
  <c r="BI149" i="12"/>
  <c r="BH149" i="12"/>
  <c r="BG149" i="12"/>
  <c r="BF149" i="12"/>
  <c r="T149" i="12"/>
  <c r="R149" i="12"/>
  <c r="P149" i="12"/>
  <c r="BK149" i="12"/>
  <c r="J149" i="12"/>
  <c r="BE149" i="12"/>
  <c r="BI145" i="12"/>
  <c r="BH145" i="12"/>
  <c r="BG145" i="12"/>
  <c r="BF145" i="12"/>
  <c r="T145" i="12"/>
  <c r="R145" i="12"/>
  <c r="P145" i="12"/>
  <c r="BK145" i="12"/>
  <c r="J145" i="12"/>
  <c r="BE145" i="12" s="1"/>
  <c r="BI141" i="12"/>
  <c r="BH141" i="12"/>
  <c r="BG141" i="12"/>
  <c r="BF141" i="12"/>
  <c r="T141" i="12"/>
  <c r="R141" i="12"/>
  <c r="P141" i="12"/>
  <c r="BK141" i="12"/>
  <c r="J141" i="12"/>
  <c r="BE141" i="12"/>
  <c r="BI136" i="12"/>
  <c r="BH136" i="12"/>
  <c r="BG136" i="12"/>
  <c r="BF136" i="12"/>
  <c r="T136" i="12"/>
  <c r="R136" i="12"/>
  <c r="R127" i="12" s="1"/>
  <c r="P136" i="12"/>
  <c r="BK136" i="12"/>
  <c r="J136" i="12"/>
  <c r="BE136" i="12" s="1"/>
  <c r="BI133" i="12"/>
  <c r="BH133" i="12"/>
  <c r="BG133" i="12"/>
  <c r="BF133" i="12"/>
  <c r="T133" i="12"/>
  <c r="R133" i="12"/>
  <c r="P133" i="12"/>
  <c r="BK133" i="12"/>
  <c r="J133" i="12"/>
  <c r="BE133" i="12"/>
  <c r="BI128" i="12"/>
  <c r="BH128" i="12"/>
  <c r="F38" i="12"/>
  <c r="BC111" i="1" s="1"/>
  <c r="BC110" i="1" s="1"/>
  <c r="AY110" i="1" s="1"/>
  <c r="BG128" i="12"/>
  <c r="BF128" i="12"/>
  <c r="J36" i="12" s="1"/>
  <c r="AW111" i="1" s="1"/>
  <c r="F36" i="12"/>
  <c r="BA111" i="1" s="1"/>
  <c r="T128" i="12"/>
  <c r="R128" i="12"/>
  <c r="R126" i="12"/>
  <c r="R125" i="12" s="1"/>
  <c r="P128" i="12"/>
  <c r="BK128" i="12"/>
  <c r="BK127" i="12"/>
  <c r="J128" i="12"/>
  <c r="BE128" i="12" s="1"/>
  <c r="F119" i="12"/>
  <c r="E117" i="12"/>
  <c r="F91" i="12"/>
  <c r="E89" i="12"/>
  <c r="J26" i="12"/>
  <c r="E26" i="12"/>
  <c r="J122" i="12"/>
  <c r="J94" i="12"/>
  <c r="J25" i="12"/>
  <c r="J23" i="12"/>
  <c r="E23" i="12"/>
  <c r="J22" i="12"/>
  <c r="J20" i="12"/>
  <c r="E20" i="12"/>
  <c r="F122" i="12" s="1"/>
  <c r="J19" i="12"/>
  <c r="J17" i="12"/>
  <c r="E17" i="12"/>
  <c r="F121" i="12"/>
  <c r="F93" i="12"/>
  <c r="J16" i="12"/>
  <c r="J14" i="12"/>
  <c r="J119" i="12"/>
  <c r="J91" i="12"/>
  <c r="E7" i="12"/>
  <c r="E113" i="12" s="1"/>
  <c r="J39" i="11"/>
  <c r="J38" i="11"/>
  <c r="AY109" i="1" s="1"/>
  <c r="J37" i="11"/>
  <c r="AX109" i="1"/>
  <c r="BI123" i="11"/>
  <c r="F39" i="11" s="1"/>
  <c r="BD109" i="1" s="1"/>
  <c r="BH123" i="11"/>
  <c r="F38" i="11" s="1"/>
  <c r="BC109" i="1" s="1"/>
  <c r="BG123" i="11"/>
  <c r="F37" i="11"/>
  <c r="BB109" i="1" s="1"/>
  <c r="BF123" i="11"/>
  <c r="J36" i="11"/>
  <c r="AW109" i="1"/>
  <c r="F36" i="11"/>
  <c r="BA109" i="1" s="1"/>
  <c r="T123" i="11"/>
  <c r="T122" i="11"/>
  <c r="T121" i="11" s="1"/>
  <c r="R123" i="11"/>
  <c r="R122" i="11"/>
  <c r="R121" i="11"/>
  <c r="P123" i="11"/>
  <c r="P122" i="11" s="1"/>
  <c r="P121" i="11" s="1"/>
  <c r="AU109" i="1"/>
  <c r="BK123" i="11"/>
  <c r="BK122" i="11" s="1"/>
  <c r="J122" i="11" s="1"/>
  <c r="J99" i="11" s="1"/>
  <c r="BK121" i="11"/>
  <c r="J121" i="11" s="1"/>
  <c r="J123" i="11"/>
  <c r="BE123" i="11" s="1"/>
  <c r="F115" i="11"/>
  <c r="E113" i="11"/>
  <c r="F91" i="11"/>
  <c r="E89" i="11"/>
  <c r="J26" i="11"/>
  <c r="E26" i="11"/>
  <c r="J118" i="11"/>
  <c r="J94" i="11"/>
  <c r="J25" i="11"/>
  <c r="J23" i="11"/>
  <c r="E23" i="11"/>
  <c r="J117" i="11"/>
  <c r="J93" i="11"/>
  <c r="J22" i="11"/>
  <c r="J20" i="11"/>
  <c r="E20" i="11"/>
  <c r="J19" i="11"/>
  <c r="J17" i="11"/>
  <c r="E17" i="11"/>
  <c r="F117" i="11" s="1"/>
  <c r="J16" i="11"/>
  <c r="J14" i="11"/>
  <c r="J115" i="11" s="1"/>
  <c r="E7" i="11"/>
  <c r="J39" i="10"/>
  <c r="J38" i="10"/>
  <c r="AY108" i="1" s="1"/>
  <c r="J37" i="10"/>
  <c r="AX108" i="1"/>
  <c r="BI135" i="10"/>
  <c r="BH135" i="10"/>
  <c r="BG135" i="10"/>
  <c r="BF135" i="10"/>
  <c r="T135" i="10"/>
  <c r="T134" i="10" s="1"/>
  <c r="R135" i="10"/>
  <c r="R134" i="10"/>
  <c r="P135" i="10"/>
  <c r="P134" i="10" s="1"/>
  <c r="BK135" i="10"/>
  <c r="BK134" i="10"/>
  <c r="J134" i="10"/>
  <c r="J101" i="10" s="1"/>
  <c r="J135" i="10"/>
  <c r="BE135" i="10" s="1"/>
  <c r="BI131" i="10"/>
  <c r="BH131" i="10"/>
  <c r="BG131" i="10"/>
  <c r="BF131" i="10"/>
  <c r="T131" i="10"/>
  <c r="R131" i="10"/>
  <c r="P131" i="10"/>
  <c r="BK131" i="10"/>
  <c r="J131" i="10"/>
  <c r="BE131" i="10" s="1"/>
  <c r="BI126" i="10"/>
  <c r="F39" i="10" s="1"/>
  <c r="BD108" i="1" s="1"/>
  <c r="BD107" i="1" s="1"/>
  <c r="BH126" i="10"/>
  <c r="F38" i="10" s="1"/>
  <c r="BC108" i="1" s="1"/>
  <c r="BC107" i="1" s="1"/>
  <c r="AY107" i="1" s="1"/>
  <c r="BG126" i="10"/>
  <c r="F37" i="10" s="1"/>
  <c r="BB108" i="1" s="1"/>
  <c r="BF126" i="10"/>
  <c r="J36" i="10"/>
  <c r="AW108" i="1" s="1"/>
  <c r="F36" i="10"/>
  <c r="BA108" i="1" s="1"/>
  <c r="BA107" i="1" s="1"/>
  <c r="AW107" i="1" s="1"/>
  <c r="T126" i="10"/>
  <c r="T125" i="10" s="1"/>
  <c r="T124" i="10" s="1"/>
  <c r="T123" i="10" s="1"/>
  <c r="R126" i="10"/>
  <c r="R125" i="10" s="1"/>
  <c r="R124" i="10" s="1"/>
  <c r="R123" i="10" s="1"/>
  <c r="P126" i="10"/>
  <c r="P125" i="10" s="1"/>
  <c r="BK126" i="10"/>
  <c r="BK125" i="10" s="1"/>
  <c r="J125" i="10" s="1"/>
  <c r="J100" i="10" s="1"/>
  <c r="BK124" i="10"/>
  <c r="J126" i="10"/>
  <c r="BE126" i="10"/>
  <c r="F117" i="10"/>
  <c r="E115" i="10"/>
  <c r="F91" i="10"/>
  <c r="E89" i="10"/>
  <c r="J26" i="10"/>
  <c r="E26" i="10"/>
  <c r="J120" i="10" s="1"/>
  <c r="J25" i="10"/>
  <c r="J23" i="10"/>
  <c r="E23" i="10"/>
  <c r="J119" i="10" s="1"/>
  <c r="J93" i="10"/>
  <c r="J22" i="10"/>
  <c r="J20" i="10"/>
  <c r="E20" i="10"/>
  <c r="F120" i="10"/>
  <c r="F94" i="10"/>
  <c r="J19" i="10"/>
  <c r="J17" i="10"/>
  <c r="E17" i="10"/>
  <c r="J16" i="10"/>
  <c r="J14" i="10"/>
  <c r="E7" i="10"/>
  <c r="E111" i="10"/>
  <c r="E85" i="10"/>
  <c r="J39" i="9"/>
  <c r="J38" i="9"/>
  <c r="AY106" i="1"/>
  <c r="J37" i="9"/>
  <c r="AX106" i="1" s="1"/>
  <c r="BI123" i="9"/>
  <c r="F39" i="9"/>
  <c r="BD106" i="1" s="1"/>
  <c r="BH123" i="9"/>
  <c r="F38" i="9" s="1"/>
  <c r="BC106" i="1" s="1"/>
  <c r="BG123" i="9"/>
  <c r="F37" i="9" s="1"/>
  <c r="BB106" i="1" s="1"/>
  <c r="BF123" i="9"/>
  <c r="T123" i="9"/>
  <c r="T122" i="9" s="1"/>
  <c r="T121" i="9" s="1"/>
  <c r="R123" i="9"/>
  <c r="R122" i="9" s="1"/>
  <c r="R121" i="9" s="1"/>
  <c r="P123" i="9"/>
  <c r="P122" i="9"/>
  <c r="P121" i="9" s="1"/>
  <c r="AU106" i="1" s="1"/>
  <c r="BK123" i="9"/>
  <c r="BK122" i="9"/>
  <c r="J123" i="9"/>
  <c r="BE123" i="9"/>
  <c r="F115" i="9"/>
  <c r="E113" i="9"/>
  <c r="F91" i="9"/>
  <c r="E89" i="9"/>
  <c r="J26" i="9"/>
  <c r="E26" i="9"/>
  <c r="J25" i="9"/>
  <c r="J23" i="9"/>
  <c r="E23" i="9"/>
  <c r="J117" i="9" s="1"/>
  <c r="J22" i="9"/>
  <c r="J20" i="9"/>
  <c r="E20" i="9"/>
  <c r="F118" i="9"/>
  <c r="F94" i="9"/>
  <c r="J19" i="9"/>
  <c r="J17" i="9"/>
  <c r="E17" i="9"/>
  <c r="F117" i="9"/>
  <c r="F93" i="9"/>
  <c r="J16" i="9"/>
  <c r="J14" i="9"/>
  <c r="J115" i="9"/>
  <c r="J91" i="9"/>
  <c r="E7" i="9"/>
  <c r="E109" i="9"/>
  <c r="E85" i="9"/>
  <c r="J39" i="8"/>
  <c r="J38" i="8"/>
  <c r="AY105" i="1"/>
  <c r="J37" i="8"/>
  <c r="AX105" i="1" s="1"/>
  <c r="BI156" i="8"/>
  <c r="BH156" i="8"/>
  <c r="BG156" i="8"/>
  <c r="BF156" i="8"/>
  <c r="T156" i="8"/>
  <c r="R156" i="8"/>
  <c r="P156" i="8"/>
  <c r="P150" i="8" s="1"/>
  <c r="BK156" i="8"/>
  <c r="J156" i="8"/>
  <c r="BE156" i="8"/>
  <c r="BI154" i="8"/>
  <c r="BH154" i="8"/>
  <c r="BG154" i="8"/>
  <c r="BF154" i="8"/>
  <c r="T154" i="8"/>
  <c r="T150" i="8" s="1"/>
  <c r="R154" i="8"/>
  <c r="P154" i="8"/>
  <c r="BK154" i="8"/>
  <c r="J154" i="8"/>
  <c r="BE154" i="8" s="1"/>
  <c r="BI151" i="8"/>
  <c r="BH151" i="8"/>
  <c r="BG151" i="8"/>
  <c r="BF151" i="8"/>
  <c r="T151" i="8"/>
  <c r="R151" i="8"/>
  <c r="R150" i="8" s="1"/>
  <c r="P151" i="8"/>
  <c r="BK151" i="8"/>
  <c r="BK150" i="8" s="1"/>
  <c r="J150" i="8" s="1"/>
  <c r="J103" i="8" s="1"/>
  <c r="J151" i="8"/>
  <c r="BE151" i="8"/>
  <c r="BI146" i="8"/>
  <c r="BH146" i="8"/>
  <c r="BG146" i="8"/>
  <c r="BF146" i="8"/>
  <c r="T146" i="8"/>
  <c r="T145" i="8"/>
  <c r="R146" i="8"/>
  <c r="R145" i="8" s="1"/>
  <c r="P146" i="8"/>
  <c r="P145" i="8"/>
  <c r="BK146" i="8"/>
  <c r="BK145" i="8"/>
  <c r="J145" i="8" s="1"/>
  <c r="J102" i="8" s="1"/>
  <c r="J146" i="8"/>
  <c r="BE146" i="8"/>
  <c r="BI140" i="8"/>
  <c r="BH140" i="8"/>
  <c r="BG140" i="8"/>
  <c r="BF140" i="8"/>
  <c r="T140" i="8"/>
  <c r="R140" i="8"/>
  <c r="P140" i="8"/>
  <c r="BK140" i="8"/>
  <c r="BK134" i="8" s="1"/>
  <c r="J140" i="8"/>
  <c r="BE140" i="8"/>
  <c r="BI135" i="8"/>
  <c r="BH135" i="8"/>
  <c r="BG135" i="8"/>
  <c r="BF135" i="8"/>
  <c r="T135" i="8"/>
  <c r="T134" i="8" s="1"/>
  <c r="R135" i="8"/>
  <c r="R134" i="8"/>
  <c r="P135" i="8"/>
  <c r="P134" i="8" s="1"/>
  <c r="BK135" i="8"/>
  <c r="J134" i="8"/>
  <c r="J101" i="8" s="1"/>
  <c r="J135" i="8"/>
  <c r="BE135" i="8" s="1"/>
  <c r="BI130" i="8"/>
  <c r="BH130" i="8"/>
  <c r="BG130" i="8"/>
  <c r="BF130" i="8"/>
  <c r="T130" i="8"/>
  <c r="R130" i="8"/>
  <c r="R127" i="8" s="1"/>
  <c r="R126" i="8" s="1"/>
  <c r="R125" i="8" s="1"/>
  <c r="P130" i="8"/>
  <c r="BK130" i="8"/>
  <c r="J130" i="8"/>
  <c r="BE130" i="8"/>
  <c r="BI128" i="8"/>
  <c r="BH128" i="8"/>
  <c r="BG128" i="8"/>
  <c r="F37" i="8" s="1"/>
  <c r="BB105" i="1" s="1"/>
  <c r="BF128" i="8"/>
  <c r="F36" i="8" s="1"/>
  <c r="BA105" i="1" s="1"/>
  <c r="J36" i="8"/>
  <c r="AW105" i="1"/>
  <c r="T128" i="8"/>
  <c r="T127" i="8"/>
  <c r="R128" i="8"/>
  <c r="P128" i="8"/>
  <c r="P127" i="8"/>
  <c r="BK128" i="8"/>
  <c r="BK127" i="8" s="1"/>
  <c r="J128" i="8"/>
  <c r="BE128" i="8"/>
  <c r="F119" i="8"/>
  <c r="E117" i="8"/>
  <c r="F91" i="8"/>
  <c r="E89" i="8"/>
  <c r="J26" i="8"/>
  <c r="E26" i="8"/>
  <c r="J25" i="8"/>
  <c r="J23" i="8"/>
  <c r="E23" i="8"/>
  <c r="J121" i="8" s="1"/>
  <c r="J93" i="8"/>
  <c r="J22" i="8"/>
  <c r="J20" i="8"/>
  <c r="E20" i="8"/>
  <c r="F122" i="8"/>
  <c r="F94" i="8"/>
  <c r="J19" i="8"/>
  <c r="J17" i="8"/>
  <c r="E17" i="8"/>
  <c r="F93" i="8" s="1"/>
  <c r="F121" i="8"/>
  <c r="J16" i="8"/>
  <c r="J14" i="8"/>
  <c r="J91" i="8" s="1"/>
  <c r="E7" i="8"/>
  <c r="E113" i="8"/>
  <c r="E85" i="8"/>
  <c r="J39" i="7"/>
  <c r="J38" i="7"/>
  <c r="AY103" i="1"/>
  <c r="J37" i="7"/>
  <c r="AX103" i="1" s="1"/>
  <c r="BI123" i="7"/>
  <c r="F39" i="7"/>
  <c r="BD103" i="1" s="1"/>
  <c r="BH123" i="7"/>
  <c r="F38" i="7"/>
  <c r="BC103" i="1"/>
  <c r="BG123" i="7"/>
  <c r="F37" i="7" s="1"/>
  <c r="BB103" i="1" s="1"/>
  <c r="BF123" i="7"/>
  <c r="F36" i="7" s="1"/>
  <c r="BA103" i="1"/>
  <c r="T123" i="7"/>
  <c r="T122" i="7" s="1"/>
  <c r="T121" i="7" s="1"/>
  <c r="R123" i="7"/>
  <c r="R122" i="7" s="1"/>
  <c r="R121" i="7" s="1"/>
  <c r="P123" i="7"/>
  <c r="P122" i="7"/>
  <c r="P121" i="7"/>
  <c r="AU103" i="1" s="1"/>
  <c r="BK123" i="7"/>
  <c r="BK122" i="7"/>
  <c r="J123" i="7"/>
  <c r="BE123" i="7"/>
  <c r="F35" i="7" s="1"/>
  <c r="AZ103" i="1" s="1"/>
  <c r="J35" i="7"/>
  <c r="AV103" i="1" s="1"/>
  <c r="F115" i="7"/>
  <c r="E113" i="7"/>
  <c r="F91" i="7"/>
  <c r="E89" i="7"/>
  <c r="J26" i="7"/>
  <c r="E26" i="7"/>
  <c r="J94" i="7" s="1"/>
  <c r="J25" i="7"/>
  <c r="J23" i="7"/>
  <c r="E23" i="7"/>
  <c r="J22" i="7"/>
  <c r="J20" i="7"/>
  <c r="E20" i="7"/>
  <c r="F118" i="7"/>
  <c r="F94" i="7"/>
  <c r="J19" i="7"/>
  <c r="J17" i="7"/>
  <c r="E17" i="7"/>
  <c r="F117" i="7"/>
  <c r="F93" i="7"/>
  <c r="J16" i="7"/>
  <c r="J14" i="7"/>
  <c r="J115" i="7"/>
  <c r="J91" i="7"/>
  <c r="E7" i="7"/>
  <c r="E109" i="7"/>
  <c r="E85" i="7"/>
  <c r="J39" i="6"/>
  <c r="J38" i="6"/>
  <c r="AY102" i="1"/>
  <c r="J37" i="6"/>
  <c r="AX102" i="1"/>
  <c r="BI135" i="6"/>
  <c r="BH135" i="6"/>
  <c r="BG135" i="6"/>
  <c r="BF135" i="6"/>
  <c r="F36" i="6" s="1"/>
  <c r="BA102" i="1" s="1"/>
  <c r="T135" i="6"/>
  <c r="T134" i="6"/>
  <c r="R135" i="6"/>
  <c r="R134" i="6"/>
  <c r="P135" i="6"/>
  <c r="P134" i="6"/>
  <c r="BK135" i="6"/>
  <c r="BK134" i="6"/>
  <c r="J134" i="6" s="1"/>
  <c r="J101" i="6" s="1"/>
  <c r="J135" i="6"/>
  <c r="BE135" i="6"/>
  <c r="BI131" i="6"/>
  <c r="BH131" i="6"/>
  <c r="BG131" i="6"/>
  <c r="BF131" i="6"/>
  <c r="T131" i="6"/>
  <c r="R131" i="6"/>
  <c r="P131" i="6"/>
  <c r="BK131" i="6"/>
  <c r="J131" i="6"/>
  <c r="BE131" i="6" s="1"/>
  <c r="BI126" i="6"/>
  <c r="F39" i="6" s="1"/>
  <c r="BD102" i="1"/>
  <c r="BD101" i="1" s="1"/>
  <c r="BH126" i="6"/>
  <c r="F38" i="6"/>
  <c r="BC102" i="1" s="1"/>
  <c r="BG126" i="6"/>
  <c r="F37" i="6" s="1"/>
  <c r="BB102" i="1" s="1"/>
  <c r="BB101" i="1" s="1"/>
  <c r="AX101" i="1" s="1"/>
  <c r="BF126" i="6"/>
  <c r="T126" i="6"/>
  <c r="T125" i="6" s="1"/>
  <c r="T124" i="6" s="1"/>
  <c r="T123" i="6" s="1"/>
  <c r="R126" i="6"/>
  <c r="R125" i="6" s="1"/>
  <c r="R124" i="6" s="1"/>
  <c r="R123" i="6" s="1"/>
  <c r="P126" i="6"/>
  <c r="P125" i="6" s="1"/>
  <c r="P124" i="6" s="1"/>
  <c r="P123" i="6" s="1"/>
  <c r="AU102" i="1" s="1"/>
  <c r="AU101" i="1" s="1"/>
  <c r="BK126" i="6"/>
  <c r="BK125" i="6"/>
  <c r="J125" i="6" s="1"/>
  <c r="J100" i="6" s="1"/>
  <c r="BK124" i="6"/>
  <c r="J126" i="6"/>
  <c r="BE126" i="6"/>
  <c r="F117" i="6"/>
  <c r="E115" i="6"/>
  <c r="F91" i="6"/>
  <c r="E89" i="6"/>
  <c r="J26" i="6"/>
  <c r="E26" i="6"/>
  <c r="J94" i="6" s="1"/>
  <c r="J120" i="6"/>
  <c r="J25" i="6"/>
  <c r="J23" i="6"/>
  <c r="E23" i="6"/>
  <c r="J119" i="6" s="1"/>
  <c r="J93" i="6"/>
  <c r="J22" i="6"/>
  <c r="J20" i="6"/>
  <c r="E20" i="6"/>
  <c r="F120" i="6"/>
  <c r="F94" i="6"/>
  <c r="J19" i="6"/>
  <c r="J17" i="6"/>
  <c r="E17" i="6"/>
  <c r="J16" i="6"/>
  <c r="J14" i="6"/>
  <c r="E7" i="6"/>
  <c r="E111" i="6"/>
  <c r="E85" i="6"/>
  <c r="J39" i="5"/>
  <c r="J38" i="5"/>
  <c r="AY100" i="1"/>
  <c r="J37" i="5"/>
  <c r="AX100" i="1"/>
  <c r="BI123" i="5"/>
  <c r="F39" i="5"/>
  <c r="BD100" i="1" s="1"/>
  <c r="BH123" i="5"/>
  <c r="F38" i="5" s="1"/>
  <c r="BC100" i="1" s="1"/>
  <c r="BG123" i="5"/>
  <c r="F37" i="5"/>
  <c r="BB100" i="1" s="1"/>
  <c r="BF123" i="5"/>
  <c r="T123" i="5"/>
  <c r="T122" i="5"/>
  <c r="T121" i="5" s="1"/>
  <c r="R123" i="5"/>
  <c r="R122" i="5" s="1"/>
  <c r="R121" i="5" s="1"/>
  <c r="P123" i="5"/>
  <c r="P122" i="5"/>
  <c r="P121" i="5" s="1"/>
  <c r="AU100" i="1" s="1"/>
  <c r="BK123" i="5"/>
  <c r="BK122" i="5"/>
  <c r="J123" i="5"/>
  <c r="BE123" i="5"/>
  <c r="F115" i="5"/>
  <c r="E113" i="5"/>
  <c r="F91" i="5"/>
  <c r="E89" i="5"/>
  <c r="J26" i="5"/>
  <c r="E26" i="5"/>
  <c r="J25" i="5"/>
  <c r="J23" i="5"/>
  <c r="E23" i="5"/>
  <c r="J93" i="5" s="1"/>
  <c r="J117" i="5"/>
  <c r="J22" i="5"/>
  <c r="J20" i="5"/>
  <c r="E20" i="5"/>
  <c r="F118" i="5" s="1"/>
  <c r="F94" i="5"/>
  <c r="J19" i="5"/>
  <c r="J17" i="5"/>
  <c r="E17" i="5"/>
  <c r="F117" i="5"/>
  <c r="F93" i="5"/>
  <c r="J16" i="5"/>
  <c r="J14" i="5"/>
  <c r="J115" i="5"/>
  <c r="J91" i="5"/>
  <c r="E7" i="5"/>
  <c r="E109" i="5" s="1"/>
  <c r="E85" i="5"/>
  <c r="J39" i="4"/>
  <c r="J38" i="4"/>
  <c r="AY99" i="1" s="1"/>
  <c r="J37" i="4"/>
  <c r="AX99" i="1" s="1"/>
  <c r="BI156" i="4"/>
  <c r="BH156" i="4"/>
  <c r="BG156" i="4"/>
  <c r="BF156" i="4"/>
  <c r="T156" i="4"/>
  <c r="R156" i="4"/>
  <c r="P156" i="4"/>
  <c r="BK156" i="4"/>
  <c r="J156" i="4"/>
  <c r="BE156" i="4" s="1"/>
  <c r="BI154" i="4"/>
  <c r="BH154" i="4"/>
  <c r="BG154" i="4"/>
  <c r="BF154" i="4"/>
  <c r="T154" i="4"/>
  <c r="R154" i="4"/>
  <c r="P154" i="4"/>
  <c r="BK154" i="4"/>
  <c r="J154" i="4"/>
  <c r="BE154" i="4" s="1"/>
  <c r="BI151" i="4"/>
  <c r="BH151" i="4"/>
  <c r="BG151" i="4"/>
  <c r="BF151" i="4"/>
  <c r="T151" i="4"/>
  <c r="T150" i="4" s="1"/>
  <c r="R151" i="4"/>
  <c r="R150" i="4" s="1"/>
  <c r="P151" i="4"/>
  <c r="BK151" i="4"/>
  <c r="BK150" i="4" s="1"/>
  <c r="J150" i="4" s="1"/>
  <c r="J103" i="4" s="1"/>
  <c r="J151" i="4"/>
  <c r="BE151" i="4"/>
  <c r="BI146" i="4"/>
  <c r="BH146" i="4"/>
  <c r="BG146" i="4"/>
  <c r="BF146" i="4"/>
  <c r="T146" i="4"/>
  <c r="T145" i="4" s="1"/>
  <c r="R146" i="4"/>
  <c r="R145" i="4" s="1"/>
  <c r="P146" i="4"/>
  <c r="P145" i="4" s="1"/>
  <c r="BK146" i="4"/>
  <c r="BK145" i="4" s="1"/>
  <c r="J145" i="4" s="1"/>
  <c r="J102" i="4" s="1"/>
  <c r="J146" i="4"/>
  <c r="BE146" i="4"/>
  <c r="BI140" i="4"/>
  <c r="BH140" i="4"/>
  <c r="BG140" i="4"/>
  <c r="BF140" i="4"/>
  <c r="T140" i="4"/>
  <c r="R140" i="4"/>
  <c r="P140" i="4"/>
  <c r="BK140" i="4"/>
  <c r="J140" i="4"/>
  <c r="BE140" i="4" s="1"/>
  <c r="BI135" i="4"/>
  <c r="BH135" i="4"/>
  <c r="BG135" i="4"/>
  <c r="BF135" i="4"/>
  <c r="T135" i="4"/>
  <c r="T134" i="4" s="1"/>
  <c r="R135" i="4"/>
  <c r="R134" i="4" s="1"/>
  <c r="P135" i="4"/>
  <c r="P134" i="4" s="1"/>
  <c r="BK135" i="4"/>
  <c r="BK134" i="4" s="1"/>
  <c r="BK126" i="4" s="1"/>
  <c r="J134" i="4"/>
  <c r="J101" i="4" s="1"/>
  <c r="J135" i="4"/>
  <c r="BE135" i="4"/>
  <c r="BI130" i="4"/>
  <c r="BH130" i="4"/>
  <c r="BG130" i="4"/>
  <c r="BF130" i="4"/>
  <c r="T130" i="4"/>
  <c r="R130" i="4"/>
  <c r="P130" i="4"/>
  <c r="BK130" i="4"/>
  <c r="J130" i="4"/>
  <c r="BE130" i="4" s="1"/>
  <c r="BI128" i="4"/>
  <c r="F39" i="4" s="1"/>
  <c r="BD99" i="1" s="1"/>
  <c r="BD98" i="1" s="1"/>
  <c r="BH128" i="4"/>
  <c r="F38" i="4"/>
  <c r="BC99" i="1" s="1"/>
  <c r="BG128" i="4"/>
  <c r="F37" i="4" s="1"/>
  <c r="BB99" i="1" s="1"/>
  <c r="BF128" i="4"/>
  <c r="J36" i="4"/>
  <c r="AW99" i="1" s="1"/>
  <c r="F36" i="4"/>
  <c r="BA99" i="1" s="1"/>
  <c r="T128" i="4"/>
  <c r="T127" i="4" s="1"/>
  <c r="T126" i="4" s="1"/>
  <c r="T125" i="4" s="1"/>
  <c r="R128" i="4"/>
  <c r="R127" i="4" s="1"/>
  <c r="P128" i="4"/>
  <c r="P127" i="4" s="1"/>
  <c r="BK128" i="4"/>
  <c r="BK127" i="4"/>
  <c r="J127" i="4" s="1"/>
  <c r="J100" i="4" s="1"/>
  <c r="J128" i="4"/>
  <c r="BE128" i="4"/>
  <c r="F119" i="4"/>
  <c r="E117" i="4"/>
  <c r="F91" i="4"/>
  <c r="E89" i="4"/>
  <c r="J26" i="4"/>
  <c r="E26" i="4"/>
  <c r="J94" i="4" s="1"/>
  <c r="J122" i="4"/>
  <c r="J25" i="4"/>
  <c r="J23" i="4"/>
  <c r="E23" i="4"/>
  <c r="J121" i="4" s="1"/>
  <c r="J93" i="4"/>
  <c r="J22" i="4"/>
  <c r="J20" i="4"/>
  <c r="E20" i="4"/>
  <c r="F122" i="4"/>
  <c r="F94" i="4"/>
  <c r="J19" i="4"/>
  <c r="J17" i="4"/>
  <c r="E17" i="4"/>
  <c r="J16" i="4"/>
  <c r="J14" i="4"/>
  <c r="E7" i="4"/>
  <c r="E113" i="4"/>
  <c r="E85" i="4"/>
  <c r="J39" i="3"/>
  <c r="J38" i="3"/>
  <c r="AY97" i="1"/>
  <c r="J37" i="3"/>
  <c r="AX97" i="1"/>
  <c r="BI123" i="3"/>
  <c r="F39" i="3"/>
  <c r="BD97" i="1" s="1"/>
  <c r="BH123" i="3"/>
  <c r="F38" i="3" s="1"/>
  <c r="BC97" i="1"/>
  <c r="BG123" i="3"/>
  <c r="F37" i="3"/>
  <c r="BB97" i="1" s="1"/>
  <c r="BF123" i="3"/>
  <c r="T123" i="3"/>
  <c r="T122" i="3"/>
  <c r="T121" i="3" s="1"/>
  <c r="R123" i="3"/>
  <c r="R122" i="3" s="1"/>
  <c r="R121" i="3" s="1"/>
  <c r="P123" i="3"/>
  <c r="P122" i="3"/>
  <c r="P121" i="3" s="1"/>
  <c r="AU97" i="1" s="1"/>
  <c r="BK123" i="3"/>
  <c r="BK122" i="3"/>
  <c r="J123" i="3"/>
  <c r="BE123" i="3"/>
  <c r="F115" i="3"/>
  <c r="E113" i="3"/>
  <c r="F91" i="3"/>
  <c r="E89" i="3"/>
  <c r="J26" i="3"/>
  <c r="E26" i="3"/>
  <c r="J25" i="3"/>
  <c r="J23" i="3"/>
  <c r="E23" i="3"/>
  <c r="J93" i="3" s="1"/>
  <c r="J117" i="3"/>
  <c r="J22" i="3"/>
  <c r="J20" i="3"/>
  <c r="E20" i="3"/>
  <c r="F118" i="3" s="1"/>
  <c r="F94" i="3"/>
  <c r="J19" i="3"/>
  <c r="J17" i="3"/>
  <c r="E17" i="3"/>
  <c r="F117" i="3"/>
  <c r="F93" i="3"/>
  <c r="J16" i="3"/>
  <c r="J14" i="3"/>
  <c r="J115" i="3"/>
  <c r="J91" i="3"/>
  <c r="E7" i="3"/>
  <c r="E109" i="3" s="1"/>
  <c r="E85" i="3"/>
  <c r="J39" i="2"/>
  <c r="J38" i="2"/>
  <c r="AY96" i="1" s="1"/>
  <c r="J37" i="2"/>
  <c r="AX96" i="1" s="1"/>
  <c r="BI162" i="2"/>
  <c r="BH162" i="2"/>
  <c r="BG162" i="2"/>
  <c r="BF162" i="2"/>
  <c r="T162" i="2"/>
  <c r="R162" i="2"/>
  <c r="P162" i="2"/>
  <c r="BK162" i="2"/>
  <c r="J162" i="2"/>
  <c r="BE162" i="2" s="1"/>
  <c r="BI160" i="2"/>
  <c r="BH160" i="2"/>
  <c r="BG160" i="2"/>
  <c r="BF160" i="2"/>
  <c r="T160" i="2"/>
  <c r="R160" i="2"/>
  <c r="P160" i="2"/>
  <c r="BK160" i="2"/>
  <c r="J160" i="2"/>
  <c r="BE160" i="2" s="1"/>
  <c r="BI157" i="2"/>
  <c r="BH157" i="2"/>
  <c r="BG157" i="2"/>
  <c r="BF157" i="2"/>
  <c r="T157" i="2"/>
  <c r="R157" i="2"/>
  <c r="P157" i="2"/>
  <c r="BK157" i="2"/>
  <c r="J157" i="2"/>
  <c r="BE157" i="2" s="1"/>
  <c r="BI155" i="2"/>
  <c r="BH155" i="2"/>
  <c r="BG155" i="2"/>
  <c r="BF155" i="2"/>
  <c r="T155" i="2"/>
  <c r="R155" i="2"/>
  <c r="R154" i="2" s="1"/>
  <c r="P155" i="2"/>
  <c r="P154" i="2" s="1"/>
  <c r="BK155" i="2"/>
  <c r="BK154" i="2" s="1"/>
  <c r="J154" i="2"/>
  <c r="J104" i="2" s="1"/>
  <c r="J155" i="2"/>
  <c r="BE155" i="2"/>
  <c r="BI150" i="2"/>
  <c r="BH150" i="2"/>
  <c r="BG150" i="2"/>
  <c r="BF150" i="2"/>
  <c r="T150" i="2"/>
  <c r="T149" i="2" s="1"/>
  <c r="R150" i="2"/>
  <c r="R149" i="2" s="1"/>
  <c r="P150" i="2"/>
  <c r="P149" i="2" s="1"/>
  <c r="BK150" i="2"/>
  <c r="BK149" i="2" s="1"/>
  <c r="J149" i="2" s="1"/>
  <c r="J103" i="2" s="1"/>
  <c r="J150" i="2"/>
  <c r="BE150" i="2"/>
  <c r="BI144" i="2"/>
  <c r="BH144" i="2"/>
  <c r="BG144" i="2"/>
  <c r="BF144" i="2"/>
  <c r="T144" i="2"/>
  <c r="R144" i="2"/>
  <c r="P144" i="2"/>
  <c r="BK144" i="2"/>
  <c r="J144" i="2"/>
  <c r="BE144" i="2" s="1"/>
  <c r="BI139" i="2"/>
  <c r="BH139" i="2"/>
  <c r="BG139" i="2"/>
  <c r="BF139" i="2"/>
  <c r="T139" i="2"/>
  <c r="R139" i="2"/>
  <c r="R138" i="2" s="1"/>
  <c r="P139" i="2"/>
  <c r="P138" i="2" s="1"/>
  <c r="BK139" i="2"/>
  <c r="BK138" i="2" s="1"/>
  <c r="J138" i="2" s="1"/>
  <c r="J102" i="2" s="1"/>
  <c r="J139" i="2"/>
  <c r="BE139" i="2"/>
  <c r="BI136" i="2"/>
  <c r="BH136" i="2"/>
  <c r="BG136" i="2"/>
  <c r="BF136" i="2"/>
  <c r="T136" i="2"/>
  <c r="T135" i="2" s="1"/>
  <c r="R136" i="2"/>
  <c r="R135" i="2" s="1"/>
  <c r="P136" i="2"/>
  <c r="P135" i="2" s="1"/>
  <c r="BK136" i="2"/>
  <c r="BK135" i="2" s="1"/>
  <c r="J135" i="2" s="1"/>
  <c r="J101" i="2" s="1"/>
  <c r="J136" i="2"/>
  <c r="BE136" i="2"/>
  <c r="BI131" i="2"/>
  <c r="BH131" i="2"/>
  <c r="BG131" i="2"/>
  <c r="BF131" i="2"/>
  <c r="T131" i="2"/>
  <c r="R131" i="2"/>
  <c r="P131" i="2"/>
  <c r="BK131" i="2"/>
  <c r="J131" i="2"/>
  <c r="BE131" i="2" s="1"/>
  <c r="BI129" i="2"/>
  <c r="BH129" i="2"/>
  <c r="F38" i="2"/>
  <c r="BC96" i="1" s="1"/>
  <c r="BC95" i="1" s="1"/>
  <c r="BG129" i="2"/>
  <c r="BF129" i="2"/>
  <c r="J36" i="2"/>
  <c r="AW96" i="1" s="1"/>
  <c r="F36" i="2"/>
  <c r="BA96" i="1" s="1"/>
  <c r="T129" i="2"/>
  <c r="T128" i="2" s="1"/>
  <c r="R129" i="2"/>
  <c r="R128" i="2" s="1"/>
  <c r="R127" i="2" s="1"/>
  <c r="R126" i="2" s="1"/>
  <c r="P129" i="2"/>
  <c r="BK129" i="2"/>
  <c r="BK128" i="2"/>
  <c r="J129" i="2"/>
  <c r="BE129" i="2"/>
  <c r="F120" i="2"/>
  <c r="E118" i="2"/>
  <c r="F91" i="2"/>
  <c r="E89" i="2"/>
  <c r="J26" i="2"/>
  <c r="E26" i="2"/>
  <c r="J123" i="2"/>
  <c r="J94" i="2"/>
  <c r="J25" i="2"/>
  <c r="J23" i="2"/>
  <c r="E23" i="2"/>
  <c r="J22" i="2"/>
  <c r="J20" i="2"/>
  <c r="E20" i="2"/>
  <c r="F94" i="2" s="1"/>
  <c r="F123" i="2"/>
  <c r="J19" i="2"/>
  <c r="J17" i="2"/>
  <c r="E17" i="2"/>
  <c r="F122" i="2" s="1"/>
  <c r="F93" i="2"/>
  <c r="J16" i="2"/>
  <c r="J14" i="2"/>
  <c r="J120" i="2" s="1"/>
  <c r="J91" i="2"/>
  <c r="E7" i="2"/>
  <c r="E85" i="2" s="1"/>
  <c r="E114" i="2"/>
  <c r="BD128" i="1"/>
  <c r="BB128" i="1"/>
  <c r="BA128" i="1"/>
  <c r="AZ128" i="1"/>
  <c r="AV128" i="1" s="1"/>
  <c r="AT128" i="1" s="1"/>
  <c r="AX128" i="1"/>
  <c r="AW128" i="1"/>
  <c r="AS128" i="1"/>
  <c r="BD125" i="1"/>
  <c r="BC125" i="1"/>
  <c r="BA125" i="1"/>
  <c r="AW125" i="1" s="1"/>
  <c r="AY125" i="1"/>
  <c r="AU125" i="1"/>
  <c r="AS125" i="1"/>
  <c r="BD122" i="1"/>
  <c r="BC122" i="1"/>
  <c r="BB122" i="1"/>
  <c r="AY122" i="1"/>
  <c r="AX122" i="1"/>
  <c r="AU122" i="1"/>
  <c r="AS122" i="1"/>
  <c r="BD119" i="1"/>
  <c r="BB119" i="1"/>
  <c r="AX119" i="1"/>
  <c r="AS119" i="1"/>
  <c r="BD116" i="1"/>
  <c r="BC116" i="1"/>
  <c r="BB116" i="1"/>
  <c r="BA116" i="1"/>
  <c r="AY116" i="1"/>
  <c r="AX116" i="1"/>
  <c r="AW116" i="1"/>
  <c r="AU116" i="1"/>
  <c r="AS116" i="1"/>
  <c r="BD113" i="1"/>
  <c r="BC113" i="1"/>
  <c r="BB113" i="1"/>
  <c r="AY113" i="1"/>
  <c r="AX113" i="1"/>
  <c r="AS113" i="1"/>
  <c r="AS110" i="1"/>
  <c r="BB107" i="1"/>
  <c r="AX107" i="1"/>
  <c r="AS107" i="1"/>
  <c r="BB104" i="1"/>
  <c r="AX104" i="1"/>
  <c r="AS104" i="1"/>
  <c r="BC101" i="1"/>
  <c r="BA101" i="1"/>
  <c r="AY101" i="1"/>
  <c r="AW101" i="1"/>
  <c r="AS101" i="1"/>
  <c r="BB98" i="1"/>
  <c r="AX98" i="1" s="1"/>
  <c r="AS98" i="1"/>
  <c r="AS95" i="1"/>
  <c r="AS94" i="1" s="1"/>
  <c r="AT126" i="1"/>
  <c r="AT121" i="1"/>
  <c r="AT118" i="1"/>
  <c r="L90" i="1"/>
  <c r="AM90" i="1"/>
  <c r="AM89" i="1"/>
  <c r="L89" i="1"/>
  <c r="AM87" i="1"/>
  <c r="L87" i="1"/>
  <c r="L85" i="1"/>
  <c r="L84" i="1"/>
  <c r="AY95" i="1" l="1"/>
  <c r="J126" i="4"/>
  <c r="J99" i="4" s="1"/>
  <c r="BK125" i="4"/>
  <c r="J125" i="4" s="1"/>
  <c r="J118" i="3"/>
  <c r="J94" i="3"/>
  <c r="J36" i="5"/>
  <c r="AW100" i="1" s="1"/>
  <c r="F36" i="5"/>
  <c r="BA100" i="1" s="1"/>
  <c r="BA98" i="1" s="1"/>
  <c r="AW98" i="1" s="1"/>
  <c r="J121" i="12"/>
  <c r="J93" i="12"/>
  <c r="J119" i="4"/>
  <c r="J91" i="4"/>
  <c r="BC98" i="1"/>
  <c r="AY98" i="1" s="1"/>
  <c r="J35" i="5"/>
  <c r="AV100" i="1" s="1"/>
  <c r="AT100" i="1" s="1"/>
  <c r="F35" i="5"/>
  <c r="AZ100" i="1" s="1"/>
  <c r="F119" i="6"/>
  <c r="F93" i="6"/>
  <c r="J35" i="6"/>
  <c r="AV102" i="1" s="1"/>
  <c r="F35" i="6"/>
  <c r="AZ102" i="1" s="1"/>
  <c r="AZ101" i="1" s="1"/>
  <c r="AV101" i="1" s="1"/>
  <c r="AT101" i="1" s="1"/>
  <c r="J118" i="9"/>
  <c r="J94" i="9"/>
  <c r="F35" i="11"/>
  <c r="AZ109" i="1" s="1"/>
  <c r="J35" i="11"/>
  <c r="AV109" i="1" s="1"/>
  <c r="AT109" i="1" s="1"/>
  <c r="J127" i="12"/>
  <c r="J100" i="12" s="1"/>
  <c r="BK126" i="12"/>
  <c r="J124" i="6"/>
  <c r="J99" i="6" s="1"/>
  <c r="BK123" i="6"/>
  <c r="J123" i="6" s="1"/>
  <c r="J122" i="2"/>
  <c r="J93" i="2"/>
  <c r="P128" i="2"/>
  <c r="P127" i="2" s="1"/>
  <c r="P126" i="2" s="1"/>
  <c r="AU96" i="1" s="1"/>
  <c r="AU95" i="1" s="1"/>
  <c r="F39" i="2"/>
  <c r="BD96" i="1" s="1"/>
  <c r="BD95" i="1" s="1"/>
  <c r="T154" i="2"/>
  <c r="J122" i="3"/>
  <c r="J99" i="3" s="1"/>
  <c r="BK121" i="3"/>
  <c r="J121" i="3" s="1"/>
  <c r="J36" i="3"/>
  <c r="AW97" i="1" s="1"/>
  <c r="F36" i="3"/>
  <c r="BA97" i="1" s="1"/>
  <c r="BA95" i="1" s="1"/>
  <c r="P126" i="4"/>
  <c r="P125" i="4" s="1"/>
  <c r="AU99" i="1" s="1"/>
  <c r="AU98" i="1" s="1"/>
  <c r="J118" i="5"/>
  <c r="J94" i="5"/>
  <c r="F119" i="10"/>
  <c r="F93" i="10"/>
  <c r="J122" i="5"/>
  <c r="J99" i="5" s="1"/>
  <c r="BK121" i="5"/>
  <c r="J121" i="5" s="1"/>
  <c r="BK121" i="7"/>
  <c r="J121" i="7" s="1"/>
  <c r="J122" i="7"/>
  <c r="J99" i="7" s="1"/>
  <c r="J35" i="8"/>
  <c r="AV105" i="1" s="1"/>
  <c r="AT105" i="1" s="1"/>
  <c r="F35" i="2"/>
  <c r="AZ96" i="1" s="1"/>
  <c r="J128" i="2"/>
  <c r="J100" i="2" s="1"/>
  <c r="BK127" i="2"/>
  <c r="F37" i="2"/>
  <c r="BB96" i="1" s="1"/>
  <c r="BB95" i="1" s="1"/>
  <c r="T138" i="2"/>
  <c r="T127" i="2" s="1"/>
  <c r="T126" i="2" s="1"/>
  <c r="J35" i="3"/>
  <c r="AV97" i="1" s="1"/>
  <c r="AT97" i="1" s="1"/>
  <c r="F35" i="3"/>
  <c r="AZ97" i="1" s="1"/>
  <c r="F121" i="4"/>
  <c r="F93" i="4"/>
  <c r="J35" i="4"/>
  <c r="AV99" i="1" s="1"/>
  <c r="AT99" i="1" s="1"/>
  <c r="F35" i="4"/>
  <c r="AZ99" i="1" s="1"/>
  <c r="R126" i="4"/>
  <c r="R125" i="4" s="1"/>
  <c r="P150" i="4"/>
  <c r="J117" i="6"/>
  <c r="J91" i="6"/>
  <c r="J36" i="6"/>
  <c r="AW102" i="1" s="1"/>
  <c r="J127" i="8"/>
  <c r="J100" i="8" s="1"/>
  <c r="BK126" i="8"/>
  <c r="E109" i="11"/>
  <c r="E85" i="11"/>
  <c r="E109" i="13"/>
  <c r="E85" i="13"/>
  <c r="F35" i="13"/>
  <c r="AZ112" i="1" s="1"/>
  <c r="J35" i="13"/>
  <c r="AV112" i="1" s="1"/>
  <c r="AT112" i="1" s="1"/>
  <c r="F120" i="14"/>
  <c r="F94" i="14"/>
  <c r="BK121" i="15"/>
  <c r="J121" i="15" s="1"/>
  <c r="J122" i="15"/>
  <c r="J99" i="15" s="1"/>
  <c r="J126" i="22"/>
  <c r="J99" i="22" s="1"/>
  <c r="BK125" i="22"/>
  <c r="J125" i="22" s="1"/>
  <c r="J35" i="2"/>
  <c r="AV96" i="1" s="1"/>
  <c r="AT96" i="1" s="1"/>
  <c r="J118" i="7"/>
  <c r="J36" i="7"/>
  <c r="AW103" i="1" s="1"/>
  <c r="AT103" i="1" s="1"/>
  <c r="J119" i="8"/>
  <c r="J122" i="8"/>
  <c r="J94" i="8"/>
  <c r="F38" i="8"/>
  <c r="BC105" i="1" s="1"/>
  <c r="BC104" i="1" s="1"/>
  <c r="AY104" i="1" s="1"/>
  <c r="F39" i="8"/>
  <c r="BD105" i="1" s="1"/>
  <c r="BD104" i="1" s="1"/>
  <c r="J36" i="9"/>
  <c r="AW106" i="1" s="1"/>
  <c r="F36" i="9"/>
  <c r="BA106" i="1" s="1"/>
  <c r="BA104" i="1" s="1"/>
  <c r="AW104" i="1" s="1"/>
  <c r="P124" i="10"/>
  <c r="P123" i="10" s="1"/>
  <c r="AU108" i="1" s="1"/>
  <c r="AU107" i="1" s="1"/>
  <c r="F35" i="12"/>
  <c r="AZ111" i="1" s="1"/>
  <c r="J35" i="12"/>
  <c r="AV111" i="1" s="1"/>
  <c r="AT111" i="1" s="1"/>
  <c r="T127" i="12"/>
  <c r="T126" i="12" s="1"/>
  <c r="T125" i="12" s="1"/>
  <c r="J36" i="14"/>
  <c r="AW114" i="1" s="1"/>
  <c r="AT114" i="1" s="1"/>
  <c r="F36" i="14"/>
  <c r="BA114" i="1" s="1"/>
  <c r="BA113" i="1" s="1"/>
  <c r="AW113" i="1" s="1"/>
  <c r="E114" i="16"/>
  <c r="E85" i="16"/>
  <c r="BK128" i="18"/>
  <c r="J129" i="18"/>
  <c r="J100" i="18" s="1"/>
  <c r="J117" i="7"/>
  <c r="J93" i="7"/>
  <c r="F35" i="8"/>
  <c r="AZ105" i="1" s="1"/>
  <c r="P126" i="8"/>
  <c r="P125" i="8" s="1"/>
  <c r="AU105" i="1" s="1"/>
  <c r="AU104" i="1" s="1"/>
  <c r="T126" i="8"/>
  <c r="T125" i="8" s="1"/>
  <c r="J122" i="9"/>
  <c r="J99" i="9" s="1"/>
  <c r="BK121" i="9"/>
  <c r="J121" i="9" s="1"/>
  <c r="J117" i="10"/>
  <c r="J91" i="10"/>
  <c r="J124" i="10"/>
  <c r="J99" i="10" s="1"/>
  <c r="BK123" i="10"/>
  <c r="J123" i="10" s="1"/>
  <c r="F118" i="11"/>
  <c r="F94" i="11"/>
  <c r="J98" i="11"/>
  <c r="J32" i="11"/>
  <c r="F39" i="12"/>
  <c r="BD111" i="1" s="1"/>
  <c r="BD110" i="1" s="1"/>
  <c r="P127" i="12"/>
  <c r="P126" i="12" s="1"/>
  <c r="P125" i="12" s="1"/>
  <c r="AU111" i="1" s="1"/>
  <c r="AU110" i="1" s="1"/>
  <c r="F37" i="12"/>
  <c r="BB111" i="1" s="1"/>
  <c r="BB110" i="1" s="1"/>
  <c r="AX110" i="1" s="1"/>
  <c r="P169" i="12"/>
  <c r="F118" i="13"/>
  <c r="F94" i="13"/>
  <c r="J98" i="13"/>
  <c r="J32" i="13"/>
  <c r="BK124" i="14"/>
  <c r="J125" i="14"/>
  <c r="J100" i="14" s="1"/>
  <c r="J35" i="9"/>
  <c r="AV106" i="1" s="1"/>
  <c r="F35" i="9"/>
  <c r="AZ106" i="1" s="1"/>
  <c r="J35" i="10"/>
  <c r="AV108" i="1" s="1"/>
  <c r="AT108" i="1" s="1"/>
  <c r="F35" i="10"/>
  <c r="AZ108" i="1" s="1"/>
  <c r="J91" i="14"/>
  <c r="J117" i="14"/>
  <c r="J35" i="15"/>
  <c r="AV115" i="1" s="1"/>
  <c r="AT115" i="1" s="1"/>
  <c r="F35" i="15"/>
  <c r="AZ115" i="1" s="1"/>
  <c r="J139" i="16"/>
  <c r="J104" i="16" s="1"/>
  <c r="BK138" i="16"/>
  <c r="J138" i="16" s="1"/>
  <c r="J103" i="16" s="1"/>
  <c r="J32" i="17"/>
  <c r="F124" i="18"/>
  <c r="F94" i="18"/>
  <c r="J35" i="18"/>
  <c r="AV120" i="1" s="1"/>
  <c r="AT120" i="1" s="1"/>
  <c r="J93" i="9"/>
  <c r="J94" i="10"/>
  <c r="J91" i="11"/>
  <c r="F93" i="11"/>
  <c r="E85" i="12"/>
  <c r="F94" i="12"/>
  <c r="J91" i="13"/>
  <c r="F93" i="13"/>
  <c r="F36" i="13"/>
  <c r="BA112" i="1" s="1"/>
  <c r="BA110" i="1" s="1"/>
  <c r="AW110" i="1" s="1"/>
  <c r="F35" i="14"/>
  <c r="AZ114" i="1" s="1"/>
  <c r="AZ113" i="1" s="1"/>
  <c r="AV113" i="1" s="1"/>
  <c r="F35" i="16"/>
  <c r="AZ117" i="1" s="1"/>
  <c r="J35" i="16"/>
  <c r="AV117" i="1" s="1"/>
  <c r="AT117" i="1" s="1"/>
  <c r="F35" i="17"/>
  <c r="AZ118" i="1" s="1"/>
  <c r="F35" i="18"/>
  <c r="AZ120" i="1" s="1"/>
  <c r="R167" i="18"/>
  <c r="R166" i="18" s="1"/>
  <c r="R127" i="18" s="1"/>
  <c r="F119" i="14"/>
  <c r="P124" i="14"/>
  <c r="P123" i="14" s="1"/>
  <c r="AU114" i="1" s="1"/>
  <c r="AU113" i="1" s="1"/>
  <c r="J91" i="15"/>
  <c r="F94" i="16"/>
  <c r="J94" i="16"/>
  <c r="BK127" i="16"/>
  <c r="J122" i="17"/>
  <c r="J99" i="17" s="1"/>
  <c r="E85" i="18"/>
  <c r="P128" i="18"/>
  <c r="P127" i="18" s="1"/>
  <c r="AU120" i="1" s="1"/>
  <c r="AU119" i="1" s="1"/>
  <c r="BK167" i="18"/>
  <c r="T139" i="16"/>
  <c r="T138" i="16" s="1"/>
  <c r="T126" i="16" s="1"/>
  <c r="J36" i="18"/>
  <c r="AW120" i="1" s="1"/>
  <c r="F36" i="18"/>
  <c r="BA120" i="1" s="1"/>
  <c r="BA119" i="1" s="1"/>
  <c r="AW119" i="1" s="1"/>
  <c r="F38" i="18"/>
  <c r="BC120" i="1" s="1"/>
  <c r="BC119" i="1" s="1"/>
  <c r="AY119" i="1" s="1"/>
  <c r="J98" i="23"/>
  <c r="J32" i="23"/>
  <c r="T129" i="24"/>
  <c r="T128" i="24" s="1"/>
  <c r="P129" i="24"/>
  <c r="P128" i="24" s="1"/>
  <c r="AU129" i="1" s="1"/>
  <c r="AU128" i="1" s="1"/>
  <c r="BK121" i="25"/>
  <c r="J121" i="25" s="1"/>
  <c r="J122" i="25"/>
  <c r="J99" i="25" s="1"/>
  <c r="J157" i="24"/>
  <c r="J106" i="24" s="1"/>
  <c r="BK156" i="24"/>
  <c r="J156" i="24" s="1"/>
  <c r="J105" i="24" s="1"/>
  <c r="F35" i="19"/>
  <c r="AZ121" i="1" s="1"/>
  <c r="F36" i="19"/>
  <c r="BA121" i="1" s="1"/>
  <c r="F35" i="20"/>
  <c r="AZ123" i="1" s="1"/>
  <c r="F35" i="21"/>
  <c r="AZ124" i="1" s="1"/>
  <c r="F36" i="21"/>
  <c r="BA124" i="1" s="1"/>
  <c r="BA122" i="1" s="1"/>
  <c r="AW122" i="1" s="1"/>
  <c r="F35" i="22"/>
  <c r="AZ126" i="1" s="1"/>
  <c r="AZ125" i="1" s="1"/>
  <c r="AV125" i="1" s="1"/>
  <c r="AT125" i="1" s="1"/>
  <c r="J127" i="22"/>
  <c r="J100" i="22" s="1"/>
  <c r="J135" i="22"/>
  <c r="J103" i="22" s="1"/>
  <c r="J118" i="23"/>
  <c r="J35" i="23"/>
  <c r="AV127" i="1" s="1"/>
  <c r="AT127" i="1" s="1"/>
  <c r="J122" i="23"/>
  <c r="J99" i="23" s="1"/>
  <c r="J35" i="24"/>
  <c r="AV129" i="1" s="1"/>
  <c r="AT129" i="1" s="1"/>
  <c r="J91" i="25"/>
  <c r="F93" i="25"/>
  <c r="J118" i="25"/>
  <c r="J35" i="25"/>
  <c r="AV130" i="1" s="1"/>
  <c r="AT130" i="1" s="1"/>
  <c r="J94" i="19"/>
  <c r="BK121" i="19"/>
  <c r="J121" i="19" s="1"/>
  <c r="J91" i="20"/>
  <c r="F93" i="20"/>
  <c r="BK122" i="20"/>
  <c r="J122" i="20" s="1"/>
  <c r="J94" i="21"/>
  <c r="BK121" i="21"/>
  <c r="J121" i="21" s="1"/>
  <c r="J91" i="22"/>
  <c r="F93" i="22"/>
  <c r="J93" i="24"/>
  <c r="BK129" i="24"/>
  <c r="J93" i="23"/>
  <c r="AU94" i="1" l="1"/>
  <c r="J32" i="6"/>
  <c r="J98" i="6"/>
  <c r="BK128" i="24"/>
  <c r="J128" i="24" s="1"/>
  <c r="J129" i="24"/>
  <c r="J99" i="24" s="1"/>
  <c r="AT102" i="1"/>
  <c r="BK166" i="18"/>
  <c r="J166" i="18" s="1"/>
  <c r="J104" i="18" s="1"/>
  <c r="J167" i="18"/>
  <c r="J105" i="18" s="1"/>
  <c r="J98" i="15"/>
  <c r="J32" i="15"/>
  <c r="J32" i="3"/>
  <c r="J98" i="3"/>
  <c r="J32" i="4"/>
  <c r="J98" i="4"/>
  <c r="J98" i="21"/>
  <c r="J32" i="21"/>
  <c r="BK123" i="14"/>
  <c r="J123" i="14" s="1"/>
  <c r="J124" i="14"/>
  <c r="J99" i="14" s="1"/>
  <c r="AZ98" i="1"/>
  <c r="AV98" i="1" s="1"/>
  <c r="AT98" i="1" s="1"/>
  <c r="J127" i="2"/>
  <c r="J99" i="2" s="1"/>
  <c r="BK126" i="2"/>
  <c r="J126" i="2" s="1"/>
  <c r="AG127" i="1"/>
  <c r="AN127" i="1" s="1"/>
  <c r="J41" i="23"/>
  <c r="AZ116" i="1"/>
  <c r="AV116" i="1" s="1"/>
  <c r="AT116" i="1" s="1"/>
  <c r="AT106" i="1"/>
  <c r="J41" i="13"/>
  <c r="AG112" i="1"/>
  <c r="AN112" i="1" s="1"/>
  <c r="J41" i="11"/>
  <c r="AG109" i="1"/>
  <c r="AN109" i="1" s="1"/>
  <c r="J32" i="10"/>
  <c r="J98" i="10"/>
  <c r="J32" i="9"/>
  <c r="J98" i="9"/>
  <c r="AZ104" i="1"/>
  <c r="AV104" i="1" s="1"/>
  <c r="AT104" i="1" s="1"/>
  <c r="BK127" i="18"/>
  <c r="J127" i="18" s="1"/>
  <c r="J128" i="18"/>
  <c r="J99" i="18" s="1"/>
  <c r="BK125" i="8"/>
  <c r="J125" i="8" s="1"/>
  <c r="J126" i="8"/>
  <c r="J99" i="8" s="1"/>
  <c r="J98" i="7"/>
  <c r="J32" i="7"/>
  <c r="AW95" i="1"/>
  <c r="BA94" i="1"/>
  <c r="J126" i="12"/>
  <c r="J99" i="12" s="1"/>
  <c r="BK125" i="12"/>
  <c r="J125" i="12" s="1"/>
  <c r="BC94" i="1"/>
  <c r="J127" i="16"/>
  <c r="J99" i="16" s="1"/>
  <c r="BK126" i="16"/>
  <c r="J126" i="16" s="1"/>
  <c r="AG118" i="1"/>
  <c r="AN118" i="1" s="1"/>
  <c r="J41" i="17"/>
  <c r="AX95" i="1"/>
  <c r="BB94" i="1"/>
  <c r="AZ122" i="1"/>
  <c r="AV122" i="1" s="1"/>
  <c r="AT122" i="1" s="1"/>
  <c r="AZ110" i="1"/>
  <c r="AV110" i="1" s="1"/>
  <c r="AT110" i="1" s="1"/>
  <c r="J98" i="22"/>
  <c r="J32" i="22"/>
  <c r="J98" i="19"/>
  <c r="J32" i="19"/>
  <c r="J98" i="20"/>
  <c r="J32" i="20"/>
  <c r="J98" i="25"/>
  <c r="J32" i="25"/>
  <c r="AZ119" i="1"/>
  <c r="AV119" i="1" s="1"/>
  <c r="AT119" i="1" s="1"/>
  <c r="AT113" i="1"/>
  <c r="AZ107" i="1"/>
  <c r="AV107" i="1" s="1"/>
  <c r="AT107" i="1" s="1"/>
  <c r="AZ95" i="1"/>
  <c r="J32" i="5"/>
  <c r="J98" i="5"/>
  <c r="BD94" i="1"/>
  <c r="W33" i="1" s="1"/>
  <c r="J98" i="12" l="1"/>
  <c r="J32" i="12"/>
  <c r="AG103" i="1"/>
  <c r="AN103" i="1" s="1"/>
  <c r="J41" i="7"/>
  <c r="AG106" i="1"/>
  <c r="AN106" i="1" s="1"/>
  <c r="J41" i="9"/>
  <c r="AG124" i="1"/>
  <c r="AN124" i="1" s="1"/>
  <c r="J41" i="21"/>
  <c r="J98" i="24"/>
  <c r="J32" i="24"/>
  <c r="AG123" i="1"/>
  <c r="J41" i="20"/>
  <c r="AG126" i="1"/>
  <c r="J41" i="22"/>
  <c r="W31" i="1"/>
  <c r="AX94" i="1"/>
  <c r="J32" i="16"/>
  <c r="J98" i="16"/>
  <c r="J98" i="18"/>
  <c r="J32" i="18"/>
  <c r="AG97" i="1"/>
  <c r="AN97" i="1" s="1"/>
  <c r="J41" i="3"/>
  <c r="AG100" i="1"/>
  <c r="AN100" i="1" s="1"/>
  <c r="J41" i="5"/>
  <c r="W30" i="1"/>
  <c r="AW94" i="1"/>
  <c r="AK30" i="1" s="1"/>
  <c r="AG108" i="1"/>
  <c r="J41" i="10"/>
  <c r="AG115" i="1"/>
  <c r="AN115" i="1" s="1"/>
  <c r="J41" i="15"/>
  <c r="AG102" i="1"/>
  <c r="J41" i="6"/>
  <c r="AV95" i="1"/>
  <c r="AT95" i="1" s="1"/>
  <c r="AZ94" i="1"/>
  <c r="AG130" i="1"/>
  <c r="AN130" i="1" s="1"/>
  <c r="J41" i="25"/>
  <c r="AG121" i="1"/>
  <c r="AN121" i="1" s="1"/>
  <c r="J41" i="19"/>
  <c r="W32" i="1"/>
  <c r="AY94" i="1"/>
  <c r="J98" i="8"/>
  <c r="J32" i="8"/>
  <c r="J98" i="2"/>
  <c r="J32" i="2"/>
  <c r="J98" i="14"/>
  <c r="J32" i="14"/>
  <c r="AG99" i="1"/>
  <c r="J41" i="4"/>
  <c r="AG114" i="1" l="1"/>
  <c r="J41" i="14"/>
  <c r="AG105" i="1"/>
  <c r="J41" i="8"/>
  <c r="W29" i="1"/>
  <c r="AV94" i="1"/>
  <c r="AG129" i="1"/>
  <c r="J41" i="24"/>
  <c r="J41" i="12"/>
  <c r="AG111" i="1"/>
  <c r="AG117" i="1"/>
  <c r="J41" i="16"/>
  <c r="AG125" i="1"/>
  <c r="AN125" i="1" s="1"/>
  <c r="AN126" i="1"/>
  <c r="J41" i="2"/>
  <c r="AG96" i="1"/>
  <c r="AG120" i="1"/>
  <c r="J41" i="18"/>
  <c r="AN99" i="1"/>
  <c r="AG98" i="1"/>
  <c r="AN98" i="1" s="1"/>
  <c r="AG101" i="1"/>
  <c r="AN101" i="1" s="1"/>
  <c r="AN102" i="1"/>
  <c r="AG107" i="1"/>
  <c r="AN107" i="1" s="1"/>
  <c r="AN108" i="1"/>
  <c r="AG122" i="1"/>
  <c r="AN122" i="1" s="1"/>
  <c r="AN123" i="1"/>
  <c r="AG119" i="1" l="1"/>
  <c r="AN119" i="1" s="1"/>
  <c r="AN120" i="1"/>
  <c r="AG113" i="1"/>
  <c r="AN113" i="1" s="1"/>
  <c r="AN114" i="1"/>
  <c r="AG95" i="1"/>
  <c r="AN96" i="1"/>
  <c r="AG116" i="1"/>
  <c r="AN116" i="1" s="1"/>
  <c r="AN117" i="1"/>
  <c r="AN129" i="1"/>
  <c r="AG128" i="1"/>
  <c r="AN128" i="1" s="1"/>
  <c r="AN105" i="1"/>
  <c r="AG104" i="1"/>
  <c r="AN104" i="1" s="1"/>
  <c r="AG110" i="1"/>
  <c r="AN110" i="1" s="1"/>
  <c r="AN111" i="1"/>
  <c r="AT94" i="1"/>
  <c r="AK29" i="1"/>
  <c r="AG94" i="1" l="1"/>
  <c r="AN95" i="1"/>
  <c r="AN94" i="1" l="1"/>
  <c r="AK26" i="1"/>
  <c r="AK35" i="1" s="1"/>
</calcChain>
</file>

<file path=xl/sharedStrings.xml><?xml version="1.0" encoding="utf-8"?>
<sst xmlns="http://schemas.openxmlformats.org/spreadsheetml/2006/main" count="7184" uniqueCount="470">
  <si>
    <t>Export Komplet</t>
  </si>
  <si>
    <t/>
  </si>
  <si>
    <t>2.0</t>
  </si>
  <si>
    <t>ZAMOK</t>
  </si>
  <si>
    <t>False</t>
  </si>
  <si>
    <t>{f09d8c7e-eb9b-4390-b2a5-85b33ee7dea3}</t>
  </si>
  <si>
    <t>0,01</t>
  </si>
  <si>
    <t>21</t>
  </si>
  <si>
    <t>15</t>
  </si>
  <si>
    <t>REKAPITULACE STAVBY</t>
  </si>
  <si>
    <t>v ---  níže se nacházejí doplnkové a pomocné údaje k sestavám  --- v</t>
  </si>
  <si>
    <t>Návod na vyplnění</t>
  </si>
  <si>
    <t>0,001</t>
  </si>
  <si>
    <t>Kód:</t>
  </si>
  <si>
    <t>PPV2019</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</si>
  <si>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</si>
  <si>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</si>
  <si>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PPV, ř.km 0,000-18,500 - oprava betonového pláště</t>
  </si>
  <si>
    <t>KSO:</t>
  </si>
  <si>
    <t>CC-CZ:</t>
  </si>
  <si>
    <t>Místo:</t>
  </si>
  <si>
    <t xml:space="preserve"> </t>
  </si>
  <si>
    <t>Datum:</t>
  </si>
  <si>
    <t>13. 5. 2019</t>
  </si>
  <si>
    <t>Zadavatel:</t>
  </si>
  <si>
    <t>IČ:</t>
  </si>
  <si>
    <t>70889988</t>
  </si>
  <si>
    <t>Povodí Ohře, s.p.</t>
  </si>
  <si>
    <t>DIČ:</t>
  </si>
  <si>
    <t>CZ70889988</t>
  </si>
  <si>
    <t>Uchazeč:</t>
  </si>
  <si>
    <t>Vyplň údaj</t>
  </si>
  <si>
    <t>Projektant:</t>
  </si>
  <si>
    <t>44567430</t>
  </si>
  <si>
    <t xml:space="preserve">AZ Consult, spol. s r.o. </t>
  </si>
  <si>
    <t>CZ4456730</t>
  </si>
  <si>
    <t>True</t>
  </si>
  <si>
    <t>Zpracovatel:</t>
  </si>
  <si>
    <t>Poznámka:</t>
  </si>
  <si>
    <t xml:space="preserve">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nepochází z Cenové soustavy ÚRS. Obchodní názvy materiálů uvedené v soupisu prací jsou pouze doporučené, lze je nahradit kvalitativně a technicky obdobnými materiály. 																																			_x000D_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</si>
  <si>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</si>
  <si>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</si>
  <si>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</si>
  <si>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</si>
  <si>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</si>
  <si>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</si>
  <si>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</si>
  <si>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</si>
  <si>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</si>
  <si>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</si>
  <si>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</si>
  <si>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</si>
  <si>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</si>
  <si>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</si>
  <si>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</si>
  <si>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</si>
  <si>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</si>
  <si>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</si>
  <si>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</si>
  <si>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</si>
  <si>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</si>
  <si>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</si>
  <si>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</si>
  <si>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</si>
  <si>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</si>
  <si>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</si>
  <si>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</si>
  <si>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</si>
  <si>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</si>
  <si>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</si>
  <si>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</si>
  <si>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</si>
  <si>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</si>
  <si>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</si>
  <si>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</si>
  <si>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</si>
  <si>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</si>
  <si>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</si>
  <si>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</si>
  <si>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</si>
  <si>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</si>
  <si>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</si>
  <si>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</si>
  <si>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</si>
  <si>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07a</t>
  </si>
  <si>
    <t>Celková oprava dilatačního celku bez přístupu techniky dle D.7</t>
  </si>
  <si>
    <t>STA</t>
  </si>
  <si>
    <t>1</t>
  </si>
  <si>
    <t>{4abb7689-4b6e-40d4-80a5-8cbacd73de69}</t>
  </si>
  <si>
    <t>2</t>
  </si>
  <si>
    <t>/</t>
  </si>
  <si>
    <t>SO07a</t>
  </si>
  <si>
    <t>Celková oprava dilatačního celku bez přstupu techniky dle D.7</t>
  </si>
  <si>
    <t>Soupis</t>
  </si>
  <si>
    <t>{16473405-220b-4c50-ac6b-2a40addc930c}</t>
  </si>
  <si>
    <t>VON07a</t>
  </si>
  <si>
    <t>Vedlejší a ostatní náklady D.7 (bez přístupu)</t>
  </si>
  <si>
    <t>{440bed0e-5f8f-4325-a997-a6811e7efc1f}</t>
  </si>
  <si>
    <t>07b</t>
  </si>
  <si>
    <t>Celková oprava dilatačního celku s přístupem techniky dle D.7</t>
  </si>
  <si>
    <t>{8c8de13a-e2a6-449e-9c20-07f234f1401b}</t>
  </si>
  <si>
    <t>SO07b</t>
  </si>
  <si>
    <t>{6e87a97b-d8c6-4bb3-93ce-24ac677a0df2}</t>
  </si>
  <si>
    <t>VON07b</t>
  </si>
  <si>
    <t>Vedlejší a ostatní náklady D.7 (s přístupem)</t>
  </si>
  <si>
    <t>{ab642773-d43f-4098-95dc-d5c91aee7514}</t>
  </si>
  <si>
    <t>07c</t>
  </si>
  <si>
    <t>Bednění pro poruchy dle D.7 (bez přístupu, s přístupem)</t>
  </si>
  <si>
    <t>{294c8a93-7462-4d9d-bb64-22fad28b02e5}</t>
  </si>
  <si>
    <t>SO07c</t>
  </si>
  <si>
    <t xml:space="preserve">Bednění </t>
  </si>
  <si>
    <t>{d06b7249-cf86-459f-892d-215da8df4df8}</t>
  </si>
  <si>
    <t>VON07c</t>
  </si>
  <si>
    <t xml:space="preserve">Vedlejší a ostatní náklady </t>
  </si>
  <si>
    <t>{1fa83df7-4855-4a62-9df1-5737d889b84d}</t>
  </si>
  <si>
    <t>07d</t>
  </si>
  <si>
    <t>Celková oprava dilatačního celku s přístupem techniky dle D.7.1</t>
  </si>
  <si>
    <t>{55502e9c-4ce0-4c7e-b6d4-c8798c9ff27b}</t>
  </si>
  <si>
    <t>SO07d</t>
  </si>
  <si>
    <t>{6bbe0879-1eab-46a7-a76d-6d5f6c539e82}</t>
  </si>
  <si>
    <t>VON07d</t>
  </si>
  <si>
    <t>Vedlejší a ostatní náklady D.7.1</t>
  </si>
  <si>
    <t>{ed6d09f9-59c9-4007-af10-5a5611518116}</t>
  </si>
  <si>
    <t>07e</t>
  </si>
  <si>
    <t>Bednění pro poruchu dle D.7.1</t>
  </si>
  <si>
    <t>{5db0321d-bbba-4994-bea4-3400d1a0bed9}</t>
  </si>
  <si>
    <t>SO7.1</t>
  </si>
  <si>
    <t>{a7ec8692-5e6b-45ea-ab4c-18ab52df4296}</t>
  </si>
  <si>
    <t>VON7.1</t>
  </si>
  <si>
    <t>{e1796e2e-eb00-4c01-bfd4-4f7687832b78}</t>
  </si>
  <si>
    <t>08a</t>
  </si>
  <si>
    <t>Celková oprava dilatačních celků - sdružené koryto dle D.8</t>
  </si>
  <si>
    <t>{29fb5cf0-446d-4735-b221-fde551f26250}</t>
  </si>
  <si>
    <t>SO08a</t>
  </si>
  <si>
    <t>{4e72c443-410b-447c-8224-767db51eab3e}</t>
  </si>
  <si>
    <t>VON08a</t>
  </si>
  <si>
    <t xml:space="preserve">Vedlejší a ostatním náklady D.8 (sdružené koryto) </t>
  </si>
  <si>
    <t>{21e8f6f9-f7b4-4b09-91cc-774a89aafb94}</t>
  </si>
  <si>
    <t>08b</t>
  </si>
  <si>
    <t>Bednění pro poruchu dle D.8</t>
  </si>
  <si>
    <t>{1af55ccd-f2cf-4070-83e5-902b5a800509}</t>
  </si>
  <si>
    <t>SO08b</t>
  </si>
  <si>
    <t>{0cd6a1ac-4a5b-4596-8b40-7c2f47445127}</t>
  </si>
  <si>
    <t>VON08b</t>
  </si>
  <si>
    <t xml:space="preserve">Vedlejší a ostatní náklady  </t>
  </si>
  <si>
    <t>{b5b228cd-6499-45ab-b295-1a2512edf7b1}</t>
  </si>
  <si>
    <t>09</t>
  </si>
  <si>
    <t>Dilatační spáry stávající bez poškození hran dle D.9</t>
  </si>
  <si>
    <t>{918f4874-833b-4ab5-9367-b5601ee6dab6}</t>
  </si>
  <si>
    <t>SO09</t>
  </si>
  <si>
    <t>{652520f2-c052-4354-9d1c-44b7304cfba0}</t>
  </si>
  <si>
    <t>VON09</t>
  </si>
  <si>
    <t>Vedlejší a ostatní náklady (dilatační spáry stáv bez poškození hran D.9)</t>
  </si>
  <si>
    <t>{17522ecb-7251-4f29-a76e-f8e266f895a1}</t>
  </si>
  <si>
    <t>10</t>
  </si>
  <si>
    <t>Dilatační spáry stávající s degradovanou hranou dle D.10</t>
  </si>
  <si>
    <t>{3940dfdf-7675-4ac3-af04-ccacd76dad78}</t>
  </si>
  <si>
    <t>SO10</t>
  </si>
  <si>
    <t>{12b8daab-44b0-4963-ba74-2ce2175281b5}</t>
  </si>
  <si>
    <t>VON10</t>
  </si>
  <si>
    <t>Vedlejší a ostatní náklady D.10</t>
  </si>
  <si>
    <t>{04d53844-ce1f-4ef2-960e-1842b8a9f079}</t>
  </si>
  <si>
    <t>09,10</t>
  </si>
  <si>
    <t>Převedení vody pro dilatační spáry dle D.9, D.10</t>
  </si>
  <si>
    <t>{c095ca40-6ca7-4283-a490-5f94f67c8384}</t>
  </si>
  <si>
    <t>SO09,10</t>
  </si>
  <si>
    <t>{f0767a97-3cb8-4cd7-a07a-2973a2d90490}</t>
  </si>
  <si>
    <t>VON09,10</t>
  </si>
  <si>
    <t>Vedlejší a ostatní náklady  D.9,10</t>
  </si>
  <si>
    <t>{5372fc0c-7159-4c5b-8396-995f57126779}</t>
  </si>
  <si>
    <t>11</t>
  </si>
  <si>
    <t>Nové dilatační spáry dle D.11</t>
  </si>
  <si>
    <t>{8b20d6ba-7925-4eb0-a046-26868eeb545e}</t>
  </si>
  <si>
    <t>SO11</t>
  </si>
  <si>
    <t>{5033e8f1-79ec-45b0-8f6b-5aaa8e86bb9c}</t>
  </si>
  <si>
    <t>VON11</t>
  </si>
  <si>
    <t>Vedlejší a ostatní náklady D.11</t>
  </si>
  <si>
    <t>{ab22cc87-1eb0-4956-a3c0-d1cb95b7122a}</t>
  </si>
  <si>
    <t>12</t>
  </si>
  <si>
    <t>Výměna poškozených beton. dlaždic dle D.12</t>
  </si>
  <si>
    <t>{eebea7e3-7f4d-45d5-aced-26596861be24}</t>
  </si>
  <si>
    <t>SO12</t>
  </si>
  <si>
    <t>Výměna poškozených beton. dlaždič dle D.12</t>
  </si>
  <si>
    <t>{360e4548-9661-4be2-badb-08daf0d4fa18}</t>
  </si>
  <si>
    <t>VON12</t>
  </si>
  <si>
    <t>Vedlejší a ostatní náklady D.12</t>
  </si>
  <si>
    <t>{87804f61-9861-413d-b829-da7c3696b950}</t>
  </si>
  <si>
    <t>KRYCÍ LIST SOUPISU PRACÍ</t>
  </si>
  <si>
    <t>Objekt:</t>
  </si>
  <si>
    <t>07a - Celková oprava dilatačního celku bez přístupu techniky dle D.7</t>
  </si>
  <si>
    <t>Soupis:</t>
  </si>
  <si>
    <t>SO07a - Celková oprava dilatačního celku bez přstupu techniky dle D.7</t>
  </si>
  <si>
    <t xml:space="preserve">Počítáno na 1 mb jednoho břehu výšky 2,7 m </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</si>
  <si>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</si>
  <si>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</si>
  <si>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</si>
  <si>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</si>
  <si>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</si>
  <si>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</si>
  <si>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</si>
  <si>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</si>
  <si>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</si>
  <si>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</si>
  <si>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9 - Ostatní konstrukce a práce, bourání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</si>
  <si>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</si>
  <si>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</si>
  <si>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</si>
  <si>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</si>
  <si>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</si>
  <si>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</si>
  <si>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</si>
  <si>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</si>
  <si>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</si>
  <si>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</si>
  <si>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</si>
  <si>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</si>
  <si>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</si>
  <si>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</si>
  <si>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</si>
  <si>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</si>
  <si>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</si>
  <si>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</si>
  <si>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1711031R01</t>
  </si>
  <si>
    <t xml:space="preserve">Zemní hrázky pro dočasné zahrazení toku vč. odstranění a převedení průtoků potrubím </t>
  </si>
  <si>
    <t>m</t>
  </si>
  <si>
    <t>4</t>
  </si>
  <si>
    <t>PP</t>
  </si>
  <si>
    <t>961044111</t>
  </si>
  <si>
    <t>Bourání základů z betonu prostého</t>
  </si>
  <si>
    <t>m3</t>
  </si>
  <si>
    <t>CS ÚRS 2019 01</t>
  </si>
  <si>
    <t>Bourání základů z betonu prostého</t>
  </si>
  <si>
    <t>VV</t>
  </si>
  <si>
    <t>2,7*1,0*0,12</t>
  </si>
  <si>
    <t>Součet</t>
  </si>
  <si>
    <t>Zakládání</t>
  </si>
  <si>
    <t>3</t>
  </si>
  <si>
    <t>2723211R01</t>
  </si>
  <si>
    <t>Čerpání beton. směsí na vzdálenost nad 30 m do 150 m</t>
  </si>
  <si>
    <t>6</t>
  </si>
  <si>
    <t>Svislé a kompletní konstrukce</t>
  </si>
  <si>
    <t>321311115</t>
  </si>
  <si>
    <t>Konstrukce vodních staveb z betonu prostého mrazuvzdorného tř. C 25/30 XF3</t>
  </si>
  <si>
    <t>8</t>
  </si>
  <si>
    <t>Konstrukce z betonu vodních staveb přehrad, jezů a plavebních komor, spodní stavby vodních elektráren, jader přehrad, odběrných věží a výpustných zařízení, opěrných zdí, šachet, šachtic a ostatních konstrukcí prostého pro prostředí s mrazovými cykly C 25/30 XF3</t>
  </si>
  <si>
    <t>PSC</t>
  </si>
  <si>
    <t xml:space="preserve">Poznámka k souboru cen:_x000D_
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 betonu prostého pod dlažbu, c) betonovou těsnící nebo opevňovací vrstvu; tato se oceňuje cenami souboru cen 457 31- Těsnicí vrstva z betonu odolného proti agresivnímu prostředí, d) betonové zálivky kotevních šroubů, ocelových konstrukcí, různých dutin apod.; tyto se oceňují cenami souboru cen 936 45-71 Zálivka kotevních šroubů, ocelových konstrukcí, různých dutin apod.. 3. V 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 líce konstrukce a na úpravu líce v místě po odstraněných drátech, e) osazení kotevních želez při betonování konstrukce, f) ztížení práce u drážek otvorů, kapes, injekčních trubek apod.. 4. Objem se stanoví v m3 betonové konstrukce; objem dutin jednotlivě do 0,20 m3 se od celkového objemu neodečítá. </t>
  </si>
  <si>
    <t>2,70*1,0*0,12</t>
  </si>
  <si>
    <t>5</t>
  </si>
  <si>
    <t>321368211</t>
  </si>
  <si>
    <t>Výztuž železobetonových konstrukcí vodních staveb ze svařovaných sítí</t>
  </si>
  <si>
    <t>t</t>
  </si>
  <si>
    <t>14</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</si>
  <si>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</si>
  <si>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 xml:space="preserve">Poznámka k souboru cen:_x000D_
1. Ceny lze použít i pro: a) výztuž prováděnou v obedněných prostorách, b) výztuž koster obalených sítí; potažení kostry hustým pletivem se oceňuje individuálně, c) výztuž z armokošů. 2. V cenách jsou započteny i náklady na bodové svařování nahrazující vázaní drátem. 3. V cenách nejsou započteny náklady na provedení nosných svarů a na provedení svarů přenášejících tahová napětí při přepravě a montáži výztuže z vyztužených koster; tyto se oceňují cenami souboru cen 320 36-0 Svařované nosné spoje. 4. Množství jednotek se stanoví v t hmotnosti výztuže bez prostřihu. </t>
  </si>
  <si>
    <t>2,7*1,0*4,335/1000 "Kari síť 6/6 100x100"</t>
  </si>
  <si>
    <t>Vodorovné konstrukce</t>
  </si>
  <si>
    <t>45757111R</t>
  </si>
  <si>
    <t>Šterkopískový podsyp v tl. 10 cm</t>
  </si>
  <si>
    <t>16</t>
  </si>
  <si>
    <t>2,7*1*0,1</t>
  </si>
  <si>
    <t>9</t>
  </si>
  <si>
    <t>Ostatní konstrukce a práce, bourání</t>
  </si>
  <si>
    <t>7</t>
  </si>
  <si>
    <t>99701321R</t>
  </si>
  <si>
    <t>Vnitrostaveništní doprava suti a vybouraných hmot ručně</t>
  </si>
  <si>
    <t>18</t>
  </si>
  <si>
    <t>997211111</t>
  </si>
  <si>
    <t>Svislá doprava suti na v 3,5 m</t>
  </si>
  <si>
    <t>20</t>
  </si>
  <si>
    <t>Svislá doprava suti nebo vybouraných hmot s naložením do dopravního zařízení a s vyprázdněním dopravního zařízení na hromadu nebo do dopravního prostředku suti na výšku do 3,5 m</t>
  </si>
  <si>
    <t xml:space="preserve">Poznámka k souboru cen:_x000D_
1. Shazuje-li se suť z jakékoliv výšky na místo, kde zůstane ležet, aniž se s ní dále manipuluje, oceňuje se její svislá doprava pouze cenou 1111. 2. Výška svislé dopravy je svislá vzdálenost mezi místem nakládání do zařízení pro svislou dopravu a místem, kde se toto zařízení vyprazdňuje. </t>
  </si>
  <si>
    <t>997211511R</t>
  </si>
  <si>
    <t>Vodorovná doprava suti po suchu na skládku vč. uložení (poplatku) dle platné legislativy</t>
  </si>
  <si>
    <t>22</t>
  </si>
  <si>
    <t>998332011</t>
  </si>
  <si>
    <t>Přesun hmot pro úpravy vodních toků a kanály</t>
  </si>
  <si>
    <t>24</t>
  </si>
  <si>
    <t>Přesun hmot pro úpravy vodních toků a kanály, hráze rybníků apod. dopravní vzdálenost do 500 m</t>
  </si>
  <si>
    <t xml:space="preserve">Poznámka k souboru cen:_x000D_
1. Ceny jsou určeny pro jakoukoliv konstrukčně-materiálovou charakteristiku. </t>
  </si>
  <si>
    <t>VON07a - Vedlejší a ostatní náklady D.7 (bez přístupu)</t>
  </si>
  <si>
    <t>VRN - Vedlejší rozpočtové náklady</t>
  </si>
  <si>
    <t>VRN</t>
  </si>
  <si>
    <t>Vedlejší rozpočtové náklady</t>
  </si>
  <si>
    <t>VON01.1</t>
  </si>
  <si>
    <t>Vedlejší a ostatní náklady</t>
  </si>
  <si>
    <t>%</t>
  </si>
  <si>
    <t>2078823365</t>
  </si>
  <si>
    <t>- zajištění povolení vjezdu těžkých vozidel (v případě potřeby)</t>
  </si>
  <si>
    <t>- přilehlé pozemky, zařízení a bermy - pasportizace, úklid a uvedení do původního stavu</t>
  </si>
  <si>
    <t>- doplnění Havarijního a Povodňového plánu</t>
  </si>
  <si>
    <t>- ohrazení stavby páskou s označením "stavba vstup zakázán"</t>
  </si>
  <si>
    <t>- elektrocentrála, případně dovoz záměsové vody</t>
  </si>
  <si>
    <t>- osvětlení</t>
  </si>
  <si>
    <t>- dočasné přenosné schody vstup a pro dopravu materiálu do koryta bez mechanizace</t>
  </si>
  <si>
    <t>- prořez stromů a keřů pro přístup na místo stavby</t>
  </si>
  <si>
    <t>0,03</t>
  </si>
  <si>
    <t>07b - Celková oprava dilatačního celku s přístupem techniky dle D.7</t>
  </si>
  <si>
    <t>SO07b - Celková oprava dilatačního celku s přístupem techniky dle D.7</t>
  </si>
  <si>
    <t>2,70*1,0*4,335/1000 "Kari síť 6/6 100x100"</t>
  </si>
  <si>
    <t>VON07b - Vedlejší a ostatní náklady D.7 (s přístupem)</t>
  </si>
  <si>
    <t>VON01</t>
  </si>
  <si>
    <t>07c - Bednění pro poruchy dle D.7 (bez přístupu, s přístupem)</t>
  </si>
  <si>
    <t xml:space="preserve">SO07c - Bednění </t>
  </si>
  <si>
    <t xml:space="preserve">Počítáno na 1 ks výšky břehu 2,7 m </t>
  </si>
  <si>
    <t xml:space="preserve">    998 - Přesun hmot</t>
  </si>
  <si>
    <t>321351010</t>
  </si>
  <si>
    <t>Bednění konstrukcí vodních staveb rovinné - zřízení</t>
  </si>
  <si>
    <t>m2</t>
  </si>
  <si>
    <t>210895543</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</si>
  <si>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</si>
  <si>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 xml:space="preserve">Poznámka k souboru cen:_x000D_
1. Ceny jsou určeny pro: a) bednění prováděné v prostorách zapažených nebo nezapažených, b) bednění ploch vodorovných, svislých nebo skloněných, c) bednění v prostoru bez výztuže nebo s výztuží jakékoliv hustoty, d) bednění prováděné taženou lištou, taženým bedněním, prefabrikovaným bedněním apod., kromě betonového prefabrikovaného bednění. 2. Ceny neplatí pro: a) bednění pohledových betonů. Tyto náklady se oceňují individuálně; b) bednění konstrukcí spirál a savek. Tyto náklady se oceňují cenami souboru cen 321 35-6111 až -6940 Obednění a odbednění spirál a savek. c) bednění základových pasů, tyto práce lze ocenit cenami 27.35 katalogu 801-1. 3. V cenách jsou započteny i náklady na: a) podíl bednění otvorů, kapes, rýh, prostupů, výklenků apod. objemu jednotlivě do 1 m3, b) bednění v provedení, které nevyžaduje další úpravu betonových a železobetonových konstrukcí. 4. V cenách nejsou započteny náklady na podpěrné konstrukce; tyto se oceňují cenami katalogu 800-3 Lešení. 5. Plocha se stanoví v m2 rozvinuté plochy obedňované konstrukce. 6. Při výpočtu rozvinuté plochy obedňované konstrukce se neberou v úvahu otvory, kapsy, rýhy, prostupy, výklenky apod. objemu jednotlivě do 1 m3 . </t>
  </si>
  <si>
    <t>2,7*0,12</t>
  </si>
  <si>
    <t>321352010</t>
  </si>
  <si>
    <t>Bednění konstrukcí vodních staveb rovinné - odstranění</t>
  </si>
  <si>
    <t>1203331301</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</si>
  <si>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</si>
  <si>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998</t>
  </si>
  <si>
    <t>Přesun hmot</t>
  </si>
  <si>
    <t>-265060047</t>
  </si>
  <si>
    <t>Přesun hmot pro úpravy vodních toků a kanály, hráze rybníků apod.  dopravní vzdálenost do 500 m</t>
  </si>
  <si>
    <t xml:space="preserve">VON07c - Vedlejší a ostatní náklady </t>
  </si>
  <si>
    <t>-1824236293</t>
  </si>
  <si>
    <t>07d - Celková oprava dilatačního celku s přístupem techniky dle D.7.1</t>
  </si>
  <si>
    <t>SO07d - Celková oprava dilatačního celku s přístupem techniky dle D.7.1</t>
  </si>
  <si>
    <t>Počítáno na 1 mb jednoho břehu výška 3,0 m</t>
  </si>
  <si>
    <t>3,0*1,0*0,12</t>
  </si>
  <si>
    <t>3,0*1,0*4,335/1000 "Kari síť 6/6 100x100"</t>
  </si>
  <si>
    <t>3,0*1*0,1</t>
  </si>
  <si>
    <t>VON07d - Vedlejší a ostatní náklady D.7.1</t>
  </si>
  <si>
    <t>07e - Bednění pro poruchu dle D.7.1</t>
  </si>
  <si>
    <t xml:space="preserve">SO7.1 - Bednění </t>
  </si>
  <si>
    <t xml:space="preserve">Počítáno na 1 ks výšky břehu 3,0 m </t>
  </si>
  <si>
    <t>758148512</t>
  </si>
  <si>
    <t>3,0*0,12</t>
  </si>
  <si>
    <t>-366120692</t>
  </si>
  <si>
    <t>-1101618794</t>
  </si>
  <si>
    <t xml:space="preserve">VON7.1 - Vedlejší a ostatní náklady </t>
  </si>
  <si>
    <t>-333184114</t>
  </si>
  <si>
    <t>08a - Celková oprava dilatačních celků - sdružené koryto dle D.8</t>
  </si>
  <si>
    <t>SO08a - Celková oprava dilatačních celků - sdružené koryto dle D.8</t>
  </si>
  <si>
    <t>Počítáno na 1 mb jednoho břehu výšky 2,7 m</t>
  </si>
  <si>
    <t>124303101</t>
  </si>
  <si>
    <t>Vykopávky do 1000 m3 pro koryta vodotečí v hornině tř. 4</t>
  </si>
  <si>
    <t>Vykopávky pro koryta vodotečí s přehozením výkopku na vzdálenost do 3 m nebo s naložením na dopravní prostředek v hornině tř. 4 do 1 000 m3</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</si>
  <si>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Ceny nelze použít pro: a) vykopávky koryt vodotečí, které jsou dle projektu pod úrovní pracovní hladiny vody; tyto zemní práce se oceňují cenami souboru cen 127 . 0-11 Vykopávky pod vodou strojně části A 01 tohoto katalogu, b) vykopávky koryt vodotečí v prostorách s rozepřeným nebo vzepřeným pažením; tyto zemní práce se oceňují cenami souboru cen 131 . 0-12 Hloubení zapažených jam a zářezů části A 01 tohoto katalogu, štětová stěna vzepřená nebo rozepřená, se z hlediska ocenění považuje za vzepřené nebo rozepřené pažení; c) vykopávky pod obrysem výkopu pro koryta vodotečí (pro opěrné zdi, patky, soustřeďovací stavby apod.); tyto zemní práce se oceňují podle své povahy cenami souboru cen 131 . 0-11 Hloubení nezapažených jam, 131 . 0-12 Hloubení zapažených jam, 132 . 0-11 Hloubení rýh do 600 mm, 132 . 0-12 Hloubení rýh do 2000 mm, 132 . 0-14 Hloubená vykopávka pod základy ručně 133 . 0- . 0 Hloubení zapažených i nezapažených šachet části A01 tohoto katalogu, d) hloubení zatrubněných nebo zastropených koryt vodotečí; tyto práce se oceňují cenami souboru cen 123 . 0-21 Vykopávky zářezů se šikmými stěnami pro podzemní vedení části A 02 3. V cenách jsou započteny náklady na svislé přemístění výkopku do 4 m. Svislé přemístění z hloubky přes 4 m se oceňuje podle projektu (rampy, přehození apod.). 4. Předepisuje-li projekt rozprostřít výkopek získaný vykopávkou pro koryta vodotečí, oceňuje se toto rozprostření cenou 171 20-1101 Uložení sypaniny do nezhutněných násypů a vodorovné přemístění výkopku cenami souboru cen 162 .0-31 Vodorovné přemístění výkopku z rýh podzemních stěn části A 01 tohoto katalogu. 5. Pro volbu ceny je rozhodující součet vykopávek pro koryta vodotečí, oceňovaných cenami tohoto souboru cen, zatrubněných koryt vodotečí, oceňovaných podle pozn. č. 2 odst. d) i zapažených vykopávek oceňovaných podle pozn. č. 2 odst. b) tohoto souboru cen. </t>
  </si>
  <si>
    <t>2,15*1,0 "m2 x m"</t>
  </si>
  <si>
    <t>1627011R</t>
  </si>
  <si>
    <t xml:space="preserve">Vodorovné přemístění výkopku na skládku , vč. naložení, uložení (poplatku) dle platné legislativy </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</si>
  <si>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</si>
  <si>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174101101</t>
  </si>
  <si>
    <t>Zásyp jam, šachet rýh nebo kolem objektů sypaninou se zhutněním</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</si>
  <si>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</si>
  <si>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</si>
  <si>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2,15 "ŠP s cementem v poměru cca 5:1"</t>
  </si>
  <si>
    <t>M</t>
  </si>
  <si>
    <t>58337344</t>
  </si>
  <si>
    <t>štěrkopísek frakce 0-32</t>
  </si>
  <si>
    <t>-82530308</t>
  </si>
  <si>
    <t>2,15*0,83*1,8</t>
  </si>
  <si>
    <t>58522150</t>
  </si>
  <si>
    <t>cement portladský směsný CEM II 32, 5MPa</t>
  </si>
  <si>
    <t>2,15*0,17*2,1</t>
  </si>
  <si>
    <t>26</t>
  </si>
  <si>
    <t>28</t>
  </si>
  <si>
    <t>30</t>
  </si>
  <si>
    <t>32</t>
  </si>
  <si>
    <t xml:space="preserve">VON08a - Vedlejší a ostatním náklady D.8 (sdružené koryto) </t>
  </si>
  <si>
    <t>08b - Bednění pro poruchu dle D.8</t>
  </si>
  <si>
    <t xml:space="preserve">SO08b - Bednění </t>
  </si>
  <si>
    <t xml:space="preserve">Počítáno na 1 ks  výšky břehu 2,7 m </t>
  </si>
  <si>
    <t>-213175642</t>
  </si>
  <si>
    <t>77851574</t>
  </si>
  <si>
    <t>-948284986</t>
  </si>
  <si>
    <t xml:space="preserve">VON08b - Vedlejší a ostatní náklady  </t>
  </si>
  <si>
    <t>-1384127864</t>
  </si>
  <si>
    <t>09 - Dilatační spáry stávající bez poškození hran dle D.9</t>
  </si>
  <si>
    <t>SO09 - Dilatační spáry stávající bez poškození hran dle D.9</t>
  </si>
  <si>
    <t xml:space="preserve">Počítáno na 1 mb spáry </t>
  </si>
  <si>
    <t xml:space="preserve">    99 - Přesun hmot a manipulace se sutí</t>
  </si>
  <si>
    <t>PSV - Práce a dodávky PSV</t>
  </si>
  <si>
    <t xml:space="preserve">    711 - Izolace proti vodě, vlhkosti a plynům</t>
  </si>
  <si>
    <t>91911111R</t>
  </si>
  <si>
    <t>Zaříznutí hrany spáry a odstranění zbytku asfaltu</t>
  </si>
  <si>
    <t>93199414R</t>
  </si>
  <si>
    <t>Těsnění dilatační spáry bet. konstrukce PUR pěnou, po vytvrzení seříznutí pěny do požadované hloubky</t>
  </si>
  <si>
    <t>99</t>
  </si>
  <si>
    <t>Přesun hmot a manipulace se sutí</t>
  </si>
  <si>
    <t>PSV</t>
  </si>
  <si>
    <t>Práce a dodávky PSV</t>
  </si>
  <si>
    <t>711</t>
  </si>
  <si>
    <t>Izolace proti vodě, vlhkosti a plynům</t>
  </si>
  <si>
    <t>711762624</t>
  </si>
  <si>
    <t>Izolace proti vodě svislý uzávěr dilatační spáry pryžovým klínem</t>
  </si>
  <si>
    <t>Provedení detailů fóliemi dilatačních spár svislých S uzávěr klínem</t>
  </si>
  <si>
    <t>55345201R</t>
  </si>
  <si>
    <t>těsnící profil např. Besaplast KLM-TPE 30 až 40</t>
  </si>
  <si>
    <t>těsnící profil např.Besaplast KLM-TPE 30 až 40</t>
  </si>
  <si>
    <t>998711201</t>
  </si>
  <si>
    <t>Přesun hmot procentní pro izolace proti vodě, vlhkosti a plynům v objektech v do 6 m</t>
  </si>
  <si>
    <t>-430232819</t>
  </si>
  <si>
    <t>Přesun hmot pro izolace proti vodě, vlhkosti a plynům stanovený procentní sazbou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</si>
  <si>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</si>
  <si>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VON09 - Vedlejší a ostatní náklady (dilatační spáry stáv bez poškození hran D.9)</t>
  </si>
  <si>
    <t>10 - Dilatační spáry stávající s degradovanou hranou dle D.10</t>
  </si>
  <si>
    <t>SO10 - Dilatační spáry stávající s degradovanou hranou dle D.10</t>
  </si>
  <si>
    <t>Počítáno na 1 mb spáry</t>
  </si>
  <si>
    <t xml:space="preserve">    6 - Úpravy povrchů, podlahy a osazování výplní</t>
  </si>
  <si>
    <t>0,0046*1,0 "plocha x délka 1m spáry - odhad"</t>
  </si>
  <si>
    <t>Úpravy povrchů, podlahy a osazování výplní</t>
  </si>
  <si>
    <t>62747211R</t>
  </si>
  <si>
    <t>Adhezní můstek např. SIKA Monotop 910 N</t>
  </si>
  <si>
    <t>0,1872*1,0</t>
  </si>
  <si>
    <t>62811523R</t>
  </si>
  <si>
    <t>Reprofilace dilat. spár s vybouráním sanačními maltami 2 vrstvy tl 50 mm</t>
  </si>
  <si>
    <t>hrubá reprofilace např. Sika Mono Top 412N</t>
  </si>
  <si>
    <t>0,05*2*1,0</t>
  </si>
  <si>
    <t>91911113R</t>
  </si>
  <si>
    <t>Zaříznutí hrany dilat. spáry</t>
  </si>
  <si>
    <t>1,0*2 "zaříznutí hran dil. spáry pro odbourání"</t>
  </si>
  <si>
    <t>93853311</t>
  </si>
  <si>
    <t>Očištění povrchu tlakovou vodou</t>
  </si>
  <si>
    <t xml:space="preserve">Poznámka k souboru cen:_x000D_
Poznámka k souboru cen: 1. V cenách jsou započteny náklady na přípravu strojního vybavení na tryskání povrchu, spotřebu vody nebo písku, vlastní tryskání degradovaného betonu laserovou vodní tryskou nebo kompresorem se sušeným křemičitým pískem na odstranění degradovaného betonového povrchu pro reprofilaci a sanaci, očištění nebo otryskání vodní pistolí u betonových ploch pod izolaci, ploché broušení mostovky na vyrovnání nerovností mostovky podle TP na předepsanou třídu rovinnosti včetně zkoušky odvodnění povrchu. 2. V cenách nejsou započteny náklady na nájezdy strojního vybavení k výkonům na stavbu, lešení u svislých konstrukcí, úklid a zametení odpadu s odvozem na skládku. </t>
  </si>
  <si>
    <t>0,1872*1,0 "očištění ploch před reprofilací"</t>
  </si>
  <si>
    <t>98513142R</t>
  </si>
  <si>
    <t>Vysušení očištěných ploch stlačeným vzduchem</t>
  </si>
  <si>
    <t>99701311R</t>
  </si>
  <si>
    <t>Vnitrostaveništní doprava suti a vybouraných hmot</t>
  </si>
  <si>
    <t>553452001</t>
  </si>
  <si>
    <t>těsnící profil např. Besaplast KLM-TPE 30</t>
  </si>
  <si>
    <t>13</t>
  </si>
  <si>
    <t>-435050752</t>
  </si>
  <si>
    <t>VON10 - Vedlejší a ostatní náklady D.10</t>
  </si>
  <si>
    <t>09,10 - Převedení vody pro dilatační spáry dle D.9, D.10</t>
  </si>
  <si>
    <t>SO09,10 - Převedení vody pro dilatační spáry dle D.9, D.10</t>
  </si>
  <si>
    <t>1711031R02</t>
  </si>
  <si>
    <t>405868375</t>
  </si>
  <si>
    <t>VON09,10 - Vedlejší a ostatní náklady  D.9,10</t>
  </si>
  <si>
    <t>1465205241</t>
  </si>
  <si>
    <t>11 - Nové dilatační spáry dle D.11</t>
  </si>
  <si>
    <t>SO11 - Nové dilatační spáry dle D.11</t>
  </si>
  <si>
    <t>-1303802494</t>
  </si>
  <si>
    <t>VON11 - Vedlejší a ostatní náklady D.11</t>
  </si>
  <si>
    <t>12 - Výměna poškozených beton. dlaždic dle D.12</t>
  </si>
  <si>
    <t>SO12 - Výměna poškozených beton. dlaždič dle D.12</t>
  </si>
  <si>
    <t xml:space="preserve">Počítáno na 1m2 dlažby - porucha č.2 a 3 </t>
  </si>
  <si>
    <t>114203101R</t>
  </si>
  <si>
    <t>Rozebrání dlažeb z lomového kamene nebo betonových tvárnic na sucho</t>
  </si>
  <si>
    <t>Rozebrání dlažeb nebo záhozů s naložením na dopravní prostředek dlažeb z lomového kamene nebo betonových tvárnic na sucho nebo se spárami vyplněnými pískem nebo drnem</t>
  </si>
  <si>
    <t xml:space="preserve">Poznámka k souboru cen:_x000D_
Poznámka k souboru cen: 1. Ceny jsou určeny pro rozebrání: a) dlažeb na suchu, nad vodou i ve vodě, při hloubce vody do 300 mm nad původně upraveným ložem pro dlažbu; b) záhozů, rovnanin a soustřeďovacích staveb z lomového kamene na suchu, nad vodou i ve vodě, při hloubce vody do 3 m nad kótou projektovaného rozebrání; c) schodů z lomového kamene. 2. Ceny nelze použít pro rozebrání: a) dlažeb ve vodě při hloubce vody přes 300 mm nad původně upraveným ložem pro dlažbu; b) záhozů, rovnanin a soustřeďovacích staveb z lomového kamene ve vodě při hloubce vody pře 3 m nad kótou projektovaného rozebrání; tyto práce se oceňují individuálně. 3. V cenách jsou započteny i náklady na: a) naložení kamene nebo tvárnic na dopravní prostředek, nebo uložení do 3 m za břehovou čáru; b) uložení materiálu odlišné velikosti od ostatní dlažby, získaného při bourání schodů, do 3 m za břehovou čáru. 4. V cenách nejsou započteny náklady na: a) očištění lomového kamene nebo tvárnic od hlíny, písku nebo malty; tyto práce se oceňují cenami souboru cen 114 20-32 Očištění lomového kamene nebo betonových tvárnic; b) třídění lomového kamene nebo tvárnic; tyto práce se oceňují cenou 114 20-3301 Třídění lomového kamene nebo betonových tvárnic; c) srovnání lomového kamene nebo tvárnic do měřitelných figur; tyto práce se oceňují cenami souboru cen 114 20-34 Srovnání lomového kamene nebo betonových tvárnic do měřitelných figur. 5. Objem rozebrání se určí v m3: a) dlažeb jako součin plochy a průměrné tloušťky dlažby bez podkladního lože; b) schodů jako součin plochy v šikmé rovině a tloušťky 350 mm;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 6. Množství jednotek se určí v m3 dlažby, záhozu nebo soustřeďovací stavby. </t>
  </si>
  <si>
    <t>1,0*1,0*0,1</t>
  </si>
  <si>
    <t>465921111</t>
  </si>
  <si>
    <t>Oprava dlažeb z betonových desek do 90 kg na sucho s vyplněním spár do 20 m2 tl do 100 mm</t>
  </si>
  <si>
    <t>Oprava dlažeb z betonových desek a tvárnic na sucho, o ploše opravovaných míst do 20 m2 jednotlivě hmotnosti jednotlivých desek nebo tvárnic do 90 kg s vyplněním spár těženým kamenivem, drnem nebo ornicí s osetím, tl. desek do 100 mm</t>
  </si>
  <si>
    <t xml:space="preserve">Poznámka k souboru cen:_x000D_
1. Ceny nelze použít pro opravu dlažeb o sklonu přes 1:1; tyto práce se oceňují cenami souboru cen 320 10 - Osazení prefabrikátů části A 01 katalogu. 2. V cenách nejsou započteny náklady na: a) podkladní betonové lože; tyto práce se oceňují cenami 451 31-51 Podkladní nebo vyrovnávací vrstva z betonu prostého části A01 katalogu, b) lože z kameniva; tyto práce se oceňují cenami souboru cen 451 . . - . . Lože z kameniva části A01 katalogu, c) vyplnění otvorů (mimo spár) polovegetačních tvárnic kamenivem; tyto práce se oceňují cenami souboru cen 469 57-11 Vyplnění otvorů části A01 katalogu, d) bourání porušené dlažby; tyto práce se oceňují cenami souboru cen 960 . . -12 Bourání konstrukcí vodních staveb, části B01 katalogu, e) dodávku desek a tvárnic; tyto náklady se oceňují ve specifikaci. Ztratné lze dohodnout ve výši 3 %. 3. Množství jednotek se stanoví v m2 rozvinuté lícní plochy opravované dlažby. </t>
  </si>
  <si>
    <t>1,0*1,0</t>
  </si>
  <si>
    <t>5924562</t>
  </si>
  <si>
    <t>dlažba desková betonová 60x30x10cm šedá</t>
  </si>
  <si>
    <t>Vodorovná doprava suti nebo vybouraných hmot suti se složením a hrubým urovnáním, na vzdálenost do 1 km</t>
  </si>
  <si>
    <t xml:space="preserve">Poznámka k souboru cen:_x000D_
Poznámka k souboru cen: 1. Ceny nelze použít pro vodorovnou dopravu po železnici, po vodě nebo neobvyklými dopravními prostředky. 2. Je-li na dopravní dráze pro vodorovnou dopravu překážka, pro kterou je nutné překládat suť nebo vybourané hmoty z jednoho obvyklého dopravního prostředku na jiný, oceňuje se tato lomená doprava v každém úseku samostatně. </t>
  </si>
  <si>
    <t>711142559</t>
  </si>
  <si>
    <t>Provedení izolace proti zemní vlhkosti pásy přitavením svislé NAIP</t>
  </si>
  <si>
    <t>Provedení izolace proti zemní vlhkosti pásy přitavením NAIP na ploše svislé S</t>
  </si>
  <si>
    <t xml:space="preserve">Poznámka k souboru cen:_x000D_
1. Izolace plochy jednotlivě do 10 m2 se oceňují skladebně cenou příslušné izolace a cenou 711 19-9097 Příplatek za plochu do 10 m2. </t>
  </si>
  <si>
    <t>1,0*0,2 "izolace pod dlažbu"</t>
  </si>
  <si>
    <t>6283361</t>
  </si>
  <si>
    <t>pás asfaltovaný hydroizolační posyp pískový, druhá strana folie, vložka vyztužené polyesterové rouno</t>
  </si>
  <si>
    <t>0,2*1,2 "Přepočtené koeficientem množství</t>
  </si>
  <si>
    <t>2100772868</t>
  </si>
  <si>
    <t>VON12 - Vedlejší a ostatní náklady D.12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</si>
</sst>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1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19" fillId="0" borderId="4" xfId="0" applyFont="1" applyBorder="1" applyAlignment="1" applyProtection="1">
      <alignment horizontal="left" vertical="center"/>
    </xf>
    <xf numFmtId="0" fontId="0" fillId="0" borderId="4" xfId="0" applyFont="1" applyBorder="1" applyAlignment="1" applyProtection="1">
      <alignment vertical="center"/>
    </xf>
    <xf numFmtId="0" fontId="1" fillId="0" borderId="5" xfId="0" applyFont="1" applyBorder="1" applyAlignment="1" applyProtection="1">
      <alignment horizontal="lef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0" fillId="0" borderId="3" xfId="0" applyFont="1" applyBorder="1" applyAlignment="1">
      <alignment horizontal="center" vertical="center" wrapText="1"/>
    </xf>
    <xf numFmtId="4" fontId="24" fillId="0" borderId="0" xfId="0" applyNumberFormat="1" applyFont="1" applyAlignment="1" applyProtection="1"/>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14"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7" fillId="0" borderId="0" xfId="0" applyFont="1" applyAlignment="1" applyProtection="1">
      <alignment vertical="center" wrapText="1"/>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167" fontId="22" fillId="2" borderId="22" xfId="0" applyNumberFormat="1" applyFont="1" applyFill="1" applyBorder="1" applyAlignment="1" applyProtection="1">
      <alignment vertical="center"/>
      <protection locked="0"/>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7" fillId="0" borderId="0" xfId="0" applyFont="1" applyAlignment="1" applyProtection="1">
      <alignment vertical="top" wrapText="1"/>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30" fillId="0" borderId="0" xfId="0" applyFont="1" applyAlignment="1" applyProtection="1">
      <alignment horizontal="left" vertical="center" wrapText="1"/>
    </xf>
    <xf numFmtId="0" fontId="26" fillId="0" borderId="0" xfId="0" applyFont="1" applyAlignment="1" applyProtection="1">
      <alignment horizontal="left" vertical="center" wrapText="1"/>
    </xf>
    <xf numFmtId="4" fontId="27" fillId="0" borderId="0" xfId="0" applyNumberFormat="1" applyFont="1" applyAlignment="1" applyProtection="1">
      <alignment horizontal="righ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8" xfId="0" applyFont="1" applyFill="1" applyBorder="1" applyAlignment="1" applyProtection="1">
      <alignment horizontal="left" vertical="center"/>
    </xf>
    <xf numFmtId="0" fontId="22" fillId="4" borderId="7" xfId="0" applyFont="1" applyFill="1" applyBorder="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22" fillId="4" borderId="6" xfId="0" applyFont="1" applyFill="1" applyBorder="1" applyAlignment="1" applyProtection="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32"/>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5" t="s">
        <v>0</v>
      </c>
      <c r="AZ1" s="15" t="s">
        <v>1</v>
      </c>
      <c r="BA1" s="15" t="s">
        <v>2</v>
      </c>
      <c r="BB1" s="15" t="s">
        <v>3</v>
      </c>
      <c r="BT1" s="15" t="s">
        <v>4</v>
      </c>
      <c r="BU1" s="15" t="s">
        <v>4</v>
      </c>
      <c r="BV1" s="15" t="s">
        <v>5</v>
      </c>
    </row>
    <row r="2" spans="1:74" ht="36.950000000000003" customHeight="1">
      <c r="AR2" s="273"/>
      <c r="AS2" s="273"/>
      <c r="AT2" s="273"/>
      <c r="AU2" s="273"/>
      <c r="AV2" s="273"/>
      <c r="AW2" s="273"/>
      <c r="AX2" s="273"/>
      <c r="AY2" s="273"/>
      <c r="AZ2" s="273"/>
      <c r="BA2" s="273"/>
      <c r="BB2" s="273"/>
      <c r="BC2" s="273"/>
      <c r="BD2" s="273"/>
      <c r="BE2" s="273"/>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pans="1:74" ht="12" customHeight="1">
      <c r="B5" s="20"/>
      <c r="C5" s="21"/>
      <c r="D5" s="25" t="s">
        <v>13</v>
      </c>
      <c r="E5" s="21"/>
      <c r="F5" s="21"/>
      <c r="G5" s="21"/>
      <c r="H5" s="21"/>
      <c r="I5" s="21"/>
      <c r="J5" s="21"/>
      <c r="K5" s="285" t="s">
        <v>14</v>
      </c>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1"/>
      <c r="AQ5" s="21"/>
      <c r="AR5" s="19"/>
      <c r="BE5" s="264" t="s">
        <v>15</v>
      </c>
      <c r="BS5" s="16" t="s">
        <v>6</v>
      </c>
    </row>
    <row r="6" spans="1:74" ht="36.950000000000003" customHeight="1">
      <c r="B6" s="20"/>
      <c r="C6" s="21"/>
      <c r="D6" s="27" t="s">
        <v>16</v>
      </c>
      <c r="E6" s="21"/>
      <c r="F6" s="21"/>
      <c r="G6" s="21"/>
      <c r="H6" s="21"/>
      <c r="I6" s="21"/>
      <c r="J6" s="21"/>
      <c r="K6" s="287" t="s">
        <v>17</v>
      </c>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1"/>
      <c r="AQ6" s="21"/>
      <c r="AR6" s="19"/>
      <c r="BE6" s="265"/>
      <c r="BS6" s="16" t="s">
        <v>6</v>
      </c>
    </row>
    <row r="7" spans="1:74" ht="12" customHeight="1">
      <c r="B7" s="20"/>
      <c r="C7" s="21"/>
      <c r="D7" s="28" t="s">
        <v>18</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28" t="s">
        <v>19</v>
      </c>
      <c r="AL7" s="21"/>
      <c r="AM7" s="21"/>
      <c r="AN7" s="26" t="s">
        <v>1</v>
      </c>
      <c r="AO7" s="21"/>
      <c r="AP7" s="21"/>
      <c r="AQ7" s="21"/>
      <c r="AR7" s="19"/>
      <c r="BE7" s="265"/>
      <c r="BS7" s="16" t="s">
        <v>6</v>
      </c>
    </row>
    <row r="8" spans="1:74" ht="12" customHeight="1">
      <c r="B8" s="20"/>
      <c r="C8" s="21"/>
      <c r="D8" s="28" t="s">
        <v>20</v>
      </c>
      <c r="E8" s="21"/>
      <c r="F8" s="21"/>
      <c r="G8" s="21"/>
      <c r="H8" s="21"/>
      <c r="I8" s="21"/>
      <c r="J8" s="21"/>
      <c r="K8" s="26" t="s">
        <v>21</v>
      </c>
      <c r="L8" s="21"/>
      <c r="M8" s="21"/>
      <c r="N8" s="21"/>
      <c r="O8" s="21"/>
      <c r="P8" s="21"/>
      <c r="Q8" s="21"/>
      <c r="R8" s="21"/>
      <c r="S8" s="21"/>
      <c r="T8" s="21"/>
      <c r="U8" s="21"/>
      <c r="V8" s="21"/>
      <c r="W8" s="21"/>
      <c r="X8" s="21"/>
      <c r="Y8" s="21"/>
      <c r="Z8" s="21"/>
      <c r="AA8" s="21"/>
      <c r="AB8" s="21"/>
      <c r="AC8" s="21"/>
      <c r="AD8" s="21"/>
      <c r="AE8" s="21"/>
      <c r="AF8" s="21"/>
      <c r="AG8" s="21"/>
      <c r="AH8" s="21"/>
      <c r="AI8" s="21"/>
      <c r="AJ8" s="21"/>
      <c r="AK8" s="28" t="s">
        <v>22</v>
      </c>
      <c r="AL8" s="21"/>
      <c r="AM8" s="21"/>
      <c r="AN8" s="29" t="s">
        <v>23</v>
      </c>
      <c r="AO8" s="21"/>
      <c r="AP8" s="21"/>
      <c r="AQ8" s="21"/>
      <c r="AR8" s="19"/>
      <c r="BE8" s="265"/>
      <c r="BS8" s="16" t="s">
        <v>6</v>
      </c>
    </row>
    <row r="9" spans="1:74" ht="14.45"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265"/>
      <c r="BS9" s="16" t="s">
        <v>6</v>
      </c>
    </row>
    <row r="10" spans="1:74" ht="12" customHeight="1">
      <c r="B10" s="20"/>
      <c r="C10" s="21"/>
      <c r="D10" s="28"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8" t="s">
        <v>25</v>
      </c>
      <c r="AL10" s="21"/>
      <c r="AM10" s="21"/>
      <c r="AN10" s="26" t="s">
        <v>26</v>
      </c>
      <c r="AO10" s="21"/>
      <c r="AP10" s="21"/>
      <c r="AQ10" s="21"/>
      <c r="AR10" s="19"/>
      <c r="BE10" s="265"/>
      <c r="BS10" s="16" t="s">
        <v>6</v>
      </c>
    </row>
    <row r="11" spans="1:74" ht="18.399999999999999" customHeight="1">
      <c r="B11" s="20"/>
      <c r="C11" s="21"/>
      <c r="D11" s="21"/>
      <c r="E11" s="26" t="s">
        <v>27</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8" t="s">
        <v>28</v>
      </c>
      <c r="AL11" s="21"/>
      <c r="AM11" s="21"/>
      <c r="AN11" s="26" t="s">
        <v>29</v>
      </c>
      <c r="AO11" s="21"/>
      <c r="AP11" s="21"/>
      <c r="AQ11" s="21"/>
      <c r="AR11" s="19"/>
      <c r="BE11" s="265"/>
      <c r="BS11" s="16" t="s">
        <v>6</v>
      </c>
    </row>
    <row r="12" spans="1:74" ht="6.95"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265"/>
      <c r="BS12" s="16" t="s">
        <v>6</v>
      </c>
    </row>
    <row r="13" spans="1:74" ht="12" customHeight="1">
      <c r="B13" s="20"/>
      <c r="C13" s="21"/>
      <c r="D13" s="28" t="s">
        <v>30</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8" t="s">
        <v>25</v>
      </c>
      <c r="AL13" s="21"/>
      <c r="AM13" s="21"/>
      <c r="AN13" s="30" t="s">
        <v>31</v>
      </c>
      <c r="AO13" s="21"/>
      <c r="AP13" s="21"/>
      <c r="AQ13" s="21"/>
      <c r="AR13" s="19"/>
      <c r="BE13" s="265"/>
      <c r="BS13" s="16" t="s">
        <v>6</v>
      </c>
    </row>
    <row r="14" spans="1:74" ht="12.75">
      <c r="B14" s="20"/>
      <c r="C14" s="21"/>
      <c r="D14" s="21"/>
      <c r="E14" s="288" t="s">
        <v>31</v>
      </c>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 t="s">
        <v>28</v>
      </c>
      <c r="AL14" s="21"/>
      <c r="AM14" s="21"/>
      <c r="AN14" s="30" t="s">
        <v>31</v>
      </c>
      <c r="AO14" s="21"/>
      <c r="AP14" s="21"/>
      <c r="AQ14" s="21"/>
      <c r="AR14" s="19"/>
      <c r="BE14" s="265"/>
      <c r="BS14" s="16" t="s">
        <v>6</v>
      </c>
    </row>
    <row r="15" spans="1:74" ht="6.95"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265"/>
      <c r="BS15" s="16" t="s">
        <v>4</v>
      </c>
    </row>
    <row r="16" spans="1:74" ht="12" customHeight="1">
      <c r="B16" s="20"/>
      <c r="C16" s="21"/>
      <c r="D16" s="28" t="s">
        <v>32</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8" t="s">
        <v>25</v>
      </c>
      <c r="AL16" s="21"/>
      <c r="AM16" s="21"/>
      <c r="AN16" s="26" t="s">
        <v>33</v>
      </c>
      <c r="AO16" s="21"/>
      <c r="AP16" s="21"/>
      <c r="AQ16" s="21"/>
      <c r="AR16" s="19"/>
      <c r="BE16" s="265"/>
      <c r="BS16" s="16" t="s">
        <v>4</v>
      </c>
    </row>
    <row r="17" spans="2:71" ht="18.399999999999999" customHeight="1">
      <c r="B17" s="20"/>
      <c r="C17" s="21"/>
      <c r="D17" s="21"/>
      <c r="E17" s="26" t="s">
        <v>34</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8" t="s">
        <v>28</v>
      </c>
      <c r="AL17" s="21"/>
      <c r="AM17" s="21"/>
      <c r="AN17" s="26" t="s">
        <v>35</v>
      </c>
      <c r="AO17" s="21"/>
      <c r="AP17" s="21"/>
      <c r="AQ17" s="21"/>
      <c r="AR17" s="19"/>
      <c r="BE17" s="265"/>
      <c r="BS17" s="16" t="s">
        <v>36</v>
      </c>
    </row>
    <row r="18" spans="2:71" ht="6.95"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265"/>
      <c r="BS18" s="16" t="s">
        <v>6</v>
      </c>
    </row>
    <row r="19" spans="2:71" ht="12" customHeight="1">
      <c r="B19" s="20"/>
      <c r="C19" s="21"/>
      <c r="D19" s="28" t="s">
        <v>37</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8" t="s">
        <v>25</v>
      </c>
      <c r="AL19" s="21"/>
      <c r="AM19" s="21"/>
      <c r="AN19" s="26" t="s">
        <v>1</v>
      </c>
      <c r="AO19" s="21"/>
      <c r="AP19" s="21"/>
      <c r="AQ19" s="21"/>
      <c r="AR19" s="19"/>
      <c r="BE19" s="265"/>
      <c r="BS19" s="16" t="s">
        <v>6</v>
      </c>
    </row>
    <row r="20" spans="2:71" ht="18.399999999999999" customHeight="1">
      <c r="B20" s="20"/>
      <c r="C20" s="21"/>
      <c r="D20" s="21"/>
      <c r="E20" s="26" t="s">
        <v>21</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8" t="s">
        <v>28</v>
      </c>
      <c r="AL20" s="21"/>
      <c r="AM20" s="21"/>
      <c r="AN20" s="26" t="s">
        <v>1</v>
      </c>
      <c r="AO20" s="21"/>
      <c r="AP20" s="21"/>
      <c r="AQ20" s="21"/>
      <c r="AR20" s="19"/>
      <c r="BE20" s="265"/>
      <c r="BS20" s="16" t="s">
        <v>36</v>
      </c>
    </row>
    <row r="21" spans="2:71" ht="6.95"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265"/>
    </row>
    <row r="22" spans="2:71" ht="12" customHeight="1">
      <c r="B22" s="20"/>
      <c r="C22" s="21"/>
      <c r="D22" s="28" t="s">
        <v>38</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265"/>
    </row>
    <row r="23" spans="2:71" ht="76.5" customHeight="1">
      <c r="B23" s="20"/>
      <c r="C23" s="21"/>
      <c r="D23" s="21"/>
      <c r="E23" s="290" t="s">
        <v>39</v>
      </c>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1"/>
      <c r="AP23" s="21"/>
      <c r="AQ23" s="21"/>
      <c r="AR23" s="19"/>
      <c r="BE23" s="265"/>
    </row>
    <row r="24" spans="2:71" ht="6.95"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265"/>
    </row>
    <row r="25" spans="2:71" ht="6.95" customHeight="1">
      <c r="B25" s="20"/>
      <c r="C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21"/>
      <c r="AQ25" s="21"/>
      <c r="AR25" s="19"/>
      <c r="BE25" s="265"/>
    </row>
    <row r="26" spans="2:71" s="1" customFormat="1" ht="25.9" customHeight="1">
      <c r="B26" s="33"/>
      <c r="C26" s="34"/>
      <c r="D26" s="35" t="s">
        <v>40</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67">
        <f>ROUND(AG94,2)</f>
        <v>0</v>
      </c>
      <c r="AL26" s="268"/>
      <c r="AM26" s="268"/>
      <c r="AN26" s="268"/>
      <c r="AO26" s="268"/>
      <c r="AP26" s="34"/>
      <c r="AQ26" s="34"/>
      <c r="AR26" s="37"/>
      <c r="BE26" s="265"/>
    </row>
    <row r="27" spans="2:71" s="1" customFormat="1" ht="6.95" customHeight="1">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7"/>
      <c r="BE27" s="265"/>
    </row>
    <row r="28" spans="2:71" s="1" customFormat="1" ht="12.75">
      <c r="B28" s="33"/>
      <c r="C28" s="34"/>
      <c r="D28" s="34"/>
      <c r="E28" s="34"/>
      <c r="F28" s="34"/>
      <c r="G28" s="34"/>
      <c r="H28" s="34"/>
      <c r="I28" s="34"/>
      <c r="J28" s="34"/>
      <c r="K28" s="34"/>
      <c r="L28" s="291" t="s">
        <v>41</v>
      </c>
      <c r="M28" s="291"/>
      <c r="N28" s="291"/>
      <c r="O28" s="291"/>
      <c r="P28" s="291"/>
      <c r="Q28" s="34"/>
      <c r="R28" s="34"/>
      <c r="S28" s="34"/>
      <c r="T28" s="34"/>
      <c r="U28" s="34"/>
      <c r="V28" s="34"/>
      <c r="W28" s="291" t="s">
        <v>42</v>
      </c>
      <c r="X28" s="291"/>
      <c r="Y28" s="291"/>
      <c r="Z28" s="291"/>
      <c r="AA28" s="291"/>
      <c r="AB28" s="291"/>
      <c r="AC28" s="291"/>
      <c r="AD28" s="291"/>
      <c r="AE28" s="291"/>
      <c r="AF28" s="34"/>
      <c r="AG28" s="34"/>
      <c r="AH28" s="34"/>
      <c r="AI28" s="34"/>
      <c r="AJ28" s="34"/>
      <c r="AK28" s="291" t="s">
        <v>43</v>
      </c>
      <c r="AL28" s="291"/>
      <c r="AM28" s="291"/>
      <c r="AN28" s="291"/>
      <c r="AO28" s="291"/>
      <c r="AP28" s="34"/>
      <c r="AQ28" s="34"/>
      <c r="AR28" s="37"/>
      <c r="BE28" s="265"/>
    </row>
    <row r="29" spans="2:71" s="2" customFormat="1" ht="14.45" customHeight="1">
      <c r="B29" s="38"/>
      <c r="C29" s="39"/>
      <c r="D29" s="28" t="s">
        <v>44</v>
      </c>
      <c r="E29" s="39"/>
      <c r="F29" s="28" t="s">
        <v>45</v>
      </c>
      <c r="G29" s="39"/>
      <c r="H29" s="39"/>
      <c r="I29" s="39"/>
      <c r="J29" s="39"/>
      <c r="K29" s="39"/>
      <c r="L29" s="292">
        <v>0.21</v>
      </c>
      <c r="M29" s="263"/>
      <c r="N29" s="263"/>
      <c r="O29" s="263"/>
      <c r="P29" s="263"/>
      <c r="Q29" s="39"/>
      <c r="R29" s="39"/>
      <c r="S29" s="39"/>
      <c r="T29" s="39"/>
      <c r="U29" s="39"/>
      <c r="V29" s="39"/>
      <c r="W29" s="262">
        <f>ROUND(AZ94, 2)</f>
        <v>0</v>
      </c>
      <c r="X29" s="263"/>
      <c r="Y29" s="263"/>
      <c r="Z29" s="263"/>
      <c r="AA29" s="263"/>
      <c r="AB29" s="263"/>
      <c r="AC29" s="263"/>
      <c r="AD29" s="263"/>
      <c r="AE29" s="263"/>
      <c r="AF29" s="39"/>
      <c r="AG29" s="39"/>
      <c r="AH29" s="39"/>
      <c r="AI29" s="39"/>
      <c r="AJ29" s="39"/>
      <c r="AK29" s="262">
        <f>ROUND(AV94, 2)</f>
        <v>0</v>
      </c>
      <c r="AL29" s="263"/>
      <c r="AM29" s="263"/>
      <c r="AN29" s="263"/>
      <c r="AO29" s="263"/>
      <c r="AP29" s="39"/>
      <c r="AQ29" s="39"/>
      <c r="AR29" s="40"/>
      <c r="BE29" s="266"/>
    </row>
    <row r="30" spans="2:71" s="2" customFormat="1" ht="14.45" customHeight="1">
      <c r="B30" s="38"/>
      <c r="C30" s="39"/>
      <c r="D30" s="39"/>
      <c r="E30" s="39"/>
      <c r="F30" s="28" t="s">
        <v>46</v>
      </c>
      <c r="G30" s="39"/>
      <c r="H30" s="39"/>
      <c r="I30" s="39"/>
      <c r="J30" s="39"/>
      <c r="K30" s="39"/>
      <c r="L30" s="292">
        <v>0.15</v>
      </c>
      <c r="M30" s="263"/>
      <c r="N30" s="263"/>
      <c r="O30" s="263"/>
      <c r="P30" s="263"/>
      <c r="Q30" s="39"/>
      <c r="R30" s="39"/>
      <c r="S30" s="39"/>
      <c r="T30" s="39"/>
      <c r="U30" s="39"/>
      <c r="V30" s="39"/>
      <c r="W30" s="262">
        <f>ROUND(BA94, 2)</f>
        <v>0</v>
      </c>
      <c r="X30" s="263"/>
      <c r="Y30" s="263"/>
      <c r="Z30" s="263"/>
      <c r="AA30" s="263"/>
      <c r="AB30" s="263"/>
      <c r="AC30" s="263"/>
      <c r="AD30" s="263"/>
      <c r="AE30" s="263"/>
      <c r="AF30" s="39"/>
      <c r="AG30" s="39"/>
      <c r="AH30" s="39"/>
      <c r="AI30" s="39"/>
      <c r="AJ30" s="39"/>
      <c r="AK30" s="262">
        <f>ROUND(AW94, 2)</f>
        <v>0</v>
      </c>
      <c r="AL30" s="263"/>
      <c r="AM30" s="263"/>
      <c r="AN30" s="263"/>
      <c r="AO30" s="263"/>
      <c r="AP30" s="39"/>
      <c r="AQ30" s="39"/>
      <c r="AR30" s="40"/>
      <c r="BE30" s="266"/>
    </row>
    <row r="31" spans="2:71" s="2" customFormat="1" ht="14.45" hidden="1" customHeight="1">
      <c r="B31" s="38"/>
      <c r="C31" s="39"/>
      <c r="D31" s="39"/>
      <c r="E31" s="39"/>
      <c r="F31" s="28" t="s">
        <v>47</v>
      </c>
      <c r="G31" s="39"/>
      <c r="H31" s="39"/>
      <c r="I31" s="39"/>
      <c r="J31" s="39"/>
      <c r="K31" s="39"/>
      <c r="L31" s="292">
        <v>0.21</v>
      </c>
      <c r="M31" s="263"/>
      <c r="N31" s="263"/>
      <c r="O31" s="263"/>
      <c r="P31" s="263"/>
      <c r="Q31" s="39"/>
      <c r="R31" s="39"/>
      <c r="S31" s="39"/>
      <c r="T31" s="39"/>
      <c r="U31" s="39"/>
      <c r="V31" s="39"/>
      <c r="W31" s="262">
        <f>ROUND(BB94, 2)</f>
        <v>0</v>
      </c>
      <c r="X31" s="263"/>
      <c r="Y31" s="263"/>
      <c r="Z31" s="263"/>
      <c r="AA31" s="263"/>
      <c r="AB31" s="263"/>
      <c r="AC31" s="263"/>
      <c r="AD31" s="263"/>
      <c r="AE31" s="263"/>
      <c r="AF31" s="39"/>
      <c r="AG31" s="39"/>
      <c r="AH31" s="39"/>
      <c r="AI31" s="39"/>
      <c r="AJ31" s="39"/>
      <c r="AK31" s="262">
        <v>0</v>
      </c>
      <c r="AL31" s="263"/>
      <c r="AM31" s="263"/>
      <c r="AN31" s="263"/>
      <c r="AO31" s="263"/>
      <c r="AP31" s="39"/>
      <c r="AQ31" s="39"/>
      <c r="AR31" s="40"/>
      <c r="BE31" s="266"/>
    </row>
    <row r="32" spans="2:71" s="2" customFormat="1" ht="14.45" hidden="1" customHeight="1">
      <c r="B32" s="38"/>
      <c r="C32" s="39"/>
      <c r="D32" s="39"/>
      <c r="E32" s="39"/>
      <c r="F32" s="28" t="s">
        <v>48</v>
      </c>
      <c r="G32" s="39"/>
      <c r="H32" s="39"/>
      <c r="I32" s="39"/>
      <c r="J32" s="39"/>
      <c r="K32" s="39"/>
      <c r="L32" s="292">
        <v>0.15</v>
      </c>
      <c r="M32" s="263"/>
      <c r="N32" s="263"/>
      <c r="O32" s="263"/>
      <c r="P32" s="263"/>
      <c r="Q32" s="39"/>
      <c r="R32" s="39"/>
      <c r="S32" s="39"/>
      <c r="T32" s="39"/>
      <c r="U32" s="39"/>
      <c r="V32" s="39"/>
      <c r="W32" s="262">
        <f>ROUND(BC94, 2)</f>
        <v>0</v>
      </c>
      <c r="X32" s="263"/>
      <c r="Y32" s="263"/>
      <c r="Z32" s="263"/>
      <c r="AA32" s="263"/>
      <c r="AB32" s="263"/>
      <c r="AC32" s="263"/>
      <c r="AD32" s="263"/>
      <c r="AE32" s="263"/>
      <c r="AF32" s="39"/>
      <c r="AG32" s="39"/>
      <c r="AH32" s="39"/>
      <c r="AI32" s="39"/>
      <c r="AJ32" s="39"/>
      <c r="AK32" s="262">
        <v>0</v>
      </c>
      <c r="AL32" s="263"/>
      <c r="AM32" s="263"/>
      <c r="AN32" s="263"/>
      <c r="AO32" s="263"/>
      <c r="AP32" s="39"/>
      <c r="AQ32" s="39"/>
      <c r="AR32" s="40"/>
      <c r="BE32" s="266"/>
    </row>
    <row r="33" spans="2:57" s="2" customFormat="1" ht="14.45" hidden="1" customHeight="1">
      <c r="B33" s="38"/>
      <c r="C33" s="39"/>
      <c r="D33" s="39"/>
      <c r="E33" s="39"/>
      <c r="F33" s="28" t="s">
        <v>49</v>
      </c>
      <c r="G33" s="39"/>
      <c r="H33" s="39"/>
      <c r="I33" s="39"/>
      <c r="J33" s="39"/>
      <c r="K33" s="39"/>
      <c r="L33" s="292">
        <v>0</v>
      </c>
      <c r="M33" s="263"/>
      <c r="N33" s="263"/>
      <c r="O33" s="263"/>
      <c r="P33" s="263"/>
      <c r="Q33" s="39"/>
      <c r="R33" s="39"/>
      <c r="S33" s="39"/>
      <c r="T33" s="39"/>
      <c r="U33" s="39"/>
      <c r="V33" s="39"/>
      <c r="W33" s="262">
        <f>ROUND(BD94, 2)</f>
        <v>0</v>
      </c>
      <c r="X33" s="263"/>
      <c r="Y33" s="263"/>
      <c r="Z33" s="263"/>
      <c r="AA33" s="263"/>
      <c r="AB33" s="263"/>
      <c r="AC33" s="263"/>
      <c r="AD33" s="263"/>
      <c r="AE33" s="263"/>
      <c r="AF33" s="39"/>
      <c r="AG33" s="39"/>
      <c r="AH33" s="39"/>
      <c r="AI33" s="39"/>
      <c r="AJ33" s="39"/>
      <c r="AK33" s="262">
        <v>0</v>
      </c>
      <c r="AL33" s="263"/>
      <c r="AM33" s="263"/>
      <c r="AN33" s="263"/>
      <c r="AO33" s="263"/>
      <c r="AP33" s="39"/>
      <c r="AQ33" s="39"/>
      <c r="AR33" s="40"/>
      <c r="BE33" s="266"/>
    </row>
    <row r="34" spans="2:57" s="1" customFormat="1" ht="6.95" customHeight="1">
      <c r="B34" s="3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7"/>
      <c r="BE34" s="265"/>
    </row>
    <row r="35" spans="2:57" s="1" customFormat="1" ht="25.9" customHeight="1">
      <c r="B35" s="33"/>
      <c r="C35" s="41"/>
      <c r="D35" s="42" t="s">
        <v>50</v>
      </c>
      <c r="E35" s="43"/>
      <c r="F35" s="43"/>
      <c r="G35" s="43"/>
      <c r="H35" s="43"/>
      <c r="I35" s="43"/>
      <c r="J35" s="43"/>
      <c r="K35" s="43"/>
      <c r="L35" s="43"/>
      <c r="M35" s="43"/>
      <c r="N35" s="43"/>
      <c r="O35" s="43"/>
      <c r="P35" s="43"/>
      <c r="Q35" s="43"/>
      <c r="R35" s="43"/>
      <c r="S35" s="43"/>
      <c r="T35" s="44" t="s">
        <v>51</v>
      </c>
      <c r="U35" s="43"/>
      <c r="V35" s="43"/>
      <c r="W35" s="43"/>
      <c r="X35" s="269" t="s">
        <v>52</v>
      </c>
      <c r="Y35" s="270"/>
      <c r="Z35" s="270"/>
      <c r="AA35" s="270"/>
      <c r="AB35" s="270"/>
      <c r="AC35" s="43"/>
      <c r="AD35" s="43"/>
      <c r="AE35" s="43"/>
      <c r="AF35" s="43"/>
      <c r="AG35" s="43"/>
      <c r="AH35" s="43"/>
      <c r="AI35" s="43"/>
      <c r="AJ35" s="43"/>
      <c r="AK35" s="271">
        <f>SUM(AK26:AK33)</f>
        <v>0</v>
      </c>
      <c r="AL35" s="270"/>
      <c r="AM35" s="270"/>
      <c r="AN35" s="270"/>
      <c r="AO35" s="272"/>
      <c r="AP35" s="41"/>
      <c r="AQ35" s="41"/>
      <c r="AR35" s="37"/>
    </row>
    <row r="36" spans="2:57" s="1" customFormat="1" ht="6.95" customHeight="1">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7"/>
    </row>
    <row r="37" spans="2:57" s="1" customFormat="1" ht="14.45" customHeight="1">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7"/>
    </row>
    <row r="38" spans="2:57" ht="14.45"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spans="2:57" ht="14.45"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spans="2:57" ht="14.45"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spans="2:57" ht="14.45"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pans="2:57" ht="14.45"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pans="2:57" ht="14.45"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pans="2:57" ht="14.45"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pans="2:57" ht="14.45"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pans="2:57" ht="14.45"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pans="2:57" ht="14.45"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pans="2:57" ht="14.45"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pans="2:44" s="1" customFormat="1" ht="14.45" customHeight="1">
      <c r="B49" s="33"/>
      <c r="C49" s="34"/>
      <c r="D49" s="45" t="s">
        <v>53</v>
      </c>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5" t="s">
        <v>54</v>
      </c>
      <c r="AI49" s="46"/>
      <c r="AJ49" s="46"/>
      <c r="AK49" s="46"/>
      <c r="AL49" s="46"/>
      <c r="AM49" s="46"/>
      <c r="AN49" s="46"/>
      <c r="AO49" s="46"/>
      <c r="AP49" s="34"/>
      <c r="AQ49" s="34"/>
      <c r="AR49" s="37"/>
    </row>
    <row r="50" spans="2:44" ht="11.25">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spans="2:44" ht="11.25">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spans="2:44" ht="11.25">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spans="2:44" ht="11.25">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spans="2:44" ht="11.25">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spans="2:44" ht="11.25">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spans="2:44" ht="11.25">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spans="2:44" ht="11.25">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spans="2:44" ht="11.25">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spans="2:44" ht="11.25">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pans="2:44" s="1" customFormat="1" ht="12.75">
      <c r="B60" s="33"/>
      <c r="C60" s="34"/>
      <c r="D60" s="47" t="s">
        <v>55</v>
      </c>
      <c r="E60" s="36"/>
      <c r="F60" s="36"/>
      <c r="G60" s="36"/>
      <c r="H60" s="36"/>
      <c r="I60" s="36"/>
      <c r="J60" s="36"/>
      <c r="K60" s="36"/>
      <c r="L60" s="36"/>
      <c r="M60" s="36"/>
      <c r="N60" s="36"/>
      <c r="O60" s="36"/>
      <c r="P60" s="36"/>
      <c r="Q60" s="36"/>
      <c r="R60" s="36"/>
      <c r="S60" s="36"/>
      <c r="T60" s="36"/>
      <c r="U60" s="36"/>
      <c r="V60" s="47" t="s">
        <v>56</v>
      </c>
      <c r="W60" s="36"/>
      <c r="X60" s="36"/>
      <c r="Y60" s="36"/>
      <c r="Z60" s="36"/>
      <c r="AA60" s="36"/>
      <c r="AB60" s="36"/>
      <c r="AC60" s="36"/>
      <c r="AD60" s="36"/>
      <c r="AE60" s="36"/>
      <c r="AF60" s="36"/>
      <c r="AG60" s="36"/>
      <c r="AH60" s="47" t="s">
        <v>55</v>
      </c>
      <c r="AI60" s="36"/>
      <c r="AJ60" s="36"/>
      <c r="AK60" s="36"/>
      <c r="AL60" s="36"/>
      <c r="AM60" s="47" t="s">
        <v>56</v>
      </c>
      <c r="AN60" s="36"/>
      <c r="AO60" s="36"/>
      <c r="AP60" s="34"/>
      <c r="AQ60" s="34"/>
      <c r="AR60" s="37"/>
    </row>
    <row r="61" spans="2:44" ht="11.25">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spans="2:44" ht="11.25">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spans="2:44" ht="11.25">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pans="2:44" s="1" customFormat="1" ht="12.75">
      <c r="B64" s="33"/>
      <c r="C64" s="34"/>
      <c r="D64" s="45" t="s">
        <v>57</v>
      </c>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5" t="s">
        <v>58</v>
      </c>
      <c r="AI64" s="46"/>
      <c r="AJ64" s="46"/>
      <c r="AK64" s="46"/>
      <c r="AL64" s="46"/>
      <c r="AM64" s="46"/>
      <c r="AN64" s="46"/>
      <c r="AO64" s="46"/>
      <c r="AP64" s="34"/>
      <c r="AQ64" s="34"/>
      <c r="AR64" s="37"/>
    </row>
    <row r="65" spans="2:44" ht="11.25">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spans="2:44" ht="11.25">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spans="2:44" ht="11.25">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spans="2:44" ht="11.25">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spans="2:44" ht="11.25">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spans="2:44" ht="11.25">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spans="2:44" ht="11.25">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spans="2:44" ht="11.25">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spans="2:44" ht="11.25">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spans="2:44" ht="11.25">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pans="2:44" s="1" customFormat="1" ht="12.75">
      <c r="B75" s="33"/>
      <c r="C75" s="34"/>
      <c r="D75" s="47" t="s">
        <v>55</v>
      </c>
      <c r="E75" s="36"/>
      <c r="F75" s="36"/>
      <c r="G75" s="36"/>
      <c r="H75" s="36"/>
      <c r="I75" s="36"/>
      <c r="J75" s="36"/>
      <c r="K75" s="36"/>
      <c r="L75" s="36"/>
      <c r="M75" s="36"/>
      <c r="N75" s="36"/>
      <c r="O75" s="36"/>
      <c r="P75" s="36"/>
      <c r="Q75" s="36"/>
      <c r="R75" s="36"/>
      <c r="S75" s="36"/>
      <c r="T75" s="36"/>
      <c r="U75" s="36"/>
      <c r="V75" s="47" t="s">
        <v>56</v>
      </c>
      <c r="W75" s="36"/>
      <c r="X75" s="36"/>
      <c r="Y75" s="36"/>
      <c r="Z75" s="36"/>
      <c r="AA75" s="36"/>
      <c r="AB75" s="36"/>
      <c r="AC75" s="36"/>
      <c r="AD75" s="36"/>
      <c r="AE75" s="36"/>
      <c r="AF75" s="36"/>
      <c r="AG75" s="36"/>
      <c r="AH75" s="47" t="s">
        <v>55</v>
      </c>
      <c r="AI75" s="36"/>
      <c r="AJ75" s="36"/>
      <c r="AK75" s="36"/>
      <c r="AL75" s="36"/>
      <c r="AM75" s="47" t="s">
        <v>56</v>
      </c>
      <c r="AN75" s="36"/>
      <c r="AO75" s="36"/>
      <c r="AP75" s="34"/>
      <c r="AQ75" s="34"/>
      <c r="AR75" s="37"/>
    </row>
    <row r="76" spans="2:44" s="1" customFormat="1" ht="11.25">
      <c r="B76" s="33"/>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7"/>
    </row>
    <row r="77" spans="2:44" s="1" customFormat="1" ht="6.95" customHeight="1">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7"/>
    </row>
    <row r="81" spans="1:91" s="1" customFormat="1" ht="6.95" customHeight="1">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7"/>
    </row>
    <row r="82" spans="1:91" s="1" customFormat="1" ht="24.95" customHeight="1">
      <c r="B82" s="33"/>
      <c r="C82" s="22" t="s">
        <v>59</v>
      </c>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7"/>
    </row>
    <row r="83" spans="1:91" s="1" customFormat="1" ht="6.95" customHeight="1">
      <c r="B83" s="33"/>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7"/>
    </row>
    <row r="84" spans="1:91" s="3" customFormat="1" ht="12" customHeight="1">
      <c r="B84" s="52"/>
      <c r="C84" s="28" t="s">
        <v>13</v>
      </c>
      <c r="D84" s="53"/>
      <c r="E84" s="53"/>
      <c r="F84" s="53"/>
      <c r="G84" s="53"/>
      <c r="H84" s="53"/>
      <c r="I84" s="53"/>
      <c r="J84" s="53"/>
      <c r="K84" s="53"/>
      <c r="L84" s="53" t="str">
        <f>K5</f>
        <v>PPV2019</v>
      </c>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4"/>
    </row>
    <row r="85" spans="1:91" s="4" customFormat="1" ht="36.950000000000003" customHeight="1">
      <c r="B85" s="55"/>
      <c r="C85" s="56" t="s">
        <v>16</v>
      </c>
      <c r="D85" s="57"/>
      <c r="E85" s="57"/>
      <c r="F85" s="57"/>
      <c r="G85" s="57"/>
      <c r="H85" s="57"/>
      <c r="I85" s="57"/>
      <c r="J85" s="57"/>
      <c r="K85" s="57"/>
      <c r="L85" s="282" t="str">
        <f>K6</f>
        <v>PPV, ř.km 0,000-18,500 - oprava betonového pláště</v>
      </c>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c r="AK85" s="283"/>
      <c r="AL85" s="283"/>
      <c r="AM85" s="283"/>
      <c r="AN85" s="283"/>
      <c r="AO85" s="283"/>
      <c r="AP85" s="57"/>
      <c r="AQ85" s="57"/>
      <c r="AR85" s="58"/>
    </row>
    <row r="86" spans="1:91" s="1" customFormat="1" ht="6.95" customHeight="1">
      <c r="B86" s="33"/>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7"/>
    </row>
    <row r="87" spans="1:91" s="1" customFormat="1" ht="12" customHeight="1">
      <c r="B87" s="33"/>
      <c r="C87" s="28" t="s">
        <v>20</v>
      </c>
      <c r="D87" s="34"/>
      <c r="E87" s="34"/>
      <c r="F87" s="34"/>
      <c r="G87" s="34"/>
      <c r="H87" s="34"/>
      <c r="I87" s="34"/>
      <c r="J87" s="34"/>
      <c r="K87" s="34"/>
      <c r="L87" s="59" t="str">
        <f>IF(K8="","",K8)</f>
        <v xml:space="preserve"> </v>
      </c>
      <c r="M87" s="34"/>
      <c r="N87" s="34"/>
      <c r="O87" s="34"/>
      <c r="P87" s="34"/>
      <c r="Q87" s="34"/>
      <c r="R87" s="34"/>
      <c r="S87" s="34"/>
      <c r="T87" s="34"/>
      <c r="U87" s="34"/>
      <c r="V87" s="34"/>
      <c r="W87" s="34"/>
      <c r="X87" s="34"/>
      <c r="Y87" s="34"/>
      <c r="Z87" s="34"/>
      <c r="AA87" s="34"/>
      <c r="AB87" s="34"/>
      <c r="AC87" s="34"/>
      <c r="AD87" s="34"/>
      <c r="AE87" s="34"/>
      <c r="AF87" s="34"/>
      <c r="AG87" s="34"/>
      <c r="AH87" s="34"/>
      <c r="AI87" s="28" t="s">
        <v>22</v>
      </c>
      <c r="AJ87" s="34"/>
      <c r="AK87" s="34"/>
      <c r="AL87" s="34"/>
      <c r="AM87" s="284" t="str">
        <f>IF(AN8= "","",AN8)</f>
        <v>13. 5. 2019</v>
      </c>
      <c r="AN87" s="284"/>
      <c r="AO87" s="34"/>
      <c r="AP87" s="34"/>
      <c r="AQ87" s="34"/>
      <c r="AR87" s="37"/>
    </row>
    <row r="88" spans="1:91" s="1" customFormat="1" ht="6.95" customHeight="1">
      <c r="B88" s="33"/>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7"/>
    </row>
    <row r="89" spans="1:91" s="1" customFormat="1" ht="15.2" customHeight="1">
      <c r="B89" s="33"/>
      <c r="C89" s="28" t="s">
        <v>24</v>
      </c>
      <c r="D89" s="34"/>
      <c r="E89" s="34"/>
      <c r="F89" s="34"/>
      <c r="G89" s="34"/>
      <c r="H89" s="34"/>
      <c r="I89" s="34"/>
      <c r="J89" s="34"/>
      <c r="K89" s="34"/>
      <c r="L89" s="53" t="str">
        <f>IF(E11= "","",E11)</f>
        <v>Povodí Ohře, s.p.</v>
      </c>
      <c r="M89" s="34"/>
      <c r="N89" s="34"/>
      <c r="O89" s="34"/>
      <c r="P89" s="34"/>
      <c r="Q89" s="34"/>
      <c r="R89" s="34"/>
      <c r="S89" s="34"/>
      <c r="T89" s="34"/>
      <c r="U89" s="34"/>
      <c r="V89" s="34"/>
      <c r="W89" s="34"/>
      <c r="X89" s="34"/>
      <c r="Y89" s="34"/>
      <c r="Z89" s="34"/>
      <c r="AA89" s="34"/>
      <c r="AB89" s="34"/>
      <c r="AC89" s="34"/>
      <c r="AD89" s="34"/>
      <c r="AE89" s="34"/>
      <c r="AF89" s="34"/>
      <c r="AG89" s="34"/>
      <c r="AH89" s="34"/>
      <c r="AI89" s="28" t="s">
        <v>32</v>
      </c>
      <c r="AJ89" s="34"/>
      <c r="AK89" s="34"/>
      <c r="AL89" s="34"/>
      <c r="AM89" s="280" t="str">
        <f>IF(E17="","",E17)</f>
        <v xml:space="preserve">AZ Consult, spol. s r.o. </v>
      </c>
      <c r="AN89" s="281"/>
      <c r="AO89" s="281"/>
      <c r="AP89" s="281"/>
      <c r="AQ89" s="34"/>
      <c r="AR89" s="37"/>
      <c r="AS89" s="274" t="s">
        <v>60</v>
      </c>
      <c r="AT89" s="275"/>
      <c r="AU89" s="61"/>
      <c r="AV89" s="61"/>
      <c r="AW89" s="61"/>
      <c r="AX89" s="61"/>
      <c r="AY89" s="61"/>
      <c r="AZ89" s="61"/>
      <c r="BA89" s="61"/>
      <c r="BB89" s="61"/>
      <c r="BC89" s="61"/>
      <c r="BD89" s="62"/>
    </row>
    <row r="90" spans="1:91" s="1" customFormat="1" ht="15.2" customHeight="1">
      <c r="B90" s="33"/>
      <c r="C90" s="28" t="s">
        <v>30</v>
      </c>
      <c r="D90" s="34"/>
      <c r="E90" s="34"/>
      <c r="F90" s="34"/>
      <c r="G90" s="34"/>
      <c r="H90" s="34"/>
      <c r="I90" s="34"/>
      <c r="J90" s="34"/>
      <c r="K90" s="34"/>
      <c r="L90" s="53" t="str">
        <f>IF(E14= "Vyplň údaj","",E14)</f>
        <v/>
      </c>
      <c r="M90" s="34"/>
      <c r="N90" s="34"/>
      <c r="O90" s="34"/>
      <c r="P90" s="34"/>
      <c r="Q90" s="34"/>
      <c r="R90" s="34"/>
      <c r="S90" s="34"/>
      <c r="T90" s="34"/>
      <c r="U90" s="34"/>
      <c r="V90" s="34"/>
      <c r="W90" s="34"/>
      <c r="X90" s="34"/>
      <c r="Y90" s="34"/>
      <c r="Z90" s="34"/>
      <c r="AA90" s="34"/>
      <c r="AB90" s="34"/>
      <c r="AC90" s="34"/>
      <c r="AD90" s="34"/>
      <c r="AE90" s="34"/>
      <c r="AF90" s="34"/>
      <c r="AG90" s="34"/>
      <c r="AH90" s="34"/>
      <c r="AI90" s="28" t="s">
        <v>37</v>
      </c>
      <c r="AJ90" s="34"/>
      <c r="AK90" s="34"/>
      <c r="AL90" s="34"/>
      <c r="AM90" s="280" t="str">
        <f>IF(E20="","",E20)</f>
        <v xml:space="preserve"> </v>
      </c>
      <c r="AN90" s="281"/>
      <c r="AO90" s="281"/>
      <c r="AP90" s="281"/>
      <c r="AQ90" s="34"/>
      <c r="AR90" s="37"/>
      <c r="AS90" s="276"/>
      <c r="AT90" s="277"/>
      <c r="AU90" s="63"/>
      <c r="AV90" s="63"/>
      <c r="AW90" s="63"/>
      <c r="AX90" s="63"/>
      <c r="AY90" s="63"/>
      <c r="AZ90" s="63"/>
      <c r="BA90" s="63"/>
      <c r="BB90" s="63"/>
      <c r="BC90" s="63"/>
      <c r="BD90" s="64"/>
    </row>
    <row r="91" spans="1:91" s="1" customFormat="1" ht="10.9" customHeight="1">
      <c r="B91" s="33"/>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7"/>
      <c r="AS91" s="278"/>
      <c r="AT91" s="279"/>
      <c r="AU91" s="65"/>
      <c r="AV91" s="65"/>
      <c r="AW91" s="65"/>
      <c r="AX91" s="65"/>
      <c r="AY91" s="65"/>
      <c r="AZ91" s="65"/>
      <c r="BA91" s="65"/>
      <c r="BB91" s="65"/>
      <c r="BC91" s="65"/>
      <c r="BD91" s="66"/>
    </row>
    <row r="92" spans="1:91" s="1" customFormat="1" ht="29.25" customHeight="1">
      <c r="B92" s="33"/>
      <c r="C92" s="306" t="s">
        <v>61</v>
      </c>
      <c r="D92" s="301"/>
      <c r="E92" s="301"/>
      <c r="F92" s="301"/>
      <c r="G92" s="301"/>
      <c r="H92" s="67"/>
      <c r="I92" s="300" t="s">
        <v>62</v>
      </c>
      <c r="J92" s="301"/>
      <c r="K92" s="301"/>
      <c r="L92" s="301"/>
      <c r="M92" s="301"/>
      <c r="N92" s="301"/>
      <c r="O92" s="301"/>
      <c r="P92" s="301"/>
      <c r="Q92" s="301"/>
      <c r="R92" s="301"/>
      <c r="S92" s="301"/>
      <c r="T92" s="301"/>
      <c r="U92" s="301"/>
      <c r="V92" s="301"/>
      <c r="W92" s="301"/>
      <c r="X92" s="301"/>
      <c r="Y92" s="301"/>
      <c r="Z92" s="301"/>
      <c r="AA92" s="301"/>
      <c r="AB92" s="301"/>
      <c r="AC92" s="301"/>
      <c r="AD92" s="301"/>
      <c r="AE92" s="301"/>
      <c r="AF92" s="301"/>
      <c r="AG92" s="303" t="s">
        <v>63</v>
      </c>
      <c r="AH92" s="301"/>
      <c r="AI92" s="301"/>
      <c r="AJ92" s="301"/>
      <c r="AK92" s="301"/>
      <c r="AL92" s="301"/>
      <c r="AM92" s="301"/>
      <c r="AN92" s="300" t="s">
        <v>64</v>
      </c>
      <c r="AO92" s="301"/>
      <c r="AP92" s="302"/>
      <c r="AQ92" s="68" t="s">
        <v>65</v>
      </c>
      <c r="AR92" s="37"/>
      <c r="AS92" s="69" t="s">
        <v>66</v>
      </c>
      <c r="AT92" s="70" t="s">
        <v>67</v>
      </c>
      <c r="AU92" s="70" t="s">
        <v>68</v>
      </c>
      <c r="AV92" s="70" t="s">
        <v>69</v>
      </c>
      <c r="AW92" s="70" t="s">
        <v>70</v>
      </c>
      <c r="AX92" s="70" t="s">
        <v>71</v>
      </c>
      <c r="AY92" s="70" t="s">
        <v>72</v>
      </c>
      <c r="AZ92" s="70" t="s">
        <v>73</v>
      </c>
      <c r="BA92" s="70" t="s">
        <v>74</v>
      </c>
      <c r="BB92" s="70" t="s">
        <v>75</v>
      </c>
      <c r="BC92" s="70" t="s">
        <v>76</v>
      </c>
      <c r="BD92" s="71" t="s">
        <v>77</v>
      </c>
    </row>
    <row r="93" spans="1:91" s="1" customFormat="1" ht="10.9" customHeight="1">
      <c r="B93" s="33"/>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7"/>
      <c r="AS93" s="72"/>
      <c r="AT93" s="73"/>
      <c r="AU93" s="73"/>
      <c r="AV93" s="73"/>
      <c r="AW93" s="73"/>
      <c r="AX93" s="73"/>
      <c r="AY93" s="73"/>
      <c r="AZ93" s="73"/>
      <c r="BA93" s="73"/>
      <c r="BB93" s="73"/>
      <c r="BC93" s="73"/>
      <c r="BD93" s="74"/>
    </row>
    <row r="94" spans="1:91" s="5" customFormat="1" ht="32.450000000000003" customHeight="1">
      <c r="B94" s="75"/>
      <c r="C94" s="76" t="s">
        <v>78</v>
      </c>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304">
        <f>ROUND(AG95+AG98+AG101+AG104+AG107+AG110+AG113+AG116+AG119+AG122+AG125+AG128,2)</f>
        <v>0</v>
      </c>
      <c r="AH94" s="304"/>
      <c r="AI94" s="304"/>
      <c r="AJ94" s="304"/>
      <c r="AK94" s="304"/>
      <c r="AL94" s="304"/>
      <c r="AM94" s="304"/>
      <c r="AN94" s="305">
        <f t="shared" ref="AN94:AN130" si="0">SUM(AG94,AT94)</f>
        <v>0</v>
      </c>
      <c r="AO94" s="305"/>
      <c r="AP94" s="305"/>
      <c r="AQ94" s="79" t="s">
        <v>1</v>
      </c>
      <c r="AR94" s="80"/>
      <c r="AS94" s="81">
        <f>ROUND(AS95+AS98+AS101+AS104+AS107+AS110+AS113+AS116+AS119+AS122+AS125+AS128,2)</f>
        <v>0</v>
      </c>
      <c r="AT94" s="82">
        <f t="shared" ref="AT94:AT130" si="1">ROUND(SUM(AV94:AW94),2)</f>
        <v>0</v>
      </c>
      <c r="AU94" s="83">
        <f>ROUND(AU95+AU98+AU101+AU104+AU107+AU110+AU113+AU116+AU119+AU122+AU125+AU128,5)</f>
        <v>0</v>
      </c>
      <c r="AV94" s="82">
        <f>ROUND(AZ94*L29,2)</f>
        <v>0</v>
      </c>
      <c r="AW94" s="82">
        <f>ROUND(BA94*L30,2)</f>
        <v>0</v>
      </c>
      <c r="AX94" s="82">
        <f>ROUND(BB94*L29,2)</f>
        <v>0</v>
      </c>
      <c r="AY94" s="82">
        <f>ROUND(BC94*L30,2)</f>
        <v>0</v>
      </c>
      <c r="AZ94" s="82">
        <f>ROUND(AZ95+AZ98+AZ101+AZ104+AZ107+AZ110+AZ113+AZ116+AZ119+AZ122+AZ125+AZ128,2)</f>
        <v>0</v>
      </c>
      <c r="BA94" s="82">
        <f>ROUND(BA95+BA98+BA101+BA104+BA107+BA110+BA113+BA116+BA119+BA122+BA125+BA128,2)</f>
        <v>0</v>
      </c>
      <c r="BB94" s="82">
        <f>ROUND(BB95+BB98+BB101+BB104+BB107+BB110+BB113+BB116+BB119+BB122+BB125+BB128,2)</f>
        <v>0</v>
      </c>
      <c r="BC94" s="82">
        <f>ROUND(BC95+BC98+BC101+BC104+BC107+BC110+BC113+BC116+BC119+BC122+BC125+BC128,2)</f>
        <v>0</v>
      </c>
      <c r="BD94" s="84">
        <f>ROUND(BD95+BD98+BD101+BD104+BD107+BD110+BD113+BD116+BD119+BD122+BD125+BD128,2)</f>
        <v>0</v>
      </c>
      <c r="BS94" s="85" t="s">
        <v>79</v>
      </c>
      <c r="BT94" s="85" t="s">
        <v>80</v>
      </c>
      <c r="BU94" s="86" t="s">
        <v>81</v>
      </c>
      <c r="BV94" s="85" t="s">
        <v>82</v>
      </c>
      <c r="BW94" s="85" t="s">
        <v>5</v>
      </c>
      <c r="BX94" s="85" t="s">
        <v>83</v>
      </c>
      <c r="CL94" s="85" t="s">
        <v>1</v>
      </c>
    </row>
    <row r="95" spans="1:91" s="6" customFormat="1" ht="27" customHeight="1">
      <c r="B95" s="87"/>
      <c r="C95" s="88"/>
      <c r="D95" s="298" t="s">
        <v>84</v>
      </c>
      <c r="E95" s="298"/>
      <c r="F95" s="298"/>
      <c r="G95" s="298"/>
      <c r="H95" s="298"/>
      <c r="I95" s="89"/>
      <c r="J95" s="298" t="s">
        <v>85</v>
      </c>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9">
        <f>ROUND(SUM(AG96:AG97),2)</f>
        <v>0</v>
      </c>
      <c r="AH95" s="296"/>
      <c r="AI95" s="296"/>
      <c r="AJ95" s="296"/>
      <c r="AK95" s="296"/>
      <c r="AL95" s="296"/>
      <c r="AM95" s="296"/>
      <c r="AN95" s="295">
        <f t="shared" si="0"/>
        <v>0</v>
      </c>
      <c r="AO95" s="296"/>
      <c r="AP95" s="296"/>
      <c r="AQ95" s="90" t="s">
        <v>86</v>
      </c>
      <c r="AR95" s="91"/>
      <c r="AS95" s="92">
        <f>ROUND(SUM(AS96:AS97),2)</f>
        <v>0</v>
      </c>
      <c r="AT95" s="93">
        <f t="shared" si="1"/>
        <v>0</v>
      </c>
      <c r="AU95" s="94">
        <f>ROUND(SUM(AU96:AU97),5)</f>
        <v>0</v>
      </c>
      <c r="AV95" s="93">
        <f>ROUND(AZ95*L29,2)</f>
        <v>0</v>
      </c>
      <c r="AW95" s="93">
        <f>ROUND(BA95*L30,2)</f>
        <v>0</v>
      </c>
      <c r="AX95" s="93">
        <f>ROUND(BB95*L29,2)</f>
        <v>0</v>
      </c>
      <c r="AY95" s="93">
        <f>ROUND(BC95*L30,2)</f>
        <v>0</v>
      </c>
      <c r="AZ95" s="93">
        <f>ROUND(SUM(AZ96:AZ97),2)</f>
        <v>0</v>
      </c>
      <c r="BA95" s="93">
        <f>ROUND(SUM(BA96:BA97),2)</f>
        <v>0</v>
      </c>
      <c r="BB95" s="93">
        <f>ROUND(SUM(BB96:BB97),2)</f>
        <v>0</v>
      </c>
      <c r="BC95" s="93">
        <f>ROUND(SUM(BC96:BC97),2)</f>
        <v>0</v>
      </c>
      <c r="BD95" s="95">
        <f>ROUND(SUM(BD96:BD97),2)</f>
        <v>0</v>
      </c>
      <c r="BS95" s="96" t="s">
        <v>79</v>
      </c>
      <c r="BT95" s="96" t="s">
        <v>87</v>
      </c>
      <c r="BU95" s="96" t="s">
        <v>81</v>
      </c>
      <c r="BV95" s="96" t="s">
        <v>82</v>
      </c>
      <c r="BW95" s="96" t="s">
        <v>88</v>
      </c>
      <c r="BX95" s="96" t="s">
        <v>5</v>
      </c>
      <c r="CL95" s="96" t="s">
        <v>1</v>
      </c>
      <c r="CM95" s="96" t="s">
        <v>89</v>
      </c>
    </row>
    <row r="96" spans="1:91" s="3" customFormat="1" ht="25.5" customHeight="1">
      <c r="A96" s="97" t="s">
        <v>90</v>
      </c>
      <c r="B96" s="52"/>
      <c r="C96" s="98"/>
      <c r="D96" s="98"/>
      <c r="E96" s="297" t="s">
        <v>91</v>
      </c>
      <c r="F96" s="297"/>
      <c r="G96" s="297"/>
      <c r="H96" s="297"/>
      <c r="I96" s="297"/>
      <c r="J96" s="98"/>
      <c r="K96" s="297" t="s">
        <v>92</v>
      </c>
      <c r="L96" s="297"/>
      <c r="M96" s="297"/>
      <c r="N96" s="297"/>
      <c r="O96" s="297"/>
      <c r="P96" s="297"/>
      <c r="Q96" s="297"/>
      <c r="R96" s="297"/>
      <c r="S96" s="297"/>
      <c r="T96" s="297"/>
      <c r="U96" s="297"/>
      <c r="V96" s="297"/>
      <c r="W96" s="297"/>
      <c r="X96" s="297"/>
      <c r="Y96" s="297"/>
      <c r="Z96" s="297"/>
      <c r="AA96" s="297"/>
      <c r="AB96" s="297"/>
      <c r="AC96" s="297"/>
      <c r="AD96" s="297"/>
      <c r="AE96" s="297"/>
      <c r="AF96" s="297"/>
      <c r="AG96" s="293">
        <f>'SO07a - Celková oprava di...'!J32</f>
        <v>0</v>
      </c>
      <c r="AH96" s="294"/>
      <c r="AI96" s="294"/>
      <c r="AJ96" s="294"/>
      <c r="AK96" s="294"/>
      <c r="AL96" s="294"/>
      <c r="AM96" s="294"/>
      <c r="AN96" s="293">
        <f t="shared" si="0"/>
        <v>0</v>
      </c>
      <c r="AO96" s="294"/>
      <c r="AP96" s="294"/>
      <c r="AQ96" s="99" t="s">
        <v>93</v>
      </c>
      <c r="AR96" s="54"/>
      <c r="AS96" s="100">
        <v>0</v>
      </c>
      <c r="AT96" s="101">
        <f t="shared" si="1"/>
        <v>0</v>
      </c>
      <c r="AU96" s="102">
        <f>'SO07a - Celková oprava di...'!P126</f>
        <v>0</v>
      </c>
      <c r="AV96" s="101">
        <f>'SO07a - Celková oprava di...'!J35</f>
        <v>0</v>
      </c>
      <c r="AW96" s="101">
        <f>'SO07a - Celková oprava di...'!J36</f>
        <v>0</v>
      </c>
      <c r="AX96" s="101">
        <f>'SO07a - Celková oprava di...'!J37</f>
        <v>0</v>
      </c>
      <c r="AY96" s="101">
        <f>'SO07a - Celková oprava di...'!J38</f>
        <v>0</v>
      </c>
      <c r="AZ96" s="101">
        <f>'SO07a - Celková oprava di...'!F35</f>
        <v>0</v>
      </c>
      <c r="BA96" s="101">
        <f>'SO07a - Celková oprava di...'!F36</f>
        <v>0</v>
      </c>
      <c r="BB96" s="101">
        <f>'SO07a - Celková oprava di...'!F37</f>
        <v>0</v>
      </c>
      <c r="BC96" s="101">
        <f>'SO07a - Celková oprava di...'!F38</f>
        <v>0</v>
      </c>
      <c r="BD96" s="103">
        <f>'SO07a - Celková oprava di...'!F39</f>
        <v>0</v>
      </c>
      <c r="BT96" s="104" t="s">
        <v>89</v>
      </c>
      <c r="BV96" s="104" t="s">
        <v>82</v>
      </c>
      <c r="BW96" s="104" t="s">
        <v>94</v>
      </c>
      <c r="BX96" s="104" t="s">
        <v>88</v>
      </c>
      <c r="CL96" s="104" t="s">
        <v>1</v>
      </c>
    </row>
    <row r="97" spans="1:91" s="3" customFormat="1" ht="25.5" customHeight="1">
      <c r="A97" s="97" t="s">
        <v>90</v>
      </c>
      <c r="B97" s="52"/>
      <c r="C97" s="98"/>
      <c r="D97" s="98"/>
      <c r="E97" s="297" t="s">
        <v>95</v>
      </c>
      <c r="F97" s="297"/>
      <c r="G97" s="297"/>
      <c r="H97" s="297"/>
      <c r="I97" s="297"/>
      <c r="J97" s="98"/>
      <c r="K97" s="297" t="s">
        <v>96</v>
      </c>
      <c r="L97" s="297"/>
      <c r="M97" s="297"/>
      <c r="N97" s="297"/>
      <c r="O97" s="297"/>
      <c r="P97" s="297"/>
      <c r="Q97" s="297"/>
      <c r="R97" s="297"/>
      <c r="S97" s="297"/>
      <c r="T97" s="297"/>
      <c r="U97" s="297"/>
      <c r="V97" s="297"/>
      <c r="W97" s="297"/>
      <c r="X97" s="297"/>
      <c r="Y97" s="297"/>
      <c r="Z97" s="297"/>
      <c r="AA97" s="297"/>
      <c r="AB97" s="297"/>
      <c r="AC97" s="297"/>
      <c r="AD97" s="297"/>
      <c r="AE97" s="297"/>
      <c r="AF97" s="297"/>
      <c r="AG97" s="293">
        <f>'VON07a - Vedlejší a ostat...'!J32</f>
        <v>0</v>
      </c>
      <c r="AH97" s="294"/>
      <c r="AI97" s="294"/>
      <c r="AJ97" s="294"/>
      <c r="AK97" s="294"/>
      <c r="AL97" s="294"/>
      <c r="AM97" s="294"/>
      <c r="AN97" s="293">
        <f t="shared" si="0"/>
        <v>0</v>
      </c>
      <c r="AO97" s="294"/>
      <c r="AP97" s="294"/>
      <c r="AQ97" s="99" t="s">
        <v>93</v>
      </c>
      <c r="AR97" s="54"/>
      <c r="AS97" s="100">
        <v>0</v>
      </c>
      <c r="AT97" s="101">
        <f t="shared" si="1"/>
        <v>0</v>
      </c>
      <c r="AU97" s="102">
        <f>'VON07a - Vedlejší a ostat...'!P121</f>
        <v>0</v>
      </c>
      <c r="AV97" s="101">
        <f>'VON07a - Vedlejší a ostat...'!J35</f>
        <v>0</v>
      </c>
      <c r="AW97" s="101">
        <f>'VON07a - Vedlejší a ostat...'!J36</f>
        <v>0</v>
      </c>
      <c r="AX97" s="101">
        <f>'VON07a - Vedlejší a ostat...'!J37</f>
        <v>0</v>
      </c>
      <c r="AY97" s="101">
        <f>'VON07a - Vedlejší a ostat...'!J38</f>
        <v>0</v>
      </c>
      <c r="AZ97" s="101">
        <f>'VON07a - Vedlejší a ostat...'!F35</f>
        <v>0</v>
      </c>
      <c r="BA97" s="101">
        <f>'VON07a - Vedlejší a ostat...'!F36</f>
        <v>0</v>
      </c>
      <c r="BB97" s="101">
        <f>'VON07a - Vedlejší a ostat...'!F37</f>
        <v>0</v>
      </c>
      <c r="BC97" s="101">
        <f>'VON07a - Vedlejší a ostat...'!F38</f>
        <v>0</v>
      </c>
      <c r="BD97" s="103">
        <f>'VON07a - Vedlejší a ostat...'!F39</f>
        <v>0</v>
      </c>
      <c r="BT97" s="104" t="s">
        <v>89</v>
      </c>
      <c r="BV97" s="104" t="s">
        <v>82</v>
      </c>
      <c r="BW97" s="104" t="s">
        <v>97</v>
      </c>
      <c r="BX97" s="104" t="s">
        <v>88</v>
      </c>
      <c r="CL97" s="104" t="s">
        <v>1</v>
      </c>
    </row>
    <row r="98" spans="1:91" s="6" customFormat="1" ht="27" customHeight="1">
      <c r="B98" s="87"/>
      <c r="C98" s="88"/>
      <c r="D98" s="298" t="s">
        <v>98</v>
      </c>
      <c r="E98" s="298"/>
      <c r="F98" s="298"/>
      <c r="G98" s="298"/>
      <c r="H98" s="298"/>
      <c r="I98" s="89"/>
      <c r="J98" s="298" t="s">
        <v>99</v>
      </c>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9">
        <f>ROUND(SUM(AG99:AG100),2)</f>
        <v>0</v>
      </c>
      <c r="AH98" s="296"/>
      <c r="AI98" s="296"/>
      <c r="AJ98" s="296"/>
      <c r="AK98" s="296"/>
      <c r="AL98" s="296"/>
      <c r="AM98" s="296"/>
      <c r="AN98" s="295">
        <f t="shared" si="0"/>
        <v>0</v>
      </c>
      <c r="AO98" s="296"/>
      <c r="AP98" s="296"/>
      <c r="AQ98" s="90" t="s">
        <v>86</v>
      </c>
      <c r="AR98" s="91"/>
      <c r="AS98" s="92">
        <f>ROUND(SUM(AS99:AS100),2)</f>
        <v>0</v>
      </c>
      <c r="AT98" s="93">
        <f t="shared" si="1"/>
        <v>0</v>
      </c>
      <c r="AU98" s="94">
        <f>ROUND(SUM(AU99:AU100),5)</f>
        <v>0</v>
      </c>
      <c r="AV98" s="93">
        <f>ROUND(AZ98*L29,2)</f>
        <v>0</v>
      </c>
      <c r="AW98" s="93">
        <f>ROUND(BA98*L30,2)</f>
        <v>0</v>
      </c>
      <c r="AX98" s="93">
        <f>ROUND(BB98*L29,2)</f>
        <v>0</v>
      </c>
      <c r="AY98" s="93">
        <f>ROUND(BC98*L30,2)</f>
        <v>0</v>
      </c>
      <c r="AZ98" s="93">
        <f>ROUND(SUM(AZ99:AZ100),2)</f>
        <v>0</v>
      </c>
      <c r="BA98" s="93">
        <f>ROUND(SUM(BA99:BA100),2)</f>
        <v>0</v>
      </c>
      <c r="BB98" s="93">
        <f>ROUND(SUM(BB99:BB100),2)</f>
        <v>0</v>
      </c>
      <c r="BC98" s="93">
        <f>ROUND(SUM(BC99:BC100),2)</f>
        <v>0</v>
      </c>
      <c r="BD98" s="95">
        <f>ROUND(SUM(BD99:BD100),2)</f>
        <v>0</v>
      </c>
      <c r="BS98" s="96" t="s">
        <v>79</v>
      </c>
      <c r="BT98" s="96" t="s">
        <v>87</v>
      </c>
      <c r="BU98" s="96" t="s">
        <v>81</v>
      </c>
      <c r="BV98" s="96" t="s">
        <v>82</v>
      </c>
      <c r="BW98" s="96" t="s">
        <v>100</v>
      </c>
      <c r="BX98" s="96" t="s">
        <v>5</v>
      </c>
      <c r="CL98" s="96" t="s">
        <v>1</v>
      </c>
      <c r="CM98" s="96" t="s">
        <v>89</v>
      </c>
    </row>
    <row r="99" spans="1:91" s="3" customFormat="1" ht="25.5" customHeight="1">
      <c r="A99" s="97" t="s">
        <v>90</v>
      </c>
      <c r="B99" s="52"/>
      <c r="C99" s="98"/>
      <c r="D99" s="98"/>
      <c r="E99" s="297" t="s">
        <v>101</v>
      </c>
      <c r="F99" s="297"/>
      <c r="G99" s="297"/>
      <c r="H99" s="297"/>
      <c r="I99" s="297"/>
      <c r="J99" s="98"/>
      <c r="K99" s="297" t="s">
        <v>99</v>
      </c>
      <c r="L99" s="297"/>
      <c r="M99" s="297"/>
      <c r="N99" s="297"/>
      <c r="O99" s="297"/>
      <c r="P99" s="297"/>
      <c r="Q99" s="297"/>
      <c r="R99" s="297"/>
      <c r="S99" s="297"/>
      <c r="T99" s="297"/>
      <c r="U99" s="297"/>
      <c r="V99" s="297"/>
      <c r="W99" s="297"/>
      <c r="X99" s="297"/>
      <c r="Y99" s="297"/>
      <c r="Z99" s="297"/>
      <c r="AA99" s="297"/>
      <c r="AB99" s="297"/>
      <c r="AC99" s="297"/>
      <c r="AD99" s="297"/>
      <c r="AE99" s="297"/>
      <c r="AF99" s="297"/>
      <c r="AG99" s="293">
        <f>'SO07b - Celková oprava di...'!J32</f>
        <v>0</v>
      </c>
      <c r="AH99" s="294"/>
      <c r="AI99" s="294"/>
      <c r="AJ99" s="294"/>
      <c r="AK99" s="294"/>
      <c r="AL99" s="294"/>
      <c r="AM99" s="294"/>
      <c r="AN99" s="293">
        <f t="shared" si="0"/>
        <v>0</v>
      </c>
      <c r="AO99" s="294"/>
      <c r="AP99" s="294"/>
      <c r="AQ99" s="99" t="s">
        <v>93</v>
      </c>
      <c r="AR99" s="54"/>
      <c r="AS99" s="100">
        <v>0</v>
      </c>
      <c r="AT99" s="101">
        <f t="shared" si="1"/>
        <v>0</v>
      </c>
      <c r="AU99" s="102">
        <f>'SO07b - Celková oprava di...'!P125</f>
        <v>0</v>
      </c>
      <c r="AV99" s="101">
        <f>'SO07b - Celková oprava di...'!J35</f>
        <v>0</v>
      </c>
      <c r="AW99" s="101">
        <f>'SO07b - Celková oprava di...'!J36</f>
        <v>0</v>
      </c>
      <c r="AX99" s="101">
        <f>'SO07b - Celková oprava di...'!J37</f>
        <v>0</v>
      </c>
      <c r="AY99" s="101">
        <f>'SO07b - Celková oprava di...'!J38</f>
        <v>0</v>
      </c>
      <c r="AZ99" s="101">
        <f>'SO07b - Celková oprava di...'!F35</f>
        <v>0</v>
      </c>
      <c r="BA99" s="101">
        <f>'SO07b - Celková oprava di...'!F36</f>
        <v>0</v>
      </c>
      <c r="BB99" s="101">
        <f>'SO07b - Celková oprava di...'!F37</f>
        <v>0</v>
      </c>
      <c r="BC99" s="101">
        <f>'SO07b - Celková oprava di...'!F38</f>
        <v>0</v>
      </c>
      <c r="BD99" s="103">
        <f>'SO07b - Celková oprava di...'!F39</f>
        <v>0</v>
      </c>
      <c r="BT99" s="104" t="s">
        <v>89</v>
      </c>
      <c r="BV99" s="104" t="s">
        <v>82</v>
      </c>
      <c r="BW99" s="104" t="s">
        <v>102</v>
      </c>
      <c r="BX99" s="104" t="s">
        <v>100</v>
      </c>
      <c r="CL99" s="104" t="s">
        <v>1</v>
      </c>
    </row>
    <row r="100" spans="1:91" s="3" customFormat="1" ht="25.5" customHeight="1">
      <c r="A100" s="97" t="s">
        <v>90</v>
      </c>
      <c r="B100" s="52"/>
      <c r="C100" s="98"/>
      <c r="D100" s="98"/>
      <c r="E100" s="297" t="s">
        <v>103</v>
      </c>
      <c r="F100" s="297"/>
      <c r="G100" s="297"/>
      <c r="H100" s="297"/>
      <c r="I100" s="297"/>
      <c r="J100" s="98"/>
      <c r="K100" s="297" t="s">
        <v>104</v>
      </c>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3">
        <f>'VON07b - Vedlejší a ostat...'!J32</f>
        <v>0</v>
      </c>
      <c r="AH100" s="294"/>
      <c r="AI100" s="294"/>
      <c r="AJ100" s="294"/>
      <c r="AK100" s="294"/>
      <c r="AL100" s="294"/>
      <c r="AM100" s="294"/>
      <c r="AN100" s="293">
        <f t="shared" si="0"/>
        <v>0</v>
      </c>
      <c r="AO100" s="294"/>
      <c r="AP100" s="294"/>
      <c r="AQ100" s="99" t="s">
        <v>93</v>
      </c>
      <c r="AR100" s="54"/>
      <c r="AS100" s="100">
        <v>0</v>
      </c>
      <c r="AT100" s="101">
        <f t="shared" si="1"/>
        <v>0</v>
      </c>
      <c r="AU100" s="102">
        <f>'VON07b - Vedlejší a ostat...'!P121</f>
        <v>0</v>
      </c>
      <c r="AV100" s="101">
        <f>'VON07b - Vedlejší a ostat...'!J35</f>
        <v>0</v>
      </c>
      <c r="AW100" s="101">
        <f>'VON07b - Vedlejší a ostat...'!J36</f>
        <v>0</v>
      </c>
      <c r="AX100" s="101">
        <f>'VON07b - Vedlejší a ostat...'!J37</f>
        <v>0</v>
      </c>
      <c r="AY100" s="101">
        <f>'VON07b - Vedlejší a ostat...'!J38</f>
        <v>0</v>
      </c>
      <c r="AZ100" s="101">
        <f>'VON07b - Vedlejší a ostat...'!F35</f>
        <v>0</v>
      </c>
      <c r="BA100" s="101">
        <f>'VON07b - Vedlejší a ostat...'!F36</f>
        <v>0</v>
      </c>
      <c r="BB100" s="101">
        <f>'VON07b - Vedlejší a ostat...'!F37</f>
        <v>0</v>
      </c>
      <c r="BC100" s="101">
        <f>'VON07b - Vedlejší a ostat...'!F38</f>
        <v>0</v>
      </c>
      <c r="BD100" s="103">
        <f>'VON07b - Vedlejší a ostat...'!F39</f>
        <v>0</v>
      </c>
      <c r="BT100" s="104" t="s">
        <v>89</v>
      </c>
      <c r="BV100" s="104" t="s">
        <v>82</v>
      </c>
      <c r="BW100" s="104" t="s">
        <v>105</v>
      </c>
      <c r="BX100" s="104" t="s">
        <v>100</v>
      </c>
      <c r="CL100" s="104" t="s">
        <v>1</v>
      </c>
    </row>
    <row r="101" spans="1:91" s="6" customFormat="1" ht="27" customHeight="1">
      <c r="B101" s="87"/>
      <c r="C101" s="88"/>
      <c r="D101" s="298" t="s">
        <v>106</v>
      </c>
      <c r="E101" s="298"/>
      <c r="F101" s="298"/>
      <c r="G101" s="298"/>
      <c r="H101" s="298"/>
      <c r="I101" s="89"/>
      <c r="J101" s="298" t="s">
        <v>107</v>
      </c>
      <c r="K101" s="298"/>
      <c r="L101" s="298"/>
      <c r="M101" s="298"/>
      <c r="N101" s="298"/>
      <c r="O101" s="298"/>
      <c r="P101" s="298"/>
      <c r="Q101" s="298"/>
      <c r="R101" s="298"/>
      <c r="S101" s="298"/>
      <c r="T101" s="298"/>
      <c r="U101" s="298"/>
      <c r="V101" s="298"/>
      <c r="W101" s="298"/>
      <c r="X101" s="298"/>
      <c r="Y101" s="298"/>
      <c r="Z101" s="298"/>
      <c r="AA101" s="298"/>
      <c r="AB101" s="298"/>
      <c r="AC101" s="298"/>
      <c r="AD101" s="298"/>
      <c r="AE101" s="298"/>
      <c r="AF101" s="298"/>
      <c r="AG101" s="299">
        <f>ROUND(SUM(AG102:AG103),2)</f>
        <v>0</v>
      </c>
      <c r="AH101" s="296"/>
      <c r="AI101" s="296"/>
      <c r="AJ101" s="296"/>
      <c r="AK101" s="296"/>
      <c r="AL101" s="296"/>
      <c r="AM101" s="296"/>
      <c r="AN101" s="295">
        <f t="shared" si="0"/>
        <v>0</v>
      </c>
      <c r="AO101" s="296"/>
      <c r="AP101" s="296"/>
      <c r="AQ101" s="90" t="s">
        <v>86</v>
      </c>
      <c r="AR101" s="91"/>
      <c r="AS101" s="92">
        <f>ROUND(SUM(AS102:AS103),2)</f>
        <v>0</v>
      </c>
      <c r="AT101" s="93">
        <f t="shared" si="1"/>
        <v>0</v>
      </c>
      <c r="AU101" s="94">
        <f>ROUND(SUM(AU102:AU103),5)</f>
        <v>0</v>
      </c>
      <c r="AV101" s="93">
        <f>ROUND(AZ101*L29,2)</f>
        <v>0</v>
      </c>
      <c r="AW101" s="93">
        <f>ROUND(BA101*L30,2)</f>
        <v>0</v>
      </c>
      <c r="AX101" s="93">
        <f>ROUND(BB101*L29,2)</f>
        <v>0</v>
      </c>
      <c r="AY101" s="93">
        <f>ROUND(BC101*L30,2)</f>
        <v>0</v>
      </c>
      <c r="AZ101" s="93">
        <f>ROUND(SUM(AZ102:AZ103),2)</f>
        <v>0</v>
      </c>
      <c r="BA101" s="93">
        <f>ROUND(SUM(BA102:BA103),2)</f>
        <v>0</v>
      </c>
      <c r="BB101" s="93">
        <f>ROUND(SUM(BB102:BB103),2)</f>
        <v>0</v>
      </c>
      <c r="BC101" s="93">
        <f>ROUND(SUM(BC102:BC103),2)</f>
        <v>0</v>
      </c>
      <c r="BD101" s="95">
        <f>ROUND(SUM(BD102:BD103),2)</f>
        <v>0</v>
      </c>
      <c r="BS101" s="96" t="s">
        <v>79</v>
      </c>
      <c r="BT101" s="96" t="s">
        <v>87</v>
      </c>
      <c r="BU101" s="96" t="s">
        <v>81</v>
      </c>
      <c r="BV101" s="96" t="s">
        <v>82</v>
      </c>
      <c r="BW101" s="96" t="s">
        <v>108</v>
      </c>
      <c r="BX101" s="96" t="s">
        <v>5</v>
      </c>
      <c r="CL101" s="96" t="s">
        <v>1</v>
      </c>
      <c r="CM101" s="96" t="s">
        <v>89</v>
      </c>
    </row>
    <row r="102" spans="1:91" s="3" customFormat="1" ht="16.5" customHeight="1">
      <c r="A102" s="97" t="s">
        <v>90</v>
      </c>
      <c r="B102" s="52"/>
      <c r="C102" s="98"/>
      <c r="D102" s="98"/>
      <c r="E102" s="297" t="s">
        <v>109</v>
      </c>
      <c r="F102" s="297"/>
      <c r="G102" s="297"/>
      <c r="H102" s="297"/>
      <c r="I102" s="297"/>
      <c r="J102" s="98"/>
      <c r="K102" s="297" t="s">
        <v>110</v>
      </c>
      <c r="L102" s="297"/>
      <c r="M102" s="297"/>
      <c r="N102" s="297"/>
      <c r="O102" s="297"/>
      <c r="P102" s="297"/>
      <c r="Q102" s="297"/>
      <c r="R102" s="297"/>
      <c r="S102" s="297"/>
      <c r="T102" s="297"/>
      <c r="U102" s="297"/>
      <c r="V102" s="297"/>
      <c r="W102" s="297"/>
      <c r="X102" s="297"/>
      <c r="Y102" s="297"/>
      <c r="Z102" s="297"/>
      <c r="AA102" s="297"/>
      <c r="AB102" s="297"/>
      <c r="AC102" s="297"/>
      <c r="AD102" s="297"/>
      <c r="AE102" s="297"/>
      <c r="AF102" s="297"/>
      <c r="AG102" s="293">
        <f>'SO07c - Bednění '!J32</f>
        <v>0</v>
      </c>
      <c r="AH102" s="294"/>
      <c r="AI102" s="294"/>
      <c r="AJ102" s="294"/>
      <c r="AK102" s="294"/>
      <c r="AL102" s="294"/>
      <c r="AM102" s="294"/>
      <c r="AN102" s="293">
        <f t="shared" si="0"/>
        <v>0</v>
      </c>
      <c r="AO102" s="294"/>
      <c r="AP102" s="294"/>
      <c r="AQ102" s="99" t="s">
        <v>93</v>
      </c>
      <c r="AR102" s="54"/>
      <c r="AS102" s="100">
        <v>0</v>
      </c>
      <c r="AT102" s="101">
        <f t="shared" si="1"/>
        <v>0</v>
      </c>
      <c r="AU102" s="102">
        <f>'SO07c - Bednění '!P123</f>
        <v>0</v>
      </c>
      <c r="AV102" s="101">
        <f>'SO07c - Bednění '!J35</f>
        <v>0</v>
      </c>
      <c r="AW102" s="101">
        <f>'SO07c - Bednění '!J36</f>
        <v>0</v>
      </c>
      <c r="AX102" s="101">
        <f>'SO07c - Bednění '!J37</f>
        <v>0</v>
      </c>
      <c r="AY102" s="101">
        <f>'SO07c - Bednění '!J38</f>
        <v>0</v>
      </c>
      <c r="AZ102" s="101">
        <f>'SO07c - Bednění '!F35</f>
        <v>0</v>
      </c>
      <c r="BA102" s="101">
        <f>'SO07c - Bednění '!F36</f>
        <v>0</v>
      </c>
      <c r="BB102" s="101">
        <f>'SO07c - Bednění '!F37</f>
        <v>0</v>
      </c>
      <c r="BC102" s="101">
        <f>'SO07c - Bednění '!F38</f>
        <v>0</v>
      </c>
      <c r="BD102" s="103">
        <f>'SO07c - Bednění '!F39</f>
        <v>0</v>
      </c>
      <c r="BT102" s="104" t="s">
        <v>89</v>
      </c>
      <c r="BV102" s="104" t="s">
        <v>82</v>
      </c>
      <c r="BW102" s="104" t="s">
        <v>111</v>
      </c>
      <c r="BX102" s="104" t="s">
        <v>108</v>
      </c>
      <c r="CL102" s="104" t="s">
        <v>1</v>
      </c>
    </row>
    <row r="103" spans="1:91" s="3" customFormat="1" ht="16.5" customHeight="1">
      <c r="A103" s="97" t="s">
        <v>90</v>
      </c>
      <c r="B103" s="52"/>
      <c r="C103" s="98"/>
      <c r="D103" s="98"/>
      <c r="E103" s="297" t="s">
        <v>112</v>
      </c>
      <c r="F103" s="297"/>
      <c r="G103" s="297"/>
      <c r="H103" s="297"/>
      <c r="I103" s="297"/>
      <c r="J103" s="98"/>
      <c r="K103" s="297" t="s">
        <v>113</v>
      </c>
      <c r="L103" s="297"/>
      <c r="M103" s="297"/>
      <c r="N103" s="297"/>
      <c r="O103" s="297"/>
      <c r="P103" s="297"/>
      <c r="Q103" s="297"/>
      <c r="R103" s="297"/>
      <c r="S103" s="297"/>
      <c r="T103" s="297"/>
      <c r="U103" s="297"/>
      <c r="V103" s="297"/>
      <c r="W103" s="297"/>
      <c r="X103" s="297"/>
      <c r="Y103" s="297"/>
      <c r="Z103" s="297"/>
      <c r="AA103" s="297"/>
      <c r="AB103" s="297"/>
      <c r="AC103" s="297"/>
      <c r="AD103" s="297"/>
      <c r="AE103" s="297"/>
      <c r="AF103" s="297"/>
      <c r="AG103" s="293">
        <f>'VON07c - Vedlejší a ostat...'!J32</f>
        <v>0</v>
      </c>
      <c r="AH103" s="294"/>
      <c r="AI103" s="294"/>
      <c r="AJ103" s="294"/>
      <c r="AK103" s="294"/>
      <c r="AL103" s="294"/>
      <c r="AM103" s="294"/>
      <c r="AN103" s="293">
        <f t="shared" si="0"/>
        <v>0</v>
      </c>
      <c r="AO103" s="294"/>
      <c r="AP103" s="294"/>
      <c r="AQ103" s="99" t="s">
        <v>93</v>
      </c>
      <c r="AR103" s="54"/>
      <c r="AS103" s="100">
        <v>0</v>
      </c>
      <c r="AT103" s="101">
        <f t="shared" si="1"/>
        <v>0</v>
      </c>
      <c r="AU103" s="102">
        <f>'VON07c - Vedlejší a ostat...'!P121</f>
        <v>0</v>
      </c>
      <c r="AV103" s="101">
        <f>'VON07c - Vedlejší a ostat...'!J35</f>
        <v>0</v>
      </c>
      <c r="AW103" s="101">
        <f>'VON07c - Vedlejší a ostat...'!J36</f>
        <v>0</v>
      </c>
      <c r="AX103" s="101">
        <f>'VON07c - Vedlejší a ostat...'!J37</f>
        <v>0</v>
      </c>
      <c r="AY103" s="101">
        <f>'VON07c - Vedlejší a ostat...'!J38</f>
        <v>0</v>
      </c>
      <c r="AZ103" s="101">
        <f>'VON07c - Vedlejší a ostat...'!F35</f>
        <v>0</v>
      </c>
      <c r="BA103" s="101">
        <f>'VON07c - Vedlejší a ostat...'!F36</f>
        <v>0</v>
      </c>
      <c r="BB103" s="101">
        <f>'VON07c - Vedlejší a ostat...'!F37</f>
        <v>0</v>
      </c>
      <c r="BC103" s="101">
        <f>'VON07c - Vedlejší a ostat...'!F38</f>
        <v>0</v>
      </c>
      <c r="BD103" s="103">
        <f>'VON07c - Vedlejší a ostat...'!F39</f>
        <v>0</v>
      </c>
      <c r="BT103" s="104" t="s">
        <v>89</v>
      </c>
      <c r="BV103" s="104" t="s">
        <v>82</v>
      </c>
      <c r="BW103" s="104" t="s">
        <v>114</v>
      </c>
      <c r="BX103" s="104" t="s">
        <v>108</v>
      </c>
      <c r="CL103" s="104" t="s">
        <v>1</v>
      </c>
    </row>
    <row r="104" spans="1:91" s="6" customFormat="1" ht="27" customHeight="1">
      <c r="B104" s="87"/>
      <c r="C104" s="88"/>
      <c r="D104" s="298" t="s">
        <v>115</v>
      </c>
      <c r="E104" s="298"/>
      <c r="F104" s="298"/>
      <c r="G104" s="298"/>
      <c r="H104" s="298"/>
      <c r="I104" s="89"/>
      <c r="J104" s="298" t="s">
        <v>116</v>
      </c>
      <c r="K104" s="298"/>
      <c r="L104" s="298"/>
      <c r="M104" s="298"/>
      <c r="N104" s="298"/>
      <c r="O104" s="298"/>
      <c r="P104" s="298"/>
      <c r="Q104" s="298"/>
      <c r="R104" s="298"/>
      <c r="S104" s="298"/>
      <c r="T104" s="298"/>
      <c r="U104" s="298"/>
      <c r="V104" s="298"/>
      <c r="W104" s="298"/>
      <c r="X104" s="298"/>
      <c r="Y104" s="298"/>
      <c r="Z104" s="298"/>
      <c r="AA104" s="298"/>
      <c r="AB104" s="298"/>
      <c r="AC104" s="298"/>
      <c r="AD104" s="298"/>
      <c r="AE104" s="298"/>
      <c r="AF104" s="298"/>
      <c r="AG104" s="299">
        <f>ROUND(SUM(AG105:AG106),2)</f>
        <v>0</v>
      </c>
      <c r="AH104" s="296"/>
      <c r="AI104" s="296"/>
      <c r="AJ104" s="296"/>
      <c r="AK104" s="296"/>
      <c r="AL104" s="296"/>
      <c r="AM104" s="296"/>
      <c r="AN104" s="295">
        <f t="shared" si="0"/>
        <v>0</v>
      </c>
      <c r="AO104" s="296"/>
      <c r="AP104" s="296"/>
      <c r="AQ104" s="90" t="s">
        <v>86</v>
      </c>
      <c r="AR104" s="91"/>
      <c r="AS104" s="92">
        <f>ROUND(SUM(AS105:AS106),2)</f>
        <v>0</v>
      </c>
      <c r="AT104" s="93">
        <f t="shared" si="1"/>
        <v>0</v>
      </c>
      <c r="AU104" s="94">
        <f>ROUND(SUM(AU105:AU106),5)</f>
        <v>0</v>
      </c>
      <c r="AV104" s="93">
        <f>ROUND(AZ104*L29,2)</f>
        <v>0</v>
      </c>
      <c r="AW104" s="93">
        <f>ROUND(BA104*L30,2)</f>
        <v>0</v>
      </c>
      <c r="AX104" s="93">
        <f>ROUND(BB104*L29,2)</f>
        <v>0</v>
      </c>
      <c r="AY104" s="93">
        <f>ROUND(BC104*L30,2)</f>
        <v>0</v>
      </c>
      <c r="AZ104" s="93">
        <f>ROUND(SUM(AZ105:AZ106),2)</f>
        <v>0</v>
      </c>
      <c r="BA104" s="93">
        <f>ROUND(SUM(BA105:BA106),2)</f>
        <v>0</v>
      </c>
      <c r="BB104" s="93">
        <f>ROUND(SUM(BB105:BB106),2)</f>
        <v>0</v>
      </c>
      <c r="BC104" s="93">
        <f>ROUND(SUM(BC105:BC106),2)</f>
        <v>0</v>
      </c>
      <c r="BD104" s="95">
        <f>ROUND(SUM(BD105:BD106),2)</f>
        <v>0</v>
      </c>
      <c r="BS104" s="96" t="s">
        <v>79</v>
      </c>
      <c r="BT104" s="96" t="s">
        <v>87</v>
      </c>
      <c r="BU104" s="96" t="s">
        <v>81</v>
      </c>
      <c r="BV104" s="96" t="s">
        <v>82</v>
      </c>
      <c r="BW104" s="96" t="s">
        <v>117</v>
      </c>
      <c r="BX104" s="96" t="s">
        <v>5</v>
      </c>
      <c r="CL104" s="96" t="s">
        <v>1</v>
      </c>
      <c r="CM104" s="96" t="s">
        <v>89</v>
      </c>
    </row>
    <row r="105" spans="1:91" s="3" customFormat="1" ht="25.5" customHeight="1">
      <c r="A105" s="97" t="s">
        <v>90</v>
      </c>
      <c r="B105" s="52"/>
      <c r="C105" s="98"/>
      <c r="D105" s="98"/>
      <c r="E105" s="297" t="s">
        <v>118</v>
      </c>
      <c r="F105" s="297"/>
      <c r="G105" s="297"/>
      <c r="H105" s="297"/>
      <c r="I105" s="297"/>
      <c r="J105" s="98"/>
      <c r="K105" s="297" t="s">
        <v>116</v>
      </c>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3">
        <f>'SO07d - Celková oprava di...'!J32</f>
        <v>0</v>
      </c>
      <c r="AH105" s="294"/>
      <c r="AI105" s="294"/>
      <c r="AJ105" s="294"/>
      <c r="AK105" s="294"/>
      <c r="AL105" s="294"/>
      <c r="AM105" s="294"/>
      <c r="AN105" s="293">
        <f t="shared" si="0"/>
        <v>0</v>
      </c>
      <c r="AO105" s="294"/>
      <c r="AP105" s="294"/>
      <c r="AQ105" s="99" t="s">
        <v>93</v>
      </c>
      <c r="AR105" s="54"/>
      <c r="AS105" s="100">
        <v>0</v>
      </c>
      <c r="AT105" s="101">
        <f t="shared" si="1"/>
        <v>0</v>
      </c>
      <c r="AU105" s="102">
        <f>'SO07d - Celková oprava di...'!P125</f>
        <v>0</v>
      </c>
      <c r="AV105" s="101">
        <f>'SO07d - Celková oprava di...'!J35</f>
        <v>0</v>
      </c>
      <c r="AW105" s="101">
        <f>'SO07d - Celková oprava di...'!J36</f>
        <v>0</v>
      </c>
      <c r="AX105" s="101">
        <f>'SO07d - Celková oprava di...'!J37</f>
        <v>0</v>
      </c>
      <c r="AY105" s="101">
        <f>'SO07d - Celková oprava di...'!J38</f>
        <v>0</v>
      </c>
      <c r="AZ105" s="101">
        <f>'SO07d - Celková oprava di...'!F35</f>
        <v>0</v>
      </c>
      <c r="BA105" s="101">
        <f>'SO07d - Celková oprava di...'!F36</f>
        <v>0</v>
      </c>
      <c r="BB105" s="101">
        <f>'SO07d - Celková oprava di...'!F37</f>
        <v>0</v>
      </c>
      <c r="BC105" s="101">
        <f>'SO07d - Celková oprava di...'!F38</f>
        <v>0</v>
      </c>
      <c r="BD105" s="103">
        <f>'SO07d - Celková oprava di...'!F39</f>
        <v>0</v>
      </c>
      <c r="BT105" s="104" t="s">
        <v>89</v>
      </c>
      <c r="BV105" s="104" t="s">
        <v>82</v>
      </c>
      <c r="BW105" s="104" t="s">
        <v>119</v>
      </c>
      <c r="BX105" s="104" t="s">
        <v>117</v>
      </c>
      <c r="CL105" s="104" t="s">
        <v>1</v>
      </c>
    </row>
    <row r="106" spans="1:91" s="3" customFormat="1" ht="16.5" customHeight="1">
      <c r="A106" s="97" t="s">
        <v>90</v>
      </c>
      <c r="B106" s="52"/>
      <c r="C106" s="98"/>
      <c r="D106" s="98"/>
      <c r="E106" s="297" t="s">
        <v>120</v>
      </c>
      <c r="F106" s="297"/>
      <c r="G106" s="297"/>
      <c r="H106" s="297"/>
      <c r="I106" s="297"/>
      <c r="J106" s="98"/>
      <c r="K106" s="297" t="s">
        <v>121</v>
      </c>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3">
        <f>'VON07d - Vedlejší a ostat...'!J32</f>
        <v>0</v>
      </c>
      <c r="AH106" s="294"/>
      <c r="AI106" s="294"/>
      <c r="AJ106" s="294"/>
      <c r="AK106" s="294"/>
      <c r="AL106" s="294"/>
      <c r="AM106" s="294"/>
      <c r="AN106" s="293">
        <f t="shared" si="0"/>
        <v>0</v>
      </c>
      <c r="AO106" s="294"/>
      <c r="AP106" s="294"/>
      <c r="AQ106" s="99" t="s">
        <v>93</v>
      </c>
      <c r="AR106" s="54"/>
      <c r="AS106" s="100">
        <v>0</v>
      </c>
      <c r="AT106" s="101">
        <f t="shared" si="1"/>
        <v>0</v>
      </c>
      <c r="AU106" s="102">
        <f>'VON07d - Vedlejší a ostat...'!P121</f>
        <v>0</v>
      </c>
      <c r="AV106" s="101">
        <f>'VON07d - Vedlejší a ostat...'!J35</f>
        <v>0</v>
      </c>
      <c r="AW106" s="101">
        <f>'VON07d - Vedlejší a ostat...'!J36</f>
        <v>0</v>
      </c>
      <c r="AX106" s="101">
        <f>'VON07d - Vedlejší a ostat...'!J37</f>
        <v>0</v>
      </c>
      <c r="AY106" s="101">
        <f>'VON07d - Vedlejší a ostat...'!J38</f>
        <v>0</v>
      </c>
      <c r="AZ106" s="101">
        <f>'VON07d - Vedlejší a ostat...'!F35</f>
        <v>0</v>
      </c>
      <c r="BA106" s="101">
        <f>'VON07d - Vedlejší a ostat...'!F36</f>
        <v>0</v>
      </c>
      <c r="BB106" s="101">
        <f>'VON07d - Vedlejší a ostat...'!F37</f>
        <v>0</v>
      </c>
      <c r="BC106" s="101">
        <f>'VON07d - Vedlejší a ostat...'!F38</f>
        <v>0</v>
      </c>
      <c r="BD106" s="103">
        <f>'VON07d - Vedlejší a ostat...'!F39</f>
        <v>0</v>
      </c>
      <c r="BT106" s="104" t="s">
        <v>89</v>
      </c>
      <c r="BV106" s="104" t="s">
        <v>82</v>
      </c>
      <c r="BW106" s="104" t="s">
        <v>122</v>
      </c>
      <c r="BX106" s="104" t="s">
        <v>117</v>
      </c>
      <c r="CL106" s="104" t="s">
        <v>1</v>
      </c>
    </row>
    <row r="107" spans="1:91" s="6" customFormat="1" ht="16.5" customHeight="1">
      <c r="B107" s="87"/>
      <c r="C107" s="88"/>
      <c r="D107" s="298" t="s">
        <v>123</v>
      </c>
      <c r="E107" s="298"/>
      <c r="F107" s="298"/>
      <c r="G107" s="298"/>
      <c r="H107" s="298"/>
      <c r="I107" s="89"/>
      <c r="J107" s="298" t="s">
        <v>124</v>
      </c>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8"/>
      <c r="AG107" s="299">
        <f>ROUND(SUM(AG108:AG109),2)</f>
        <v>0</v>
      </c>
      <c r="AH107" s="296"/>
      <c r="AI107" s="296"/>
      <c r="AJ107" s="296"/>
      <c r="AK107" s="296"/>
      <c r="AL107" s="296"/>
      <c r="AM107" s="296"/>
      <c r="AN107" s="295">
        <f t="shared" si="0"/>
        <v>0</v>
      </c>
      <c r="AO107" s="296"/>
      <c r="AP107" s="296"/>
      <c r="AQ107" s="90" t="s">
        <v>86</v>
      </c>
      <c r="AR107" s="91"/>
      <c r="AS107" s="92">
        <f>ROUND(SUM(AS108:AS109),2)</f>
        <v>0</v>
      </c>
      <c r="AT107" s="93">
        <f t="shared" si="1"/>
        <v>0</v>
      </c>
      <c r="AU107" s="94">
        <f>ROUND(SUM(AU108:AU109),5)</f>
        <v>0</v>
      </c>
      <c r="AV107" s="93">
        <f>ROUND(AZ107*L29,2)</f>
        <v>0</v>
      </c>
      <c r="AW107" s="93">
        <f>ROUND(BA107*L30,2)</f>
        <v>0</v>
      </c>
      <c r="AX107" s="93">
        <f>ROUND(BB107*L29,2)</f>
        <v>0</v>
      </c>
      <c r="AY107" s="93">
        <f>ROUND(BC107*L30,2)</f>
        <v>0</v>
      </c>
      <c r="AZ107" s="93">
        <f>ROUND(SUM(AZ108:AZ109),2)</f>
        <v>0</v>
      </c>
      <c r="BA107" s="93">
        <f>ROUND(SUM(BA108:BA109),2)</f>
        <v>0</v>
      </c>
      <c r="BB107" s="93">
        <f>ROUND(SUM(BB108:BB109),2)</f>
        <v>0</v>
      </c>
      <c r="BC107" s="93">
        <f>ROUND(SUM(BC108:BC109),2)</f>
        <v>0</v>
      </c>
      <c r="BD107" s="95">
        <f>ROUND(SUM(BD108:BD109),2)</f>
        <v>0</v>
      </c>
      <c r="BS107" s="96" t="s">
        <v>79</v>
      </c>
      <c r="BT107" s="96" t="s">
        <v>87</v>
      </c>
      <c r="BU107" s="96" t="s">
        <v>81</v>
      </c>
      <c r="BV107" s="96" t="s">
        <v>82</v>
      </c>
      <c r="BW107" s="96" t="s">
        <v>125</v>
      </c>
      <c r="BX107" s="96" t="s">
        <v>5</v>
      </c>
      <c r="CL107" s="96" t="s">
        <v>1</v>
      </c>
      <c r="CM107" s="96" t="s">
        <v>89</v>
      </c>
    </row>
    <row r="108" spans="1:91" s="3" customFormat="1" ht="16.5" customHeight="1">
      <c r="A108" s="97" t="s">
        <v>90</v>
      </c>
      <c r="B108" s="52"/>
      <c r="C108" s="98"/>
      <c r="D108" s="98"/>
      <c r="E108" s="297" t="s">
        <v>126</v>
      </c>
      <c r="F108" s="297"/>
      <c r="G108" s="297"/>
      <c r="H108" s="297"/>
      <c r="I108" s="297"/>
      <c r="J108" s="98"/>
      <c r="K108" s="297" t="s">
        <v>110</v>
      </c>
      <c r="L108" s="297"/>
      <c r="M108" s="297"/>
      <c r="N108" s="297"/>
      <c r="O108" s="297"/>
      <c r="P108" s="297"/>
      <c r="Q108" s="297"/>
      <c r="R108" s="297"/>
      <c r="S108" s="297"/>
      <c r="T108" s="297"/>
      <c r="U108" s="297"/>
      <c r="V108" s="297"/>
      <c r="W108" s="297"/>
      <c r="X108" s="297"/>
      <c r="Y108" s="297"/>
      <c r="Z108" s="297"/>
      <c r="AA108" s="297"/>
      <c r="AB108" s="297"/>
      <c r="AC108" s="297"/>
      <c r="AD108" s="297"/>
      <c r="AE108" s="297"/>
      <c r="AF108" s="297"/>
      <c r="AG108" s="293">
        <f>'SO7.1 - Bednění '!J32</f>
        <v>0</v>
      </c>
      <c r="AH108" s="294"/>
      <c r="AI108" s="294"/>
      <c r="AJ108" s="294"/>
      <c r="AK108" s="294"/>
      <c r="AL108" s="294"/>
      <c r="AM108" s="294"/>
      <c r="AN108" s="293">
        <f t="shared" si="0"/>
        <v>0</v>
      </c>
      <c r="AO108" s="294"/>
      <c r="AP108" s="294"/>
      <c r="AQ108" s="99" t="s">
        <v>93</v>
      </c>
      <c r="AR108" s="54"/>
      <c r="AS108" s="100">
        <v>0</v>
      </c>
      <c r="AT108" s="101">
        <f t="shared" si="1"/>
        <v>0</v>
      </c>
      <c r="AU108" s="102">
        <f>'SO7.1 - Bednění '!P123</f>
        <v>0</v>
      </c>
      <c r="AV108" s="101">
        <f>'SO7.1 - Bednění '!J35</f>
        <v>0</v>
      </c>
      <c r="AW108" s="101">
        <f>'SO7.1 - Bednění '!J36</f>
        <v>0</v>
      </c>
      <c r="AX108" s="101">
        <f>'SO7.1 - Bednění '!J37</f>
        <v>0</v>
      </c>
      <c r="AY108" s="101">
        <f>'SO7.1 - Bednění '!J38</f>
        <v>0</v>
      </c>
      <c r="AZ108" s="101">
        <f>'SO7.1 - Bednění '!F35</f>
        <v>0</v>
      </c>
      <c r="BA108" s="101">
        <f>'SO7.1 - Bednění '!F36</f>
        <v>0</v>
      </c>
      <c r="BB108" s="101">
        <f>'SO7.1 - Bednění '!F37</f>
        <v>0</v>
      </c>
      <c r="BC108" s="101">
        <f>'SO7.1 - Bednění '!F38</f>
        <v>0</v>
      </c>
      <c r="BD108" s="103">
        <f>'SO7.1 - Bednění '!F39</f>
        <v>0</v>
      </c>
      <c r="BT108" s="104" t="s">
        <v>89</v>
      </c>
      <c r="BV108" s="104" t="s">
        <v>82</v>
      </c>
      <c r="BW108" s="104" t="s">
        <v>127</v>
      </c>
      <c r="BX108" s="104" t="s">
        <v>125</v>
      </c>
      <c r="CL108" s="104" t="s">
        <v>1</v>
      </c>
    </row>
    <row r="109" spans="1:91" s="3" customFormat="1" ht="16.5" customHeight="1">
      <c r="A109" s="97" t="s">
        <v>90</v>
      </c>
      <c r="B109" s="52"/>
      <c r="C109" s="98"/>
      <c r="D109" s="98"/>
      <c r="E109" s="297" t="s">
        <v>128</v>
      </c>
      <c r="F109" s="297"/>
      <c r="G109" s="297"/>
      <c r="H109" s="297"/>
      <c r="I109" s="297"/>
      <c r="J109" s="98"/>
      <c r="K109" s="297" t="s">
        <v>113</v>
      </c>
      <c r="L109" s="297"/>
      <c r="M109" s="297"/>
      <c r="N109" s="297"/>
      <c r="O109" s="297"/>
      <c r="P109" s="297"/>
      <c r="Q109" s="297"/>
      <c r="R109" s="297"/>
      <c r="S109" s="297"/>
      <c r="T109" s="297"/>
      <c r="U109" s="297"/>
      <c r="V109" s="297"/>
      <c r="W109" s="297"/>
      <c r="X109" s="297"/>
      <c r="Y109" s="297"/>
      <c r="Z109" s="297"/>
      <c r="AA109" s="297"/>
      <c r="AB109" s="297"/>
      <c r="AC109" s="297"/>
      <c r="AD109" s="297"/>
      <c r="AE109" s="297"/>
      <c r="AF109" s="297"/>
      <c r="AG109" s="293">
        <f>'VON7.1 - Vedlejší a ostat...'!J32</f>
        <v>0</v>
      </c>
      <c r="AH109" s="294"/>
      <c r="AI109" s="294"/>
      <c r="AJ109" s="294"/>
      <c r="AK109" s="294"/>
      <c r="AL109" s="294"/>
      <c r="AM109" s="294"/>
      <c r="AN109" s="293">
        <f t="shared" si="0"/>
        <v>0</v>
      </c>
      <c r="AO109" s="294"/>
      <c r="AP109" s="294"/>
      <c r="AQ109" s="99" t="s">
        <v>93</v>
      </c>
      <c r="AR109" s="54"/>
      <c r="AS109" s="100">
        <v>0</v>
      </c>
      <c r="AT109" s="101">
        <f t="shared" si="1"/>
        <v>0</v>
      </c>
      <c r="AU109" s="102">
        <f>'VON7.1 - Vedlejší a ostat...'!P121</f>
        <v>0</v>
      </c>
      <c r="AV109" s="101">
        <f>'VON7.1 - Vedlejší a ostat...'!J35</f>
        <v>0</v>
      </c>
      <c r="AW109" s="101">
        <f>'VON7.1 - Vedlejší a ostat...'!J36</f>
        <v>0</v>
      </c>
      <c r="AX109" s="101">
        <f>'VON7.1 - Vedlejší a ostat...'!J37</f>
        <v>0</v>
      </c>
      <c r="AY109" s="101">
        <f>'VON7.1 - Vedlejší a ostat...'!J38</f>
        <v>0</v>
      </c>
      <c r="AZ109" s="101">
        <f>'VON7.1 - Vedlejší a ostat...'!F35</f>
        <v>0</v>
      </c>
      <c r="BA109" s="101">
        <f>'VON7.1 - Vedlejší a ostat...'!F36</f>
        <v>0</v>
      </c>
      <c r="BB109" s="101">
        <f>'VON7.1 - Vedlejší a ostat...'!F37</f>
        <v>0</v>
      </c>
      <c r="BC109" s="101">
        <f>'VON7.1 - Vedlejší a ostat...'!F38</f>
        <v>0</v>
      </c>
      <c r="BD109" s="103">
        <f>'VON7.1 - Vedlejší a ostat...'!F39</f>
        <v>0</v>
      </c>
      <c r="BT109" s="104" t="s">
        <v>89</v>
      </c>
      <c r="BV109" s="104" t="s">
        <v>82</v>
      </c>
      <c r="BW109" s="104" t="s">
        <v>129</v>
      </c>
      <c r="BX109" s="104" t="s">
        <v>125</v>
      </c>
      <c r="CL109" s="104" t="s">
        <v>1</v>
      </c>
    </row>
    <row r="110" spans="1:91" s="6" customFormat="1" ht="27" customHeight="1">
      <c r="B110" s="87"/>
      <c r="C110" s="88"/>
      <c r="D110" s="298" t="s">
        <v>130</v>
      </c>
      <c r="E110" s="298"/>
      <c r="F110" s="298"/>
      <c r="G110" s="298"/>
      <c r="H110" s="298"/>
      <c r="I110" s="89"/>
      <c r="J110" s="298" t="s">
        <v>131</v>
      </c>
      <c r="K110" s="298"/>
      <c r="L110" s="298"/>
      <c r="M110" s="298"/>
      <c r="N110" s="298"/>
      <c r="O110" s="298"/>
      <c r="P110" s="298"/>
      <c r="Q110" s="298"/>
      <c r="R110" s="298"/>
      <c r="S110" s="298"/>
      <c r="T110" s="298"/>
      <c r="U110" s="298"/>
      <c r="V110" s="298"/>
      <c r="W110" s="298"/>
      <c r="X110" s="298"/>
      <c r="Y110" s="298"/>
      <c r="Z110" s="298"/>
      <c r="AA110" s="298"/>
      <c r="AB110" s="298"/>
      <c r="AC110" s="298"/>
      <c r="AD110" s="298"/>
      <c r="AE110" s="298"/>
      <c r="AF110" s="298"/>
      <c r="AG110" s="299">
        <f>ROUND(SUM(AG111:AG112),2)</f>
        <v>0</v>
      </c>
      <c r="AH110" s="296"/>
      <c r="AI110" s="296"/>
      <c r="AJ110" s="296"/>
      <c r="AK110" s="296"/>
      <c r="AL110" s="296"/>
      <c r="AM110" s="296"/>
      <c r="AN110" s="295">
        <f t="shared" si="0"/>
        <v>0</v>
      </c>
      <c r="AO110" s="296"/>
      <c r="AP110" s="296"/>
      <c r="AQ110" s="90" t="s">
        <v>86</v>
      </c>
      <c r="AR110" s="91"/>
      <c r="AS110" s="92">
        <f>ROUND(SUM(AS111:AS112),2)</f>
        <v>0</v>
      </c>
      <c r="AT110" s="93">
        <f t="shared" si="1"/>
        <v>0</v>
      </c>
      <c r="AU110" s="94">
        <f>ROUND(SUM(AU111:AU112),5)</f>
        <v>0</v>
      </c>
      <c r="AV110" s="93">
        <f>ROUND(AZ110*L29,2)</f>
        <v>0</v>
      </c>
      <c r="AW110" s="93">
        <f>ROUND(BA110*L30,2)</f>
        <v>0</v>
      </c>
      <c r="AX110" s="93">
        <f>ROUND(BB110*L29,2)</f>
        <v>0</v>
      </c>
      <c r="AY110" s="93">
        <f>ROUND(BC110*L30,2)</f>
        <v>0</v>
      </c>
      <c r="AZ110" s="93">
        <f>ROUND(SUM(AZ111:AZ112),2)</f>
        <v>0</v>
      </c>
      <c r="BA110" s="93">
        <f>ROUND(SUM(BA111:BA112),2)</f>
        <v>0</v>
      </c>
      <c r="BB110" s="93">
        <f>ROUND(SUM(BB111:BB112),2)</f>
        <v>0</v>
      </c>
      <c r="BC110" s="93">
        <f>ROUND(SUM(BC111:BC112),2)</f>
        <v>0</v>
      </c>
      <c r="BD110" s="95">
        <f>ROUND(SUM(BD111:BD112),2)</f>
        <v>0</v>
      </c>
      <c r="BS110" s="96" t="s">
        <v>79</v>
      </c>
      <c r="BT110" s="96" t="s">
        <v>87</v>
      </c>
      <c r="BU110" s="96" t="s">
        <v>81</v>
      </c>
      <c r="BV110" s="96" t="s">
        <v>82</v>
      </c>
      <c r="BW110" s="96" t="s">
        <v>132</v>
      </c>
      <c r="BX110" s="96" t="s">
        <v>5</v>
      </c>
      <c r="CL110" s="96" t="s">
        <v>1</v>
      </c>
      <c r="CM110" s="96" t="s">
        <v>89</v>
      </c>
    </row>
    <row r="111" spans="1:91" s="3" customFormat="1" ht="25.5" customHeight="1">
      <c r="A111" s="97" t="s">
        <v>90</v>
      </c>
      <c r="B111" s="52"/>
      <c r="C111" s="98"/>
      <c r="D111" s="98"/>
      <c r="E111" s="297" t="s">
        <v>133</v>
      </c>
      <c r="F111" s="297"/>
      <c r="G111" s="297"/>
      <c r="H111" s="297"/>
      <c r="I111" s="297"/>
      <c r="J111" s="98"/>
      <c r="K111" s="297" t="s">
        <v>131</v>
      </c>
      <c r="L111" s="297"/>
      <c r="M111" s="297"/>
      <c r="N111" s="297"/>
      <c r="O111" s="297"/>
      <c r="P111" s="297"/>
      <c r="Q111" s="297"/>
      <c r="R111" s="297"/>
      <c r="S111" s="297"/>
      <c r="T111" s="297"/>
      <c r="U111" s="297"/>
      <c r="V111" s="297"/>
      <c r="W111" s="297"/>
      <c r="X111" s="297"/>
      <c r="Y111" s="297"/>
      <c r="Z111" s="297"/>
      <c r="AA111" s="297"/>
      <c r="AB111" s="297"/>
      <c r="AC111" s="297"/>
      <c r="AD111" s="297"/>
      <c r="AE111" s="297"/>
      <c r="AF111" s="297"/>
      <c r="AG111" s="293">
        <f>'SO08a - Celková oprava di...'!J32</f>
        <v>0</v>
      </c>
      <c r="AH111" s="294"/>
      <c r="AI111" s="294"/>
      <c r="AJ111" s="294"/>
      <c r="AK111" s="294"/>
      <c r="AL111" s="294"/>
      <c r="AM111" s="294"/>
      <c r="AN111" s="293">
        <f t="shared" si="0"/>
        <v>0</v>
      </c>
      <c r="AO111" s="294"/>
      <c r="AP111" s="294"/>
      <c r="AQ111" s="99" t="s">
        <v>93</v>
      </c>
      <c r="AR111" s="54"/>
      <c r="AS111" s="100">
        <v>0</v>
      </c>
      <c r="AT111" s="101">
        <f t="shared" si="1"/>
        <v>0</v>
      </c>
      <c r="AU111" s="102">
        <f>'SO08a - Celková oprava di...'!P125</f>
        <v>0</v>
      </c>
      <c r="AV111" s="101">
        <f>'SO08a - Celková oprava di...'!J35</f>
        <v>0</v>
      </c>
      <c r="AW111" s="101">
        <f>'SO08a - Celková oprava di...'!J36</f>
        <v>0</v>
      </c>
      <c r="AX111" s="101">
        <f>'SO08a - Celková oprava di...'!J37</f>
        <v>0</v>
      </c>
      <c r="AY111" s="101">
        <f>'SO08a - Celková oprava di...'!J38</f>
        <v>0</v>
      </c>
      <c r="AZ111" s="101">
        <f>'SO08a - Celková oprava di...'!F35</f>
        <v>0</v>
      </c>
      <c r="BA111" s="101">
        <f>'SO08a - Celková oprava di...'!F36</f>
        <v>0</v>
      </c>
      <c r="BB111" s="101">
        <f>'SO08a - Celková oprava di...'!F37</f>
        <v>0</v>
      </c>
      <c r="BC111" s="101">
        <f>'SO08a - Celková oprava di...'!F38</f>
        <v>0</v>
      </c>
      <c r="BD111" s="103">
        <f>'SO08a - Celková oprava di...'!F39</f>
        <v>0</v>
      </c>
      <c r="BT111" s="104" t="s">
        <v>89</v>
      </c>
      <c r="BV111" s="104" t="s">
        <v>82</v>
      </c>
      <c r="BW111" s="104" t="s">
        <v>134</v>
      </c>
      <c r="BX111" s="104" t="s">
        <v>132</v>
      </c>
      <c r="CL111" s="104" t="s">
        <v>1</v>
      </c>
    </row>
    <row r="112" spans="1:91" s="3" customFormat="1" ht="25.5" customHeight="1">
      <c r="A112" s="97" t="s">
        <v>90</v>
      </c>
      <c r="B112" s="52"/>
      <c r="C112" s="98"/>
      <c r="D112" s="98"/>
      <c r="E112" s="297" t="s">
        <v>135</v>
      </c>
      <c r="F112" s="297"/>
      <c r="G112" s="297"/>
      <c r="H112" s="297"/>
      <c r="I112" s="297"/>
      <c r="J112" s="98"/>
      <c r="K112" s="297" t="s">
        <v>136</v>
      </c>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3">
        <f>'VON08a - Vedlejší a ostat...'!J32</f>
        <v>0</v>
      </c>
      <c r="AH112" s="294"/>
      <c r="AI112" s="294"/>
      <c r="AJ112" s="294"/>
      <c r="AK112" s="294"/>
      <c r="AL112" s="294"/>
      <c r="AM112" s="294"/>
      <c r="AN112" s="293">
        <f t="shared" si="0"/>
        <v>0</v>
      </c>
      <c r="AO112" s="294"/>
      <c r="AP112" s="294"/>
      <c r="AQ112" s="99" t="s">
        <v>93</v>
      </c>
      <c r="AR112" s="54"/>
      <c r="AS112" s="100">
        <v>0</v>
      </c>
      <c r="AT112" s="101">
        <f t="shared" si="1"/>
        <v>0</v>
      </c>
      <c r="AU112" s="102">
        <f>'VON08a - Vedlejší a ostat...'!P121</f>
        <v>0</v>
      </c>
      <c r="AV112" s="101">
        <f>'VON08a - Vedlejší a ostat...'!J35</f>
        <v>0</v>
      </c>
      <c r="AW112" s="101">
        <f>'VON08a - Vedlejší a ostat...'!J36</f>
        <v>0</v>
      </c>
      <c r="AX112" s="101">
        <f>'VON08a - Vedlejší a ostat...'!J37</f>
        <v>0</v>
      </c>
      <c r="AY112" s="101">
        <f>'VON08a - Vedlejší a ostat...'!J38</f>
        <v>0</v>
      </c>
      <c r="AZ112" s="101">
        <f>'VON08a - Vedlejší a ostat...'!F35</f>
        <v>0</v>
      </c>
      <c r="BA112" s="101">
        <f>'VON08a - Vedlejší a ostat...'!F36</f>
        <v>0</v>
      </c>
      <c r="BB112" s="101">
        <f>'VON08a - Vedlejší a ostat...'!F37</f>
        <v>0</v>
      </c>
      <c r="BC112" s="101">
        <f>'VON08a - Vedlejší a ostat...'!F38</f>
        <v>0</v>
      </c>
      <c r="BD112" s="103">
        <f>'VON08a - Vedlejší a ostat...'!F39</f>
        <v>0</v>
      </c>
      <c r="BT112" s="104" t="s">
        <v>89</v>
      </c>
      <c r="BV112" s="104" t="s">
        <v>82</v>
      </c>
      <c r="BW112" s="104" t="s">
        <v>137</v>
      </c>
      <c r="BX112" s="104" t="s">
        <v>132</v>
      </c>
      <c r="CL112" s="104" t="s">
        <v>1</v>
      </c>
    </row>
    <row r="113" spans="1:91" s="6" customFormat="1" ht="16.5" customHeight="1">
      <c r="B113" s="87"/>
      <c r="C113" s="88"/>
      <c r="D113" s="298" t="s">
        <v>138</v>
      </c>
      <c r="E113" s="298"/>
      <c r="F113" s="298"/>
      <c r="G113" s="298"/>
      <c r="H113" s="298"/>
      <c r="I113" s="89"/>
      <c r="J113" s="298" t="s">
        <v>139</v>
      </c>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9">
        <f>ROUND(SUM(AG114:AG115),2)</f>
        <v>0</v>
      </c>
      <c r="AH113" s="296"/>
      <c r="AI113" s="296"/>
      <c r="AJ113" s="296"/>
      <c r="AK113" s="296"/>
      <c r="AL113" s="296"/>
      <c r="AM113" s="296"/>
      <c r="AN113" s="295">
        <f t="shared" si="0"/>
        <v>0</v>
      </c>
      <c r="AO113" s="296"/>
      <c r="AP113" s="296"/>
      <c r="AQ113" s="90" t="s">
        <v>86</v>
      </c>
      <c r="AR113" s="91"/>
      <c r="AS113" s="92">
        <f>ROUND(SUM(AS114:AS115),2)</f>
        <v>0</v>
      </c>
      <c r="AT113" s="93">
        <f t="shared" si="1"/>
        <v>0</v>
      </c>
      <c r="AU113" s="94">
        <f>ROUND(SUM(AU114:AU115),5)</f>
        <v>0</v>
      </c>
      <c r="AV113" s="93">
        <f>ROUND(AZ113*L29,2)</f>
        <v>0</v>
      </c>
      <c r="AW113" s="93">
        <f>ROUND(BA113*L30,2)</f>
        <v>0</v>
      </c>
      <c r="AX113" s="93">
        <f>ROUND(BB113*L29,2)</f>
        <v>0</v>
      </c>
      <c r="AY113" s="93">
        <f>ROUND(BC113*L30,2)</f>
        <v>0</v>
      </c>
      <c r="AZ113" s="93">
        <f>ROUND(SUM(AZ114:AZ115),2)</f>
        <v>0</v>
      </c>
      <c r="BA113" s="93">
        <f>ROUND(SUM(BA114:BA115),2)</f>
        <v>0</v>
      </c>
      <c r="BB113" s="93">
        <f>ROUND(SUM(BB114:BB115),2)</f>
        <v>0</v>
      </c>
      <c r="BC113" s="93">
        <f>ROUND(SUM(BC114:BC115),2)</f>
        <v>0</v>
      </c>
      <c r="BD113" s="95">
        <f>ROUND(SUM(BD114:BD115),2)</f>
        <v>0</v>
      </c>
      <c r="BS113" s="96" t="s">
        <v>79</v>
      </c>
      <c r="BT113" s="96" t="s">
        <v>87</v>
      </c>
      <c r="BU113" s="96" t="s">
        <v>81</v>
      </c>
      <c r="BV113" s="96" t="s">
        <v>82</v>
      </c>
      <c r="BW113" s="96" t="s">
        <v>140</v>
      </c>
      <c r="BX113" s="96" t="s">
        <v>5</v>
      </c>
      <c r="CL113" s="96" t="s">
        <v>1</v>
      </c>
      <c r="CM113" s="96" t="s">
        <v>89</v>
      </c>
    </row>
    <row r="114" spans="1:91" s="3" customFormat="1" ht="16.5" customHeight="1">
      <c r="A114" s="97" t="s">
        <v>90</v>
      </c>
      <c r="B114" s="52"/>
      <c r="C114" s="98"/>
      <c r="D114" s="98"/>
      <c r="E114" s="297" t="s">
        <v>141</v>
      </c>
      <c r="F114" s="297"/>
      <c r="G114" s="297"/>
      <c r="H114" s="297"/>
      <c r="I114" s="297"/>
      <c r="J114" s="98"/>
      <c r="K114" s="297" t="s">
        <v>110</v>
      </c>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3">
        <f>'SO08b - Bednění '!J32</f>
        <v>0</v>
      </c>
      <c r="AH114" s="294"/>
      <c r="AI114" s="294"/>
      <c r="AJ114" s="294"/>
      <c r="AK114" s="294"/>
      <c r="AL114" s="294"/>
      <c r="AM114" s="294"/>
      <c r="AN114" s="293">
        <f t="shared" si="0"/>
        <v>0</v>
      </c>
      <c r="AO114" s="294"/>
      <c r="AP114" s="294"/>
      <c r="AQ114" s="99" t="s">
        <v>93</v>
      </c>
      <c r="AR114" s="54"/>
      <c r="AS114" s="100">
        <v>0</v>
      </c>
      <c r="AT114" s="101">
        <f t="shared" si="1"/>
        <v>0</v>
      </c>
      <c r="AU114" s="102">
        <f>'SO08b - Bednění '!P123</f>
        <v>0</v>
      </c>
      <c r="AV114" s="101">
        <f>'SO08b - Bednění '!J35</f>
        <v>0</v>
      </c>
      <c r="AW114" s="101">
        <f>'SO08b - Bednění '!J36</f>
        <v>0</v>
      </c>
      <c r="AX114" s="101">
        <f>'SO08b - Bednění '!J37</f>
        <v>0</v>
      </c>
      <c r="AY114" s="101">
        <f>'SO08b - Bednění '!J38</f>
        <v>0</v>
      </c>
      <c r="AZ114" s="101">
        <f>'SO08b - Bednění '!F35</f>
        <v>0</v>
      </c>
      <c r="BA114" s="101">
        <f>'SO08b - Bednění '!F36</f>
        <v>0</v>
      </c>
      <c r="BB114" s="101">
        <f>'SO08b - Bednění '!F37</f>
        <v>0</v>
      </c>
      <c r="BC114" s="101">
        <f>'SO08b - Bednění '!F38</f>
        <v>0</v>
      </c>
      <c r="BD114" s="103">
        <f>'SO08b - Bednění '!F39</f>
        <v>0</v>
      </c>
      <c r="BT114" s="104" t="s">
        <v>89</v>
      </c>
      <c r="BV114" s="104" t="s">
        <v>82</v>
      </c>
      <c r="BW114" s="104" t="s">
        <v>142</v>
      </c>
      <c r="BX114" s="104" t="s">
        <v>140</v>
      </c>
      <c r="CL114" s="104" t="s">
        <v>1</v>
      </c>
    </row>
    <row r="115" spans="1:91" s="3" customFormat="1" ht="16.5" customHeight="1">
      <c r="A115" s="97" t="s">
        <v>90</v>
      </c>
      <c r="B115" s="52"/>
      <c r="C115" s="98"/>
      <c r="D115" s="98"/>
      <c r="E115" s="297" t="s">
        <v>143</v>
      </c>
      <c r="F115" s="297"/>
      <c r="G115" s="297"/>
      <c r="H115" s="297"/>
      <c r="I115" s="297"/>
      <c r="J115" s="98"/>
      <c r="K115" s="297" t="s">
        <v>144</v>
      </c>
      <c r="L115" s="297"/>
      <c r="M115" s="297"/>
      <c r="N115" s="297"/>
      <c r="O115" s="297"/>
      <c r="P115" s="297"/>
      <c r="Q115" s="297"/>
      <c r="R115" s="297"/>
      <c r="S115" s="297"/>
      <c r="T115" s="297"/>
      <c r="U115" s="297"/>
      <c r="V115" s="297"/>
      <c r="W115" s="297"/>
      <c r="X115" s="297"/>
      <c r="Y115" s="297"/>
      <c r="Z115" s="297"/>
      <c r="AA115" s="297"/>
      <c r="AB115" s="297"/>
      <c r="AC115" s="297"/>
      <c r="AD115" s="297"/>
      <c r="AE115" s="297"/>
      <c r="AF115" s="297"/>
      <c r="AG115" s="293">
        <f>'VON08b - Vedlejší a ostat...'!J32</f>
        <v>0</v>
      </c>
      <c r="AH115" s="294"/>
      <c r="AI115" s="294"/>
      <c r="AJ115" s="294"/>
      <c r="AK115" s="294"/>
      <c r="AL115" s="294"/>
      <c r="AM115" s="294"/>
      <c r="AN115" s="293">
        <f t="shared" si="0"/>
        <v>0</v>
      </c>
      <c r="AO115" s="294"/>
      <c r="AP115" s="294"/>
      <c r="AQ115" s="99" t="s">
        <v>93</v>
      </c>
      <c r="AR115" s="54"/>
      <c r="AS115" s="100">
        <v>0</v>
      </c>
      <c r="AT115" s="101">
        <f t="shared" si="1"/>
        <v>0</v>
      </c>
      <c r="AU115" s="102">
        <f>'VON08b - Vedlejší a ostat...'!P121</f>
        <v>0</v>
      </c>
      <c r="AV115" s="101">
        <f>'VON08b - Vedlejší a ostat...'!J35</f>
        <v>0</v>
      </c>
      <c r="AW115" s="101">
        <f>'VON08b - Vedlejší a ostat...'!J36</f>
        <v>0</v>
      </c>
      <c r="AX115" s="101">
        <f>'VON08b - Vedlejší a ostat...'!J37</f>
        <v>0</v>
      </c>
      <c r="AY115" s="101">
        <f>'VON08b - Vedlejší a ostat...'!J38</f>
        <v>0</v>
      </c>
      <c r="AZ115" s="101">
        <f>'VON08b - Vedlejší a ostat...'!F35</f>
        <v>0</v>
      </c>
      <c r="BA115" s="101">
        <f>'VON08b - Vedlejší a ostat...'!F36</f>
        <v>0</v>
      </c>
      <c r="BB115" s="101">
        <f>'VON08b - Vedlejší a ostat...'!F37</f>
        <v>0</v>
      </c>
      <c r="BC115" s="101">
        <f>'VON08b - Vedlejší a ostat...'!F38</f>
        <v>0</v>
      </c>
      <c r="BD115" s="103">
        <f>'VON08b - Vedlejší a ostat...'!F39</f>
        <v>0</v>
      </c>
      <c r="BT115" s="104" t="s">
        <v>89</v>
      </c>
      <c r="BV115" s="104" t="s">
        <v>82</v>
      </c>
      <c r="BW115" s="104" t="s">
        <v>145</v>
      </c>
      <c r="BX115" s="104" t="s">
        <v>140</v>
      </c>
      <c r="CL115" s="104" t="s">
        <v>1</v>
      </c>
    </row>
    <row r="116" spans="1:91" s="6" customFormat="1" ht="27" customHeight="1">
      <c r="B116" s="87"/>
      <c r="C116" s="88"/>
      <c r="D116" s="298" t="s">
        <v>146</v>
      </c>
      <c r="E116" s="298"/>
      <c r="F116" s="298"/>
      <c r="G116" s="298"/>
      <c r="H116" s="298"/>
      <c r="I116" s="89"/>
      <c r="J116" s="298" t="s">
        <v>147</v>
      </c>
      <c r="K116" s="298"/>
      <c r="L116" s="298"/>
      <c r="M116" s="298"/>
      <c r="N116" s="298"/>
      <c r="O116" s="298"/>
      <c r="P116" s="298"/>
      <c r="Q116" s="298"/>
      <c r="R116" s="298"/>
      <c r="S116" s="298"/>
      <c r="T116" s="298"/>
      <c r="U116" s="298"/>
      <c r="V116" s="298"/>
      <c r="W116" s="298"/>
      <c r="X116" s="298"/>
      <c r="Y116" s="298"/>
      <c r="Z116" s="298"/>
      <c r="AA116" s="298"/>
      <c r="AB116" s="298"/>
      <c r="AC116" s="298"/>
      <c r="AD116" s="298"/>
      <c r="AE116" s="298"/>
      <c r="AF116" s="298"/>
      <c r="AG116" s="299">
        <f>ROUND(SUM(AG117:AG118),2)</f>
        <v>0</v>
      </c>
      <c r="AH116" s="296"/>
      <c r="AI116" s="296"/>
      <c r="AJ116" s="296"/>
      <c r="AK116" s="296"/>
      <c r="AL116" s="296"/>
      <c r="AM116" s="296"/>
      <c r="AN116" s="295">
        <f t="shared" si="0"/>
        <v>0</v>
      </c>
      <c r="AO116" s="296"/>
      <c r="AP116" s="296"/>
      <c r="AQ116" s="90" t="s">
        <v>86</v>
      </c>
      <c r="AR116" s="91"/>
      <c r="AS116" s="92">
        <f>ROUND(SUM(AS117:AS118),2)</f>
        <v>0</v>
      </c>
      <c r="AT116" s="93">
        <f t="shared" si="1"/>
        <v>0</v>
      </c>
      <c r="AU116" s="94">
        <f>ROUND(SUM(AU117:AU118),5)</f>
        <v>0</v>
      </c>
      <c r="AV116" s="93">
        <f>ROUND(AZ116*L29,2)</f>
        <v>0</v>
      </c>
      <c r="AW116" s="93">
        <f>ROUND(BA116*L30,2)</f>
        <v>0</v>
      </c>
      <c r="AX116" s="93">
        <f>ROUND(BB116*L29,2)</f>
        <v>0</v>
      </c>
      <c r="AY116" s="93">
        <f>ROUND(BC116*L30,2)</f>
        <v>0</v>
      </c>
      <c r="AZ116" s="93">
        <f>ROUND(SUM(AZ117:AZ118),2)</f>
        <v>0</v>
      </c>
      <c r="BA116" s="93">
        <f>ROUND(SUM(BA117:BA118),2)</f>
        <v>0</v>
      </c>
      <c r="BB116" s="93">
        <f>ROUND(SUM(BB117:BB118),2)</f>
        <v>0</v>
      </c>
      <c r="BC116" s="93">
        <f>ROUND(SUM(BC117:BC118),2)</f>
        <v>0</v>
      </c>
      <c r="BD116" s="95">
        <f>ROUND(SUM(BD117:BD118),2)</f>
        <v>0</v>
      </c>
      <c r="BS116" s="96" t="s">
        <v>79</v>
      </c>
      <c r="BT116" s="96" t="s">
        <v>87</v>
      </c>
      <c r="BU116" s="96" t="s">
        <v>81</v>
      </c>
      <c r="BV116" s="96" t="s">
        <v>82</v>
      </c>
      <c r="BW116" s="96" t="s">
        <v>148</v>
      </c>
      <c r="BX116" s="96" t="s">
        <v>5</v>
      </c>
      <c r="CL116" s="96" t="s">
        <v>1</v>
      </c>
      <c r="CM116" s="96" t="s">
        <v>89</v>
      </c>
    </row>
    <row r="117" spans="1:91" s="3" customFormat="1" ht="25.5" customHeight="1">
      <c r="A117" s="97" t="s">
        <v>90</v>
      </c>
      <c r="B117" s="52"/>
      <c r="C117" s="98"/>
      <c r="D117" s="98"/>
      <c r="E117" s="297" t="s">
        <v>149</v>
      </c>
      <c r="F117" s="297"/>
      <c r="G117" s="297"/>
      <c r="H117" s="297"/>
      <c r="I117" s="297"/>
      <c r="J117" s="98"/>
      <c r="K117" s="297" t="s">
        <v>147</v>
      </c>
      <c r="L117" s="297"/>
      <c r="M117" s="297"/>
      <c r="N117" s="297"/>
      <c r="O117" s="297"/>
      <c r="P117" s="297"/>
      <c r="Q117" s="297"/>
      <c r="R117" s="297"/>
      <c r="S117" s="297"/>
      <c r="T117" s="297"/>
      <c r="U117" s="297"/>
      <c r="V117" s="297"/>
      <c r="W117" s="297"/>
      <c r="X117" s="297"/>
      <c r="Y117" s="297"/>
      <c r="Z117" s="297"/>
      <c r="AA117" s="297"/>
      <c r="AB117" s="297"/>
      <c r="AC117" s="297"/>
      <c r="AD117" s="297"/>
      <c r="AE117" s="297"/>
      <c r="AF117" s="297"/>
      <c r="AG117" s="293">
        <f>'SO09 - Dilatační spáry st...'!J32</f>
        <v>0</v>
      </c>
      <c r="AH117" s="294"/>
      <c r="AI117" s="294"/>
      <c r="AJ117" s="294"/>
      <c r="AK117" s="294"/>
      <c r="AL117" s="294"/>
      <c r="AM117" s="294"/>
      <c r="AN117" s="293">
        <f t="shared" si="0"/>
        <v>0</v>
      </c>
      <c r="AO117" s="294"/>
      <c r="AP117" s="294"/>
      <c r="AQ117" s="99" t="s">
        <v>93</v>
      </c>
      <c r="AR117" s="54"/>
      <c r="AS117" s="100">
        <v>0</v>
      </c>
      <c r="AT117" s="101">
        <f t="shared" si="1"/>
        <v>0</v>
      </c>
      <c r="AU117" s="102">
        <f>'SO09 - Dilatační spáry st...'!P126</f>
        <v>0</v>
      </c>
      <c r="AV117" s="101">
        <f>'SO09 - Dilatační spáry st...'!J35</f>
        <v>0</v>
      </c>
      <c r="AW117" s="101">
        <f>'SO09 - Dilatační spáry st...'!J36</f>
        <v>0</v>
      </c>
      <c r="AX117" s="101">
        <f>'SO09 - Dilatační spáry st...'!J37</f>
        <v>0</v>
      </c>
      <c r="AY117" s="101">
        <f>'SO09 - Dilatační spáry st...'!J38</f>
        <v>0</v>
      </c>
      <c r="AZ117" s="101">
        <f>'SO09 - Dilatační spáry st...'!F35</f>
        <v>0</v>
      </c>
      <c r="BA117" s="101">
        <f>'SO09 - Dilatační spáry st...'!F36</f>
        <v>0</v>
      </c>
      <c r="BB117" s="101">
        <f>'SO09 - Dilatační spáry st...'!F37</f>
        <v>0</v>
      </c>
      <c r="BC117" s="101">
        <f>'SO09 - Dilatační spáry st...'!F38</f>
        <v>0</v>
      </c>
      <c r="BD117" s="103">
        <f>'SO09 - Dilatační spáry st...'!F39</f>
        <v>0</v>
      </c>
      <c r="BT117" s="104" t="s">
        <v>89</v>
      </c>
      <c r="BV117" s="104" t="s">
        <v>82</v>
      </c>
      <c r="BW117" s="104" t="s">
        <v>150</v>
      </c>
      <c r="BX117" s="104" t="s">
        <v>148</v>
      </c>
      <c r="CL117" s="104" t="s">
        <v>1</v>
      </c>
    </row>
    <row r="118" spans="1:91" s="3" customFormat="1" ht="25.5" customHeight="1">
      <c r="A118" s="97" t="s">
        <v>90</v>
      </c>
      <c r="B118" s="52"/>
      <c r="C118" s="98"/>
      <c r="D118" s="98"/>
      <c r="E118" s="297" t="s">
        <v>151</v>
      </c>
      <c r="F118" s="297"/>
      <c r="G118" s="297"/>
      <c r="H118" s="297"/>
      <c r="I118" s="297"/>
      <c r="J118" s="98"/>
      <c r="K118" s="297" t="s">
        <v>152</v>
      </c>
      <c r="L118" s="297"/>
      <c r="M118" s="297"/>
      <c r="N118" s="297"/>
      <c r="O118" s="297"/>
      <c r="P118" s="297"/>
      <c r="Q118" s="297"/>
      <c r="R118" s="297"/>
      <c r="S118" s="297"/>
      <c r="T118" s="297"/>
      <c r="U118" s="297"/>
      <c r="V118" s="297"/>
      <c r="W118" s="297"/>
      <c r="X118" s="297"/>
      <c r="Y118" s="297"/>
      <c r="Z118" s="297"/>
      <c r="AA118" s="297"/>
      <c r="AB118" s="297"/>
      <c r="AC118" s="297"/>
      <c r="AD118" s="297"/>
      <c r="AE118" s="297"/>
      <c r="AF118" s="297"/>
      <c r="AG118" s="293">
        <f>'VON09 - Vedlejší a ostatn...'!J32</f>
        <v>0</v>
      </c>
      <c r="AH118" s="294"/>
      <c r="AI118" s="294"/>
      <c r="AJ118" s="294"/>
      <c r="AK118" s="294"/>
      <c r="AL118" s="294"/>
      <c r="AM118" s="294"/>
      <c r="AN118" s="293">
        <f t="shared" si="0"/>
        <v>0</v>
      </c>
      <c r="AO118" s="294"/>
      <c r="AP118" s="294"/>
      <c r="AQ118" s="99" t="s">
        <v>93</v>
      </c>
      <c r="AR118" s="54"/>
      <c r="AS118" s="100">
        <v>0</v>
      </c>
      <c r="AT118" s="101">
        <f t="shared" si="1"/>
        <v>0</v>
      </c>
      <c r="AU118" s="102">
        <f>'VON09 - Vedlejší a ostatn...'!P121</f>
        <v>0</v>
      </c>
      <c r="AV118" s="101">
        <f>'VON09 - Vedlejší a ostatn...'!J35</f>
        <v>0</v>
      </c>
      <c r="AW118" s="101">
        <f>'VON09 - Vedlejší a ostatn...'!J36</f>
        <v>0</v>
      </c>
      <c r="AX118" s="101">
        <f>'VON09 - Vedlejší a ostatn...'!J37</f>
        <v>0</v>
      </c>
      <c r="AY118" s="101">
        <f>'VON09 - Vedlejší a ostatn...'!J38</f>
        <v>0</v>
      </c>
      <c r="AZ118" s="101">
        <f>'VON09 - Vedlejší a ostatn...'!F35</f>
        <v>0</v>
      </c>
      <c r="BA118" s="101">
        <f>'VON09 - Vedlejší a ostatn...'!F36</f>
        <v>0</v>
      </c>
      <c r="BB118" s="101">
        <f>'VON09 - Vedlejší a ostatn...'!F37</f>
        <v>0</v>
      </c>
      <c r="BC118" s="101">
        <f>'VON09 - Vedlejší a ostatn...'!F38</f>
        <v>0</v>
      </c>
      <c r="BD118" s="103">
        <f>'VON09 - Vedlejší a ostatn...'!F39</f>
        <v>0</v>
      </c>
      <c r="BT118" s="104" t="s">
        <v>89</v>
      </c>
      <c r="BV118" s="104" t="s">
        <v>82</v>
      </c>
      <c r="BW118" s="104" t="s">
        <v>153</v>
      </c>
      <c r="BX118" s="104" t="s">
        <v>148</v>
      </c>
      <c r="CL118" s="104" t="s">
        <v>1</v>
      </c>
    </row>
    <row r="119" spans="1:91" s="6" customFormat="1" ht="27" customHeight="1">
      <c r="B119" s="87"/>
      <c r="C119" s="88"/>
      <c r="D119" s="298" t="s">
        <v>154</v>
      </c>
      <c r="E119" s="298"/>
      <c r="F119" s="298"/>
      <c r="G119" s="298"/>
      <c r="H119" s="298"/>
      <c r="I119" s="89"/>
      <c r="J119" s="298" t="s">
        <v>155</v>
      </c>
      <c r="K119" s="298"/>
      <c r="L119" s="298"/>
      <c r="M119" s="298"/>
      <c r="N119" s="298"/>
      <c r="O119" s="298"/>
      <c r="P119" s="298"/>
      <c r="Q119" s="298"/>
      <c r="R119" s="298"/>
      <c r="S119" s="298"/>
      <c r="T119" s="298"/>
      <c r="U119" s="298"/>
      <c r="V119" s="298"/>
      <c r="W119" s="298"/>
      <c r="X119" s="298"/>
      <c r="Y119" s="298"/>
      <c r="Z119" s="298"/>
      <c r="AA119" s="298"/>
      <c r="AB119" s="298"/>
      <c r="AC119" s="298"/>
      <c r="AD119" s="298"/>
      <c r="AE119" s="298"/>
      <c r="AF119" s="298"/>
      <c r="AG119" s="299">
        <f>ROUND(SUM(AG120:AG121),2)</f>
        <v>0</v>
      </c>
      <c r="AH119" s="296"/>
      <c r="AI119" s="296"/>
      <c r="AJ119" s="296"/>
      <c r="AK119" s="296"/>
      <c r="AL119" s="296"/>
      <c r="AM119" s="296"/>
      <c r="AN119" s="295">
        <f t="shared" si="0"/>
        <v>0</v>
      </c>
      <c r="AO119" s="296"/>
      <c r="AP119" s="296"/>
      <c r="AQ119" s="90" t="s">
        <v>86</v>
      </c>
      <c r="AR119" s="91"/>
      <c r="AS119" s="92">
        <f>ROUND(SUM(AS120:AS121),2)</f>
        <v>0</v>
      </c>
      <c r="AT119" s="93">
        <f t="shared" si="1"/>
        <v>0</v>
      </c>
      <c r="AU119" s="94">
        <f>ROUND(SUM(AU120:AU121),5)</f>
        <v>0</v>
      </c>
      <c r="AV119" s="93">
        <f>ROUND(AZ119*L29,2)</f>
        <v>0</v>
      </c>
      <c r="AW119" s="93">
        <f>ROUND(BA119*L30,2)</f>
        <v>0</v>
      </c>
      <c r="AX119" s="93">
        <f>ROUND(BB119*L29,2)</f>
        <v>0</v>
      </c>
      <c r="AY119" s="93">
        <f>ROUND(BC119*L30,2)</f>
        <v>0</v>
      </c>
      <c r="AZ119" s="93">
        <f>ROUND(SUM(AZ120:AZ121),2)</f>
        <v>0</v>
      </c>
      <c r="BA119" s="93">
        <f>ROUND(SUM(BA120:BA121),2)</f>
        <v>0</v>
      </c>
      <c r="BB119" s="93">
        <f>ROUND(SUM(BB120:BB121),2)</f>
        <v>0</v>
      </c>
      <c r="BC119" s="93">
        <f>ROUND(SUM(BC120:BC121),2)</f>
        <v>0</v>
      </c>
      <c r="BD119" s="95">
        <f>ROUND(SUM(BD120:BD121),2)</f>
        <v>0</v>
      </c>
      <c r="BS119" s="96" t="s">
        <v>79</v>
      </c>
      <c r="BT119" s="96" t="s">
        <v>87</v>
      </c>
      <c r="BU119" s="96" t="s">
        <v>81</v>
      </c>
      <c r="BV119" s="96" t="s">
        <v>82</v>
      </c>
      <c r="BW119" s="96" t="s">
        <v>156</v>
      </c>
      <c r="BX119" s="96" t="s">
        <v>5</v>
      </c>
      <c r="CL119" s="96" t="s">
        <v>1</v>
      </c>
      <c r="CM119" s="96" t="s">
        <v>89</v>
      </c>
    </row>
    <row r="120" spans="1:91" s="3" customFormat="1" ht="25.5" customHeight="1">
      <c r="A120" s="97" t="s">
        <v>90</v>
      </c>
      <c r="B120" s="52"/>
      <c r="C120" s="98"/>
      <c r="D120" s="98"/>
      <c r="E120" s="297" t="s">
        <v>157</v>
      </c>
      <c r="F120" s="297"/>
      <c r="G120" s="297"/>
      <c r="H120" s="297"/>
      <c r="I120" s="297"/>
      <c r="J120" s="98"/>
      <c r="K120" s="297" t="s">
        <v>155</v>
      </c>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3">
        <f>'SO10 - Dilatační spáry st...'!J32</f>
        <v>0</v>
      </c>
      <c r="AH120" s="294"/>
      <c r="AI120" s="294"/>
      <c r="AJ120" s="294"/>
      <c r="AK120" s="294"/>
      <c r="AL120" s="294"/>
      <c r="AM120" s="294"/>
      <c r="AN120" s="293">
        <f t="shared" si="0"/>
        <v>0</v>
      </c>
      <c r="AO120" s="294"/>
      <c r="AP120" s="294"/>
      <c r="AQ120" s="99" t="s">
        <v>93</v>
      </c>
      <c r="AR120" s="54"/>
      <c r="AS120" s="100">
        <v>0</v>
      </c>
      <c r="AT120" s="101">
        <f t="shared" si="1"/>
        <v>0</v>
      </c>
      <c r="AU120" s="102">
        <f>'SO10 - Dilatační spáry st...'!P127</f>
        <v>0</v>
      </c>
      <c r="AV120" s="101">
        <f>'SO10 - Dilatační spáry st...'!J35</f>
        <v>0</v>
      </c>
      <c r="AW120" s="101">
        <f>'SO10 - Dilatační spáry st...'!J36</f>
        <v>0</v>
      </c>
      <c r="AX120" s="101">
        <f>'SO10 - Dilatační spáry st...'!J37</f>
        <v>0</v>
      </c>
      <c r="AY120" s="101">
        <f>'SO10 - Dilatační spáry st...'!J38</f>
        <v>0</v>
      </c>
      <c r="AZ120" s="101">
        <f>'SO10 - Dilatační spáry st...'!F35</f>
        <v>0</v>
      </c>
      <c r="BA120" s="101">
        <f>'SO10 - Dilatační spáry st...'!F36</f>
        <v>0</v>
      </c>
      <c r="BB120" s="101">
        <f>'SO10 - Dilatační spáry st...'!F37</f>
        <v>0</v>
      </c>
      <c r="BC120" s="101">
        <f>'SO10 - Dilatační spáry st...'!F38</f>
        <v>0</v>
      </c>
      <c r="BD120" s="103">
        <f>'SO10 - Dilatační spáry st...'!F39</f>
        <v>0</v>
      </c>
      <c r="BT120" s="104" t="s">
        <v>89</v>
      </c>
      <c r="BV120" s="104" t="s">
        <v>82</v>
      </c>
      <c r="BW120" s="104" t="s">
        <v>158</v>
      </c>
      <c r="BX120" s="104" t="s">
        <v>156</v>
      </c>
      <c r="CL120" s="104" t="s">
        <v>1</v>
      </c>
    </row>
    <row r="121" spans="1:91" s="3" customFormat="1" ht="16.5" customHeight="1">
      <c r="A121" s="97" t="s">
        <v>90</v>
      </c>
      <c r="B121" s="52"/>
      <c r="C121" s="98"/>
      <c r="D121" s="98"/>
      <c r="E121" s="297" t="s">
        <v>159</v>
      </c>
      <c r="F121" s="297"/>
      <c r="G121" s="297"/>
      <c r="H121" s="297"/>
      <c r="I121" s="297"/>
      <c r="J121" s="98"/>
      <c r="K121" s="297" t="s">
        <v>160</v>
      </c>
      <c r="L121" s="297"/>
      <c r="M121" s="297"/>
      <c r="N121" s="297"/>
      <c r="O121" s="297"/>
      <c r="P121" s="297"/>
      <c r="Q121" s="297"/>
      <c r="R121" s="297"/>
      <c r="S121" s="297"/>
      <c r="T121" s="297"/>
      <c r="U121" s="297"/>
      <c r="V121" s="297"/>
      <c r="W121" s="297"/>
      <c r="X121" s="297"/>
      <c r="Y121" s="297"/>
      <c r="Z121" s="297"/>
      <c r="AA121" s="297"/>
      <c r="AB121" s="297"/>
      <c r="AC121" s="297"/>
      <c r="AD121" s="297"/>
      <c r="AE121" s="297"/>
      <c r="AF121" s="297"/>
      <c r="AG121" s="293">
        <f>'VON10 - Vedlejší a ostatn...'!J32</f>
        <v>0</v>
      </c>
      <c r="AH121" s="294"/>
      <c r="AI121" s="294"/>
      <c r="AJ121" s="294"/>
      <c r="AK121" s="294"/>
      <c r="AL121" s="294"/>
      <c r="AM121" s="294"/>
      <c r="AN121" s="293">
        <f t="shared" si="0"/>
        <v>0</v>
      </c>
      <c r="AO121" s="294"/>
      <c r="AP121" s="294"/>
      <c r="AQ121" s="99" t="s">
        <v>93</v>
      </c>
      <c r="AR121" s="54"/>
      <c r="AS121" s="100">
        <v>0</v>
      </c>
      <c r="AT121" s="101">
        <f t="shared" si="1"/>
        <v>0</v>
      </c>
      <c r="AU121" s="102">
        <f>'VON10 - Vedlejší a ostatn...'!P121</f>
        <v>0</v>
      </c>
      <c r="AV121" s="101">
        <f>'VON10 - Vedlejší a ostatn...'!J35</f>
        <v>0</v>
      </c>
      <c r="AW121" s="101">
        <f>'VON10 - Vedlejší a ostatn...'!J36</f>
        <v>0</v>
      </c>
      <c r="AX121" s="101">
        <f>'VON10 - Vedlejší a ostatn...'!J37</f>
        <v>0</v>
      </c>
      <c r="AY121" s="101">
        <f>'VON10 - Vedlejší a ostatn...'!J38</f>
        <v>0</v>
      </c>
      <c r="AZ121" s="101">
        <f>'VON10 - Vedlejší a ostatn...'!F35</f>
        <v>0</v>
      </c>
      <c r="BA121" s="101">
        <f>'VON10 - Vedlejší a ostatn...'!F36</f>
        <v>0</v>
      </c>
      <c r="BB121" s="101">
        <f>'VON10 - Vedlejší a ostatn...'!F37</f>
        <v>0</v>
      </c>
      <c r="BC121" s="101">
        <f>'VON10 - Vedlejší a ostatn...'!F38</f>
        <v>0</v>
      </c>
      <c r="BD121" s="103">
        <f>'VON10 - Vedlejší a ostatn...'!F39</f>
        <v>0</v>
      </c>
      <c r="BT121" s="104" t="s">
        <v>89</v>
      </c>
      <c r="BV121" s="104" t="s">
        <v>82</v>
      </c>
      <c r="BW121" s="104" t="s">
        <v>161</v>
      </c>
      <c r="BX121" s="104" t="s">
        <v>156</v>
      </c>
      <c r="CL121" s="104" t="s">
        <v>1</v>
      </c>
    </row>
    <row r="122" spans="1:91" s="6" customFormat="1" ht="27" customHeight="1">
      <c r="B122" s="87"/>
      <c r="C122" s="88"/>
      <c r="D122" s="298" t="s">
        <v>162</v>
      </c>
      <c r="E122" s="298"/>
      <c r="F122" s="298"/>
      <c r="G122" s="298"/>
      <c r="H122" s="298"/>
      <c r="I122" s="89"/>
      <c r="J122" s="298" t="s">
        <v>163</v>
      </c>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9">
        <f>ROUND(SUM(AG123:AG124),2)</f>
        <v>0</v>
      </c>
      <c r="AH122" s="296"/>
      <c r="AI122" s="296"/>
      <c r="AJ122" s="296"/>
      <c r="AK122" s="296"/>
      <c r="AL122" s="296"/>
      <c r="AM122" s="296"/>
      <c r="AN122" s="295">
        <f t="shared" si="0"/>
        <v>0</v>
      </c>
      <c r="AO122" s="296"/>
      <c r="AP122" s="296"/>
      <c r="AQ122" s="90" t="s">
        <v>86</v>
      </c>
      <c r="AR122" s="91"/>
      <c r="AS122" s="92">
        <f>ROUND(SUM(AS123:AS124),2)</f>
        <v>0</v>
      </c>
      <c r="AT122" s="93">
        <f t="shared" si="1"/>
        <v>0</v>
      </c>
      <c r="AU122" s="94">
        <f>ROUND(SUM(AU123:AU124),5)</f>
        <v>0</v>
      </c>
      <c r="AV122" s="93">
        <f>ROUND(AZ122*L29,2)</f>
        <v>0</v>
      </c>
      <c r="AW122" s="93">
        <f>ROUND(BA122*L30,2)</f>
        <v>0</v>
      </c>
      <c r="AX122" s="93">
        <f>ROUND(BB122*L29,2)</f>
        <v>0</v>
      </c>
      <c r="AY122" s="93">
        <f>ROUND(BC122*L30,2)</f>
        <v>0</v>
      </c>
      <c r="AZ122" s="93">
        <f>ROUND(SUM(AZ123:AZ124),2)</f>
        <v>0</v>
      </c>
      <c r="BA122" s="93">
        <f>ROUND(SUM(BA123:BA124),2)</f>
        <v>0</v>
      </c>
      <c r="BB122" s="93">
        <f>ROUND(SUM(BB123:BB124),2)</f>
        <v>0</v>
      </c>
      <c r="BC122" s="93">
        <f>ROUND(SUM(BC123:BC124),2)</f>
        <v>0</v>
      </c>
      <c r="BD122" s="95">
        <f>ROUND(SUM(BD123:BD124),2)</f>
        <v>0</v>
      </c>
      <c r="BS122" s="96" t="s">
        <v>79</v>
      </c>
      <c r="BT122" s="96" t="s">
        <v>87</v>
      </c>
      <c r="BU122" s="96" t="s">
        <v>81</v>
      </c>
      <c r="BV122" s="96" t="s">
        <v>82</v>
      </c>
      <c r="BW122" s="96" t="s">
        <v>164</v>
      </c>
      <c r="BX122" s="96" t="s">
        <v>5</v>
      </c>
      <c r="CL122" s="96" t="s">
        <v>1</v>
      </c>
      <c r="CM122" s="96" t="s">
        <v>89</v>
      </c>
    </row>
    <row r="123" spans="1:91" s="3" customFormat="1" ht="25.5" customHeight="1">
      <c r="A123" s="97" t="s">
        <v>90</v>
      </c>
      <c r="B123" s="52"/>
      <c r="C123" s="98"/>
      <c r="D123" s="98"/>
      <c r="E123" s="297" t="s">
        <v>165</v>
      </c>
      <c r="F123" s="297"/>
      <c r="G123" s="297"/>
      <c r="H123" s="297"/>
      <c r="I123" s="297"/>
      <c r="J123" s="98"/>
      <c r="K123" s="297" t="s">
        <v>163</v>
      </c>
      <c r="L123" s="297"/>
      <c r="M123" s="297"/>
      <c r="N123" s="297"/>
      <c r="O123" s="297"/>
      <c r="P123" s="297"/>
      <c r="Q123" s="297"/>
      <c r="R123" s="297"/>
      <c r="S123" s="297"/>
      <c r="T123" s="297"/>
      <c r="U123" s="297"/>
      <c r="V123" s="297"/>
      <c r="W123" s="297"/>
      <c r="X123" s="297"/>
      <c r="Y123" s="297"/>
      <c r="Z123" s="297"/>
      <c r="AA123" s="297"/>
      <c r="AB123" s="297"/>
      <c r="AC123" s="297"/>
      <c r="AD123" s="297"/>
      <c r="AE123" s="297"/>
      <c r="AF123" s="297"/>
      <c r="AG123" s="293">
        <f>'SO09,10 - Převedení vody ...'!J32</f>
        <v>0</v>
      </c>
      <c r="AH123" s="294"/>
      <c r="AI123" s="294"/>
      <c r="AJ123" s="294"/>
      <c r="AK123" s="294"/>
      <c r="AL123" s="294"/>
      <c r="AM123" s="294"/>
      <c r="AN123" s="293">
        <f t="shared" si="0"/>
        <v>0</v>
      </c>
      <c r="AO123" s="294"/>
      <c r="AP123" s="294"/>
      <c r="AQ123" s="99" t="s">
        <v>93</v>
      </c>
      <c r="AR123" s="54"/>
      <c r="AS123" s="100">
        <v>0</v>
      </c>
      <c r="AT123" s="101">
        <f t="shared" si="1"/>
        <v>0</v>
      </c>
      <c r="AU123" s="102">
        <f>'SO09,10 - Převedení vody ...'!P122</f>
        <v>0</v>
      </c>
      <c r="AV123" s="101">
        <f>'SO09,10 - Převedení vody ...'!J35</f>
        <v>0</v>
      </c>
      <c r="AW123" s="101">
        <f>'SO09,10 - Převedení vody ...'!J36</f>
        <v>0</v>
      </c>
      <c r="AX123" s="101">
        <f>'SO09,10 - Převedení vody ...'!J37</f>
        <v>0</v>
      </c>
      <c r="AY123" s="101">
        <f>'SO09,10 - Převedení vody ...'!J38</f>
        <v>0</v>
      </c>
      <c r="AZ123" s="101">
        <f>'SO09,10 - Převedení vody ...'!F35</f>
        <v>0</v>
      </c>
      <c r="BA123" s="101">
        <f>'SO09,10 - Převedení vody ...'!F36</f>
        <v>0</v>
      </c>
      <c r="BB123" s="101">
        <f>'SO09,10 - Převedení vody ...'!F37</f>
        <v>0</v>
      </c>
      <c r="BC123" s="101">
        <f>'SO09,10 - Převedení vody ...'!F38</f>
        <v>0</v>
      </c>
      <c r="BD123" s="103">
        <f>'SO09,10 - Převedení vody ...'!F39</f>
        <v>0</v>
      </c>
      <c r="BT123" s="104" t="s">
        <v>89</v>
      </c>
      <c r="BV123" s="104" t="s">
        <v>82</v>
      </c>
      <c r="BW123" s="104" t="s">
        <v>166</v>
      </c>
      <c r="BX123" s="104" t="s">
        <v>164</v>
      </c>
      <c r="CL123" s="104" t="s">
        <v>1</v>
      </c>
    </row>
    <row r="124" spans="1:91" s="3" customFormat="1" ht="25.5" customHeight="1">
      <c r="A124" s="97" t="s">
        <v>90</v>
      </c>
      <c r="B124" s="52"/>
      <c r="C124" s="98"/>
      <c r="D124" s="98"/>
      <c r="E124" s="297" t="s">
        <v>167</v>
      </c>
      <c r="F124" s="297"/>
      <c r="G124" s="297"/>
      <c r="H124" s="297"/>
      <c r="I124" s="297"/>
      <c r="J124" s="98"/>
      <c r="K124" s="297" t="s">
        <v>168</v>
      </c>
      <c r="L124" s="297"/>
      <c r="M124" s="297"/>
      <c r="N124" s="297"/>
      <c r="O124" s="297"/>
      <c r="P124" s="297"/>
      <c r="Q124" s="297"/>
      <c r="R124" s="297"/>
      <c r="S124" s="297"/>
      <c r="T124" s="297"/>
      <c r="U124" s="297"/>
      <c r="V124" s="297"/>
      <c r="W124" s="297"/>
      <c r="X124" s="297"/>
      <c r="Y124" s="297"/>
      <c r="Z124" s="297"/>
      <c r="AA124" s="297"/>
      <c r="AB124" s="297"/>
      <c r="AC124" s="297"/>
      <c r="AD124" s="297"/>
      <c r="AE124" s="297"/>
      <c r="AF124" s="297"/>
      <c r="AG124" s="293">
        <f>'VON09,10 - Vedlejší a ost...'!J32</f>
        <v>0</v>
      </c>
      <c r="AH124" s="294"/>
      <c r="AI124" s="294"/>
      <c r="AJ124" s="294"/>
      <c r="AK124" s="294"/>
      <c r="AL124" s="294"/>
      <c r="AM124" s="294"/>
      <c r="AN124" s="293">
        <f t="shared" si="0"/>
        <v>0</v>
      </c>
      <c r="AO124" s="294"/>
      <c r="AP124" s="294"/>
      <c r="AQ124" s="99" t="s">
        <v>93</v>
      </c>
      <c r="AR124" s="54"/>
      <c r="AS124" s="100">
        <v>0</v>
      </c>
      <c r="AT124" s="101">
        <f t="shared" si="1"/>
        <v>0</v>
      </c>
      <c r="AU124" s="102">
        <f>'VON09,10 - Vedlejší a ost...'!P121</f>
        <v>0</v>
      </c>
      <c r="AV124" s="101">
        <f>'VON09,10 - Vedlejší a ost...'!J35</f>
        <v>0</v>
      </c>
      <c r="AW124" s="101">
        <f>'VON09,10 - Vedlejší a ost...'!J36</f>
        <v>0</v>
      </c>
      <c r="AX124" s="101">
        <f>'VON09,10 - Vedlejší a ost...'!J37</f>
        <v>0</v>
      </c>
      <c r="AY124" s="101">
        <f>'VON09,10 - Vedlejší a ost...'!J38</f>
        <v>0</v>
      </c>
      <c r="AZ124" s="101">
        <f>'VON09,10 - Vedlejší a ost...'!F35</f>
        <v>0</v>
      </c>
      <c r="BA124" s="101">
        <f>'VON09,10 - Vedlejší a ost...'!F36</f>
        <v>0</v>
      </c>
      <c r="BB124" s="101">
        <f>'VON09,10 - Vedlejší a ost...'!F37</f>
        <v>0</v>
      </c>
      <c r="BC124" s="101">
        <f>'VON09,10 - Vedlejší a ost...'!F38</f>
        <v>0</v>
      </c>
      <c r="BD124" s="103">
        <f>'VON09,10 - Vedlejší a ost...'!F39</f>
        <v>0</v>
      </c>
      <c r="BT124" s="104" t="s">
        <v>89</v>
      </c>
      <c r="BV124" s="104" t="s">
        <v>82</v>
      </c>
      <c r="BW124" s="104" t="s">
        <v>169</v>
      </c>
      <c r="BX124" s="104" t="s">
        <v>164</v>
      </c>
      <c r="CL124" s="104" t="s">
        <v>1</v>
      </c>
    </row>
    <row r="125" spans="1:91" s="6" customFormat="1" ht="16.5" customHeight="1">
      <c r="B125" s="87"/>
      <c r="C125" s="88"/>
      <c r="D125" s="298" t="s">
        <v>170</v>
      </c>
      <c r="E125" s="298"/>
      <c r="F125" s="298"/>
      <c r="G125" s="298"/>
      <c r="H125" s="298"/>
      <c r="I125" s="89"/>
      <c r="J125" s="298" t="s">
        <v>171</v>
      </c>
      <c r="K125" s="298"/>
      <c r="L125" s="298"/>
      <c r="M125" s="298"/>
      <c r="N125" s="298"/>
      <c r="O125" s="298"/>
      <c r="P125" s="298"/>
      <c r="Q125" s="298"/>
      <c r="R125" s="298"/>
      <c r="S125" s="298"/>
      <c r="T125" s="298"/>
      <c r="U125" s="298"/>
      <c r="V125" s="298"/>
      <c r="W125" s="298"/>
      <c r="X125" s="298"/>
      <c r="Y125" s="298"/>
      <c r="Z125" s="298"/>
      <c r="AA125" s="298"/>
      <c r="AB125" s="298"/>
      <c r="AC125" s="298"/>
      <c r="AD125" s="298"/>
      <c r="AE125" s="298"/>
      <c r="AF125" s="298"/>
      <c r="AG125" s="299">
        <f>ROUND(SUM(AG126:AG127),2)</f>
        <v>0</v>
      </c>
      <c r="AH125" s="296"/>
      <c r="AI125" s="296"/>
      <c r="AJ125" s="296"/>
      <c r="AK125" s="296"/>
      <c r="AL125" s="296"/>
      <c r="AM125" s="296"/>
      <c r="AN125" s="295">
        <f t="shared" si="0"/>
        <v>0</v>
      </c>
      <c r="AO125" s="296"/>
      <c r="AP125" s="296"/>
      <c r="AQ125" s="90" t="s">
        <v>86</v>
      </c>
      <c r="AR125" s="91"/>
      <c r="AS125" s="92">
        <f>ROUND(SUM(AS126:AS127),2)</f>
        <v>0</v>
      </c>
      <c r="AT125" s="93">
        <f t="shared" si="1"/>
        <v>0</v>
      </c>
      <c r="AU125" s="94">
        <f>ROUND(SUM(AU126:AU127),5)</f>
        <v>0</v>
      </c>
      <c r="AV125" s="93">
        <f>ROUND(AZ125*L29,2)</f>
        <v>0</v>
      </c>
      <c r="AW125" s="93">
        <f>ROUND(BA125*L30,2)</f>
        <v>0</v>
      </c>
      <c r="AX125" s="93">
        <f>ROUND(BB125*L29,2)</f>
        <v>0</v>
      </c>
      <c r="AY125" s="93">
        <f>ROUND(BC125*L30,2)</f>
        <v>0</v>
      </c>
      <c r="AZ125" s="93">
        <f>ROUND(SUM(AZ126:AZ127),2)</f>
        <v>0</v>
      </c>
      <c r="BA125" s="93">
        <f>ROUND(SUM(BA126:BA127),2)</f>
        <v>0</v>
      </c>
      <c r="BB125" s="93">
        <f>ROUND(SUM(BB126:BB127),2)</f>
        <v>0</v>
      </c>
      <c r="BC125" s="93">
        <f>ROUND(SUM(BC126:BC127),2)</f>
        <v>0</v>
      </c>
      <c r="BD125" s="95">
        <f>ROUND(SUM(BD126:BD127),2)</f>
        <v>0</v>
      </c>
      <c r="BS125" s="96" t="s">
        <v>79</v>
      </c>
      <c r="BT125" s="96" t="s">
        <v>87</v>
      </c>
      <c r="BU125" s="96" t="s">
        <v>81</v>
      </c>
      <c r="BV125" s="96" t="s">
        <v>82</v>
      </c>
      <c r="BW125" s="96" t="s">
        <v>172</v>
      </c>
      <c r="BX125" s="96" t="s">
        <v>5</v>
      </c>
      <c r="CL125" s="96" t="s">
        <v>1</v>
      </c>
      <c r="CM125" s="96" t="s">
        <v>89</v>
      </c>
    </row>
    <row r="126" spans="1:91" s="3" customFormat="1" ht="16.5" customHeight="1">
      <c r="A126" s="97" t="s">
        <v>90</v>
      </c>
      <c r="B126" s="52"/>
      <c r="C126" s="98"/>
      <c r="D126" s="98"/>
      <c r="E126" s="297" t="s">
        <v>173</v>
      </c>
      <c r="F126" s="297"/>
      <c r="G126" s="297"/>
      <c r="H126" s="297"/>
      <c r="I126" s="297"/>
      <c r="J126" s="98"/>
      <c r="K126" s="297" t="s">
        <v>171</v>
      </c>
      <c r="L126" s="297"/>
      <c r="M126" s="297"/>
      <c r="N126" s="297"/>
      <c r="O126" s="297"/>
      <c r="P126" s="297"/>
      <c r="Q126" s="297"/>
      <c r="R126" s="297"/>
      <c r="S126" s="297"/>
      <c r="T126" s="297"/>
      <c r="U126" s="297"/>
      <c r="V126" s="297"/>
      <c r="W126" s="297"/>
      <c r="X126" s="297"/>
      <c r="Y126" s="297"/>
      <c r="Z126" s="297"/>
      <c r="AA126" s="297"/>
      <c r="AB126" s="297"/>
      <c r="AC126" s="297"/>
      <c r="AD126" s="297"/>
      <c r="AE126" s="297"/>
      <c r="AF126" s="297"/>
      <c r="AG126" s="293">
        <f>'SO11 - Nové dilatační spá...'!J32</f>
        <v>0</v>
      </c>
      <c r="AH126" s="294"/>
      <c r="AI126" s="294"/>
      <c r="AJ126" s="294"/>
      <c r="AK126" s="294"/>
      <c r="AL126" s="294"/>
      <c r="AM126" s="294"/>
      <c r="AN126" s="293">
        <f t="shared" si="0"/>
        <v>0</v>
      </c>
      <c r="AO126" s="294"/>
      <c r="AP126" s="294"/>
      <c r="AQ126" s="99" t="s">
        <v>93</v>
      </c>
      <c r="AR126" s="54"/>
      <c r="AS126" s="100">
        <v>0</v>
      </c>
      <c r="AT126" s="101">
        <f t="shared" si="1"/>
        <v>0</v>
      </c>
      <c r="AU126" s="102">
        <f>'SO11 - Nové dilatační spá...'!P125</f>
        <v>0</v>
      </c>
      <c r="AV126" s="101">
        <f>'SO11 - Nové dilatační spá...'!J35</f>
        <v>0</v>
      </c>
      <c r="AW126" s="101">
        <f>'SO11 - Nové dilatační spá...'!J36</f>
        <v>0</v>
      </c>
      <c r="AX126" s="101">
        <f>'SO11 - Nové dilatační spá...'!J37</f>
        <v>0</v>
      </c>
      <c r="AY126" s="101">
        <f>'SO11 - Nové dilatační spá...'!J38</f>
        <v>0</v>
      </c>
      <c r="AZ126" s="101">
        <f>'SO11 - Nové dilatační spá...'!F35</f>
        <v>0</v>
      </c>
      <c r="BA126" s="101">
        <f>'SO11 - Nové dilatační spá...'!F36</f>
        <v>0</v>
      </c>
      <c r="BB126" s="101">
        <f>'SO11 - Nové dilatační spá...'!F37</f>
        <v>0</v>
      </c>
      <c r="BC126" s="101">
        <f>'SO11 - Nové dilatační spá...'!F38</f>
        <v>0</v>
      </c>
      <c r="BD126" s="103">
        <f>'SO11 - Nové dilatační spá...'!F39</f>
        <v>0</v>
      </c>
      <c r="BT126" s="104" t="s">
        <v>89</v>
      </c>
      <c r="BV126" s="104" t="s">
        <v>82</v>
      </c>
      <c r="BW126" s="104" t="s">
        <v>174</v>
      </c>
      <c r="BX126" s="104" t="s">
        <v>172</v>
      </c>
      <c r="CL126" s="104" t="s">
        <v>1</v>
      </c>
    </row>
    <row r="127" spans="1:91" s="3" customFormat="1" ht="16.5" customHeight="1">
      <c r="A127" s="97" t="s">
        <v>90</v>
      </c>
      <c r="B127" s="52"/>
      <c r="C127" s="98"/>
      <c r="D127" s="98"/>
      <c r="E127" s="297" t="s">
        <v>175</v>
      </c>
      <c r="F127" s="297"/>
      <c r="G127" s="297"/>
      <c r="H127" s="297"/>
      <c r="I127" s="297"/>
      <c r="J127" s="98"/>
      <c r="K127" s="297" t="s">
        <v>176</v>
      </c>
      <c r="L127" s="297"/>
      <c r="M127" s="297"/>
      <c r="N127" s="297"/>
      <c r="O127" s="297"/>
      <c r="P127" s="297"/>
      <c r="Q127" s="297"/>
      <c r="R127" s="297"/>
      <c r="S127" s="297"/>
      <c r="T127" s="297"/>
      <c r="U127" s="297"/>
      <c r="V127" s="297"/>
      <c r="W127" s="297"/>
      <c r="X127" s="297"/>
      <c r="Y127" s="297"/>
      <c r="Z127" s="297"/>
      <c r="AA127" s="297"/>
      <c r="AB127" s="297"/>
      <c r="AC127" s="297"/>
      <c r="AD127" s="297"/>
      <c r="AE127" s="297"/>
      <c r="AF127" s="297"/>
      <c r="AG127" s="293">
        <f>'VON11 - Vedlejší a ostatn...'!J32</f>
        <v>0</v>
      </c>
      <c r="AH127" s="294"/>
      <c r="AI127" s="294"/>
      <c r="AJ127" s="294"/>
      <c r="AK127" s="294"/>
      <c r="AL127" s="294"/>
      <c r="AM127" s="294"/>
      <c r="AN127" s="293">
        <f t="shared" si="0"/>
        <v>0</v>
      </c>
      <c r="AO127" s="294"/>
      <c r="AP127" s="294"/>
      <c r="AQ127" s="99" t="s">
        <v>93</v>
      </c>
      <c r="AR127" s="54"/>
      <c r="AS127" s="100">
        <v>0</v>
      </c>
      <c r="AT127" s="101">
        <f t="shared" si="1"/>
        <v>0</v>
      </c>
      <c r="AU127" s="102">
        <f>'VON11 - Vedlejší a ostatn...'!P121</f>
        <v>0</v>
      </c>
      <c r="AV127" s="101">
        <f>'VON11 - Vedlejší a ostatn...'!J35</f>
        <v>0</v>
      </c>
      <c r="AW127" s="101">
        <f>'VON11 - Vedlejší a ostatn...'!J36</f>
        <v>0</v>
      </c>
      <c r="AX127" s="101">
        <f>'VON11 - Vedlejší a ostatn...'!J37</f>
        <v>0</v>
      </c>
      <c r="AY127" s="101">
        <f>'VON11 - Vedlejší a ostatn...'!J38</f>
        <v>0</v>
      </c>
      <c r="AZ127" s="101">
        <f>'VON11 - Vedlejší a ostatn...'!F35</f>
        <v>0</v>
      </c>
      <c r="BA127" s="101">
        <f>'VON11 - Vedlejší a ostatn...'!F36</f>
        <v>0</v>
      </c>
      <c r="BB127" s="101">
        <f>'VON11 - Vedlejší a ostatn...'!F37</f>
        <v>0</v>
      </c>
      <c r="BC127" s="101">
        <f>'VON11 - Vedlejší a ostatn...'!F38</f>
        <v>0</v>
      </c>
      <c r="BD127" s="103">
        <f>'VON11 - Vedlejší a ostatn...'!F39</f>
        <v>0</v>
      </c>
      <c r="BT127" s="104" t="s">
        <v>89</v>
      </c>
      <c r="BV127" s="104" t="s">
        <v>82</v>
      </c>
      <c r="BW127" s="104" t="s">
        <v>177</v>
      </c>
      <c r="BX127" s="104" t="s">
        <v>172</v>
      </c>
      <c r="CL127" s="104" t="s">
        <v>1</v>
      </c>
    </row>
    <row r="128" spans="1:91" s="6" customFormat="1" ht="27" customHeight="1">
      <c r="B128" s="87"/>
      <c r="C128" s="88"/>
      <c r="D128" s="298" t="s">
        <v>178</v>
      </c>
      <c r="E128" s="298"/>
      <c r="F128" s="298"/>
      <c r="G128" s="298"/>
      <c r="H128" s="298"/>
      <c r="I128" s="89"/>
      <c r="J128" s="298" t="s">
        <v>179</v>
      </c>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9">
        <f>ROUND(SUM(AG129:AG130),2)</f>
        <v>0</v>
      </c>
      <c r="AH128" s="296"/>
      <c r="AI128" s="296"/>
      <c r="AJ128" s="296"/>
      <c r="AK128" s="296"/>
      <c r="AL128" s="296"/>
      <c r="AM128" s="296"/>
      <c r="AN128" s="295">
        <f t="shared" si="0"/>
        <v>0</v>
      </c>
      <c r="AO128" s="296"/>
      <c r="AP128" s="296"/>
      <c r="AQ128" s="90" t="s">
        <v>86</v>
      </c>
      <c r="AR128" s="91"/>
      <c r="AS128" s="92">
        <f>ROUND(SUM(AS129:AS130),2)</f>
        <v>0</v>
      </c>
      <c r="AT128" s="93">
        <f t="shared" si="1"/>
        <v>0</v>
      </c>
      <c r="AU128" s="94">
        <f>ROUND(SUM(AU129:AU130),5)</f>
        <v>0</v>
      </c>
      <c r="AV128" s="93">
        <f>ROUND(AZ128*L29,2)</f>
        <v>0</v>
      </c>
      <c r="AW128" s="93">
        <f>ROUND(BA128*L30,2)</f>
        <v>0</v>
      </c>
      <c r="AX128" s="93">
        <f>ROUND(BB128*L29,2)</f>
        <v>0</v>
      </c>
      <c r="AY128" s="93">
        <f>ROUND(BC128*L30,2)</f>
        <v>0</v>
      </c>
      <c r="AZ128" s="93">
        <f>ROUND(SUM(AZ129:AZ130),2)</f>
        <v>0</v>
      </c>
      <c r="BA128" s="93">
        <f>ROUND(SUM(BA129:BA130),2)</f>
        <v>0</v>
      </c>
      <c r="BB128" s="93">
        <f>ROUND(SUM(BB129:BB130),2)</f>
        <v>0</v>
      </c>
      <c r="BC128" s="93">
        <f>ROUND(SUM(BC129:BC130),2)</f>
        <v>0</v>
      </c>
      <c r="BD128" s="95">
        <f>ROUND(SUM(BD129:BD130),2)</f>
        <v>0</v>
      </c>
      <c r="BS128" s="96" t="s">
        <v>79</v>
      </c>
      <c r="BT128" s="96" t="s">
        <v>87</v>
      </c>
      <c r="BU128" s="96" t="s">
        <v>81</v>
      </c>
      <c r="BV128" s="96" t="s">
        <v>82</v>
      </c>
      <c r="BW128" s="96" t="s">
        <v>180</v>
      </c>
      <c r="BX128" s="96" t="s">
        <v>5</v>
      </c>
      <c r="CL128" s="96" t="s">
        <v>1</v>
      </c>
      <c r="CM128" s="96" t="s">
        <v>89</v>
      </c>
    </row>
    <row r="129" spans="1:90" s="3" customFormat="1" ht="25.5" customHeight="1">
      <c r="A129" s="97" t="s">
        <v>90</v>
      </c>
      <c r="B129" s="52"/>
      <c r="C129" s="98"/>
      <c r="D129" s="98"/>
      <c r="E129" s="297" t="s">
        <v>181</v>
      </c>
      <c r="F129" s="297"/>
      <c r="G129" s="297"/>
      <c r="H129" s="297"/>
      <c r="I129" s="297"/>
      <c r="J129" s="98"/>
      <c r="K129" s="297" t="s">
        <v>182</v>
      </c>
      <c r="L129" s="297"/>
      <c r="M129" s="297"/>
      <c r="N129" s="297"/>
      <c r="O129" s="297"/>
      <c r="P129" s="297"/>
      <c r="Q129" s="297"/>
      <c r="R129" s="297"/>
      <c r="S129" s="297"/>
      <c r="T129" s="297"/>
      <c r="U129" s="297"/>
      <c r="V129" s="297"/>
      <c r="W129" s="297"/>
      <c r="X129" s="297"/>
      <c r="Y129" s="297"/>
      <c r="Z129" s="297"/>
      <c r="AA129" s="297"/>
      <c r="AB129" s="297"/>
      <c r="AC129" s="297"/>
      <c r="AD129" s="297"/>
      <c r="AE129" s="297"/>
      <c r="AF129" s="297"/>
      <c r="AG129" s="293">
        <f>'SO12 - Výměna poškozených...'!J32</f>
        <v>0</v>
      </c>
      <c r="AH129" s="294"/>
      <c r="AI129" s="294"/>
      <c r="AJ129" s="294"/>
      <c r="AK129" s="294"/>
      <c r="AL129" s="294"/>
      <c r="AM129" s="294"/>
      <c r="AN129" s="293">
        <f t="shared" si="0"/>
        <v>0</v>
      </c>
      <c r="AO129" s="294"/>
      <c r="AP129" s="294"/>
      <c r="AQ129" s="99" t="s">
        <v>93</v>
      </c>
      <c r="AR129" s="54"/>
      <c r="AS129" s="100">
        <v>0</v>
      </c>
      <c r="AT129" s="101">
        <f t="shared" si="1"/>
        <v>0</v>
      </c>
      <c r="AU129" s="102">
        <f>'SO12 - Výměna poškozených...'!P128</f>
        <v>0</v>
      </c>
      <c r="AV129" s="101">
        <f>'SO12 - Výměna poškozených...'!J35</f>
        <v>0</v>
      </c>
      <c r="AW129" s="101">
        <f>'SO12 - Výměna poškozených...'!J36</f>
        <v>0</v>
      </c>
      <c r="AX129" s="101">
        <f>'SO12 - Výměna poškozených...'!J37</f>
        <v>0</v>
      </c>
      <c r="AY129" s="101">
        <f>'SO12 - Výměna poškozených...'!J38</f>
        <v>0</v>
      </c>
      <c r="AZ129" s="101">
        <f>'SO12 - Výměna poškozených...'!F35</f>
        <v>0</v>
      </c>
      <c r="BA129" s="101">
        <f>'SO12 - Výměna poškozených...'!F36</f>
        <v>0</v>
      </c>
      <c r="BB129" s="101">
        <f>'SO12 - Výměna poškozených...'!F37</f>
        <v>0</v>
      </c>
      <c r="BC129" s="101">
        <f>'SO12 - Výměna poškozených...'!F38</f>
        <v>0</v>
      </c>
      <c r="BD129" s="103">
        <f>'SO12 - Výměna poškozených...'!F39</f>
        <v>0</v>
      </c>
      <c r="BT129" s="104" t="s">
        <v>89</v>
      </c>
      <c r="BV129" s="104" t="s">
        <v>82</v>
      </c>
      <c r="BW129" s="104" t="s">
        <v>183</v>
      </c>
      <c r="BX129" s="104" t="s">
        <v>180</v>
      </c>
      <c r="CL129" s="104" t="s">
        <v>1</v>
      </c>
    </row>
    <row r="130" spans="1:90" s="3" customFormat="1" ht="16.5" customHeight="1">
      <c r="A130" s="97" t="s">
        <v>90</v>
      </c>
      <c r="B130" s="52"/>
      <c r="C130" s="98"/>
      <c r="D130" s="98"/>
      <c r="E130" s="297" t="s">
        <v>184</v>
      </c>
      <c r="F130" s="297"/>
      <c r="G130" s="297"/>
      <c r="H130" s="297"/>
      <c r="I130" s="297"/>
      <c r="J130" s="98"/>
      <c r="K130" s="297" t="s">
        <v>185</v>
      </c>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3">
        <f>'VON12 - Vedlejší a ostatn...'!J32</f>
        <v>0</v>
      </c>
      <c r="AH130" s="294"/>
      <c r="AI130" s="294"/>
      <c r="AJ130" s="294"/>
      <c r="AK130" s="294"/>
      <c r="AL130" s="294"/>
      <c r="AM130" s="294"/>
      <c r="AN130" s="293">
        <f t="shared" si="0"/>
        <v>0</v>
      </c>
      <c r="AO130" s="294"/>
      <c r="AP130" s="294"/>
      <c r="AQ130" s="99" t="s">
        <v>93</v>
      </c>
      <c r="AR130" s="54"/>
      <c r="AS130" s="105">
        <v>0</v>
      </c>
      <c r="AT130" s="106">
        <f t="shared" si="1"/>
        <v>0</v>
      </c>
      <c r="AU130" s="107">
        <f>'VON12 - Vedlejší a ostatn...'!P121</f>
        <v>0</v>
      </c>
      <c r="AV130" s="106">
        <f>'VON12 - Vedlejší a ostatn...'!J35</f>
        <v>0</v>
      </c>
      <c r="AW130" s="106">
        <f>'VON12 - Vedlejší a ostatn...'!J36</f>
        <v>0</v>
      </c>
      <c r="AX130" s="106">
        <f>'VON12 - Vedlejší a ostatn...'!J37</f>
        <v>0</v>
      </c>
      <c r="AY130" s="106">
        <f>'VON12 - Vedlejší a ostatn...'!J38</f>
        <v>0</v>
      </c>
      <c r="AZ130" s="106">
        <f>'VON12 - Vedlejší a ostatn...'!F35</f>
        <v>0</v>
      </c>
      <c r="BA130" s="106">
        <f>'VON12 - Vedlejší a ostatn...'!F36</f>
        <v>0</v>
      </c>
      <c r="BB130" s="106">
        <f>'VON12 - Vedlejší a ostatn...'!F37</f>
        <v>0</v>
      </c>
      <c r="BC130" s="106">
        <f>'VON12 - Vedlejší a ostatn...'!F38</f>
        <v>0</v>
      </c>
      <c r="BD130" s="108">
        <f>'VON12 - Vedlejší a ostatn...'!F39</f>
        <v>0</v>
      </c>
      <c r="BT130" s="104" t="s">
        <v>89</v>
      </c>
      <c r="BV130" s="104" t="s">
        <v>82</v>
      </c>
      <c r="BW130" s="104" t="s">
        <v>186</v>
      </c>
      <c r="BX130" s="104" t="s">
        <v>180</v>
      </c>
      <c r="CL130" s="104" t="s">
        <v>1</v>
      </c>
    </row>
    <row r="131" spans="1:90" s="1" customFormat="1" ht="30" customHeight="1">
      <c r="B131" s="33"/>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7"/>
    </row>
    <row r="132" spans="1:90" s="1" customFormat="1" ht="6.95" customHeight="1">
      <c r="B132" s="48"/>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37"/>
    </row>
  </sheetData>
  <sheetProtection algorithmName="SHA-512" hashValue="lZH72R8YOplQntE9GWAtW3wN++4y4ceeD8pnZS/pKE3oZmMR6jZSNjNgmGS3Qm0rifRmB3TaL0oVa1H4bhl9dg==" saltValue="pZmcnsElzRByxEarmzYFF8WzXkAN8CvFLwRMaJnTI9xyCmTN773zWA27ymSszT+P7FV48ijFhXlNwFpOiWti8w==" spinCount="100000" sheet="1" objects="1" scenarios="1" formatColumns="0" formatRows="0"/>
  <mergeCells count="182">
    <mergeCell ref="E123:I123"/>
    <mergeCell ref="E124:I124"/>
    <mergeCell ref="AN113:AP113"/>
    <mergeCell ref="AN114:AP114"/>
    <mergeCell ref="AN115:AP115"/>
    <mergeCell ref="AN116:AP116"/>
    <mergeCell ref="AN117:AP117"/>
    <mergeCell ref="AN118:AP118"/>
    <mergeCell ref="AN119:AP119"/>
    <mergeCell ref="AN120:AP120"/>
    <mergeCell ref="AN121:AP121"/>
    <mergeCell ref="AN122:AP122"/>
    <mergeCell ref="AN123:AP123"/>
    <mergeCell ref="AN124:AP124"/>
    <mergeCell ref="K118:AF118"/>
    <mergeCell ref="J119:AF119"/>
    <mergeCell ref="K120:AF120"/>
    <mergeCell ref="K121:AF121"/>
    <mergeCell ref="J122:AF122"/>
    <mergeCell ref="D110:H110"/>
    <mergeCell ref="E111:I111"/>
    <mergeCell ref="E112:I112"/>
    <mergeCell ref="D113:H113"/>
    <mergeCell ref="E114:I114"/>
    <mergeCell ref="E115:I115"/>
    <mergeCell ref="D116:H116"/>
    <mergeCell ref="E117:I117"/>
    <mergeCell ref="E118:I118"/>
    <mergeCell ref="D119:H119"/>
    <mergeCell ref="E120:I120"/>
    <mergeCell ref="E121:I121"/>
    <mergeCell ref="D122:H122"/>
    <mergeCell ref="AG113:AM113"/>
    <mergeCell ref="AG114:AM114"/>
    <mergeCell ref="AG115:AM115"/>
    <mergeCell ref="AG116:AM116"/>
    <mergeCell ref="AG117:AM117"/>
    <mergeCell ref="K108:AF108"/>
    <mergeCell ref="K109:AF109"/>
    <mergeCell ref="J110:AF110"/>
    <mergeCell ref="K111:AF111"/>
    <mergeCell ref="K112:AF112"/>
    <mergeCell ref="J113:AF113"/>
    <mergeCell ref="K114:AF114"/>
    <mergeCell ref="K115:AF115"/>
    <mergeCell ref="J116:AF116"/>
    <mergeCell ref="K117:AF117"/>
    <mergeCell ref="AN110:AP110"/>
    <mergeCell ref="AN111:AP111"/>
    <mergeCell ref="AN112:AP112"/>
    <mergeCell ref="AG103:AM103"/>
    <mergeCell ref="AG104:AM104"/>
    <mergeCell ref="AG105:AM105"/>
    <mergeCell ref="AG106:AM106"/>
    <mergeCell ref="AG107:AM107"/>
    <mergeCell ref="AG108:AM108"/>
    <mergeCell ref="AG109:AM109"/>
    <mergeCell ref="AG110:AM110"/>
    <mergeCell ref="AG111:AM111"/>
    <mergeCell ref="AG112:AM112"/>
    <mergeCell ref="E108:I108"/>
    <mergeCell ref="E109:I109"/>
    <mergeCell ref="AN98:AP98"/>
    <mergeCell ref="AN101:AP101"/>
    <mergeCell ref="AN99:AP99"/>
    <mergeCell ref="AN100:AP100"/>
    <mergeCell ref="AN102:AP102"/>
    <mergeCell ref="AN103:AP103"/>
    <mergeCell ref="AN104:AP104"/>
    <mergeCell ref="AN105:AP105"/>
    <mergeCell ref="AN106:AP106"/>
    <mergeCell ref="AN107:AP107"/>
    <mergeCell ref="AN108:AP108"/>
    <mergeCell ref="AN109:AP109"/>
    <mergeCell ref="K103:AF103"/>
    <mergeCell ref="J104:AF104"/>
    <mergeCell ref="K105:AF105"/>
    <mergeCell ref="K106:AF106"/>
    <mergeCell ref="J107:AF107"/>
    <mergeCell ref="D95:H95"/>
    <mergeCell ref="E102:I102"/>
    <mergeCell ref="E96:I96"/>
    <mergeCell ref="E97:I97"/>
    <mergeCell ref="D98:H98"/>
    <mergeCell ref="E99:I99"/>
    <mergeCell ref="E100:I100"/>
    <mergeCell ref="D101:H101"/>
    <mergeCell ref="E103:I103"/>
    <mergeCell ref="D104:H104"/>
    <mergeCell ref="E105:I105"/>
    <mergeCell ref="E106:I106"/>
    <mergeCell ref="D107:H107"/>
    <mergeCell ref="C92:G92"/>
    <mergeCell ref="I92:AF92"/>
    <mergeCell ref="J95:AF95"/>
    <mergeCell ref="K96:AF96"/>
    <mergeCell ref="K97:AF97"/>
    <mergeCell ref="J98:AF98"/>
    <mergeCell ref="K99:AF99"/>
    <mergeCell ref="K100:AF100"/>
    <mergeCell ref="J101:AF101"/>
    <mergeCell ref="K124:AF124"/>
    <mergeCell ref="K123:AF123"/>
    <mergeCell ref="J125:AF125"/>
    <mergeCell ref="K126:AF126"/>
    <mergeCell ref="K127:AF127"/>
    <mergeCell ref="J128:AF128"/>
    <mergeCell ref="K129:AF129"/>
    <mergeCell ref="K130:AF130"/>
    <mergeCell ref="AN92:AP92"/>
    <mergeCell ref="AG92:AM92"/>
    <mergeCell ref="AN95:AP95"/>
    <mergeCell ref="AG95:AM95"/>
    <mergeCell ref="AN96:AP96"/>
    <mergeCell ref="AG96:AM96"/>
    <mergeCell ref="AN97:AP97"/>
    <mergeCell ref="AG97:AM97"/>
    <mergeCell ref="AG98:AM98"/>
    <mergeCell ref="AG99:AM99"/>
    <mergeCell ref="AG100:AM100"/>
    <mergeCell ref="AG101:AM101"/>
    <mergeCell ref="AG102:AM102"/>
    <mergeCell ref="AG94:AM94"/>
    <mergeCell ref="AN94:AP94"/>
    <mergeCell ref="K102:AF102"/>
    <mergeCell ref="AG119:AM119"/>
    <mergeCell ref="AG118:AM118"/>
    <mergeCell ref="AG120:AM120"/>
    <mergeCell ref="AG121:AM121"/>
    <mergeCell ref="AG122:AM122"/>
    <mergeCell ref="AG123:AM123"/>
    <mergeCell ref="AG124:AM124"/>
    <mergeCell ref="AG125:AM125"/>
    <mergeCell ref="AG126:AM126"/>
    <mergeCell ref="AN129:AP129"/>
    <mergeCell ref="AN128:AP128"/>
    <mergeCell ref="AN130:AP130"/>
    <mergeCell ref="E126:I126"/>
    <mergeCell ref="D125:H125"/>
    <mergeCell ref="E127:I127"/>
    <mergeCell ref="D128:H128"/>
    <mergeCell ref="E129:I129"/>
    <mergeCell ref="E130:I130"/>
    <mergeCell ref="AG127:AM127"/>
    <mergeCell ref="AG128:AM128"/>
    <mergeCell ref="AG129:AM129"/>
    <mergeCell ref="AG130:AM130"/>
    <mergeCell ref="AN125:AP125"/>
    <mergeCell ref="AN126:AP126"/>
    <mergeCell ref="AN127:AP127"/>
    <mergeCell ref="X35:AB35"/>
    <mergeCell ref="AK35:AO35"/>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 ref="W31:AE31"/>
    <mergeCell ref="BE5:BE34"/>
    <mergeCell ref="AK26:AO26"/>
    <mergeCell ref="W29:AE29"/>
    <mergeCell ref="AK29:AO29"/>
    <mergeCell ref="W30:AE30"/>
    <mergeCell ref="AK30:AO30"/>
    <mergeCell ref="AK31:AO31"/>
    <mergeCell ref="W32:AE32"/>
    <mergeCell ref="AK32:AO32"/>
    <mergeCell ref="W33:AE33"/>
    <mergeCell ref="AK33:AO33"/>
  </mergeCells>
  <hyperlinks>
    <hyperlink ref="A96" location="'SO07a - Celková oprava di...'!C2" display="/"/>
    <hyperlink ref="A97" location="'VON07a - Vedlejší a ostat...'!C2" display="/"/>
    <hyperlink ref="A99" location="'SO07b - Celková oprava di...'!C2" display="/"/>
    <hyperlink ref="A100" location="'VON07b - Vedlejší a ostat...'!C2" display="/"/>
    <hyperlink ref="A102" location="'SO07c - Bednění '!C2" display="/"/>
    <hyperlink ref="A103" location="'VON07c - Vedlejší a ostat...'!C2" display="/"/>
    <hyperlink ref="A105" location="'SO07d - Celková oprava di...'!C2" display="/"/>
    <hyperlink ref="A106" location="'VON07d - Vedlejší a ostat...'!C2" display="/"/>
    <hyperlink ref="A108" location="'SO7.1 - Bednění '!C2" display="/"/>
    <hyperlink ref="A109" location="'VON7.1 - Vedlejší a ostat...'!C2" display="/"/>
    <hyperlink ref="A111" location="'SO08a - Celková oprava di...'!C2" display="/"/>
    <hyperlink ref="A112" location="'VON08a - Vedlejší a ostat...'!C2" display="/"/>
    <hyperlink ref="A114" location="'SO08b - Bednění '!C2" display="/"/>
    <hyperlink ref="A115" location="'VON08b - Vedlejší a ostat...'!C2" display="/"/>
    <hyperlink ref="A117" location="'SO09 - Dilatační spáry st...'!C2" display="/"/>
    <hyperlink ref="A118" location="'VON09 - Vedlejší a ostatn...'!C2" display="/"/>
    <hyperlink ref="A120" location="'SO10 - Dilatační spáry st...'!C2" display="/"/>
    <hyperlink ref="A121" location="'VON10 - Vedlejší a ostatn...'!C2" display="/"/>
    <hyperlink ref="A123" location="'SO09,10 - Převedení vody ...'!C2" display="/"/>
    <hyperlink ref="A124" location="'VON09,10 - Vedlejší a ost...'!C2" display="/"/>
    <hyperlink ref="A126" location="'SO11 - Nové dilatační spá...'!C2" display="/"/>
    <hyperlink ref="A127" location="'VON11 - Vedlejší a ostatn...'!C2" display="/"/>
    <hyperlink ref="A129" location="'SO12 - Výměna poškozených...'!C2" display="/"/>
    <hyperlink ref="A130" location="'VON12 - Vedlejší a ostatn...'!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65"/>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9"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3"/>
      <c r="M2" s="273"/>
      <c r="N2" s="273"/>
      <c r="O2" s="273"/>
      <c r="P2" s="273"/>
      <c r="Q2" s="273"/>
      <c r="R2" s="273"/>
      <c r="S2" s="273"/>
      <c r="T2" s="273"/>
      <c r="U2" s="273"/>
      <c r="V2" s="273"/>
      <c r="AT2" s="16" t="s">
        <v>94</v>
      </c>
    </row>
    <row r="3" spans="2:46" ht="6.95" customHeight="1">
      <c r="B3" s="110"/>
      <c r="C3" s="111"/>
      <c r="D3" s="111"/>
      <c r="E3" s="111"/>
      <c r="F3" s="111"/>
      <c r="G3" s="111"/>
      <c r="H3" s="111"/>
      <c r="I3" s="112"/>
      <c r="J3" s="111"/>
      <c r="K3" s="111"/>
      <c r="L3" s="19"/>
      <c r="AT3" s="16" t="s">
        <v>89</v>
      </c>
    </row>
    <row r="4" spans="2:46" ht="24.95" customHeight="1">
      <c r="B4" s="19"/>
      <c r="D4" s="113" t="s">
        <v>187</v>
      </c>
      <c r="L4" s="19"/>
      <c r="M4" s="114" t="s">
        <v>10</v>
      </c>
      <c r="AT4" s="16" t="s">
        <v>4</v>
      </c>
    </row>
    <row r="5" spans="2:46" ht="6.95" customHeight="1">
      <c r="B5" s="19"/>
      <c r="L5" s="19"/>
    </row>
    <row r="6" spans="2:46" ht="12" customHeight="1">
      <c r="B6" s="19"/>
      <c r="D6" s="115" t="s">
        <v>16</v>
      </c>
      <c r="L6" s="19"/>
    </row>
    <row r="7" spans="2:46" ht="16.5" customHeight="1">
      <c r="B7" s="19"/>
      <c r="E7" s="307" t="str">
        <f>'Rekapitulace stavby'!K6</f>
        <v>PPV, ř.km 0,000-18,500 - oprava betonového pláště</v>
      </c>
      <c r="F7" s="308"/>
      <c r="G7" s="308"/>
      <c r="H7" s="308"/>
      <c r="L7" s="19"/>
    </row>
    <row r="8" spans="2:46" ht="12" customHeight="1">
      <c r="B8" s="19"/>
      <c r="D8" s="115" t="s">
        <v>188</v>
      </c>
      <c r="L8" s="19"/>
    </row>
    <row r="9" spans="2:46" s="1" customFormat="1" ht="16.5" customHeight="1">
      <c r="B9" s="37"/>
      <c r="E9" s="307" t="s">
        <v>189</v>
      </c>
      <c r="F9" s="309"/>
      <c r="G9" s="309"/>
      <c r="H9" s="309"/>
      <c r="I9" s="116"/>
      <c r="L9" s="37"/>
    </row>
    <row r="10" spans="2:46" s="1" customFormat="1" ht="12" customHeight="1">
      <c r="B10" s="37"/>
      <c r="D10" s="115" t="s">
        <v>190</v>
      </c>
      <c r="I10" s="116"/>
      <c r="L10" s="37"/>
    </row>
    <row r="11" spans="2:46" s="1" customFormat="1" ht="36.950000000000003" customHeight="1">
      <c r="B11" s="37"/>
      <c r="E11" s="310" t="s">
        <v>191</v>
      </c>
      <c r="F11" s="309"/>
      <c r="G11" s="309"/>
      <c r="H11" s="309"/>
      <c r="I11" s="116"/>
      <c r="L11" s="37"/>
    </row>
    <row r="12" spans="2:46" s="1" customFormat="1" ht="11.25">
      <c r="B12" s="37"/>
      <c r="I12" s="116"/>
      <c r="L12" s="37"/>
    </row>
    <row r="13" spans="2:46" s="1" customFormat="1" ht="12" customHeight="1">
      <c r="B13" s="37"/>
      <c r="D13" s="115" t="s">
        <v>18</v>
      </c>
      <c r="F13" s="104" t="s">
        <v>1</v>
      </c>
      <c r="I13" s="117" t="s">
        <v>19</v>
      </c>
      <c r="J13" s="104" t="s">
        <v>1</v>
      </c>
      <c r="L13" s="37"/>
    </row>
    <row r="14" spans="2:46" s="1" customFormat="1" ht="12" customHeight="1">
      <c r="B14" s="37"/>
      <c r="D14" s="115" t="s">
        <v>20</v>
      </c>
      <c r="F14" s="104" t="s">
        <v>21</v>
      </c>
      <c r="I14" s="117" t="s">
        <v>22</v>
      </c>
      <c r="J14" s="118" t="str">
        <f>'Rekapitulace stavby'!AN8</f>
        <v>13. 5. 2019</v>
      </c>
      <c r="L14" s="37"/>
    </row>
    <row r="15" spans="2:46" s="1" customFormat="1" ht="10.9" customHeight="1">
      <c r="B15" s="37"/>
      <c r="I15" s="116"/>
      <c r="L15" s="37"/>
    </row>
    <row r="16" spans="2:46" s="1" customFormat="1" ht="12" customHeight="1">
      <c r="B16" s="37"/>
      <c r="D16" s="115" t="s">
        <v>24</v>
      </c>
      <c r="I16" s="117" t="s">
        <v>25</v>
      </c>
      <c r="J16" s="104" t="str">
        <f>IF('Rekapitulace stavby'!AN10="","",'Rekapitulace stavby'!AN10)</f>
        <v>70889988</v>
      </c>
      <c r="L16" s="37"/>
    </row>
    <row r="17" spans="2:12" s="1" customFormat="1" ht="18" customHeight="1">
      <c r="B17" s="37"/>
      <c r="E17" s="104" t="str">
        <f>IF('Rekapitulace stavby'!E11="","",'Rekapitulace stavby'!E11)</f>
        <v>Povodí Ohře, s.p.</v>
      </c>
      <c r="I17" s="117" t="s">
        <v>28</v>
      </c>
      <c r="J17" s="104" t="str">
        <f>IF('Rekapitulace stavby'!AN11="","",'Rekapitulace stavby'!AN11)</f>
        <v>CZ70889988</v>
      </c>
      <c r="L17" s="37"/>
    </row>
    <row r="18" spans="2:12" s="1" customFormat="1" ht="6.95" customHeight="1">
      <c r="B18" s="37"/>
      <c r="I18" s="116"/>
      <c r="L18" s="37"/>
    </row>
    <row r="19" spans="2:12" s="1" customFormat="1" ht="12" customHeight="1">
      <c r="B19" s="37"/>
      <c r="D19" s="115" t="s">
        <v>30</v>
      </c>
      <c r="I19" s="117" t="s">
        <v>25</v>
      </c>
      <c r="J19" s="29" t="str">
        <f>'Rekapitulace stavby'!AN13</f>
        <v>Vyplň údaj</v>
      </c>
      <c r="L19" s="37"/>
    </row>
    <row r="20" spans="2:12" s="1" customFormat="1" ht="18" customHeight="1">
      <c r="B20" s="37"/>
      <c r="E20" s="311" t="str">
        <f>'Rekapitulace stavby'!E14</f>
        <v>Vyplň údaj</v>
      </c>
      <c r="F20" s="312"/>
      <c r="G20" s="312"/>
      <c r="H20" s="312"/>
      <c r="I20" s="117" t="s">
        <v>28</v>
      </c>
      <c r="J20" s="29" t="str">
        <f>'Rekapitulace stavby'!AN14</f>
        <v>Vyplň údaj</v>
      </c>
      <c r="L20" s="37"/>
    </row>
    <row r="21" spans="2:12" s="1" customFormat="1" ht="6.95" customHeight="1">
      <c r="B21" s="37"/>
      <c r="I21" s="116"/>
      <c r="L21" s="37"/>
    </row>
    <row r="22" spans="2:12" s="1" customFormat="1" ht="12" customHeight="1">
      <c r="B22" s="37"/>
      <c r="D22" s="115" t="s">
        <v>32</v>
      </c>
      <c r="I22" s="117" t="s">
        <v>25</v>
      </c>
      <c r="J22" s="104" t="str">
        <f>IF('Rekapitulace stavby'!AN16="","",'Rekapitulace stavby'!AN16)</f>
        <v>44567430</v>
      </c>
      <c r="L22" s="37"/>
    </row>
    <row r="23" spans="2:12" s="1" customFormat="1" ht="18" customHeight="1">
      <c r="B23" s="37"/>
      <c r="E23" s="104" t="str">
        <f>IF('Rekapitulace stavby'!E17="","",'Rekapitulace stavby'!E17)</f>
        <v xml:space="preserve">AZ Consult, spol. s r.o. </v>
      </c>
      <c r="I23" s="117" t="s">
        <v>28</v>
      </c>
      <c r="J23" s="104" t="str">
        <f>IF('Rekapitulace stavby'!AN17="","",'Rekapitulace stavby'!AN17)</f>
        <v>CZ4456730</v>
      </c>
      <c r="L23" s="37"/>
    </row>
    <row r="24" spans="2:12" s="1" customFormat="1" ht="6.95" customHeight="1">
      <c r="B24" s="37"/>
      <c r="I24" s="116"/>
      <c r="L24" s="37"/>
    </row>
    <row r="25" spans="2:12" s="1" customFormat="1" ht="12" customHeight="1">
      <c r="B25" s="37"/>
      <c r="D25" s="115" t="s">
        <v>37</v>
      </c>
      <c r="I25" s="117" t="s">
        <v>25</v>
      </c>
      <c r="J25" s="104" t="str">
        <f>IF('Rekapitulace stavby'!AN19="","",'Rekapitulace stavby'!AN19)</f>
        <v/>
      </c>
      <c r="L25" s="37"/>
    </row>
    <row r="26" spans="2:12" s="1" customFormat="1" ht="18" customHeight="1">
      <c r="B26" s="37"/>
      <c r="E26" s="104" t="str">
        <f>IF('Rekapitulace stavby'!E20="","",'Rekapitulace stavby'!E20)</f>
        <v xml:space="preserve"> </v>
      </c>
      <c r="I26" s="117" t="s">
        <v>28</v>
      </c>
      <c r="J26" s="104" t="str">
        <f>IF('Rekapitulace stavby'!AN20="","",'Rekapitulace stavby'!AN20)</f>
        <v/>
      </c>
      <c r="L26" s="37"/>
    </row>
    <row r="27" spans="2:12" s="1" customFormat="1" ht="6.95" customHeight="1">
      <c r="B27" s="37"/>
      <c r="I27" s="116"/>
      <c r="L27" s="37"/>
    </row>
    <row r="28" spans="2:12" s="1" customFormat="1" ht="12" customHeight="1">
      <c r="B28" s="37"/>
      <c r="D28" s="115" t="s">
        <v>38</v>
      </c>
      <c r="I28" s="116"/>
      <c r="L28" s="37"/>
    </row>
    <row r="29" spans="2:12" s="7" customFormat="1" ht="16.5" customHeight="1">
      <c r="B29" s="119"/>
      <c r="E29" s="313" t="s">
        <v>192</v>
      </c>
      <c r="F29" s="313"/>
      <c r="G29" s="313"/>
      <c r="H29" s="313"/>
      <c r="I29" s="120"/>
      <c r="L29" s="119"/>
    </row>
    <row r="30" spans="2:12" s="1" customFormat="1" ht="6.95" customHeight="1">
      <c r="B30" s="37"/>
      <c r="I30" s="116"/>
      <c r="L30" s="37"/>
    </row>
    <row r="31" spans="2:12" s="1" customFormat="1" ht="6.95" customHeight="1">
      <c r="B31" s="37"/>
      <c r="D31" s="61"/>
      <c r="E31" s="61"/>
      <c r="F31" s="61"/>
      <c r="G31" s="61"/>
      <c r="H31" s="61"/>
      <c r="I31" s="121"/>
      <c r="J31" s="61"/>
      <c r="K31" s="61"/>
      <c r="L31" s="37"/>
    </row>
    <row r="32" spans="2:12" s="1" customFormat="1" ht="25.35" customHeight="1">
      <c r="B32" s="37"/>
      <c r="D32" s="122" t="s">
        <v>40</v>
      </c>
      <c r="I32" s="116"/>
      <c r="J32" s="123">
        <f>ROUND(J126, 2)</f>
        <v>0</v>
      </c>
      <c r="L32" s="37"/>
    </row>
    <row r="33" spans="2:12" s="1" customFormat="1" ht="6.95" customHeight="1">
      <c r="B33" s="37"/>
      <c r="D33" s="61"/>
      <c r="E33" s="61"/>
      <c r="F33" s="61"/>
      <c r="G33" s="61"/>
      <c r="H33" s="61"/>
      <c r="I33" s="121"/>
      <c r="J33" s="61"/>
      <c r="K33" s="61"/>
      <c r="L33" s="37"/>
    </row>
    <row r="34" spans="2:12" s="1" customFormat="1" ht="14.45" customHeight="1">
      <c r="B34" s="37"/>
      <c r="F34" s="124" t="s">
        <v>42</v>
      </c>
      <c r="I34" s="125" t="s">
        <v>41</v>
      </c>
      <c r="J34" s="124" t="s">
        <v>43</v>
      </c>
      <c r="L34" s="37"/>
    </row>
    <row r="35" spans="2:12" s="1" customFormat="1" ht="14.45" customHeight="1">
      <c r="B35" s="37"/>
      <c r="D35" s="126" t="s">
        <v>44</v>
      </c>
      <c r="E35" s="115" t="s">
        <v>45</v>
      </c>
      <c r="F35" s="127">
        <f>ROUND((SUM(BE126:BE164)),  2)</f>
        <v>0</v>
      </c>
      <c r="I35" s="128">
        <v>0.21</v>
      </c>
      <c r="J35" s="127">
        <f>ROUND(((SUM(BE126:BE164))*I35),  2)</f>
        <v>0</v>
      </c>
      <c r="L35" s="37"/>
    </row>
    <row r="36" spans="2:12" s="1" customFormat="1" ht="14.45" customHeight="1">
      <c r="B36" s="37"/>
      <c r="E36" s="115" t="s">
        <v>46</v>
      </c>
      <c r="F36" s="127">
        <f>ROUND((SUM(BF126:BF164)),  2)</f>
        <v>0</v>
      </c>
      <c r="I36" s="128">
        <v>0.15</v>
      </c>
      <c r="J36" s="127">
        <f>ROUND(((SUM(BF126:BF164))*I36),  2)</f>
        <v>0</v>
      </c>
      <c r="L36" s="37"/>
    </row>
    <row r="37" spans="2:12" s="1" customFormat="1" ht="14.45" hidden="1" customHeight="1">
      <c r="B37" s="37"/>
      <c r="E37" s="115" t="s">
        <v>47</v>
      </c>
      <c r="F37" s="127">
        <f>ROUND((SUM(BG126:BG164)),  2)</f>
        <v>0</v>
      </c>
      <c r="I37" s="128">
        <v>0.21</v>
      </c>
      <c r="J37" s="127">
        <f>0</f>
        <v>0</v>
      </c>
      <c r="L37" s="37"/>
    </row>
    <row r="38" spans="2:12" s="1" customFormat="1" ht="14.45" hidden="1" customHeight="1">
      <c r="B38" s="37"/>
      <c r="E38" s="115" t="s">
        <v>48</v>
      </c>
      <c r="F38" s="127">
        <f>ROUND((SUM(BH126:BH164)),  2)</f>
        <v>0</v>
      </c>
      <c r="I38" s="128">
        <v>0.15</v>
      </c>
      <c r="J38" s="127">
        <f>0</f>
        <v>0</v>
      </c>
      <c r="L38" s="37"/>
    </row>
    <row r="39" spans="2:12" s="1" customFormat="1" ht="14.45" hidden="1" customHeight="1">
      <c r="B39" s="37"/>
      <c r="E39" s="115" t="s">
        <v>49</v>
      </c>
      <c r="F39" s="127">
        <f>ROUND((SUM(BI126:BI164)),  2)</f>
        <v>0</v>
      </c>
      <c r="I39" s="128">
        <v>0</v>
      </c>
      <c r="J39" s="127">
        <f>0</f>
        <v>0</v>
      </c>
      <c r="L39" s="37"/>
    </row>
    <row r="40" spans="2:12" s="1" customFormat="1" ht="6.95" customHeight="1">
      <c r="B40" s="37"/>
      <c r="I40" s="116"/>
      <c r="L40" s="37"/>
    </row>
    <row r="41" spans="2:12" s="1" customFormat="1" ht="25.35" customHeight="1">
      <c r="B41" s="37"/>
      <c r="C41" s="129"/>
      <c r="D41" s="130" t="s">
        <v>50</v>
      </c>
      <c r="E41" s="131"/>
      <c r="F41" s="131"/>
      <c r="G41" s="132" t="s">
        <v>51</v>
      </c>
      <c r="H41" s="133" t="s">
        <v>52</v>
      </c>
      <c r="I41" s="134"/>
      <c r="J41" s="135">
        <f>SUM(J32:J39)</f>
        <v>0</v>
      </c>
      <c r="K41" s="136"/>
      <c r="L41" s="37"/>
    </row>
    <row r="42" spans="2:12" s="1" customFormat="1" ht="14.45" customHeight="1">
      <c r="B42" s="37"/>
      <c r="I42" s="116"/>
      <c r="L42" s="37"/>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7"/>
      <c r="D50" s="137" t="s">
        <v>53</v>
      </c>
      <c r="E50" s="138"/>
      <c r="F50" s="138"/>
      <c r="G50" s="137" t="s">
        <v>54</v>
      </c>
      <c r="H50" s="138"/>
      <c r="I50" s="139"/>
      <c r="J50" s="138"/>
      <c r="K50" s="138"/>
      <c r="L50" s="37"/>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7"/>
      <c r="D61" s="140" t="s">
        <v>55</v>
      </c>
      <c r="E61" s="141"/>
      <c r="F61" s="142" t="s">
        <v>56</v>
      </c>
      <c r="G61" s="140" t="s">
        <v>55</v>
      </c>
      <c r="H61" s="141"/>
      <c r="I61" s="143"/>
      <c r="J61" s="144" t="s">
        <v>56</v>
      </c>
      <c r="K61" s="141"/>
      <c r="L61" s="37"/>
    </row>
    <row r="62" spans="2:12" ht="11.25">
      <c r="B62" s="19"/>
      <c r="L62" s="19"/>
    </row>
    <row r="63" spans="2:12" ht="11.25">
      <c r="B63" s="19"/>
      <c r="L63" s="19"/>
    </row>
    <row r="64" spans="2:12" ht="11.25">
      <c r="B64" s="19"/>
      <c r="L64" s="19"/>
    </row>
    <row r="65" spans="2:12" s="1" customFormat="1" ht="12.75">
      <c r="B65" s="37"/>
      <c r="D65" s="137" t="s">
        <v>57</v>
      </c>
      <c r="E65" s="138"/>
      <c r="F65" s="138"/>
      <c r="G65" s="137" t="s">
        <v>58</v>
      </c>
      <c r="H65" s="138"/>
      <c r="I65" s="139"/>
      <c r="J65" s="138"/>
      <c r="K65" s="138"/>
      <c r="L65" s="37"/>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7"/>
      <c r="D76" s="140" t="s">
        <v>55</v>
      </c>
      <c r="E76" s="141"/>
      <c r="F76" s="142" t="s">
        <v>56</v>
      </c>
      <c r="G76" s="140" t="s">
        <v>55</v>
      </c>
      <c r="H76" s="141"/>
      <c r="I76" s="143"/>
      <c r="J76" s="144" t="s">
        <v>56</v>
      </c>
      <c r="K76" s="141"/>
      <c r="L76" s="37"/>
    </row>
    <row r="77" spans="2:12" s="1" customFormat="1" ht="14.45" customHeight="1">
      <c r="B77" s="145"/>
      <c r="C77" s="146"/>
      <c r="D77" s="146"/>
      <c r="E77" s="146"/>
      <c r="F77" s="146"/>
      <c r="G77" s="146"/>
      <c r="H77" s="146"/>
      <c r="I77" s="147"/>
      <c r="J77" s="146"/>
      <c r="K77" s="146"/>
      <c r="L77" s="37"/>
    </row>
    <row r="81" spans="2:12" s="1" customFormat="1" ht="6.95" customHeight="1">
      <c r="B81" s="148"/>
      <c r="C81" s="149"/>
      <c r="D81" s="149"/>
      <c r="E81" s="149"/>
      <c r="F81" s="149"/>
      <c r="G81" s="149"/>
      <c r="H81" s="149"/>
      <c r="I81" s="150"/>
      <c r="J81" s="149"/>
      <c r="K81" s="149"/>
      <c r="L81" s="37"/>
    </row>
    <row r="82" spans="2:12" s="1" customFormat="1" ht="24.95" customHeight="1">
      <c r="B82" s="33"/>
      <c r="C82" s="22" t="s">
        <v>193</v>
      </c>
      <c r="D82" s="34"/>
      <c r="E82" s="34"/>
      <c r="F82" s="34"/>
      <c r="G82" s="34"/>
      <c r="H82" s="34"/>
      <c r="I82" s="116"/>
      <c r="J82" s="34"/>
      <c r="K82" s="34"/>
      <c r="L82" s="37"/>
    </row>
    <row r="83" spans="2:12" s="1" customFormat="1" ht="6.95" customHeight="1">
      <c r="B83" s="33"/>
      <c r="C83" s="34"/>
      <c r="D83" s="34"/>
      <c r="E83" s="34"/>
      <c r="F83" s="34"/>
      <c r="G83" s="34"/>
      <c r="H83" s="34"/>
      <c r="I83" s="116"/>
      <c r="J83" s="34"/>
      <c r="K83" s="34"/>
      <c r="L83" s="37"/>
    </row>
    <row r="84" spans="2:12" s="1" customFormat="1" ht="12" customHeight="1">
      <c r="B84" s="33"/>
      <c r="C84" s="28" t="s">
        <v>16</v>
      </c>
      <c r="D84" s="34"/>
      <c r="E84" s="34"/>
      <c r="F84" s="34"/>
      <c r="G84" s="34"/>
      <c r="H84" s="34"/>
      <c r="I84" s="116"/>
      <c r="J84" s="34"/>
      <c r="K84" s="34"/>
      <c r="L84" s="37"/>
    </row>
    <row r="85" spans="2:12" s="1" customFormat="1" ht="16.5" customHeight="1">
      <c r="B85" s="33"/>
      <c r="C85" s="34"/>
      <c r="D85" s="34"/>
      <c r="E85" s="314" t="str">
        <f>E7</f>
        <v>PPV, ř.km 0,000-18,500 - oprava betonového pláště</v>
      </c>
      <c r="F85" s="315"/>
      <c r="G85" s="315"/>
      <c r="H85" s="315"/>
      <c r="I85" s="116"/>
      <c r="J85" s="34"/>
      <c r="K85" s="34"/>
      <c r="L85" s="37"/>
    </row>
    <row r="86" spans="2:12" ht="12" customHeight="1">
      <c r="B86" s="20"/>
      <c r="C86" s="28" t="s">
        <v>188</v>
      </c>
      <c r="D86" s="21"/>
      <c r="E86" s="21"/>
      <c r="F86" s="21"/>
      <c r="G86" s="21"/>
      <c r="H86" s="21"/>
      <c r="J86" s="21"/>
      <c r="K86" s="21"/>
      <c r="L86" s="19"/>
    </row>
    <row r="87" spans="2:12" s="1" customFormat="1" ht="16.5" customHeight="1">
      <c r="B87" s="33"/>
      <c r="C87" s="34"/>
      <c r="D87" s="34"/>
      <c r="E87" s="314" t="s">
        <v>189</v>
      </c>
      <c r="F87" s="316"/>
      <c r="G87" s="316"/>
      <c r="H87" s="316"/>
      <c r="I87" s="116"/>
      <c r="J87" s="34"/>
      <c r="K87" s="34"/>
      <c r="L87" s="37"/>
    </row>
    <row r="88" spans="2:12" s="1" customFormat="1" ht="12" customHeight="1">
      <c r="B88" s="33"/>
      <c r="C88" s="28" t="s">
        <v>190</v>
      </c>
      <c r="D88" s="34"/>
      <c r="E88" s="34"/>
      <c r="F88" s="34"/>
      <c r="G88" s="34"/>
      <c r="H88" s="34"/>
      <c r="I88" s="116"/>
      <c r="J88" s="34"/>
      <c r="K88" s="34"/>
      <c r="L88" s="37"/>
    </row>
    <row r="89" spans="2:12" s="1" customFormat="1" ht="16.5" customHeight="1">
      <c r="B89" s="33"/>
      <c r="C89" s="34"/>
      <c r="D89" s="34"/>
      <c r="E89" s="282" t="str">
        <f>E11</f>
        <v>SO07a - Celková oprava dilatačního celku bez přstupu techniky dle D.7</v>
      </c>
      <c r="F89" s="316"/>
      <c r="G89" s="316"/>
      <c r="H89" s="316"/>
      <c r="I89" s="116"/>
      <c r="J89" s="34"/>
      <c r="K89" s="34"/>
      <c r="L89" s="37"/>
    </row>
    <row r="90" spans="2:12" s="1" customFormat="1" ht="6.95" customHeight="1">
      <c r="B90" s="33"/>
      <c r="C90" s="34"/>
      <c r="D90" s="34"/>
      <c r="E90" s="34"/>
      <c r="F90" s="34"/>
      <c r="G90" s="34"/>
      <c r="H90" s="34"/>
      <c r="I90" s="116"/>
      <c r="J90" s="34"/>
      <c r="K90" s="34"/>
      <c r="L90" s="37"/>
    </row>
    <row r="91" spans="2:12" s="1" customFormat="1" ht="12" customHeight="1">
      <c r="B91" s="33"/>
      <c r="C91" s="28" t="s">
        <v>20</v>
      </c>
      <c r="D91" s="34"/>
      <c r="E91" s="34"/>
      <c r="F91" s="26" t="str">
        <f>F14</f>
        <v xml:space="preserve"> </v>
      </c>
      <c r="G91" s="34"/>
      <c r="H91" s="34"/>
      <c r="I91" s="117" t="s">
        <v>22</v>
      </c>
      <c r="J91" s="60" t="str">
        <f>IF(J14="","",J14)</f>
        <v>13. 5. 2019</v>
      </c>
      <c r="K91" s="34"/>
      <c r="L91" s="37"/>
    </row>
    <row r="92" spans="2:12" s="1" customFormat="1" ht="6.95" customHeight="1">
      <c r="B92" s="33"/>
      <c r="C92" s="34"/>
      <c r="D92" s="34"/>
      <c r="E92" s="34"/>
      <c r="F92" s="34"/>
      <c r="G92" s="34"/>
      <c r="H92" s="34"/>
      <c r="I92" s="116"/>
      <c r="J92" s="34"/>
      <c r="K92" s="34"/>
      <c r="L92" s="37"/>
    </row>
    <row r="93" spans="2:12" s="1" customFormat="1" ht="27.95" customHeight="1">
      <c r="B93" s="33"/>
      <c r="C93" s="28" t="s">
        <v>24</v>
      </c>
      <c r="D93" s="34"/>
      <c r="E93" s="34"/>
      <c r="F93" s="26" t="str">
        <f>E17</f>
        <v>Povodí Ohře, s.p.</v>
      </c>
      <c r="G93" s="34"/>
      <c r="H93" s="34"/>
      <c r="I93" s="117" t="s">
        <v>32</v>
      </c>
      <c r="J93" s="31" t="str">
        <f>E23</f>
        <v xml:space="preserve">AZ Consult, spol. s r.o. </v>
      </c>
      <c r="K93" s="34"/>
      <c r="L93" s="37"/>
    </row>
    <row r="94" spans="2:12" s="1" customFormat="1" ht="15.2" customHeight="1">
      <c r="B94" s="33"/>
      <c r="C94" s="28" t="s">
        <v>30</v>
      </c>
      <c r="D94" s="34"/>
      <c r="E94" s="34"/>
      <c r="F94" s="26" t="str">
        <f>IF(E20="","",E20)</f>
        <v>Vyplň údaj</v>
      </c>
      <c r="G94" s="34"/>
      <c r="H94" s="34"/>
      <c r="I94" s="117" t="s">
        <v>37</v>
      </c>
      <c r="J94" s="31" t="str">
        <f>E26</f>
        <v xml:space="preserve"> </v>
      </c>
      <c r="K94" s="34"/>
      <c r="L94" s="37"/>
    </row>
    <row r="95" spans="2:12" s="1" customFormat="1" ht="10.35" customHeight="1">
      <c r="B95" s="33"/>
      <c r="C95" s="34"/>
      <c r="D95" s="34"/>
      <c r="E95" s="34"/>
      <c r="F95" s="34"/>
      <c r="G95" s="34"/>
      <c r="H95" s="34"/>
      <c r="I95" s="116"/>
      <c r="J95" s="34"/>
      <c r="K95" s="34"/>
      <c r="L95" s="37"/>
    </row>
    <row r="96" spans="2:12" s="1" customFormat="1" ht="29.25" customHeight="1">
      <c r="B96" s="33"/>
      <c r="C96" s="151" t="s">
        <v>194</v>
      </c>
      <c r="D96" s="152"/>
      <c r="E96" s="152"/>
      <c r="F96" s="152"/>
      <c r="G96" s="152"/>
      <c r="H96" s="152"/>
      <c r="I96" s="153"/>
      <c r="J96" s="154" t="s">
        <v>195</v>
      </c>
      <c r="K96" s="152"/>
      <c r="L96" s="37"/>
    </row>
    <row r="97" spans="2:47" s="1" customFormat="1" ht="10.35" customHeight="1">
      <c r="B97" s="33"/>
      <c r="C97" s="34"/>
      <c r="D97" s="34"/>
      <c r="E97" s="34"/>
      <c r="F97" s="34"/>
      <c r="G97" s="34"/>
      <c r="H97" s="34"/>
      <c r="I97" s="116"/>
      <c r="J97" s="34"/>
      <c r="K97" s="34"/>
      <c r="L97" s="37"/>
    </row>
    <row r="98" spans="2:47" s="1" customFormat="1" ht="22.9" customHeight="1">
      <c r="B98" s="33"/>
      <c r="C98" s="155" t="s">
        <v>196</v>
      </c>
      <c r="D98" s="34"/>
      <c r="E98" s="34"/>
      <c r="F98" s="34"/>
      <c r="G98" s="34"/>
      <c r="H98" s="34"/>
      <c r="I98" s="116"/>
      <c r="J98" s="78">
        <f>J126</f>
        <v>0</v>
      </c>
      <c r="K98" s="34"/>
      <c r="L98" s="37"/>
      <c r="AU98" s="16" t="s">
        <v>197</v>
      </c>
    </row>
    <row r="99" spans="2:47" s="8" customFormat="1" ht="24.95" customHeight="1">
      <c r="B99" s="156"/>
      <c r="C99" s="157"/>
      <c r="D99" s="158" t="s">
        <v>198</v>
      </c>
      <c r="E99" s="159"/>
      <c r="F99" s="159"/>
      <c r="G99" s="159"/>
      <c r="H99" s="159"/>
      <c r="I99" s="160"/>
      <c r="J99" s="161">
        <f>J127</f>
        <v>0</v>
      </c>
      <c r="K99" s="157"/>
      <c r="L99" s="162"/>
    </row>
    <row r="100" spans="2:47" s="9" customFormat="1" ht="19.899999999999999" customHeight="1">
      <c r="B100" s="163"/>
      <c r="C100" s="98"/>
      <c r="D100" s="164" t="s">
        <v>199</v>
      </c>
      <c r="E100" s="165"/>
      <c r="F100" s="165"/>
      <c r="G100" s="165"/>
      <c r="H100" s="165"/>
      <c r="I100" s="166"/>
      <c r="J100" s="167">
        <f>J128</f>
        <v>0</v>
      </c>
      <c r="K100" s="98"/>
      <c r="L100" s="168"/>
    </row>
    <row r="101" spans="2:47" s="9" customFormat="1" ht="19.899999999999999" customHeight="1">
      <c r="B101" s="163"/>
      <c r="C101" s="98"/>
      <c r="D101" s="164" t="s">
        <v>200</v>
      </c>
      <c r="E101" s="165"/>
      <c r="F101" s="165"/>
      <c r="G101" s="165"/>
      <c r="H101" s="165"/>
      <c r="I101" s="166"/>
      <c r="J101" s="167">
        <f>J135</f>
        <v>0</v>
      </c>
      <c r="K101" s="98"/>
      <c r="L101" s="168"/>
    </row>
    <row r="102" spans="2:47" s="9" customFormat="1" ht="19.899999999999999" customHeight="1">
      <c r="B102" s="163"/>
      <c r="C102" s="98"/>
      <c r="D102" s="164" t="s">
        <v>201</v>
      </c>
      <c r="E102" s="165"/>
      <c r="F102" s="165"/>
      <c r="G102" s="165"/>
      <c r="H102" s="165"/>
      <c r="I102" s="166"/>
      <c r="J102" s="167">
        <f>J138</f>
        <v>0</v>
      </c>
      <c r="K102" s="98"/>
      <c r="L102" s="168"/>
    </row>
    <row r="103" spans="2:47" s="9" customFormat="1" ht="19.899999999999999" customHeight="1">
      <c r="B103" s="163"/>
      <c r="C103" s="98"/>
      <c r="D103" s="164" t="s">
        <v>202</v>
      </c>
      <c r="E103" s="165"/>
      <c r="F103" s="165"/>
      <c r="G103" s="165"/>
      <c r="H103" s="165"/>
      <c r="I103" s="166"/>
      <c r="J103" s="167">
        <f>J149</f>
        <v>0</v>
      </c>
      <c r="K103" s="98"/>
      <c r="L103" s="168"/>
    </row>
    <row r="104" spans="2:47" s="9" customFormat="1" ht="19.899999999999999" customHeight="1">
      <c r="B104" s="163"/>
      <c r="C104" s="98"/>
      <c r="D104" s="164" t="s">
        <v>203</v>
      </c>
      <c r="E104" s="165"/>
      <c r="F104" s="165"/>
      <c r="G104" s="165"/>
      <c r="H104" s="165"/>
      <c r="I104" s="166"/>
      <c r="J104" s="167">
        <f>J154</f>
        <v>0</v>
      </c>
      <c r="K104" s="98"/>
      <c r="L104" s="168"/>
    </row>
    <row r="105" spans="2:47" s="1" customFormat="1" ht="21.75" customHeight="1">
      <c r="B105" s="33"/>
      <c r="C105" s="34"/>
      <c r="D105" s="34"/>
      <c r="E105" s="34"/>
      <c r="F105" s="34"/>
      <c r="G105" s="34"/>
      <c r="H105" s="34"/>
      <c r="I105" s="116"/>
      <c r="J105" s="34"/>
      <c r="K105" s="34"/>
      <c r="L105" s="37"/>
    </row>
    <row r="106" spans="2:47" s="1" customFormat="1" ht="6.95" customHeight="1">
      <c r="B106" s="48"/>
      <c r="C106" s="49"/>
      <c r="D106" s="49"/>
      <c r="E106" s="49"/>
      <c r="F106" s="49"/>
      <c r="G106" s="49"/>
      <c r="H106" s="49"/>
      <c r="I106" s="147"/>
      <c r="J106" s="49"/>
      <c r="K106" s="49"/>
      <c r="L106" s="37"/>
    </row>
    <row r="110" spans="2:47" s="1" customFormat="1" ht="6.95" customHeight="1">
      <c r="B110" s="50"/>
      <c r="C110" s="51"/>
      <c r="D110" s="51"/>
      <c r="E110" s="51"/>
      <c r="F110" s="51"/>
      <c r="G110" s="51"/>
      <c r="H110" s="51"/>
      <c r="I110" s="150"/>
      <c r="J110" s="51"/>
      <c r="K110" s="51"/>
      <c r="L110" s="37"/>
    </row>
    <row r="111" spans="2:47" s="1" customFormat="1" ht="24.95" customHeight="1">
      <c r="B111" s="33"/>
      <c r="C111" s="22" t="s">
        <v>204</v>
      </c>
      <c r="D111" s="34"/>
      <c r="E111" s="34"/>
      <c r="F111" s="34"/>
      <c r="G111" s="34"/>
      <c r="H111" s="34"/>
      <c r="I111" s="116"/>
      <c r="J111" s="34"/>
      <c r="K111" s="34"/>
      <c r="L111" s="37"/>
    </row>
    <row r="112" spans="2:47" s="1" customFormat="1" ht="6.95" customHeight="1">
      <c r="B112" s="33"/>
      <c r="C112" s="34"/>
      <c r="D112" s="34"/>
      <c r="E112" s="34"/>
      <c r="F112" s="34"/>
      <c r="G112" s="34"/>
      <c r="H112" s="34"/>
      <c r="I112" s="116"/>
      <c r="J112" s="34"/>
      <c r="K112" s="34"/>
      <c r="L112" s="37"/>
    </row>
    <row r="113" spans="2:63" s="1" customFormat="1" ht="12" customHeight="1">
      <c r="B113" s="33"/>
      <c r="C113" s="28" t="s">
        <v>16</v>
      </c>
      <c r="D113" s="34"/>
      <c r="E113" s="34"/>
      <c r="F113" s="34"/>
      <c r="G113" s="34"/>
      <c r="H113" s="34"/>
      <c r="I113" s="116"/>
      <c r="J113" s="34"/>
      <c r="K113" s="34"/>
      <c r="L113" s="37"/>
    </row>
    <row r="114" spans="2:63" s="1" customFormat="1" ht="16.5" customHeight="1">
      <c r="B114" s="33"/>
      <c r="C114" s="34"/>
      <c r="D114" s="34"/>
      <c r="E114" s="314" t="str">
        <f>E7</f>
        <v>PPV, ř.km 0,000-18,500 - oprava betonového pláště</v>
      </c>
      <c r="F114" s="315"/>
      <c r="G114" s="315"/>
      <c r="H114" s="315"/>
      <c r="I114" s="116"/>
      <c r="J114" s="34"/>
      <c r="K114" s="34"/>
      <c r="L114" s="37"/>
    </row>
    <row r="115" spans="2:63" ht="12" customHeight="1">
      <c r="B115" s="20"/>
      <c r="C115" s="28" t="s">
        <v>188</v>
      </c>
      <c r="D115" s="21"/>
      <c r="E115" s="21"/>
      <c r="F115" s="21"/>
      <c r="G115" s="21"/>
      <c r="H115" s="21"/>
      <c r="J115" s="21"/>
      <c r="K115" s="21"/>
      <c r="L115" s="19"/>
    </row>
    <row r="116" spans="2:63" s="1" customFormat="1" ht="16.5" customHeight="1">
      <c r="B116" s="33"/>
      <c r="C116" s="34"/>
      <c r="D116" s="34"/>
      <c r="E116" s="314" t="s">
        <v>189</v>
      </c>
      <c r="F116" s="316"/>
      <c r="G116" s="316"/>
      <c r="H116" s="316"/>
      <c r="I116" s="116"/>
      <c r="J116" s="34"/>
      <c r="K116" s="34"/>
      <c r="L116" s="37"/>
    </row>
    <row r="117" spans="2:63" s="1" customFormat="1" ht="12" customHeight="1">
      <c r="B117" s="33"/>
      <c r="C117" s="28" t="s">
        <v>190</v>
      </c>
      <c r="D117" s="34"/>
      <c r="E117" s="34"/>
      <c r="F117" s="34"/>
      <c r="G117" s="34"/>
      <c r="H117" s="34"/>
      <c r="I117" s="116"/>
      <c r="J117" s="34"/>
      <c r="K117" s="34"/>
      <c r="L117" s="37"/>
    </row>
    <row r="118" spans="2:63" s="1" customFormat="1" ht="16.5" customHeight="1">
      <c r="B118" s="33"/>
      <c r="C118" s="34"/>
      <c r="D118" s="34"/>
      <c r="E118" s="282" t="str">
        <f>E11</f>
        <v>SO07a - Celková oprava dilatačního celku bez přstupu techniky dle D.7</v>
      </c>
      <c r="F118" s="316"/>
      <c r="G118" s="316"/>
      <c r="H118" s="316"/>
      <c r="I118" s="116"/>
      <c r="J118" s="34"/>
      <c r="K118" s="34"/>
      <c r="L118" s="37"/>
    </row>
    <row r="119" spans="2:63" s="1" customFormat="1" ht="6.95" customHeight="1">
      <c r="B119" s="33"/>
      <c r="C119" s="34"/>
      <c r="D119" s="34"/>
      <c r="E119" s="34"/>
      <c r="F119" s="34"/>
      <c r="G119" s="34"/>
      <c r="H119" s="34"/>
      <c r="I119" s="116"/>
      <c r="J119" s="34"/>
      <c r="K119" s="34"/>
      <c r="L119" s="37"/>
    </row>
    <row r="120" spans="2:63" s="1" customFormat="1" ht="12" customHeight="1">
      <c r="B120" s="33"/>
      <c r="C120" s="28" t="s">
        <v>20</v>
      </c>
      <c r="D120" s="34"/>
      <c r="E120" s="34"/>
      <c r="F120" s="26" t="str">
        <f>F14</f>
        <v xml:space="preserve"> </v>
      </c>
      <c r="G120" s="34"/>
      <c r="H120" s="34"/>
      <c r="I120" s="117" t="s">
        <v>22</v>
      </c>
      <c r="J120" s="60" t="str">
        <f>IF(J14="","",J14)</f>
        <v>13. 5. 2019</v>
      </c>
      <c r="K120" s="34"/>
      <c r="L120" s="37"/>
    </row>
    <row r="121" spans="2:63" s="1" customFormat="1" ht="6.95" customHeight="1">
      <c r="B121" s="33"/>
      <c r="C121" s="34"/>
      <c r="D121" s="34"/>
      <c r="E121" s="34"/>
      <c r="F121" s="34"/>
      <c r="G121" s="34"/>
      <c r="H121" s="34"/>
      <c r="I121" s="116"/>
      <c r="J121" s="34"/>
      <c r="K121" s="34"/>
      <c r="L121" s="37"/>
    </row>
    <row r="122" spans="2:63" s="1" customFormat="1" ht="27.95" customHeight="1">
      <c r="B122" s="33"/>
      <c r="C122" s="28" t="s">
        <v>24</v>
      </c>
      <c r="D122" s="34"/>
      <c r="E122" s="34"/>
      <c r="F122" s="26" t="str">
        <f>E17</f>
        <v>Povodí Ohře, s.p.</v>
      </c>
      <c r="G122" s="34"/>
      <c r="H122" s="34"/>
      <c r="I122" s="117" t="s">
        <v>32</v>
      </c>
      <c r="J122" s="31" t="str">
        <f>E23</f>
        <v xml:space="preserve">AZ Consult, spol. s r.o. </v>
      </c>
      <c r="K122" s="34"/>
      <c r="L122" s="37"/>
    </row>
    <row r="123" spans="2:63" s="1" customFormat="1" ht="15.2" customHeight="1">
      <c r="B123" s="33"/>
      <c r="C123" s="28" t="s">
        <v>30</v>
      </c>
      <c r="D123" s="34"/>
      <c r="E123" s="34"/>
      <c r="F123" s="26" t="str">
        <f>IF(E20="","",E20)</f>
        <v>Vyplň údaj</v>
      </c>
      <c r="G123" s="34"/>
      <c r="H123" s="34"/>
      <c r="I123" s="117" t="s">
        <v>37</v>
      </c>
      <c r="J123" s="31" t="str">
        <f>E26</f>
        <v xml:space="preserve"> </v>
      </c>
      <c r="K123" s="34"/>
      <c r="L123" s="37"/>
    </row>
    <row r="124" spans="2:63" s="1" customFormat="1" ht="10.35" customHeight="1">
      <c r="B124" s="33"/>
      <c r="C124" s="34"/>
      <c r="D124" s="34"/>
      <c r="E124" s="34"/>
      <c r="F124" s="34"/>
      <c r="G124" s="34"/>
      <c r="H124" s="34"/>
      <c r="I124" s="116"/>
      <c r="J124" s="34"/>
      <c r="K124" s="34"/>
      <c r="L124" s="37"/>
    </row>
    <row r="125" spans="2:63" s="10" customFormat="1" ht="29.25" customHeight="1">
      <c r="B125" s="169"/>
      <c r="C125" s="170" t="s">
        <v>205</v>
      </c>
      <c r="D125" s="171" t="s">
        <v>65</v>
      </c>
      <c r="E125" s="171" t="s">
        <v>61</v>
      </c>
      <c r="F125" s="171" t="s">
        <v>62</v>
      </c>
      <c r="G125" s="171" t="s">
        <v>206</v>
      </c>
      <c r="H125" s="171" t="s">
        <v>207</v>
      </c>
      <c r="I125" s="172" t="s">
        <v>208</v>
      </c>
      <c r="J125" s="171" t="s">
        <v>195</v>
      </c>
      <c r="K125" s="173" t="s">
        <v>209</v>
      </c>
      <c r="L125" s="174"/>
      <c r="M125" s="69" t="s">
        <v>1</v>
      </c>
      <c r="N125" s="70" t="s">
        <v>44</v>
      </c>
      <c r="O125" s="70" t="s">
        <v>210</v>
      </c>
      <c r="P125" s="70" t="s">
        <v>211</v>
      </c>
      <c r="Q125" s="70" t="s">
        <v>212</v>
      </c>
      <c r="R125" s="70" t="s">
        <v>213</v>
      </c>
      <c r="S125" s="70" t="s">
        <v>214</v>
      </c>
      <c r="T125" s="71" t="s">
        <v>215</v>
      </c>
    </row>
    <row r="126" spans="2:63" s="1" customFormat="1" ht="22.9" customHeight="1">
      <c r="B126" s="33"/>
      <c r="C126" s="76" t="s">
        <v>216</v>
      </c>
      <c r="D126" s="34"/>
      <c r="E126" s="34"/>
      <c r="F126" s="34"/>
      <c r="G126" s="34"/>
      <c r="H126" s="34"/>
      <c r="I126" s="116"/>
      <c r="J126" s="175">
        <f>BK126</f>
        <v>0</v>
      </c>
      <c r="K126" s="34"/>
      <c r="L126" s="37"/>
      <c r="M126" s="72"/>
      <c r="N126" s="73"/>
      <c r="O126" s="73"/>
      <c r="P126" s="176">
        <f>P127</f>
        <v>0</v>
      </c>
      <c r="Q126" s="73"/>
      <c r="R126" s="176">
        <f>R127</f>
        <v>0.90919596000000003</v>
      </c>
      <c r="S126" s="73"/>
      <c r="T126" s="177">
        <f>T127</f>
        <v>0.64800000000000002</v>
      </c>
      <c r="AT126" s="16" t="s">
        <v>79</v>
      </c>
      <c r="AU126" s="16" t="s">
        <v>197</v>
      </c>
      <c r="BK126" s="178">
        <f>BK127</f>
        <v>0</v>
      </c>
    </row>
    <row r="127" spans="2:63" s="11" customFormat="1" ht="25.9" customHeight="1">
      <c r="B127" s="179"/>
      <c r="C127" s="180"/>
      <c r="D127" s="181" t="s">
        <v>79</v>
      </c>
      <c r="E127" s="182" t="s">
        <v>217</v>
      </c>
      <c r="F127" s="182" t="s">
        <v>218</v>
      </c>
      <c r="G127" s="180"/>
      <c r="H127" s="180"/>
      <c r="I127" s="183"/>
      <c r="J127" s="184">
        <f>BK127</f>
        <v>0</v>
      </c>
      <c r="K127" s="180"/>
      <c r="L127" s="185"/>
      <c r="M127" s="186"/>
      <c r="N127" s="187"/>
      <c r="O127" s="187"/>
      <c r="P127" s="188">
        <f>P128+P135+P138+P149+P154</f>
        <v>0</v>
      </c>
      <c r="Q127" s="187"/>
      <c r="R127" s="188">
        <f>R128+R135+R138+R149+R154</f>
        <v>0.90919596000000003</v>
      </c>
      <c r="S127" s="187"/>
      <c r="T127" s="189">
        <f>T128+T135+T138+T149+T154</f>
        <v>0.64800000000000002</v>
      </c>
      <c r="AR127" s="190" t="s">
        <v>87</v>
      </c>
      <c r="AT127" s="191" t="s">
        <v>79</v>
      </c>
      <c r="AU127" s="191" t="s">
        <v>80</v>
      </c>
      <c r="AY127" s="190" t="s">
        <v>219</v>
      </c>
      <c r="BK127" s="192">
        <f>BK128+BK135+BK138+BK149+BK154</f>
        <v>0</v>
      </c>
    </row>
    <row r="128" spans="2:63" s="11" customFormat="1" ht="22.9" customHeight="1">
      <c r="B128" s="179"/>
      <c r="C128" s="180"/>
      <c r="D128" s="181" t="s">
        <v>79</v>
      </c>
      <c r="E128" s="193" t="s">
        <v>87</v>
      </c>
      <c r="F128" s="193" t="s">
        <v>220</v>
      </c>
      <c r="G128" s="180"/>
      <c r="H128" s="180"/>
      <c r="I128" s="183"/>
      <c r="J128" s="194">
        <f>BK128</f>
        <v>0</v>
      </c>
      <c r="K128" s="180"/>
      <c r="L128" s="185"/>
      <c r="M128" s="186"/>
      <c r="N128" s="187"/>
      <c r="O128" s="187"/>
      <c r="P128" s="188">
        <f>SUM(P129:P134)</f>
        <v>0</v>
      </c>
      <c r="Q128" s="187"/>
      <c r="R128" s="188">
        <f>SUM(R129:R134)</f>
        <v>0</v>
      </c>
      <c r="S128" s="187"/>
      <c r="T128" s="189">
        <f>SUM(T129:T134)</f>
        <v>0.64800000000000002</v>
      </c>
      <c r="AR128" s="190" t="s">
        <v>87</v>
      </c>
      <c r="AT128" s="191" t="s">
        <v>79</v>
      </c>
      <c r="AU128" s="191" t="s">
        <v>87</v>
      </c>
      <c r="AY128" s="190" t="s">
        <v>219</v>
      </c>
      <c r="BK128" s="192">
        <f>SUM(BK129:BK134)</f>
        <v>0</v>
      </c>
    </row>
    <row r="129" spans="2:65" s="1" customFormat="1" ht="24" customHeight="1">
      <c r="B129" s="33"/>
      <c r="C129" s="195" t="s">
        <v>87</v>
      </c>
      <c r="D129" s="195" t="s">
        <v>221</v>
      </c>
      <c r="E129" s="196" t="s">
        <v>222</v>
      </c>
      <c r="F129" s="197" t="s">
        <v>223</v>
      </c>
      <c r="G129" s="198" t="s">
        <v>224</v>
      </c>
      <c r="H129" s="199">
        <v>1</v>
      </c>
      <c r="I129" s="200"/>
      <c r="J129" s="201">
        <f>ROUND(I129*H129,2)</f>
        <v>0</v>
      </c>
      <c r="K129" s="197" t="s">
        <v>1</v>
      </c>
      <c r="L129" s="37"/>
      <c r="M129" s="202" t="s">
        <v>1</v>
      </c>
      <c r="N129" s="203" t="s">
        <v>45</v>
      </c>
      <c r="O129" s="65"/>
      <c r="P129" s="204">
        <f>O129*H129</f>
        <v>0</v>
      </c>
      <c r="Q129" s="204">
        <v>0</v>
      </c>
      <c r="R129" s="204">
        <f>Q129*H129</f>
        <v>0</v>
      </c>
      <c r="S129" s="204">
        <v>0</v>
      </c>
      <c r="T129" s="205">
        <f>S129*H129</f>
        <v>0</v>
      </c>
      <c r="AR129" s="206" t="s">
        <v>225</v>
      </c>
      <c r="AT129" s="206" t="s">
        <v>221</v>
      </c>
      <c r="AU129" s="206" t="s">
        <v>89</v>
      </c>
      <c r="AY129" s="16" t="s">
        <v>219</v>
      </c>
      <c r="BE129" s="207">
        <f>IF(N129="základní",J129,0)</f>
        <v>0</v>
      </c>
      <c r="BF129" s="207">
        <f>IF(N129="snížená",J129,0)</f>
        <v>0</v>
      </c>
      <c r="BG129" s="207">
        <f>IF(N129="zákl. přenesená",J129,0)</f>
        <v>0</v>
      </c>
      <c r="BH129" s="207">
        <f>IF(N129="sníž. přenesená",J129,0)</f>
        <v>0</v>
      </c>
      <c r="BI129" s="207">
        <f>IF(N129="nulová",J129,0)</f>
        <v>0</v>
      </c>
      <c r="BJ129" s="16" t="s">
        <v>87</v>
      </c>
      <c r="BK129" s="207">
        <f>ROUND(I129*H129,2)</f>
        <v>0</v>
      </c>
      <c r="BL129" s="16" t="s">
        <v>225</v>
      </c>
      <c r="BM129" s="206" t="s">
        <v>89</v>
      </c>
    </row>
    <row r="130" spans="2:65" s="1" customFormat="1" ht="19.5">
      <c r="B130" s="33"/>
      <c r="C130" s="34"/>
      <c r="D130" s="208" t="s">
        <v>226</v>
      </c>
      <c r="E130" s="34"/>
      <c r="F130" s="209" t="s">
        <v>223</v>
      </c>
      <c r="G130" s="34"/>
      <c r="H130" s="34"/>
      <c r="I130" s="116"/>
      <c r="J130" s="34"/>
      <c r="K130" s="34"/>
      <c r="L130" s="37"/>
      <c r="M130" s="210"/>
      <c r="N130" s="65"/>
      <c r="O130" s="65"/>
      <c r="P130" s="65"/>
      <c r="Q130" s="65"/>
      <c r="R130" s="65"/>
      <c r="S130" s="65"/>
      <c r="T130" s="66"/>
      <c r="AT130" s="16" t="s">
        <v>226</v>
      </c>
      <c r="AU130" s="16" t="s">
        <v>89</v>
      </c>
    </row>
    <row r="131" spans="2:65" s="1" customFormat="1" ht="16.5" customHeight="1">
      <c r="B131" s="33"/>
      <c r="C131" s="195" t="s">
        <v>89</v>
      </c>
      <c r="D131" s="195" t="s">
        <v>221</v>
      </c>
      <c r="E131" s="196" t="s">
        <v>227</v>
      </c>
      <c r="F131" s="197" t="s">
        <v>228</v>
      </c>
      <c r="G131" s="198" t="s">
        <v>229</v>
      </c>
      <c r="H131" s="199">
        <v>0.32400000000000001</v>
      </c>
      <c r="I131" s="200"/>
      <c r="J131" s="201">
        <f>ROUND(I131*H131,2)</f>
        <v>0</v>
      </c>
      <c r="K131" s="197" t="s">
        <v>230</v>
      </c>
      <c r="L131" s="37"/>
      <c r="M131" s="202" t="s">
        <v>1</v>
      </c>
      <c r="N131" s="203" t="s">
        <v>45</v>
      </c>
      <c r="O131" s="65"/>
      <c r="P131" s="204">
        <f>O131*H131</f>
        <v>0</v>
      </c>
      <c r="Q131" s="204">
        <v>0</v>
      </c>
      <c r="R131" s="204">
        <f>Q131*H131</f>
        <v>0</v>
      </c>
      <c r="S131" s="204">
        <v>2</v>
      </c>
      <c r="T131" s="205">
        <f>S131*H131</f>
        <v>0.64800000000000002</v>
      </c>
      <c r="AR131" s="206" t="s">
        <v>225</v>
      </c>
      <c r="AT131" s="206" t="s">
        <v>221</v>
      </c>
      <c r="AU131" s="206" t="s">
        <v>89</v>
      </c>
      <c r="AY131" s="16" t="s">
        <v>219</v>
      </c>
      <c r="BE131" s="207">
        <f>IF(N131="základní",J131,0)</f>
        <v>0</v>
      </c>
      <c r="BF131" s="207">
        <f>IF(N131="snížená",J131,0)</f>
        <v>0</v>
      </c>
      <c r="BG131" s="207">
        <f>IF(N131="zákl. přenesená",J131,0)</f>
        <v>0</v>
      </c>
      <c r="BH131" s="207">
        <f>IF(N131="sníž. přenesená",J131,0)</f>
        <v>0</v>
      </c>
      <c r="BI131" s="207">
        <f>IF(N131="nulová",J131,0)</f>
        <v>0</v>
      </c>
      <c r="BJ131" s="16" t="s">
        <v>87</v>
      </c>
      <c r="BK131" s="207">
        <f>ROUND(I131*H131,2)</f>
        <v>0</v>
      </c>
      <c r="BL131" s="16" t="s">
        <v>225</v>
      </c>
      <c r="BM131" s="206" t="s">
        <v>225</v>
      </c>
    </row>
    <row r="132" spans="2:65" s="1" customFormat="1" ht="11.25">
      <c r="B132" s="33"/>
      <c r="C132" s="34"/>
      <c r="D132" s="208" t="s">
        <v>226</v>
      </c>
      <c r="E132" s="34"/>
      <c r="F132" s="209" t="s">
        <v>231</v>
      </c>
      <c r="G132" s="34"/>
      <c r="H132" s="34"/>
      <c r="I132" s="116"/>
      <c r="J132" s="34"/>
      <c r="K132" s="34"/>
      <c r="L132" s="37"/>
      <c r="M132" s="210"/>
      <c r="N132" s="65"/>
      <c r="O132" s="65"/>
      <c r="P132" s="65"/>
      <c r="Q132" s="65"/>
      <c r="R132" s="65"/>
      <c r="S132" s="65"/>
      <c r="T132" s="66"/>
      <c r="AT132" s="16" t="s">
        <v>226</v>
      </c>
      <c r="AU132" s="16" t="s">
        <v>89</v>
      </c>
    </row>
    <row r="133" spans="2:65" s="12" customFormat="1" ht="11.25">
      <c r="B133" s="211"/>
      <c r="C133" s="212"/>
      <c r="D133" s="208" t="s">
        <v>232</v>
      </c>
      <c r="E133" s="213" t="s">
        <v>1</v>
      </c>
      <c r="F133" s="214" t="s">
        <v>233</v>
      </c>
      <c r="G133" s="212"/>
      <c r="H133" s="215">
        <v>0.32400000000000001</v>
      </c>
      <c r="I133" s="216"/>
      <c r="J133" s="212"/>
      <c r="K133" s="212"/>
      <c r="L133" s="217"/>
      <c r="M133" s="218"/>
      <c r="N133" s="219"/>
      <c r="O133" s="219"/>
      <c r="P133" s="219"/>
      <c r="Q133" s="219"/>
      <c r="R133" s="219"/>
      <c r="S133" s="219"/>
      <c r="T133" s="220"/>
      <c r="AT133" s="221" t="s">
        <v>232</v>
      </c>
      <c r="AU133" s="221" t="s">
        <v>89</v>
      </c>
      <c r="AV133" s="12" t="s">
        <v>89</v>
      </c>
      <c r="AW133" s="12" t="s">
        <v>36</v>
      </c>
      <c r="AX133" s="12" t="s">
        <v>80</v>
      </c>
      <c r="AY133" s="221" t="s">
        <v>219</v>
      </c>
    </row>
    <row r="134" spans="2:65" s="13" customFormat="1" ht="11.25">
      <c r="B134" s="222"/>
      <c r="C134" s="223"/>
      <c r="D134" s="208" t="s">
        <v>232</v>
      </c>
      <c r="E134" s="224" t="s">
        <v>1</v>
      </c>
      <c r="F134" s="225" t="s">
        <v>234</v>
      </c>
      <c r="G134" s="223"/>
      <c r="H134" s="226">
        <v>0.32400000000000001</v>
      </c>
      <c r="I134" s="227"/>
      <c r="J134" s="223"/>
      <c r="K134" s="223"/>
      <c r="L134" s="228"/>
      <c r="M134" s="229"/>
      <c r="N134" s="230"/>
      <c r="O134" s="230"/>
      <c r="P134" s="230"/>
      <c r="Q134" s="230"/>
      <c r="R134" s="230"/>
      <c r="S134" s="230"/>
      <c r="T134" s="231"/>
      <c r="AT134" s="232" t="s">
        <v>232</v>
      </c>
      <c r="AU134" s="232" t="s">
        <v>89</v>
      </c>
      <c r="AV134" s="13" t="s">
        <v>225</v>
      </c>
      <c r="AW134" s="13" t="s">
        <v>36</v>
      </c>
      <c r="AX134" s="13" t="s">
        <v>87</v>
      </c>
      <c r="AY134" s="232" t="s">
        <v>219</v>
      </c>
    </row>
    <row r="135" spans="2:65" s="11" customFormat="1" ht="22.9" customHeight="1">
      <c r="B135" s="179"/>
      <c r="C135" s="180"/>
      <c r="D135" s="181" t="s">
        <v>79</v>
      </c>
      <c r="E135" s="193" t="s">
        <v>89</v>
      </c>
      <c r="F135" s="193" t="s">
        <v>235</v>
      </c>
      <c r="G135" s="180"/>
      <c r="H135" s="180"/>
      <c r="I135" s="183"/>
      <c r="J135" s="194">
        <f>BK135</f>
        <v>0</v>
      </c>
      <c r="K135" s="180"/>
      <c r="L135" s="185"/>
      <c r="M135" s="186"/>
      <c r="N135" s="187"/>
      <c r="O135" s="187"/>
      <c r="P135" s="188">
        <f>SUM(P136:P137)</f>
        <v>0</v>
      </c>
      <c r="Q135" s="187"/>
      <c r="R135" s="188">
        <f>SUM(R136:R137)</f>
        <v>0</v>
      </c>
      <c r="S135" s="187"/>
      <c r="T135" s="189">
        <f>SUM(T136:T137)</f>
        <v>0</v>
      </c>
      <c r="AR135" s="190" t="s">
        <v>87</v>
      </c>
      <c r="AT135" s="191" t="s">
        <v>79</v>
      </c>
      <c r="AU135" s="191" t="s">
        <v>87</v>
      </c>
      <c r="AY135" s="190" t="s">
        <v>219</v>
      </c>
      <c r="BK135" s="192">
        <f>SUM(BK136:BK137)</f>
        <v>0</v>
      </c>
    </row>
    <row r="136" spans="2:65" s="1" customFormat="1" ht="24" customHeight="1">
      <c r="B136" s="33"/>
      <c r="C136" s="195" t="s">
        <v>236</v>
      </c>
      <c r="D136" s="195" t="s">
        <v>221</v>
      </c>
      <c r="E136" s="196" t="s">
        <v>237</v>
      </c>
      <c r="F136" s="197" t="s">
        <v>238</v>
      </c>
      <c r="G136" s="198" t="s">
        <v>229</v>
      </c>
      <c r="H136" s="199">
        <v>0.32400000000000001</v>
      </c>
      <c r="I136" s="200"/>
      <c r="J136" s="201">
        <f>ROUND(I136*H136,2)</f>
        <v>0</v>
      </c>
      <c r="K136" s="197" t="s">
        <v>1</v>
      </c>
      <c r="L136" s="37"/>
      <c r="M136" s="202" t="s">
        <v>1</v>
      </c>
      <c r="N136" s="203" t="s">
        <v>45</v>
      </c>
      <c r="O136" s="65"/>
      <c r="P136" s="204">
        <f>O136*H136</f>
        <v>0</v>
      </c>
      <c r="Q136" s="204">
        <v>0</v>
      </c>
      <c r="R136" s="204">
        <f>Q136*H136</f>
        <v>0</v>
      </c>
      <c r="S136" s="204">
        <v>0</v>
      </c>
      <c r="T136" s="205">
        <f>S136*H136</f>
        <v>0</v>
      </c>
      <c r="AR136" s="206" t="s">
        <v>225</v>
      </c>
      <c r="AT136" s="206" t="s">
        <v>221</v>
      </c>
      <c r="AU136" s="206" t="s">
        <v>89</v>
      </c>
      <c r="AY136" s="16" t="s">
        <v>219</v>
      </c>
      <c r="BE136" s="207">
        <f>IF(N136="základní",J136,0)</f>
        <v>0</v>
      </c>
      <c r="BF136" s="207">
        <f>IF(N136="snížená",J136,0)</f>
        <v>0</v>
      </c>
      <c r="BG136" s="207">
        <f>IF(N136="zákl. přenesená",J136,0)</f>
        <v>0</v>
      </c>
      <c r="BH136" s="207">
        <f>IF(N136="sníž. přenesená",J136,0)</f>
        <v>0</v>
      </c>
      <c r="BI136" s="207">
        <f>IF(N136="nulová",J136,0)</f>
        <v>0</v>
      </c>
      <c r="BJ136" s="16" t="s">
        <v>87</v>
      </c>
      <c r="BK136" s="207">
        <f>ROUND(I136*H136,2)</f>
        <v>0</v>
      </c>
      <c r="BL136" s="16" t="s">
        <v>225</v>
      </c>
      <c r="BM136" s="206" t="s">
        <v>239</v>
      </c>
    </row>
    <row r="137" spans="2:65" s="1" customFormat="1" ht="11.25">
      <c r="B137" s="33"/>
      <c r="C137" s="34"/>
      <c r="D137" s="208" t="s">
        <v>226</v>
      </c>
      <c r="E137" s="34"/>
      <c r="F137" s="209" t="s">
        <v>238</v>
      </c>
      <c r="G137" s="34"/>
      <c r="H137" s="34"/>
      <c r="I137" s="116"/>
      <c r="J137" s="34"/>
      <c r="K137" s="34"/>
      <c r="L137" s="37"/>
      <c r="M137" s="210"/>
      <c r="N137" s="65"/>
      <c r="O137" s="65"/>
      <c r="P137" s="65"/>
      <c r="Q137" s="65"/>
      <c r="R137" s="65"/>
      <c r="S137" s="65"/>
      <c r="T137" s="66"/>
      <c r="AT137" s="16" t="s">
        <v>226</v>
      </c>
      <c r="AU137" s="16" t="s">
        <v>89</v>
      </c>
    </row>
    <row r="138" spans="2:65" s="11" customFormat="1" ht="22.9" customHeight="1">
      <c r="B138" s="179"/>
      <c r="C138" s="180"/>
      <c r="D138" s="181" t="s">
        <v>79</v>
      </c>
      <c r="E138" s="193" t="s">
        <v>236</v>
      </c>
      <c r="F138" s="193" t="s">
        <v>240</v>
      </c>
      <c r="G138" s="180"/>
      <c r="H138" s="180"/>
      <c r="I138" s="183"/>
      <c r="J138" s="194">
        <f>BK138</f>
        <v>0</v>
      </c>
      <c r="K138" s="180"/>
      <c r="L138" s="185"/>
      <c r="M138" s="186"/>
      <c r="N138" s="187"/>
      <c r="O138" s="187"/>
      <c r="P138" s="188">
        <f>SUM(P139:P148)</f>
        <v>0</v>
      </c>
      <c r="Q138" s="187"/>
      <c r="R138" s="188">
        <f>SUM(R139:R148)</f>
        <v>0.90919596000000003</v>
      </c>
      <c r="S138" s="187"/>
      <c r="T138" s="189">
        <f>SUM(T139:T148)</f>
        <v>0</v>
      </c>
      <c r="AR138" s="190" t="s">
        <v>87</v>
      </c>
      <c r="AT138" s="191" t="s">
        <v>79</v>
      </c>
      <c r="AU138" s="191" t="s">
        <v>87</v>
      </c>
      <c r="AY138" s="190" t="s">
        <v>219</v>
      </c>
      <c r="BK138" s="192">
        <f>SUM(BK139:BK148)</f>
        <v>0</v>
      </c>
    </row>
    <row r="139" spans="2:65" s="1" customFormat="1" ht="24" customHeight="1">
      <c r="B139" s="33"/>
      <c r="C139" s="195" t="s">
        <v>225</v>
      </c>
      <c r="D139" s="195" t="s">
        <v>221</v>
      </c>
      <c r="E139" s="196" t="s">
        <v>241</v>
      </c>
      <c r="F139" s="197" t="s">
        <v>242</v>
      </c>
      <c r="G139" s="198" t="s">
        <v>229</v>
      </c>
      <c r="H139" s="199">
        <v>0.32400000000000001</v>
      </c>
      <c r="I139" s="200"/>
      <c r="J139" s="201">
        <f>ROUND(I139*H139,2)</f>
        <v>0</v>
      </c>
      <c r="K139" s="197" t="s">
        <v>230</v>
      </c>
      <c r="L139" s="37"/>
      <c r="M139" s="202" t="s">
        <v>1</v>
      </c>
      <c r="N139" s="203" t="s">
        <v>45</v>
      </c>
      <c r="O139" s="65"/>
      <c r="P139" s="204">
        <f>O139*H139</f>
        <v>0</v>
      </c>
      <c r="Q139" s="204">
        <v>2.7676599999999998</v>
      </c>
      <c r="R139" s="204">
        <f>Q139*H139</f>
        <v>0.89672183999999999</v>
      </c>
      <c r="S139" s="204">
        <v>0</v>
      </c>
      <c r="T139" s="205">
        <f>S139*H139</f>
        <v>0</v>
      </c>
      <c r="AR139" s="206" t="s">
        <v>225</v>
      </c>
      <c r="AT139" s="206" t="s">
        <v>221</v>
      </c>
      <c r="AU139" s="206" t="s">
        <v>89</v>
      </c>
      <c r="AY139" s="16" t="s">
        <v>219</v>
      </c>
      <c r="BE139" s="207">
        <f>IF(N139="základní",J139,0)</f>
        <v>0</v>
      </c>
      <c r="BF139" s="207">
        <f>IF(N139="snížená",J139,0)</f>
        <v>0</v>
      </c>
      <c r="BG139" s="207">
        <f>IF(N139="zákl. přenesená",J139,0)</f>
        <v>0</v>
      </c>
      <c r="BH139" s="207">
        <f>IF(N139="sníž. přenesená",J139,0)</f>
        <v>0</v>
      </c>
      <c r="BI139" s="207">
        <f>IF(N139="nulová",J139,0)</f>
        <v>0</v>
      </c>
      <c r="BJ139" s="16" t="s">
        <v>87</v>
      </c>
      <c r="BK139" s="207">
        <f>ROUND(I139*H139,2)</f>
        <v>0</v>
      </c>
      <c r="BL139" s="16" t="s">
        <v>225</v>
      </c>
      <c r="BM139" s="206" t="s">
        <v>243</v>
      </c>
    </row>
    <row r="140" spans="2:65" s="1" customFormat="1" ht="48.75">
      <c r="B140" s="33"/>
      <c r="C140" s="34"/>
      <c r="D140" s="208" t="s">
        <v>226</v>
      </c>
      <c r="E140" s="34"/>
      <c r="F140" s="209" t="s">
        <v>244</v>
      </c>
      <c r="G140" s="34"/>
      <c r="H140" s="34"/>
      <c r="I140" s="116"/>
      <c r="J140" s="34"/>
      <c r="K140" s="34"/>
      <c r="L140" s="37"/>
      <c r="M140" s="210"/>
      <c r="N140" s="65"/>
      <c r="O140" s="65"/>
      <c r="P140" s="65"/>
      <c r="Q140" s="65"/>
      <c r="R140" s="65"/>
      <c r="S140" s="65"/>
      <c r="T140" s="66"/>
      <c r="AT140" s="16" t="s">
        <v>226</v>
      </c>
      <c r="AU140" s="16" t="s">
        <v>89</v>
      </c>
    </row>
    <row r="141" spans="2:65" s="1" customFormat="1" ht="243.75">
      <c r="B141" s="33"/>
      <c r="C141" s="34"/>
      <c r="D141" s="208" t="s">
        <v>245</v>
      </c>
      <c r="E141" s="34"/>
      <c r="F141" s="233" t="s">
        <v>246</v>
      </c>
      <c r="G141" s="34"/>
      <c r="H141" s="34"/>
      <c r="I141" s="116"/>
      <c r="J141" s="34"/>
      <c r="K141" s="34"/>
      <c r="L141" s="37"/>
      <c r="M141" s="210"/>
      <c r="N141" s="65"/>
      <c r="O141" s="65"/>
      <c r="P141" s="65"/>
      <c r="Q141" s="65"/>
      <c r="R141" s="65"/>
      <c r="S141" s="65"/>
      <c r="T141" s="66"/>
      <c r="AT141" s="16" t="s">
        <v>245</v>
      </c>
      <c r="AU141" s="16" t="s">
        <v>89</v>
      </c>
    </row>
    <row r="142" spans="2:65" s="12" customFormat="1" ht="11.25">
      <c r="B142" s="211"/>
      <c r="C142" s="212"/>
      <c r="D142" s="208" t="s">
        <v>232</v>
      </c>
      <c r="E142" s="213" t="s">
        <v>1</v>
      </c>
      <c r="F142" s="214" t="s">
        <v>247</v>
      </c>
      <c r="G142" s="212"/>
      <c r="H142" s="215">
        <v>0.32400000000000001</v>
      </c>
      <c r="I142" s="216"/>
      <c r="J142" s="212"/>
      <c r="K142" s="212"/>
      <c r="L142" s="217"/>
      <c r="M142" s="218"/>
      <c r="N142" s="219"/>
      <c r="O142" s="219"/>
      <c r="P142" s="219"/>
      <c r="Q142" s="219"/>
      <c r="R142" s="219"/>
      <c r="S142" s="219"/>
      <c r="T142" s="220"/>
      <c r="AT142" s="221" t="s">
        <v>232</v>
      </c>
      <c r="AU142" s="221" t="s">
        <v>89</v>
      </c>
      <c r="AV142" s="12" t="s">
        <v>89</v>
      </c>
      <c r="AW142" s="12" t="s">
        <v>36</v>
      </c>
      <c r="AX142" s="12" t="s">
        <v>80</v>
      </c>
      <c r="AY142" s="221" t="s">
        <v>219</v>
      </c>
    </row>
    <row r="143" spans="2:65" s="13" customFormat="1" ht="11.25">
      <c r="B143" s="222"/>
      <c r="C143" s="223"/>
      <c r="D143" s="208" t="s">
        <v>232</v>
      </c>
      <c r="E143" s="224" t="s">
        <v>1</v>
      </c>
      <c r="F143" s="225" t="s">
        <v>234</v>
      </c>
      <c r="G143" s="223"/>
      <c r="H143" s="226">
        <v>0.32400000000000001</v>
      </c>
      <c r="I143" s="227"/>
      <c r="J143" s="223"/>
      <c r="K143" s="223"/>
      <c r="L143" s="228"/>
      <c r="M143" s="229"/>
      <c r="N143" s="230"/>
      <c r="O143" s="230"/>
      <c r="P143" s="230"/>
      <c r="Q143" s="230"/>
      <c r="R143" s="230"/>
      <c r="S143" s="230"/>
      <c r="T143" s="231"/>
      <c r="AT143" s="232" t="s">
        <v>232</v>
      </c>
      <c r="AU143" s="232" t="s">
        <v>89</v>
      </c>
      <c r="AV143" s="13" t="s">
        <v>225</v>
      </c>
      <c r="AW143" s="13" t="s">
        <v>36</v>
      </c>
      <c r="AX143" s="13" t="s">
        <v>87</v>
      </c>
      <c r="AY143" s="232" t="s">
        <v>219</v>
      </c>
    </row>
    <row r="144" spans="2:65" s="1" customFormat="1" ht="24" customHeight="1">
      <c r="B144" s="33"/>
      <c r="C144" s="195" t="s">
        <v>248</v>
      </c>
      <c r="D144" s="195" t="s">
        <v>221</v>
      </c>
      <c r="E144" s="196" t="s">
        <v>249</v>
      </c>
      <c r="F144" s="197" t="s">
        <v>250</v>
      </c>
      <c r="G144" s="198" t="s">
        <v>251</v>
      </c>
      <c r="H144" s="199">
        <v>1.2E-2</v>
      </c>
      <c r="I144" s="200"/>
      <c r="J144" s="201">
        <f>ROUND(I144*H144,2)</f>
        <v>0</v>
      </c>
      <c r="K144" s="197" t="s">
        <v>230</v>
      </c>
      <c r="L144" s="37"/>
      <c r="M144" s="202" t="s">
        <v>1</v>
      </c>
      <c r="N144" s="203" t="s">
        <v>45</v>
      </c>
      <c r="O144" s="65"/>
      <c r="P144" s="204">
        <f>O144*H144</f>
        <v>0</v>
      </c>
      <c r="Q144" s="204">
        <v>1.0395099999999999</v>
      </c>
      <c r="R144" s="204">
        <f>Q144*H144</f>
        <v>1.247412E-2</v>
      </c>
      <c r="S144" s="204">
        <v>0</v>
      </c>
      <c r="T144" s="205">
        <f>S144*H144</f>
        <v>0</v>
      </c>
      <c r="AR144" s="206" t="s">
        <v>225</v>
      </c>
      <c r="AT144" s="206" t="s">
        <v>221</v>
      </c>
      <c r="AU144" s="206" t="s">
        <v>89</v>
      </c>
      <c r="AY144" s="16" t="s">
        <v>219</v>
      </c>
      <c r="BE144" s="207">
        <f>IF(N144="základní",J144,0)</f>
        <v>0</v>
      </c>
      <c r="BF144" s="207">
        <f>IF(N144="snížená",J144,0)</f>
        <v>0</v>
      </c>
      <c r="BG144" s="207">
        <f>IF(N144="zákl. přenesená",J144,0)</f>
        <v>0</v>
      </c>
      <c r="BH144" s="207">
        <f>IF(N144="sníž. přenesená",J144,0)</f>
        <v>0</v>
      </c>
      <c r="BI144" s="207">
        <f>IF(N144="nulová",J144,0)</f>
        <v>0</v>
      </c>
      <c r="BJ144" s="16" t="s">
        <v>87</v>
      </c>
      <c r="BK144" s="207">
        <f>ROUND(I144*H144,2)</f>
        <v>0</v>
      </c>
      <c r="BL144" s="16" t="s">
        <v>225</v>
      </c>
      <c r="BM144" s="206" t="s">
        <v>252</v>
      </c>
    </row>
    <row r="145" spans="2:65" s="1" customFormat="1" ht="48.75">
      <c r="B145" s="33"/>
      <c r="C145" s="34"/>
      <c r="D145" s="208" t="s">
        <v>226</v>
      </c>
      <c r="E145" s="34"/>
      <c r="F145" s="209" t="s">
        <v>253</v>
      </c>
      <c r="G145" s="34"/>
      <c r="H145" s="34"/>
      <c r="I145" s="116"/>
      <c r="J145" s="34"/>
      <c r="K145" s="34"/>
      <c r="L145" s="37"/>
      <c r="M145" s="210"/>
      <c r="N145" s="65"/>
      <c r="O145" s="65"/>
      <c r="P145" s="65"/>
      <c r="Q145" s="65"/>
      <c r="R145" s="65"/>
      <c r="S145" s="65"/>
      <c r="T145" s="66"/>
      <c r="AT145" s="16" t="s">
        <v>226</v>
      </c>
      <c r="AU145" s="16" t="s">
        <v>89</v>
      </c>
    </row>
    <row r="146" spans="2:65" s="1" customFormat="1" ht="97.5">
      <c r="B146" s="33"/>
      <c r="C146" s="34"/>
      <c r="D146" s="208" t="s">
        <v>245</v>
      </c>
      <c r="E146" s="34"/>
      <c r="F146" s="233" t="s">
        <v>254</v>
      </c>
      <c r="G146" s="34"/>
      <c r="H146" s="34"/>
      <c r="I146" s="116"/>
      <c r="J146" s="34"/>
      <c r="K146" s="34"/>
      <c r="L146" s="37"/>
      <c r="M146" s="210"/>
      <c r="N146" s="65"/>
      <c r="O146" s="65"/>
      <c r="P146" s="65"/>
      <c r="Q146" s="65"/>
      <c r="R146" s="65"/>
      <c r="S146" s="65"/>
      <c r="T146" s="66"/>
      <c r="AT146" s="16" t="s">
        <v>245</v>
      </c>
      <c r="AU146" s="16" t="s">
        <v>89</v>
      </c>
    </row>
    <row r="147" spans="2:65" s="12" customFormat="1" ht="11.25">
      <c r="B147" s="211"/>
      <c r="C147" s="212"/>
      <c r="D147" s="208" t="s">
        <v>232</v>
      </c>
      <c r="E147" s="213" t="s">
        <v>1</v>
      </c>
      <c r="F147" s="214" t="s">
        <v>255</v>
      </c>
      <c r="G147" s="212"/>
      <c r="H147" s="215">
        <v>1.2E-2</v>
      </c>
      <c r="I147" s="216"/>
      <c r="J147" s="212"/>
      <c r="K147" s="212"/>
      <c r="L147" s="217"/>
      <c r="M147" s="218"/>
      <c r="N147" s="219"/>
      <c r="O147" s="219"/>
      <c r="P147" s="219"/>
      <c r="Q147" s="219"/>
      <c r="R147" s="219"/>
      <c r="S147" s="219"/>
      <c r="T147" s="220"/>
      <c r="AT147" s="221" t="s">
        <v>232</v>
      </c>
      <c r="AU147" s="221" t="s">
        <v>89</v>
      </c>
      <c r="AV147" s="12" t="s">
        <v>89</v>
      </c>
      <c r="AW147" s="12" t="s">
        <v>36</v>
      </c>
      <c r="AX147" s="12" t="s">
        <v>80</v>
      </c>
      <c r="AY147" s="221" t="s">
        <v>219</v>
      </c>
    </row>
    <row r="148" spans="2:65" s="13" customFormat="1" ht="11.25">
      <c r="B148" s="222"/>
      <c r="C148" s="223"/>
      <c r="D148" s="208" t="s">
        <v>232</v>
      </c>
      <c r="E148" s="224" t="s">
        <v>1</v>
      </c>
      <c r="F148" s="225" t="s">
        <v>234</v>
      </c>
      <c r="G148" s="223"/>
      <c r="H148" s="226">
        <v>1.2E-2</v>
      </c>
      <c r="I148" s="227"/>
      <c r="J148" s="223"/>
      <c r="K148" s="223"/>
      <c r="L148" s="228"/>
      <c r="M148" s="229"/>
      <c r="N148" s="230"/>
      <c r="O148" s="230"/>
      <c r="P148" s="230"/>
      <c r="Q148" s="230"/>
      <c r="R148" s="230"/>
      <c r="S148" s="230"/>
      <c r="T148" s="231"/>
      <c r="AT148" s="232" t="s">
        <v>232</v>
      </c>
      <c r="AU148" s="232" t="s">
        <v>89</v>
      </c>
      <c r="AV148" s="13" t="s">
        <v>225</v>
      </c>
      <c r="AW148" s="13" t="s">
        <v>36</v>
      </c>
      <c r="AX148" s="13" t="s">
        <v>87</v>
      </c>
      <c r="AY148" s="232" t="s">
        <v>219</v>
      </c>
    </row>
    <row r="149" spans="2:65" s="11" customFormat="1" ht="22.9" customHeight="1">
      <c r="B149" s="179"/>
      <c r="C149" s="180"/>
      <c r="D149" s="181" t="s">
        <v>79</v>
      </c>
      <c r="E149" s="193" t="s">
        <v>225</v>
      </c>
      <c r="F149" s="193" t="s">
        <v>256</v>
      </c>
      <c r="G149" s="180"/>
      <c r="H149" s="180"/>
      <c r="I149" s="183"/>
      <c r="J149" s="194">
        <f>BK149</f>
        <v>0</v>
      </c>
      <c r="K149" s="180"/>
      <c r="L149" s="185"/>
      <c r="M149" s="186"/>
      <c r="N149" s="187"/>
      <c r="O149" s="187"/>
      <c r="P149" s="188">
        <f>SUM(P150:P153)</f>
        <v>0</v>
      </c>
      <c r="Q149" s="187"/>
      <c r="R149" s="188">
        <f>SUM(R150:R153)</f>
        <v>0</v>
      </c>
      <c r="S149" s="187"/>
      <c r="T149" s="189">
        <f>SUM(T150:T153)</f>
        <v>0</v>
      </c>
      <c r="AR149" s="190" t="s">
        <v>87</v>
      </c>
      <c r="AT149" s="191" t="s">
        <v>79</v>
      </c>
      <c r="AU149" s="191" t="s">
        <v>87</v>
      </c>
      <c r="AY149" s="190" t="s">
        <v>219</v>
      </c>
      <c r="BK149" s="192">
        <f>SUM(BK150:BK153)</f>
        <v>0</v>
      </c>
    </row>
    <row r="150" spans="2:65" s="1" customFormat="1" ht="16.5" customHeight="1">
      <c r="B150" s="33"/>
      <c r="C150" s="195" t="s">
        <v>239</v>
      </c>
      <c r="D150" s="195" t="s">
        <v>221</v>
      </c>
      <c r="E150" s="196" t="s">
        <v>257</v>
      </c>
      <c r="F150" s="197" t="s">
        <v>258</v>
      </c>
      <c r="G150" s="198" t="s">
        <v>229</v>
      </c>
      <c r="H150" s="199">
        <v>0.27</v>
      </c>
      <c r="I150" s="200"/>
      <c r="J150" s="201">
        <f>ROUND(I150*H150,2)</f>
        <v>0</v>
      </c>
      <c r="K150" s="197" t="s">
        <v>1</v>
      </c>
      <c r="L150" s="37"/>
      <c r="M150" s="202" t="s">
        <v>1</v>
      </c>
      <c r="N150" s="203" t="s">
        <v>45</v>
      </c>
      <c r="O150" s="65"/>
      <c r="P150" s="204">
        <f>O150*H150</f>
        <v>0</v>
      </c>
      <c r="Q150" s="204">
        <v>0</v>
      </c>
      <c r="R150" s="204">
        <f>Q150*H150</f>
        <v>0</v>
      </c>
      <c r="S150" s="204">
        <v>0</v>
      </c>
      <c r="T150" s="205">
        <f>S150*H150</f>
        <v>0</v>
      </c>
      <c r="AR150" s="206" t="s">
        <v>225</v>
      </c>
      <c r="AT150" s="206" t="s">
        <v>221</v>
      </c>
      <c r="AU150" s="206" t="s">
        <v>89</v>
      </c>
      <c r="AY150" s="16" t="s">
        <v>219</v>
      </c>
      <c r="BE150" s="207">
        <f>IF(N150="základní",J150,0)</f>
        <v>0</v>
      </c>
      <c r="BF150" s="207">
        <f>IF(N150="snížená",J150,0)</f>
        <v>0</v>
      </c>
      <c r="BG150" s="207">
        <f>IF(N150="zákl. přenesená",J150,0)</f>
        <v>0</v>
      </c>
      <c r="BH150" s="207">
        <f>IF(N150="sníž. přenesená",J150,0)</f>
        <v>0</v>
      </c>
      <c r="BI150" s="207">
        <f>IF(N150="nulová",J150,0)</f>
        <v>0</v>
      </c>
      <c r="BJ150" s="16" t="s">
        <v>87</v>
      </c>
      <c r="BK150" s="207">
        <f>ROUND(I150*H150,2)</f>
        <v>0</v>
      </c>
      <c r="BL150" s="16" t="s">
        <v>225</v>
      </c>
      <c r="BM150" s="206" t="s">
        <v>259</v>
      </c>
    </row>
    <row r="151" spans="2:65" s="1" customFormat="1" ht="11.25">
      <c r="B151" s="33"/>
      <c r="C151" s="34"/>
      <c r="D151" s="208" t="s">
        <v>226</v>
      </c>
      <c r="E151" s="34"/>
      <c r="F151" s="209" t="s">
        <v>258</v>
      </c>
      <c r="G151" s="34"/>
      <c r="H151" s="34"/>
      <c r="I151" s="116"/>
      <c r="J151" s="34"/>
      <c r="K151" s="34"/>
      <c r="L151" s="37"/>
      <c r="M151" s="210"/>
      <c r="N151" s="65"/>
      <c r="O151" s="65"/>
      <c r="P151" s="65"/>
      <c r="Q151" s="65"/>
      <c r="R151" s="65"/>
      <c r="S151" s="65"/>
      <c r="T151" s="66"/>
      <c r="AT151" s="16" t="s">
        <v>226</v>
      </c>
      <c r="AU151" s="16" t="s">
        <v>89</v>
      </c>
    </row>
    <row r="152" spans="2:65" s="12" customFormat="1" ht="11.25">
      <c r="B152" s="211"/>
      <c r="C152" s="212"/>
      <c r="D152" s="208" t="s">
        <v>232</v>
      </c>
      <c r="E152" s="213" t="s">
        <v>1</v>
      </c>
      <c r="F152" s="214" t="s">
        <v>260</v>
      </c>
      <c r="G152" s="212"/>
      <c r="H152" s="215">
        <v>0.27</v>
      </c>
      <c r="I152" s="216"/>
      <c r="J152" s="212"/>
      <c r="K152" s="212"/>
      <c r="L152" s="217"/>
      <c r="M152" s="218"/>
      <c r="N152" s="219"/>
      <c r="O152" s="219"/>
      <c r="P152" s="219"/>
      <c r="Q152" s="219"/>
      <c r="R152" s="219"/>
      <c r="S152" s="219"/>
      <c r="T152" s="220"/>
      <c r="AT152" s="221" t="s">
        <v>232</v>
      </c>
      <c r="AU152" s="221" t="s">
        <v>89</v>
      </c>
      <c r="AV152" s="12" t="s">
        <v>89</v>
      </c>
      <c r="AW152" s="12" t="s">
        <v>36</v>
      </c>
      <c r="AX152" s="12" t="s">
        <v>80</v>
      </c>
      <c r="AY152" s="221" t="s">
        <v>219</v>
      </c>
    </row>
    <row r="153" spans="2:65" s="13" customFormat="1" ht="11.25">
      <c r="B153" s="222"/>
      <c r="C153" s="223"/>
      <c r="D153" s="208" t="s">
        <v>232</v>
      </c>
      <c r="E153" s="224" t="s">
        <v>1</v>
      </c>
      <c r="F153" s="225" t="s">
        <v>234</v>
      </c>
      <c r="G153" s="223"/>
      <c r="H153" s="226">
        <v>0.27</v>
      </c>
      <c r="I153" s="227"/>
      <c r="J153" s="223"/>
      <c r="K153" s="223"/>
      <c r="L153" s="228"/>
      <c r="M153" s="229"/>
      <c r="N153" s="230"/>
      <c r="O153" s="230"/>
      <c r="P153" s="230"/>
      <c r="Q153" s="230"/>
      <c r="R153" s="230"/>
      <c r="S153" s="230"/>
      <c r="T153" s="231"/>
      <c r="AT153" s="232" t="s">
        <v>232</v>
      </c>
      <c r="AU153" s="232" t="s">
        <v>89</v>
      </c>
      <c r="AV153" s="13" t="s">
        <v>225</v>
      </c>
      <c r="AW153" s="13" t="s">
        <v>36</v>
      </c>
      <c r="AX153" s="13" t="s">
        <v>87</v>
      </c>
      <c r="AY153" s="232" t="s">
        <v>219</v>
      </c>
    </row>
    <row r="154" spans="2:65" s="11" customFormat="1" ht="22.9" customHeight="1">
      <c r="B154" s="179"/>
      <c r="C154" s="180"/>
      <c r="D154" s="181" t="s">
        <v>79</v>
      </c>
      <c r="E154" s="193" t="s">
        <v>261</v>
      </c>
      <c r="F154" s="193" t="s">
        <v>262</v>
      </c>
      <c r="G154" s="180"/>
      <c r="H154" s="180"/>
      <c r="I154" s="183"/>
      <c r="J154" s="194">
        <f>BK154</f>
        <v>0</v>
      </c>
      <c r="K154" s="180"/>
      <c r="L154" s="185"/>
      <c r="M154" s="186"/>
      <c r="N154" s="187"/>
      <c r="O154" s="187"/>
      <c r="P154" s="188">
        <f>SUM(P155:P164)</f>
        <v>0</v>
      </c>
      <c r="Q154" s="187"/>
      <c r="R154" s="188">
        <f>SUM(R155:R164)</f>
        <v>0</v>
      </c>
      <c r="S154" s="187"/>
      <c r="T154" s="189">
        <f>SUM(T155:T164)</f>
        <v>0</v>
      </c>
      <c r="AR154" s="190" t="s">
        <v>87</v>
      </c>
      <c r="AT154" s="191" t="s">
        <v>79</v>
      </c>
      <c r="AU154" s="191" t="s">
        <v>87</v>
      </c>
      <c r="AY154" s="190" t="s">
        <v>219</v>
      </c>
      <c r="BK154" s="192">
        <f>SUM(BK155:BK164)</f>
        <v>0</v>
      </c>
    </row>
    <row r="155" spans="2:65" s="1" customFormat="1" ht="24" customHeight="1">
      <c r="B155" s="33"/>
      <c r="C155" s="195" t="s">
        <v>263</v>
      </c>
      <c r="D155" s="195" t="s">
        <v>221</v>
      </c>
      <c r="E155" s="196" t="s">
        <v>264</v>
      </c>
      <c r="F155" s="197" t="s">
        <v>265</v>
      </c>
      <c r="G155" s="198" t="s">
        <v>251</v>
      </c>
      <c r="H155" s="199">
        <v>0.64800000000000002</v>
      </c>
      <c r="I155" s="200"/>
      <c r="J155" s="201">
        <f>ROUND(I155*H155,2)</f>
        <v>0</v>
      </c>
      <c r="K155" s="197" t="s">
        <v>1</v>
      </c>
      <c r="L155" s="37"/>
      <c r="M155" s="202" t="s">
        <v>1</v>
      </c>
      <c r="N155" s="203" t="s">
        <v>45</v>
      </c>
      <c r="O155" s="65"/>
      <c r="P155" s="204">
        <f>O155*H155</f>
        <v>0</v>
      </c>
      <c r="Q155" s="204">
        <v>0</v>
      </c>
      <c r="R155" s="204">
        <f>Q155*H155</f>
        <v>0</v>
      </c>
      <c r="S155" s="204">
        <v>0</v>
      </c>
      <c r="T155" s="205">
        <f>S155*H155</f>
        <v>0</v>
      </c>
      <c r="AR155" s="206" t="s">
        <v>225</v>
      </c>
      <c r="AT155" s="206" t="s">
        <v>221</v>
      </c>
      <c r="AU155" s="206" t="s">
        <v>89</v>
      </c>
      <c r="AY155" s="16" t="s">
        <v>219</v>
      </c>
      <c r="BE155" s="207">
        <f>IF(N155="základní",J155,0)</f>
        <v>0</v>
      </c>
      <c r="BF155" s="207">
        <f>IF(N155="snížená",J155,0)</f>
        <v>0</v>
      </c>
      <c r="BG155" s="207">
        <f>IF(N155="zákl. přenesená",J155,0)</f>
        <v>0</v>
      </c>
      <c r="BH155" s="207">
        <f>IF(N155="sníž. přenesená",J155,0)</f>
        <v>0</v>
      </c>
      <c r="BI155" s="207">
        <f>IF(N155="nulová",J155,0)</f>
        <v>0</v>
      </c>
      <c r="BJ155" s="16" t="s">
        <v>87</v>
      </c>
      <c r="BK155" s="207">
        <f>ROUND(I155*H155,2)</f>
        <v>0</v>
      </c>
      <c r="BL155" s="16" t="s">
        <v>225</v>
      </c>
      <c r="BM155" s="206" t="s">
        <v>266</v>
      </c>
    </row>
    <row r="156" spans="2:65" s="1" customFormat="1" ht="11.25">
      <c r="B156" s="33"/>
      <c r="C156" s="34"/>
      <c r="D156" s="208" t="s">
        <v>226</v>
      </c>
      <c r="E156" s="34"/>
      <c r="F156" s="209" t="s">
        <v>265</v>
      </c>
      <c r="G156" s="34"/>
      <c r="H156" s="34"/>
      <c r="I156" s="116"/>
      <c r="J156" s="34"/>
      <c r="K156" s="34"/>
      <c r="L156" s="37"/>
      <c r="M156" s="210"/>
      <c r="N156" s="65"/>
      <c r="O156" s="65"/>
      <c r="P156" s="65"/>
      <c r="Q156" s="65"/>
      <c r="R156" s="65"/>
      <c r="S156" s="65"/>
      <c r="T156" s="66"/>
      <c r="AT156" s="16" t="s">
        <v>226</v>
      </c>
      <c r="AU156" s="16" t="s">
        <v>89</v>
      </c>
    </row>
    <row r="157" spans="2:65" s="1" customFormat="1" ht="16.5" customHeight="1">
      <c r="B157" s="33"/>
      <c r="C157" s="195" t="s">
        <v>243</v>
      </c>
      <c r="D157" s="195" t="s">
        <v>221</v>
      </c>
      <c r="E157" s="196" t="s">
        <v>267</v>
      </c>
      <c r="F157" s="197" t="s">
        <v>268</v>
      </c>
      <c r="G157" s="198" t="s">
        <v>251</v>
      </c>
      <c r="H157" s="199">
        <v>0.64800000000000002</v>
      </c>
      <c r="I157" s="200"/>
      <c r="J157" s="201">
        <f>ROUND(I157*H157,2)</f>
        <v>0</v>
      </c>
      <c r="K157" s="197" t="s">
        <v>230</v>
      </c>
      <c r="L157" s="37"/>
      <c r="M157" s="202" t="s">
        <v>1</v>
      </c>
      <c r="N157" s="203" t="s">
        <v>45</v>
      </c>
      <c r="O157" s="65"/>
      <c r="P157" s="204">
        <f>O157*H157</f>
        <v>0</v>
      </c>
      <c r="Q157" s="204">
        <v>0</v>
      </c>
      <c r="R157" s="204">
        <f>Q157*H157</f>
        <v>0</v>
      </c>
      <c r="S157" s="204">
        <v>0</v>
      </c>
      <c r="T157" s="205">
        <f>S157*H157</f>
        <v>0</v>
      </c>
      <c r="AR157" s="206" t="s">
        <v>225</v>
      </c>
      <c r="AT157" s="206" t="s">
        <v>221</v>
      </c>
      <c r="AU157" s="206" t="s">
        <v>89</v>
      </c>
      <c r="AY157" s="16" t="s">
        <v>219</v>
      </c>
      <c r="BE157" s="207">
        <f>IF(N157="základní",J157,0)</f>
        <v>0</v>
      </c>
      <c r="BF157" s="207">
        <f>IF(N157="snížená",J157,0)</f>
        <v>0</v>
      </c>
      <c r="BG157" s="207">
        <f>IF(N157="zákl. přenesená",J157,0)</f>
        <v>0</v>
      </c>
      <c r="BH157" s="207">
        <f>IF(N157="sníž. přenesená",J157,0)</f>
        <v>0</v>
      </c>
      <c r="BI157" s="207">
        <f>IF(N157="nulová",J157,0)</f>
        <v>0</v>
      </c>
      <c r="BJ157" s="16" t="s">
        <v>87</v>
      </c>
      <c r="BK157" s="207">
        <f>ROUND(I157*H157,2)</f>
        <v>0</v>
      </c>
      <c r="BL157" s="16" t="s">
        <v>225</v>
      </c>
      <c r="BM157" s="206" t="s">
        <v>269</v>
      </c>
    </row>
    <row r="158" spans="2:65" s="1" customFormat="1" ht="29.25">
      <c r="B158" s="33"/>
      <c r="C158" s="34"/>
      <c r="D158" s="208" t="s">
        <v>226</v>
      </c>
      <c r="E158" s="34"/>
      <c r="F158" s="209" t="s">
        <v>270</v>
      </c>
      <c r="G158" s="34"/>
      <c r="H158" s="34"/>
      <c r="I158" s="116"/>
      <c r="J158" s="34"/>
      <c r="K158" s="34"/>
      <c r="L158" s="37"/>
      <c r="M158" s="210"/>
      <c r="N158" s="65"/>
      <c r="O158" s="65"/>
      <c r="P158" s="65"/>
      <c r="Q158" s="65"/>
      <c r="R158" s="65"/>
      <c r="S158" s="65"/>
      <c r="T158" s="66"/>
      <c r="AT158" s="16" t="s">
        <v>226</v>
      </c>
      <c r="AU158" s="16" t="s">
        <v>89</v>
      </c>
    </row>
    <row r="159" spans="2:65" s="1" customFormat="1" ht="58.5">
      <c r="B159" s="33"/>
      <c r="C159" s="34"/>
      <c r="D159" s="208" t="s">
        <v>245</v>
      </c>
      <c r="E159" s="34"/>
      <c r="F159" s="233" t="s">
        <v>271</v>
      </c>
      <c r="G159" s="34"/>
      <c r="H159" s="34"/>
      <c r="I159" s="116"/>
      <c r="J159" s="34"/>
      <c r="K159" s="34"/>
      <c r="L159" s="37"/>
      <c r="M159" s="210"/>
      <c r="N159" s="65"/>
      <c r="O159" s="65"/>
      <c r="P159" s="65"/>
      <c r="Q159" s="65"/>
      <c r="R159" s="65"/>
      <c r="S159" s="65"/>
      <c r="T159" s="66"/>
      <c r="AT159" s="16" t="s">
        <v>245</v>
      </c>
      <c r="AU159" s="16" t="s">
        <v>89</v>
      </c>
    </row>
    <row r="160" spans="2:65" s="1" customFormat="1" ht="24" customHeight="1">
      <c r="B160" s="33"/>
      <c r="C160" s="195" t="s">
        <v>261</v>
      </c>
      <c r="D160" s="195" t="s">
        <v>221</v>
      </c>
      <c r="E160" s="196" t="s">
        <v>272</v>
      </c>
      <c r="F160" s="197" t="s">
        <v>273</v>
      </c>
      <c r="G160" s="198" t="s">
        <v>251</v>
      </c>
      <c r="H160" s="199">
        <v>0.64800000000000002</v>
      </c>
      <c r="I160" s="200"/>
      <c r="J160" s="201">
        <f>ROUND(I160*H160,2)</f>
        <v>0</v>
      </c>
      <c r="K160" s="197" t="s">
        <v>1</v>
      </c>
      <c r="L160" s="37"/>
      <c r="M160" s="202" t="s">
        <v>1</v>
      </c>
      <c r="N160" s="203" t="s">
        <v>45</v>
      </c>
      <c r="O160" s="65"/>
      <c r="P160" s="204">
        <f>O160*H160</f>
        <v>0</v>
      </c>
      <c r="Q160" s="204">
        <v>0</v>
      </c>
      <c r="R160" s="204">
        <f>Q160*H160</f>
        <v>0</v>
      </c>
      <c r="S160" s="204">
        <v>0</v>
      </c>
      <c r="T160" s="205">
        <f>S160*H160</f>
        <v>0</v>
      </c>
      <c r="AR160" s="206" t="s">
        <v>225</v>
      </c>
      <c r="AT160" s="206" t="s">
        <v>221</v>
      </c>
      <c r="AU160" s="206" t="s">
        <v>89</v>
      </c>
      <c r="AY160" s="16" t="s">
        <v>219</v>
      </c>
      <c r="BE160" s="207">
        <f>IF(N160="základní",J160,0)</f>
        <v>0</v>
      </c>
      <c r="BF160" s="207">
        <f>IF(N160="snížená",J160,0)</f>
        <v>0</v>
      </c>
      <c r="BG160" s="207">
        <f>IF(N160="zákl. přenesená",J160,0)</f>
        <v>0</v>
      </c>
      <c r="BH160" s="207">
        <f>IF(N160="sníž. přenesená",J160,0)</f>
        <v>0</v>
      </c>
      <c r="BI160" s="207">
        <f>IF(N160="nulová",J160,0)</f>
        <v>0</v>
      </c>
      <c r="BJ160" s="16" t="s">
        <v>87</v>
      </c>
      <c r="BK160" s="207">
        <f>ROUND(I160*H160,2)</f>
        <v>0</v>
      </c>
      <c r="BL160" s="16" t="s">
        <v>225</v>
      </c>
      <c r="BM160" s="206" t="s">
        <v>274</v>
      </c>
    </row>
    <row r="161" spans="2:65" s="1" customFormat="1" ht="19.5">
      <c r="B161" s="33"/>
      <c r="C161" s="34"/>
      <c r="D161" s="208" t="s">
        <v>226</v>
      </c>
      <c r="E161" s="34"/>
      <c r="F161" s="209" t="s">
        <v>273</v>
      </c>
      <c r="G161" s="34"/>
      <c r="H161" s="34"/>
      <c r="I161" s="116"/>
      <c r="J161" s="34"/>
      <c r="K161" s="34"/>
      <c r="L161" s="37"/>
      <c r="M161" s="210"/>
      <c r="N161" s="65"/>
      <c r="O161" s="65"/>
      <c r="P161" s="65"/>
      <c r="Q161" s="65"/>
      <c r="R161" s="65"/>
      <c r="S161" s="65"/>
      <c r="T161" s="66"/>
      <c r="AT161" s="16" t="s">
        <v>226</v>
      </c>
      <c r="AU161" s="16" t="s">
        <v>89</v>
      </c>
    </row>
    <row r="162" spans="2:65" s="1" customFormat="1" ht="16.5" customHeight="1">
      <c r="B162" s="33"/>
      <c r="C162" s="195" t="s">
        <v>154</v>
      </c>
      <c r="D162" s="195" t="s">
        <v>221</v>
      </c>
      <c r="E162" s="196" t="s">
        <v>275</v>
      </c>
      <c r="F162" s="197" t="s">
        <v>276</v>
      </c>
      <c r="G162" s="198" t="s">
        <v>251</v>
      </c>
      <c r="H162" s="199">
        <v>0.49099999999999999</v>
      </c>
      <c r="I162" s="200"/>
      <c r="J162" s="201">
        <f>ROUND(I162*H162,2)</f>
        <v>0</v>
      </c>
      <c r="K162" s="197" t="s">
        <v>230</v>
      </c>
      <c r="L162" s="37"/>
      <c r="M162" s="202" t="s">
        <v>1</v>
      </c>
      <c r="N162" s="203" t="s">
        <v>45</v>
      </c>
      <c r="O162" s="65"/>
      <c r="P162" s="204">
        <f>O162*H162</f>
        <v>0</v>
      </c>
      <c r="Q162" s="204">
        <v>0</v>
      </c>
      <c r="R162" s="204">
        <f>Q162*H162</f>
        <v>0</v>
      </c>
      <c r="S162" s="204">
        <v>0</v>
      </c>
      <c r="T162" s="205">
        <f>S162*H162</f>
        <v>0</v>
      </c>
      <c r="AR162" s="206" t="s">
        <v>225</v>
      </c>
      <c r="AT162" s="206" t="s">
        <v>221</v>
      </c>
      <c r="AU162" s="206" t="s">
        <v>89</v>
      </c>
      <c r="AY162" s="16" t="s">
        <v>219</v>
      </c>
      <c r="BE162" s="207">
        <f>IF(N162="základní",J162,0)</f>
        <v>0</v>
      </c>
      <c r="BF162" s="207">
        <f>IF(N162="snížená",J162,0)</f>
        <v>0</v>
      </c>
      <c r="BG162" s="207">
        <f>IF(N162="zákl. přenesená",J162,0)</f>
        <v>0</v>
      </c>
      <c r="BH162" s="207">
        <f>IF(N162="sníž. přenesená",J162,0)</f>
        <v>0</v>
      </c>
      <c r="BI162" s="207">
        <f>IF(N162="nulová",J162,0)</f>
        <v>0</v>
      </c>
      <c r="BJ162" s="16" t="s">
        <v>87</v>
      </c>
      <c r="BK162" s="207">
        <f>ROUND(I162*H162,2)</f>
        <v>0</v>
      </c>
      <c r="BL162" s="16" t="s">
        <v>225</v>
      </c>
      <c r="BM162" s="206" t="s">
        <v>277</v>
      </c>
    </row>
    <row r="163" spans="2:65" s="1" customFormat="1" ht="19.5">
      <c r="B163" s="33"/>
      <c r="C163" s="34"/>
      <c r="D163" s="208" t="s">
        <v>226</v>
      </c>
      <c r="E163" s="34"/>
      <c r="F163" s="209" t="s">
        <v>278</v>
      </c>
      <c r="G163" s="34"/>
      <c r="H163" s="34"/>
      <c r="I163" s="116"/>
      <c r="J163" s="34"/>
      <c r="K163" s="34"/>
      <c r="L163" s="37"/>
      <c r="M163" s="210"/>
      <c r="N163" s="65"/>
      <c r="O163" s="65"/>
      <c r="P163" s="65"/>
      <c r="Q163" s="65"/>
      <c r="R163" s="65"/>
      <c r="S163" s="65"/>
      <c r="T163" s="66"/>
      <c r="AT163" s="16" t="s">
        <v>226</v>
      </c>
      <c r="AU163" s="16" t="s">
        <v>89</v>
      </c>
    </row>
    <row r="164" spans="2:65" s="1" customFormat="1" ht="29.25">
      <c r="B164" s="33"/>
      <c r="C164" s="34"/>
      <c r="D164" s="208" t="s">
        <v>245</v>
      </c>
      <c r="E164" s="34"/>
      <c r="F164" s="233" t="s">
        <v>279</v>
      </c>
      <c r="G164" s="34"/>
      <c r="H164" s="34"/>
      <c r="I164" s="116"/>
      <c r="J164" s="34"/>
      <c r="K164" s="34"/>
      <c r="L164" s="37"/>
      <c r="M164" s="234"/>
      <c r="N164" s="235"/>
      <c r="O164" s="235"/>
      <c r="P164" s="235"/>
      <c r="Q164" s="235"/>
      <c r="R164" s="235"/>
      <c r="S164" s="235"/>
      <c r="T164" s="236"/>
      <c r="AT164" s="16" t="s">
        <v>245</v>
      </c>
      <c r="AU164" s="16" t="s">
        <v>89</v>
      </c>
    </row>
    <row r="165" spans="2:65" s="1" customFormat="1" ht="6.95" customHeight="1">
      <c r="B165" s="48"/>
      <c r="C165" s="49"/>
      <c r="D165" s="49"/>
      <c r="E165" s="49"/>
      <c r="F165" s="49"/>
      <c r="G165" s="49"/>
      <c r="H165" s="49"/>
      <c r="I165" s="147"/>
      <c r="J165" s="49"/>
      <c r="K165" s="49"/>
      <c r="L165" s="37"/>
    </row>
  </sheetData>
  <sheetProtection algorithmName="SHA-512" hashValue="+/Gby0Lwkfogs9+do3LSzrT49YaSVmcSJxEmbCAq5kbSY4knkIOIoL9zVzDgfFd22yQEuOl/zK4oq+qau+TkZQ==" saltValue="bduOlE2fgpdtvTj+sLJ2U/NQSVSDYszs7vTnHF84o/hCfGPO4mzbVzHO03DHNopi5p1awjImY3gHLHM2Cc2wzw==" spinCount="100000" sheet="1" objects="1" scenarios="1" formatColumns="0" formatRows="0" autoFilter="0"/>
  <autoFilter ref="C125:K164"/>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5"/>
  <sheetViews>
    <sheetView showGridLines="0" topLeftCell="A109"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9"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3"/>
      <c r="M2" s="273"/>
      <c r="N2" s="273"/>
      <c r="O2" s="273"/>
      <c r="P2" s="273"/>
      <c r="Q2" s="273"/>
      <c r="R2" s="273"/>
      <c r="S2" s="273"/>
      <c r="T2" s="273"/>
      <c r="U2" s="273"/>
      <c r="V2" s="273"/>
      <c r="AT2" s="16" t="s">
        <v>97</v>
      </c>
    </row>
    <row r="3" spans="2:46" ht="6.95" customHeight="1">
      <c r="B3" s="110"/>
      <c r="C3" s="111"/>
      <c r="D3" s="111"/>
      <c r="E3" s="111"/>
      <c r="F3" s="111"/>
      <c r="G3" s="111"/>
      <c r="H3" s="111"/>
      <c r="I3" s="112"/>
      <c r="J3" s="111"/>
      <c r="K3" s="111"/>
      <c r="L3" s="19"/>
      <c r="AT3" s="16" t="s">
        <v>89</v>
      </c>
    </row>
    <row r="4" spans="2:46" ht="24.95" customHeight="1">
      <c r="B4" s="19"/>
      <c r="D4" s="113" t="s">
        <v>187</v>
      </c>
      <c r="L4" s="19"/>
      <c r="M4" s="114" t="s">
        <v>10</v>
      </c>
      <c r="AT4" s="16" t="s">
        <v>4</v>
      </c>
    </row>
    <row r="5" spans="2:46" ht="6.95" customHeight="1">
      <c r="B5" s="19"/>
      <c r="L5" s="19"/>
    </row>
    <row r="6" spans="2:46" ht="12" customHeight="1">
      <c r="B6" s="19"/>
      <c r="D6" s="115" t="s">
        <v>16</v>
      </c>
      <c r="L6" s="19"/>
    </row>
    <row r="7" spans="2:46" ht="16.5" customHeight="1">
      <c r="B7" s="19"/>
      <c r="E7" s="307" t="str">
        <f>'Rekapitulace stavby'!K6</f>
        <v>PPV, ř.km 0,000-18,500 - oprava betonového pláště</v>
      </c>
      <c r="F7" s="308"/>
      <c r="G7" s="308"/>
      <c r="H7" s="308"/>
      <c r="L7" s="19"/>
    </row>
    <row r="8" spans="2:46" ht="12" customHeight="1">
      <c r="B8" s="19"/>
      <c r="D8" s="115" t="s">
        <v>188</v>
      </c>
      <c r="L8" s="19"/>
    </row>
    <row r="9" spans="2:46" s="1" customFormat="1" ht="16.5" customHeight="1">
      <c r="B9" s="37"/>
      <c r="E9" s="307" t="s">
        <v>189</v>
      </c>
      <c r="F9" s="309"/>
      <c r="G9" s="309"/>
      <c r="H9" s="309"/>
      <c r="I9" s="116"/>
      <c r="L9" s="37"/>
    </row>
    <row r="10" spans="2:46" s="1" customFormat="1" ht="12" customHeight="1">
      <c r="B10" s="37"/>
      <c r="D10" s="115" t="s">
        <v>190</v>
      </c>
      <c r="I10" s="116"/>
      <c r="L10" s="37"/>
    </row>
    <row r="11" spans="2:46" s="1" customFormat="1" ht="36.950000000000003" customHeight="1">
      <c r="B11" s="37"/>
      <c r="E11" s="310" t="s">
        <v>280</v>
      </c>
      <c r="F11" s="309"/>
      <c r="G11" s="309"/>
      <c r="H11" s="309"/>
      <c r="I11" s="116"/>
      <c r="L11" s="37"/>
    </row>
    <row r="12" spans="2:46" s="1" customFormat="1" ht="11.25">
      <c r="B12" s="37"/>
      <c r="I12" s="116"/>
      <c r="L12" s="37"/>
    </row>
    <row r="13" spans="2:46" s="1" customFormat="1" ht="12" customHeight="1">
      <c r="B13" s="37"/>
      <c r="D13" s="115" t="s">
        <v>18</v>
      </c>
      <c r="F13" s="104" t="s">
        <v>1</v>
      </c>
      <c r="I13" s="117" t="s">
        <v>19</v>
      </c>
      <c r="J13" s="104" t="s">
        <v>1</v>
      </c>
      <c r="L13" s="37"/>
    </row>
    <row r="14" spans="2:46" s="1" customFormat="1" ht="12" customHeight="1">
      <c r="B14" s="37"/>
      <c r="D14" s="115" t="s">
        <v>20</v>
      </c>
      <c r="F14" s="104" t="s">
        <v>21</v>
      </c>
      <c r="I14" s="117" t="s">
        <v>22</v>
      </c>
      <c r="J14" s="118" t="str">
        <f>'Rekapitulace stavby'!AN8</f>
        <v>13. 5. 2019</v>
      </c>
      <c r="L14" s="37"/>
    </row>
    <row r="15" spans="2:46" s="1" customFormat="1" ht="10.9" customHeight="1">
      <c r="B15" s="37"/>
      <c r="I15" s="116"/>
      <c r="L15" s="37"/>
    </row>
    <row r="16" spans="2:46" s="1" customFormat="1" ht="12" customHeight="1">
      <c r="B16" s="37"/>
      <c r="D16" s="115" t="s">
        <v>24</v>
      </c>
      <c r="I16" s="117" t="s">
        <v>25</v>
      </c>
      <c r="J16" s="104" t="str">
        <f>IF('Rekapitulace stavby'!AN10="","",'Rekapitulace stavby'!AN10)</f>
        <v>70889988</v>
      </c>
      <c r="L16" s="37"/>
    </row>
    <row r="17" spans="2:12" s="1" customFormat="1" ht="18" customHeight="1">
      <c r="B17" s="37"/>
      <c r="E17" s="104" t="str">
        <f>IF('Rekapitulace stavby'!E11="","",'Rekapitulace stavby'!E11)</f>
        <v>Povodí Ohře, s.p.</v>
      </c>
      <c r="I17" s="117" t="s">
        <v>28</v>
      </c>
      <c r="J17" s="104" t="str">
        <f>IF('Rekapitulace stavby'!AN11="","",'Rekapitulace stavby'!AN11)</f>
        <v>CZ70889988</v>
      </c>
      <c r="L17" s="37"/>
    </row>
    <row r="18" spans="2:12" s="1" customFormat="1" ht="6.95" customHeight="1">
      <c r="B18" s="37"/>
      <c r="I18" s="116"/>
      <c r="L18" s="37"/>
    </row>
    <row r="19" spans="2:12" s="1" customFormat="1" ht="12" customHeight="1">
      <c r="B19" s="37"/>
      <c r="D19" s="115" t="s">
        <v>30</v>
      </c>
      <c r="I19" s="117" t="s">
        <v>25</v>
      </c>
      <c r="J19" s="29" t="str">
        <f>'Rekapitulace stavby'!AN13</f>
        <v>Vyplň údaj</v>
      </c>
      <c r="L19" s="37"/>
    </row>
    <row r="20" spans="2:12" s="1" customFormat="1" ht="18" customHeight="1">
      <c r="B20" s="37"/>
      <c r="E20" s="311" t="str">
        <f>'Rekapitulace stavby'!E14</f>
        <v>Vyplň údaj</v>
      </c>
      <c r="F20" s="312"/>
      <c r="G20" s="312"/>
      <c r="H20" s="312"/>
      <c r="I20" s="117" t="s">
        <v>28</v>
      </c>
      <c r="J20" s="29" t="str">
        <f>'Rekapitulace stavby'!AN14</f>
        <v>Vyplň údaj</v>
      </c>
      <c r="L20" s="37"/>
    </row>
    <row r="21" spans="2:12" s="1" customFormat="1" ht="6.95" customHeight="1">
      <c r="B21" s="37"/>
      <c r="I21" s="116"/>
      <c r="L21" s="37"/>
    </row>
    <row r="22" spans="2:12" s="1" customFormat="1" ht="12" customHeight="1">
      <c r="B22" s="37"/>
      <c r="D22" s="115" t="s">
        <v>32</v>
      </c>
      <c r="I22" s="117" t="s">
        <v>25</v>
      </c>
      <c r="J22" s="104" t="str">
        <f>IF('Rekapitulace stavby'!AN16="","",'Rekapitulace stavby'!AN16)</f>
        <v>44567430</v>
      </c>
      <c r="L22" s="37"/>
    </row>
    <row r="23" spans="2:12" s="1" customFormat="1" ht="18" customHeight="1">
      <c r="B23" s="37"/>
      <c r="E23" s="104" t="str">
        <f>IF('Rekapitulace stavby'!E17="","",'Rekapitulace stavby'!E17)</f>
        <v xml:space="preserve">AZ Consult, spol. s r.o. </v>
      </c>
      <c r="I23" s="117" t="s">
        <v>28</v>
      </c>
      <c r="J23" s="104" t="str">
        <f>IF('Rekapitulace stavby'!AN17="","",'Rekapitulace stavby'!AN17)</f>
        <v>CZ4456730</v>
      </c>
      <c r="L23" s="37"/>
    </row>
    <row r="24" spans="2:12" s="1" customFormat="1" ht="6.95" customHeight="1">
      <c r="B24" s="37"/>
      <c r="I24" s="116"/>
      <c r="L24" s="37"/>
    </row>
    <row r="25" spans="2:12" s="1" customFormat="1" ht="12" customHeight="1">
      <c r="B25" s="37"/>
      <c r="D25" s="115" t="s">
        <v>37</v>
      </c>
      <c r="I25" s="117" t="s">
        <v>25</v>
      </c>
      <c r="J25" s="104" t="str">
        <f>IF('Rekapitulace stavby'!AN19="","",'Rekapitulace stavby'!AN19)</f>
        <v/>
      </c>
      <c r="L25" s="37"/>
    </row>
    <row r="26" spans="2:12" s="1" customFormat="1" ht="18" customHeight="1">
      <c r="B26" s="37"/>
      <c r="E26" s="104" t="str">
        <f>IF('Rekapitulace stavby'!E20="","",'Rekapitulace stavby'!E20)</f>
        <v xml:space="preserve"> </v>
      </c>
      <c r="I26" s="117" t="s">
        <v>28</v>
      </c>
      <c r="J26" s="104" t="str">
        <f>IF('Rekapitulace stavby'!AN20="","",'Rekapitulace stavby'!AN20)</f>
        <v/>
      </c>
      <c r="L26" s="37"/>
    </row>
    <row r="27" spans="2:12" s="1" customFormat="1" ht="6.95" customHeight="1">
      <c r="B27" s="37"/>
      <c r="I27" s="116"/>
      <c r="L27" s="37"/>
    </row>
    <row r="28" spans="2:12" s="1" customFormat="1" ht="12" customHeight="1">
      <c r="B28" s="37"/>
      <c r="D28" s="115" t="s">
        <v>38</v>
      </c>
      <c r="I28" s="116"/>
      <c r="L28" s="37"/>
    </row>
    <row r="29" spans="2:12" s="7" customFormat="1" ht="16.5" customHeight="1">
      <c r="B29" s="119"/>
      <c r="E29" s="313" t="s">
        <v>192</v>
      </c>
      <c r="F29" s="313"/>
      <c r="G29" s="313"/>
      <c r="H29" s="313"/>
      <c r="I29" s="120"/>
      <c r="L29" s="119"/>
    </row>
    <row r="30" spans="2:12" s="1" customFormat="1" ht="6.95" customHeight="1">
      <c r="B30" s="37"/>
      <c r="I30" s="116"/>
      <c r="L30" s="37"/>
    </row>
    <row r="31" spans="2:12" s="1" customFormat="1" ht="6.95" customHeight="1">
      <c r="B31" s="37"/>
      <c r="D31" s="61"/>
      <c r="E31" s="61"/>
      <c r="F31" s="61"/>
      <c r="G31" s="61"/>
      <c r="H31" s="61"/>
      <c r="I31" s="121"/>
      <c r="J31" s="61"/>
      <c r="K31" s="61"/>
      <c r="L31" s="37"/>
    </row>
    <row r="32" spans="2:12" s="1" customFormat="1" ht="25.35" customHeight="1">
      <c r="B32" s="37"/>
      <c r="D32" s="122" t="s">
        <v>40</v>
      </c>
      <c r="I32" s="116"/>
      <c r="J32" s="123">
        <f>ROUND(J121, 2)</f>
        <v>0</v>
      </c>
      <c r="L32" s="37"/>
    </row>
    <row r="33" spans="2:12" s="1" customFormat="1" ht="6.95" customHeight="1">
      <c r="B33" s="37"/>
      <c r="D33" s="61"/>
      <c r="E33" s="61"/>
      <c r="F33" s="61"/>
      <c r="G33" s="61"/>
      <c r="H33" s="61"/>
      <c r="I33" s="121"/>
      <c r="J33" s="61"/>
      <c r="K33" s="61"/>
      <c r="L33" s="37"/>
    </row>
    <row r="34" spans="2:12" s="1" customFormat="1" ht="14.45" customHeight="1">
      <c r="B34" s="37"/>
      <c r="F34" s="124" t="s">
        <v>42</v>
      </c>
      <c r="I34" s="125" t="s">
        <v>41</v>
      </c>
      <c r="J34" s="124" t="s">
        <v>43</v>
      </c>
      <c r="L34" s="37"/>
    </row>
    <row r="35" spans="2:12" s="1" customFormat="1" ht="14.45" customHeight="1">
      <c r="B35" s="37"/>
      <c r="D35" s="126" t="s">
        <v>44</v>
      </c>
      <c r="E35" s="115" t="s">
        <v>45</v>
      </c>
      <c r="F35" s="127">
        <f>ROUND((SUM(BE121:BE134)),  2)</f>
        <v>0</v>
      </c>
      <c r="I35" s="128">
        <v>0.21</v>
      </c>
      <c r="J35" s="127">
        <f>ROUND(((SUM(BE121:BE134))*I35),  2)</f>
        <v>0</v>
      </c>
      <c r="L35" s="37"/>
    </row>
    <row r="36" spans="2:12" s="1" customFormat="1" ht="14.45" customHeight="1">
      <c r="B36" s="37"/>
      <c r="E36" s="115" t="s">
        <v>46</v>
      </c>
      <c r="F36" s="127">
        <f>ROUND((SUM(BF121:BF134)),  2)</f>
        <v>0</v>
      </c>
      <c r="I36" s="128">
        <v>0.15</v>
      </c>
      <c r="J36" s="127">
        <f>ROUND(((SUM(BF121:BF134))*I36),  2)</f>
        <v>0</v>
      </c>
      <c r="L36" s="37"/>
    </row>
    <row r="37" spans="2:12" s="1" customFormat="1" ht="14.45" hidden="1" customHeight="1">
      <c r="B37" s="37"/>
      <c r="E37" s="115" t="s">
        <v>47</v>
      </c>
      <c r="F37" s="127">
        <f>ROUND((SUM(BG121:BG134)),  2)</f>
        <v>0</v>
      </c>
      <c r="I37" s="128">
        <v>0.21</v>
      </c>
      <c r="J37" s="127">
        <f>0</f>
        <v>0</v>
      </c>
      <c r="L37" s="37"/>
    </row>
    <row r="38" spans="2:12" s="1" customFormat="1" ht="14.45" hidden="1" customHeight="1">
      <c r="B38" s="37"/>
      <c r="E38" s="115" t="s">
        <v>48</v>
      </c>
      <c r="F38" s="127">
        <f>ROUND((SUM(BH121:BH134)),  2)</f>
        <v>0</v>
      </c>
      <c r="I38" s="128">
        <v>0.15</v>
      </c>
      <c r="J38" s="127">
        <f>0</f>
        <v>0</v>
      </c>
      <c r="L38" s="37"/>
    </row>
    <row r="39" spans="2:12" s="1" customFormat="1" ht="14.45" hidden="1" customHeight="1">
      <c r="B39" s="37"/>
      <c r="E39" s="115" t="s">
        <v>49</v>
      </c>
      <c r="F39" s="127">
        <f>ROUND((SUM(BI121:BI134)),  2)</f>
        <v>0</v>
      </c>
      <c r="I39" s="128">
        <v>0</v>
      </c>
      <c r="J39" s="127">
        <f>0</f>
        <v>0</v>
      </c>
      <c r="L39" s="37"/>
    </row>
    <row r="40" spans="2:12" s="1" customFormat="1" ht="6.95" customHeight="1">
      <c r="B40" s="37"/>
      <c r="I40" s="116"/>
      <c r="L40" s="37"/>
    </row>
    <row r="41" spans="2:12" s="1" customFormat="1" ht="25.35" customHeight="1">
      <c r="B41" s="37"/>
      <c r="C41" s="129"/>
      <c r="D41" s="130" t="s">
        <v>50</v>
      </c>
      <c r="E41" s="131"/>
      <c r="F41" s="131"/>
      <c r="G41" s="132" t="s">
        <v>51</v>
      </c>
      <c r="H41" s="133" t="s">
        <v>52</v>
      </c>
      <c r="I41" s="134"/>
      <c r="J41" s="135">
        <f>SUM(J32:J39)</f>
        <v>0</v>
      </c>
      <c r="K41" s="136"/>
      <c r="L41" s="37"/>
    </row>
    <row r="42" spans="2:12" s="1" customFormat="1" ht="14.45" customHeight="1">
      <c r="B42" s="37"/>
      <c r="I42" s="116"/>
      <c r="L42" s="37"/>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7"/>
      <c r="D50" s="137" t="s">
        <v>53</v>
      </c>
      <c r="E50" s="138"/>
      <c r="F50" s="138"/>
      <c r="G50" s="137" t="s">
        <v>54</v>
      </c>
      <c r="H50" s="138"/>
      <c r="I50" s="139"/>
      <c r="J50" s="138"/>
      <c r="K50" s="138"/>
      <c r="L50" s="37"/>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7"/>
      <c r="D61" s="140" t="s">
        <v>55</v>
      </c>
      <c r="E61" s="141"/>
      <c r="F61" s="142" t="s">
        <v>56</v>
      </c>
      <c r="G61" s="140" t="s">
        <v>55</v>
      </c>
      <c r="H61" s="141"/>
      <c r="I61" s="143"/>
      <c r="J61" s="144" t="s">
        <v>56</v>
      </c>
      <c r="K61" s="141"/>
      <c r="L61" s="37"/>
    </row>
    <row r="62" spans="2:12" ht="11.25">
      <c r="B62" s="19"/>
      <c r="L62" s="19"/>
    </row>
    <row r="63" spans="2:12" ht="11.25">
      <c r="B63" s="19"/>
      <c r="L63" s="19"/>
    </row>
    <row r="64" spans="2:12" ht="11.25">
      <c r="B64" s="19"/>
      <c r="L64" s="19"/>
    </row>
    <row r="65" spans="2:12" s="1" customFormat="1" ht="12.75">
      <c r="B65" s="37"/>
      <c r="D65" s="137" t="s">
        <v>57</v>
      </c>
      <c r="E65" s="138"/>
      <c r="F65" s="138"/>
      <c r="G65" s="137" t="s">
        <v>58</v>
      </c>
      <c r="H65" s="138"/>
      <c r="I65" s="139"/>
      <c r="J65" s="138"/>
      <c r="K65" s="138"/>
      <c r="L65" s="37"/>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7"/>
      <c r="D76" s="140" t="s">
        <v>55</v>
      </c>
      <c r="E76" s="141"/>
      <c r="F76" s="142" t="s">
        <v>56</v>
      </c>
      <c r="G76" s="140" t="s">
        <v>55</v>
      </c>
      <c r="H76" s="141"/>
      <c r="I76" s="143"/>
      <c r="J76" s="144" t="s">
        <v>56</v>
      </c>
      <c r="K76" s="141"/>
      <c r="L76" s="37"/>
    </row>
    <row r="77" spans="2:12" s="1" customFormat="1" ht="14.45" customHeight="1">
      <c r="B77" s="145"/>
      <c r="C77" s="146"/>
      <c r="D77" s="146"/>
      <c r="E77" s="146"/>
      <c r="F77" s="146"/>
      <c r="G77" s="146"/>
      <c r="H77" s="146"/>
      <c r="I77" s="147"/>
      <c r="J77" s="146"/>
      <c r="K77" s="146"/>
      <c r="L77" s="37"/>
    </row>
    <row r="81" spans="2:12" s="1" customFormat="1" ht="6.95" customHeight="1">
      <c r="B81" s="148"/>
      <c r="C81" s="149"/>
      <c r="D81" s="149"/>
      <c r="E81" s="149"/>
      <c r="F81" s="149"/>
      <c r="G81" s="149"/>
      <c r="H81" s="149"/>
      <c r="I81" s="150"/>
      <c r="J81" s="149"/>
      <c r="K81" s="149"/>
      <c r="L81" s="37"/>
    </row>
    <row r="82" spans="2:12" s="1" customFormat="1" ht="24.95" customHeight="1">
      <c r="B82" s="33"/>
      <c r="C82" s="22" t="s">
        <v>193</v>
      </c>
      <c r="D82" s="34"/>
      <c r="E82" s="34"/>
      <c r="F82" s="34"/>
      <c r="G82" s="34"/>
      <c r="H82" s="34"/>
      <c r="I82" s="116"/>
      <c r="J82" s="34"/>
      <c r="K82" s="34"/>
      <c r="L82" s="37"/>
    </row>
    <row r="83" spans="2:12" s="1" customFormat="1" ht="6.95" customHeight="1">
      <c r="B83" s="33"/>
      <c r="C83" s="34"/>
      <c r="D83" s="34"/>
      <c r="E83" s="34"/>
      <c r="F83" s="34"/>
      <c r="G83" s="34"/>
      <c r="H83" s="34"/>
      <c r="I83" s="116"/>
      <c r="J83" s="34"/>
      <c r="K83" s="34"/>
      <c r="L83" s="37"/>
    </row>
    <row r="84" spans="2:12" s="1" customFormat="1" ht="12" customHeight="1">
      <c r="B84" s="33"/>
      <c r="C84" s="28" t="s">
        <v>16</v>
      </c>
      <c r="D84" s="34"/>
      <c r="E84" s="34"/>
      <c r="F84" s="34"/>
      <c r="G84" s="34"/>
      <c r="H84" s="34"/>
      <c r="I84" s="116"/>
      <c r="J84" s="34"/>
      <c r="K84" s="34"/>
      <c r="L84" s="37"/>
    </row>
    <row r="85" spans="2:12" s="1" customFormat="1" ht="16.5" customHeight="1">
      <c r="B85" s="33"/>
      <c r="C85" s="34"/>
      <c r="D85" s="34"/>
      <c r="E85" s="314" t="str">
        <f>E7</f>
        <v>PPV, ř.km 0,000-18,500 - oprava betonového pláště</v>
      </c>
      <c r="F85" s="315"/>
      <c r="G85" s="315"/>
      <c r="H85" s="315"/>
      <c r="I85" s="116"/>
      <c r="J85" s="34"/>
      <c r="K85" s="34"/>
      <c r="L85" s="37"/>
    </row>
    <row r="86" spans="2:12" ht="12" customHeight="1">
      <c r="B86" s="20"/>
      <c r="C86" s="28" t="s">
        <v>188</v>
      </c>
      <c r="D86" s="21"/>
      <c r="E86" s="21"/>
      <c r="F86" s="21"/>
      <c r="G86" s="21"/>
      <c r="H86" s="21"/>
      <c r="J86" s="21"/>
      <c r="K86" s="21"/>
      <c r="L86" s="19"/>
    </row>
    <row r="87" spans="2:12" s="1" customFormat="1" ht="16.5" customHeight="1">
      <c r="B87" s="33"/>
      <c r="C87" s="34"/>
      <c r="D87" s="34"/>
      <c r="E87" s="314" t="s">
        <v>189</v>
      </c>
      <c r="F87" s="316"/>
      <c r="G87" s="316"/>
      <c r="H87" s="316"/>
      <c r="I87" s="116"/>
      <c r="J87" s="34"/>
      <c r="K87" s="34"/>
      <c r="L87" s="37"/>
    </row>
    <row r="88" spans="2:12" s="1" customFormat="1" ht="12" customHeight="1">
      <c r="B88" s="33"/>
      <c r="C88" s="28" t="s">
        <v>190</v>
      </c>
      <c r="D88" s="34"/>
      <c r="E88" s="34"/>
      <c r="F88" s="34"/>
      <c r="G88" s="34"/>
      <c r="H88" s="34"/>
      <c r="I88" s="116"/>
      <c r="J88" s="34"/>
      <c r="K88" s="34"/>
      <c r="L88" s="37"/>
    </row>
    <row r="89" spans="2:12" s="1" customFormat="1" ht="16.5" customHeight="1">
      <c r="B89" s="33"/>
      <c r="C89" s="34"/>
      <c r="D89" s="34"/>
      <c r="E89" s="282" t="str">
        <f>E11</f>
        <v>VON07a - Vedlejší a ostatní náklady D.7 (bez přístupu)</v>
      </c>
      <c r="F89" s="316"/>
      <c r="G89" s="316"/>
      <c r="H89" s="316"/>
      <c r="I89" s="116"/>
      <c r="J89" s="34"/>
      <c r="K89" s="34"/>
      <c r="L89" s="37"/>
    </row>
    <row r="90" spans="2:12" s="1" customFormat="1" ht="6.95" customHeight="1">
      <c r="B90" s="33"/>
      <c r="C90" s="34"/>
      <c r="D90" s="34"/>
      <c r="E90" s="34"/>
      <c r="F90" s="34"/>
      <c r="G90" s="34"/>
      <c r="H90" s="34"/>
      <c r="I90" s="116"/>
      <c r="J90" s="34"/>
      <c r="K90" s="34"/>
      <c r="L90" s="37"/>
    </row>
    <row r="91" spans="2:12" s="1" customFormat="1" ht="12" customHeight="1">
      <c r="B91" s="33"/>
      <c r="C91" s="28" t="s">
        <v>20</v>
      </c>
      <c r="D91" s="34"/>
      <c r="E91" s="34"/>
      <c r="F91" s="26" t="str">
        <f>F14</f>
        <v xml:space="preserve"> </v>
      </c>
      <c r="G91" s="34"/>
      <c r="H91" s="34"/>
      <c r="I91" s="117" t="s">
        <v>22</v>
      </c>
      <c r="J91" s="60" t="str">
        <f>IF(J14="","",J14)</f>
        <v>13. 5. 2019</v>
      </c>
      <c r="K91" s="34"/>
      <c r="L91" s="37"/>
    </row>
    <row r="92" spans="2:12" s="1" customFormat="1" ht="6.95" customHeight="1">
      <c r="B92" s="33"/>
      <c r="C92" s="34"/>
      <c r="D92" s="34"/>
      <c r="E92" s="34"/>
      <c r="F92" s="34"/>
      <c r="G92" s="34"/>
      <c r="H92" s="34"/>
      <c r="I92" s="116"/>
      <c r="J92" s="34"/>
      <c r="K92" s="34"/>
      <c r="L92" s="37"/>
    </row>
    <row r="93" spans="2:12" s="1" customFormat="1" ht="27.95" customHeight="1">
      <c r="B93" s="33"/>
      <c r="C93" s="28" t="s">
        <v>24</v>
      </c>
      <c r="D93" s="34"/>
      <c r="E93" s="34"/>
      <c r="F93" s="26" t="str">
        <f>E17</f>
        <v>Povodí Ohře, s.p.</v>
      </c>
      <c r="G93" s="34"/>
      <c r="H93" s="34"/>
      <c r="I93" s="117" t="s">
        <v>32</v>
      </c>
      <c r="J93" s="31" t="str">
        <f>E23</f>
        <v xml:space="preserve">AZ Consult, spol. s r.o. </v>
      </c>
      <c r="K93" s="34"/>
      <c r="L93" s="37"/>
    </row>
    <row r="94" spans="2:12" s="1" customFormat="1" ht="15.2" customHeight="1">
      <c r="B94" s="33"/>
      <c r="C94" s="28" t="s">
        <v>30</v>
      </c>
      <c r="D94" s="34"/>
      <c r="E94" s="34"/>
      <c r="F94" s="26" t="str">
        <f>IF(E20="","",E20)</f>
        <v>Vyplň údaj</v>
      </c>
      <c r="G94" s="34"/>
      <c r="H94" s="34"/>
      <c r="I94" s="117" t="s">
        <v>37</v>
      </c>
      <c r="J94" s="31" t="str">
        <f>E26</f>
        <v xml:space="preserve"> </v>
      </c>
      <c r="K94" s="34"/>
      <c r="L94" s="37"/>
    </row>
    <row r="95" spans="2:12" s="1" customFormat="1" ht="10.35" customHeight="1">
      <c r="B95" s="33"/>
      <c r="C95" s="34"/>
      <c r="D95" s="34"/>
      <c r="E95" s="34"/>
      <c r="F95" s="34"/>
      <c r="G95" s="34"/>
      <c r="H95" s="34"/>
      <c r="I95" s="116"/>
      <c r="J95" s="34"/>
      <c r="K95" s="34"/>
      <c r="L95" s="37"/>
    </row>
    <row r="96" spans="2:12" s="1" customFormat="1" ht="29.25" customHeight="1">
      <c r="B96" s="33"/>
      <c r="C96" s="151" t="s">
        <v>194</v>
      </c>
      <c r="D96" s="152"/>
      <c r="E96" s="152"/>
      <c r="F96" s="152"/>
      <c r="G96" s="152"/>
      <c r="H96" s="152"/>
      <c r="I96" s="153"/>
      <c r="J96" s="154" t="s">
        <v>195</v>
      </c>
      <c r="K96" s="152"/>
      <c r="L96" s="37"/>
    </row>
    <row r="97" spans="2:47" s="1" customFormat="1" ht="10.35" customHeight="1">
      <c r="B97" s="33"/>
      <c r="C97" s="34"/>
      <c r="D97" s="34"/>
      <c r="E97" s="34"/>
      <c r="F97" s="34"/>
      <c r="G97" s="34"/>
      <c r="H97" s="34"/>
      <c r="I97" s="116"/>
      <c r="J97" s="34"/>
      <c r="K97" s="34"/>
      <c r="L97" s="37"/>
    </row>
    <row r="98" spans="2:47" s="1" customFormat="1" ht="22.9" customHeight="1">
      <c r="B98" s="33"/>
      <c r="C98" s="155" t="s">
        <v>196</v>
      </c>
      <c r="D98" s="34"/>
      <c r="E98" s="34"/>
      <c r="F98" s="34"/>
      <c r="G98" s="34"/>
      <c r="H98" s="34"/>
      <c r="I98" s="116"/>
      <c r="J98" s="78">
        <f>J121</f>
        <v>0</v>
      </c>
      <c r="K98" s="34"/>
      <c r="L98" s="37"/>
      <c r="AU98" s="16" t="s">
        <v>197</v>
      </c>
    </row>
    <row r="99" spans="2:47" s="8" customFormat="1" ht="24.95" customHeight="1">
      <c r="B99" s="156"/>
      <c r="C99" s="157"/>
      <c r="D99" s="158" t="s">
        <v>281</v>
      </c>
      <c r="E99" s="159"/>
      <c r="F99" s="159"/>
      <c r="G99" s="159"/>
      <c r="H99" s="159"/>
      <c r="I99" s="160"/>
      <c r="J99" s="161">
        <f>J122</f>
        <v>0</v>
      </c>
      <c r="K99" s="157"/>
      <c r="L99" s="162"/>
    </row>
    <row r="100" spans="2:47" s="1" customFormat="1" ht="21.75" customHeight="1">
      <c r="B100" s="33"/>
      <c r="C100" s="34"/>
      <c r="D100" s="34"/>
      <c r="E100" s="34"/>
      <c r="F100" s="34"/>
      <c r="G100" s="34"/>
      <c r="H100" s="34"/>
      <c r="I100" s="116"/>
      <c r="J100" s="34"/>
      <c r="K100" s="34"/>
      <c r="L100" s="37"/>
    </row>
    <row r="101" spans="2:47" s="1" customFormat="1" ht="6.95" customHeight="1">
      <c r="B101" s="48"/>
      <c r="C101" s="49"/>
      <c r="D101" s="49"/>
      <c r="E101" s="49"/>
      <c r="F101" s="49"/>
      <c r="G101" s="49"/>
      <c r="H101" s="49"/>
      <c r="I101" s="147"/>
      <c r="J101" s="49"/>
      <c r="K101" s="49"/>
      <c r="L101" s="37"/>
    </row>
    <row r="105" spans="2:47" s="1" customFormat="1" ht="6.95" customHeight="1">
      <c r="B105" s="50"/>
      <c r="C105" s="51"/>
      <c r="D105" s="51"/>
      <c r="E105" s="51"/>
      <c r="F105" s="51"/>
      <c r="G105" s="51"/>
      <c r="H105" s="51"/>
      <c r="I105" s="150"/>
      <c r="J105" s="51"/>
      <c r="K105" s="51"/>
      <c r="L105" s="37"/>
    </row>
    <row r="106" spans="2:47" s="1" customFormat="1" ht="24.95" customHeight="1">
      <c r="B106" s="33"/>
      <c r="C106" s="22" t="s">
        <v>204</v>
      </c>
      <c r="D106" s="34"/>
      <c r="E106" s="34"/>
      <c r="F106" s="34"/>
      <c r="G106" s="34"/>
      <c r="H106" s="34"/>
      <c r="I106" s="116"/>
      <c r="J106" s="34"/>
      <c r="K106" s="34"/>
      <c r="L106" s="37"/>
    </row>
    <row r="107" spans="2:47" s="1" customFormat="1" ht="6.95" customHeight="1">
      <c r="B107" s="33"/>
      <c r="C107" s="34"/>
      <c r="D107" s="34"/>
      <c r="E107" s="34"/>
      <c r="F107" s="34"/>
      <c r="G107" s="34"/>
      <c r="H107" s="34"/>
      <c r="I107" s="116"/>
      <c r="J107" s="34"/>
      <c r="K107" s="34"/>
      <c r="L107" s="37"/>
    </row>
    <row r="108" spans="2:47" s="1" customFormat="1" ht="12" customHeight="1">
      <c r="B108" s="33"/>
      <c r="C108" s="28" t="s">
        <v>16</v>
      </c>
      <c r="D108" s="34"/>
      <c r="E108" s="34"/>
      <c r="F108" s="34"/>
      <c r="G108" s="34"/>
      <c r="H108" s="34"/>
      <c r="I108" s="116"/>
      <c r="J108" s="34"/>
      <c r="K108" s="34"/>
      <c r="L108" s="37"/>
    </row>
    <row r="109" spans="2:47" s="1" customFormat="1" ht="16.5" customHeight="1">
      <c r="B109" s="33"/>
      <c r="C109" s="34"/>
      <c r="D109" s="34"/>
      <c r="E109" s="314" t="str">
        <f>E7</f>
        <v>PPV, ř.km 0,000-18,500 - oprava betonového pláště</v>
      </c>
      <c r="F109" s="315"/>
      <c r="G109" s="315"/>
      <c r="H109" s="315"/>
      <c r="I109" s="116"/>
      <c r="J109" s="34"/>
      <c r="K109" s="34"/>
      <c r="L109" s="37"/>
    </row>
    <row r="110" spans="2:47" ht="12" customHeight="1">
      <c r="B110" s="20"/>
      <c r="C110" s="28" t="s">
        <v>188</v>
      </c>
      <c r="D110" s="21"/>
      <c r="E110" s="21"/>
      <c r="F110" s="21"/>
      <c r="G110" s="21"/>
      <c r="H110" s="21"/>
      <c r="J110" s="21"/>
      <c r="K110" s="21"/>
      <c r="L110" s="19"/>
    </row>
    <row r="111" spans="2:47" s="1" customFormat="1" ht="16.5" customHeight="1">
      <c r="B111" s="33"/>
      <c r="C111" s="34"/>
      <c r="D111" s="34"/>
      <c r="E111" s="314" t="s">
        <v>189</v>
      </c>
      <c r="F111" s="316"/>
      <c r="G111" s="316"/>
      <c r="H111" s="316"/>
      <c r="I111" s="116"/>
      <c r="J111" s="34"/>
      <c r="K111" s="34"/>
      <c r="L111" s="37"/>
    </row>
    <row r="112" spans="2:47" s="1" customFormat="1" ht="12" customHeight="1">
      <c r="B112" s="33"/>
      <c r="C112" s="28" t="s">
        <v>190</v>
      </c>
      <c r="D112" s="34"/>
      <c r="E112" s="34"/>
      <c r="F112" s="34"/>
      <c r="G112" s="34"/>
      <c r="H112" s="34"/>
      <c r="I112" s="116"/>
      <c r="J112" s="34"/>
      <c r="K112" s="34"/>
      <c r="L112" s="37"/>
    </row>
    <row r="113" spans="2:65" s="1" customFormat="1" ht="16.5" customHeight="1">
      <c r="B113" s="33"/>
      <c r="C113" s="34"/>
      <c r="D113" s="34"/>
      <c r="E113" s="282" t="str">
        <f>E11</f>
        <v>VON07a - Vedlejší a ostatní náklady D.7 (bez přístupu)</v>
      </c>
      <c r="F113" s="316"/>
      <c r="G113" s="316"/>
      <c r="H113" s="316"/>
      <c r="I113" s="116"/>
      <c r="J113" s="34"/>
      <c r="K113" s="34"/>
      <c r="L113" s="37"/>
    </row>
    <row r="114" spans="2:65" s="1" customFormat="1" ht="6.95" customHeight="1">
      <c r="B114" s="33"/>
      <c r="C114" s="34"/>
      <c r="D114" s="34"/>
      <c r="E114" s="34"/>
      <c r="F114" s="34"/>
      <c r="G114" s="34"/>
      <c r="H114" s="34"/>
      <c r="I114" s="116"/>
      <c r="J114" s="34"/>
      <c r="K114" s="34"/>
      <c r="L114" s="37"/>
    </row>
    <row r="115" spans="2:65" s="1" customFormat="1" ht="12" customHeight="1">
      <c r="B115" s="33"/>
      <c r="C115" s="28" t="s">
        <v>20</v>
      </c>
      <c r="D115" s="34"/>
      <c r="E115" s="34"/>
      <c r="F115" s="26" t="str">
        <f>F14</f>
        <v xml:space="preserve"> </v>
      </c>
      <c r="G115" s="34"/>
      <c r="H115" s="34"/>
      <c r="I115" s="117" t="s">
        <v>22</v>
      </c>
      <c r="J115" s="60" t="str">
        <f>IF(J14="","",J14)</f>
        <v>13. 5. 2019</v>
      </c>
      <c r="K115" s="34"/>
      <c r="L115" s="37"/>
    </row>
    <row r="116" spans="2:65" s="1" customFormat="1" ht="6.95" customHeight="1">
      <c r="B116" s="33"/>
      <c r="C116" s="34"/>
      <c r="D116" s="34"/>
      <c r="E116" s="34"/>
      <c r="F116" s="34"/>
      <c r="G116" s="34"/>
      <c r="H116" s="34"/>
      <c r="I116" s="116"/>
      <c r="J116" s="34"/>
      <c r="K116" s="34"/>
      <c r="L116" s="37"/>
    </row>
    <row r="117" spans="2:65" s="1" customFormat="1" ht="27.95" customHeight="1">
      <c r="B117" s="33"/>
      <c r="C117" s="28" t="s">
        <v>24</v>
      </c>
      <c r="D117" s="34"/>
      <c r="E117" s="34"/>
      <c r="F117" s="26" t="str">
        <f>E17</f>
        <v>Povodí Ohře, s.p.</v>
      </c>
      <c r="G117" s="34"/>
      <c r="H117" s="34"/>
      <c r="I117" s="117" t="s">
        <v>32</v>
      </c>
      <c r="J117" s="31" t="str">
        <f>E23</f>
        <v xml:space="preserve">AZ Consult, spol. s r.o. </v>
      </c>
      <c r="K117" s="34"/>
      <c r="L117" s="37"/>
    </row>
    <row r="118" spans="2:65" s="1" customFormat="1" ht="15.2" customHeight="1">
      <c r="B118" s="33"/>
      <c r="C118" s="28" t="s">
        <v>30</v>
      </c>
      <c r="D118" s="34"/>
      <c r="E118" s="34"/>
      <c r="F118" s="26" t="str">
        <f>IF(E20="","",E20)</f>
        <v>Vyplň údaj</v>
      </c>
      <c r="G118" s="34"/>
      <c r="H118" s="34"/>
      <c r="I118" s="117" t="s">
        <v>37</v>
      </c>
      <c r="J118" s="31" t="str">
        <f>E26</f>
        <v xml:space="preserve"> </v>
      </c>
      <c r="K118" s="34"/>
      <c r="L118" s="37"/>
    </row>
    <row r="119" spans="2:65" s="1" customFormat="1" ht="10.35" customHeight="1">
      <c r="B119" s="33"/>
      <c r="C119" s="34"/>
      <c r="D119" s="34"/>
      <c r="E119" s="34"/>
      <c r="F119" s="34"/>
      <c r="G119" s="34"/>
      <c r="H119" s="34"/>
      <c r="I119" s="116"/>
      <c r="J119" s="34"/>
      <c r="K119" s="34"/>
      <c r="L119" s="37"/>
    </row>
    <row r="120" spans="2:65" s="10" customFormat="1" ht="29.25" customHeight="1">
      <c r="B120" s="169"/>
      <c r="C120" s="170" t="s">
        <v>205</v>
      </c>
      <c r="D120" s="171" t="s">
        <v>65</v>
      </c>
      <c r="E120" s="171" t="s">
        <v>61</v>
      </c>
      <c r="F120" s="171" t="s">
        <v>62</v>
      </c>
      <c r="G120" s="171" t="s">
        <v>206</v>
      </c>
      <c r="H120" s="171" t="s">
        <v>207</v>
      </c>
      <c r="I120" s="172" t="s">
        <v>208</v>
      </c>
      <c r="J120" s="171" t="s">
        <v>195</v>
      </c>
      <c r="K120" s="173" t="s">
        <v>209</v>
      </c>
      <c r="L120" s="174"/>
      <c r="M120" s="69" t="s">
        <v>1</v>
      </c>
      <c r="N120" s="70" t="s">
        <v>44</v>
      </c>
      <c r="O120" s="70" t="s">
        <v>210</v>
      </c>
      <c r="P120" s="70" t="s">
        <v>211</v>
      </c>
      <c r="Q120" s="70" t="s">
        <v>212</v>
      </c>
      <c r="R120" s="70" t="s">
        <v>213</v>
      </c>
      <c r="S120" s="70" t="s">
        <v>214</v>
      </c>
      <c r="T120" s="71" t="s">
        <v>215</v>
      </c>
    </row>
    <row r="121" spans="2:65" s="1" customFormat="1" ht="22.9" customHeight="1">
      <c r="B121" s="33"/>
      <c r="C121" s="76" t="s">
        <v>216</v>
      </c>
      <c r="D121" s="34"/>
      <c r="E121" s="34"/>
      <c r="F121" s="34"/>
      <c r="G121" s="34"/>
      <c r="H121" s="34"/>
      <c r="I121" s="116"/>
      <c r="J121" s="175">
        <f>BK121</f>
        <v>0</v>
      </c>
      <c r="K121" s="34"/>
      <c r="L121" s="37"/>
      <c r="M121" s="72"/>
      <c r="N121" s="73"/>
      <c r="O121" s="73"/>
      <c r="P121" s="176">
        <f>P122</f>
        <v>0</v>
      </c>
      <c r="Q121" s="73"/>
      <c r="R121" s="176">
        <f>R122</f>
        <v>0</v>
      </c>
      <c r="S121" s="73"/>
      <c r="T121" s="177">
        <f>T122</f>
        <v>0</v>
      </c>
      <c r="AT121" s="16" t="s">
        <v>79</v>
      </c>
      <c r="AU121" s="16" t="s">
        <v>197</v>
      </c>
      <c r="BK121" s="178">
        <f>BK122</f>
        <v>0</v>
      </c>
    </row>
    <row r="122" spans="2:65" s="11" customFormat="1" ht="25.9" customHeight="1">
      <c r="B122" s="179"/>
      <c r="C122" s="180"/>
      <c r="D122" s="181" t="s">
        <v>79</v>
      </c>
      <c r="E122" s="182" t="s">
        <v>282</v>
      </c>
      <c r="F122" s="182" t="s">
        <v>283</v>
      </c>
      <c r="G122" s="180"/>
      <c r="H122" s="180"/>
      <c r="I122" s="183"/>
      <c r="J122" s="184">
        <f>BK122</f>
        <v>0</v>
      </c>
      <c r="K122" s="180"/>
      <c r="L122" s="185"/>
      <c r="M122" s="186"/>
      <c r="N122" s="187"/>
      <c r="O122" s="187"/>
      <c r="P122" s="188">
        <f>SUM(P123:P134)</f>
        <v>0</v>
      </c>
      <c r="Q122" s="187"/>
      <c r="R122" s="188">
        <f>SUM(R123:R134)</f>
        <v>0</v>
      </c>
      <c r="S122" s="187"/>
      <c r="T122" s="189">
        <f>SUM(T123:T134)</f>
        <v>0</v>
      </c>
      <c r="AR122" s="190" t="s">
        <v>87</v>
      </c>
      <c r="AT122" s="191" t="s">
        <v>79</v>
      </c>
      <c r="AU122" s="191" t="s">
        <v>80</v>
      </c>
      <c r="AY122" s="190" t="s">
        <v>219</v>
      </c>
      <c r="BK122" s="192">
        <f>SUM(BK123:BK134)</f>
        <v>0</v>
      </c>
    </row>
    <row r="123" spans="2:65" s="1" customFormat="1" ht="16.5" customHeight="1">
      <c r="B123" s="33"/>
      <c r="C123" s="195" t="s">
        <v>89</v>
      </c>
      <c r="D123" s="195" t="s">
        <v>221</v>
      </c>
      <c r="E123" s="196" t="s">
        <v>284</v>
      </c>
      <c r="F123" s="197" t="s">
        <v>285</v>
      </c>
      <c r="G123" s="198" t="s">
        <v>286</v>
      </c>
      <c r="H123" s="237"/>
      <c r="I123" s="200"/>
      <c r="J123" s="201">
        <f>ROUND(I123*H123,2)</f>
        <v>0</v>
      </c>
      <c r="K123" s="197" t="s">
        <v>1</v>
      </c>
      <c r="L123" s="37"/>
      <c r="M123" s="202" t="s">
        <v>1</v>
      </c>
      <c r="N123" s="203" t="s">
        <v>45</v>
      </c>
      <c r="O123" s="65"/>
      <c r="P123" s="204">
        <f>O123*H123</f>
        <v>0</v>
      </c>
      <c r="Q123" s="204">
        <v>0</v>
      </c>
      <c r="R123" s="204">
        <f>Q123*H123</f>
        <v>0</v>
      </c>
      <c r="S123" s="204">
        <v>0</v>
      </c>
      <c r="T123" s="205">
        <f>S123*H123</f>
        <v>0</v>
      </c>
      <c r="AR123" s="206" t="s">
        <v>225</v>
      </c>
      <c r="AT123" s="206" t="s">
        <v>221</v>
      </c>
      <c r="AU123" s="206" t="s">
        <v>87</v>
      </c>
      <c r="AY123" s="16" t="s">
        <v>219</v>
      </c>
      <c r="BE123" s="207">
        <f>IF(N123="základní",J123,0)</f>
        <v>0</v>
      </c>
      <c r="BF123" s="207">
        <f>IF(N123="snížená",J123,0)</f>
        <v>0</v>
      </c>
      <c r="BG123" s="207">
        <f>IF(N123="zákl. přenesená",J123,0)</f>
        <v>0</v>
      </c>
      <c r="BH123" s="207">
        <f>IF(N123="sníž. přenesená",J123,0)</f>
        <v>0</v>
      </c>
      <c r="BI123" s="207">
        <f>IF(N123="nulová",J123,0)</f>
        <v>0</v>
      </c>
      <c r="BJ123" s="16" t="s">
        <v>87</v>
      </c>
      <c r="BK123" s="207">
        <f>ROUND(I123*H123,2)</f>
        <v>0</v>
      </c>
      <c r="BL123" s="16" t="s">
        <v>225</v>
      </c>
      <c r="BM123" s="206" t="s">
        <v>287</v>
      </c>
    </row>
    <row r="124" spans="2:65" s="1" customFormat="1" ht="11.25">
      <c r="B124" s="33"/>
      <c r="C124" s="34"/>
      <c r="D124" s="208" t="s">
        <v>226</v>
      </c>
      <c r="E124" s="34"/>
      <c r="F124" s="209" t="s">
        <v>285</v>
      </c>
      <c r="G124" s="34"/>
      <c r="H124" s="34"/>
      <c r="I124" s="116"/>
      <c r="J124" s="34"/>
      <c r="K124" s="34"/>
      <c r="L124" s="37"/>
      <c r="M124" s="210"/>
      <c r="N124" s="65"/>
      <c r="O124" s="65"/>
      <c r="P124" s="65"/>
      <c r="Q124" s="65"/>
      <c r="R124" s="65"/>
      <c r="S124" s="65"/>
      <c r="T124" s="66"/>
      <c r="AT124" s="16" t="s">
        <v>226</v>
      </c>
      <c r="AU124" s="16" t="s">
        <v>87</v>
      </c>
    </row>
    <row r="125" spans="2:65" s="14" customFormat="1" ht="22.5">
      <c r="B125" s="238"/>
      <c r="C125" s="239"/>
      <c r="D125" s="208" t="s">
        <v>232</v>
      </c>
      <c r="E125" s="240" t="s">
        <v>1</v>
      </c>
      <c r="F125" s="241" t="s">
        <v>288</v>
      </c>
      <c r="G125" s="239"/>
      <c r="H125" s="240" t="s">
        <v>1</v>
      </c>
      <c r="I125" s="242"/>
      <c r="J125" s="239"/>
      <c r="K125" s="239"/>
      <c r="L125" s="243"/>
      <c r="M125" s="244"/>
      <c r="N125" s="245"/>
      <c r="O125" s="245"/>
      <c r="P125" s="245"/>
      <c r="Q125" s="245"/>
      <c r="R125" s="245"/>
      <c r="S125" s="245"/>
      <c r="T125" s="246"/>
      <c r="AT125" s="247" t="s">
        <v>232</v>
      </c>
      <c r="AU125" s="247" t="s">
        <v>87</v>
      </c>
      <c r="AV125" s="14" t="s">
        <v>87</v>
      </c>
      <c r="AW125" s="14" t="s">
        <v>36</v>
      </c>
      <c r="AX125" s="14" t="s">
        <v>80</v>
      </c>
      <c r="AY125" s="247" t="s">
        <v>219</v>
      </c>
    </row>
    <row r="126" spans="2:65" s="14" customFormat="1" ht="22.5">
      <c r="B126" s="238"/>
      <c r="C126" s="239"/>
      <c r="D126" s="208" t="s">
        <v>232</v>
      </c>
      <c r="E126" s="240" t="s">
        <v>1</v>
      </c>
      <c r="F126" s="241" t="s">
        <v>289</v>
      </c>
      <c r="G126" s="239"/>
      <c r="H126" s="240" t="s">
        <v>1</v>
      </c>
      <c r="I126" s="242"/>
      <c r="J126" s="239"/>
      <c r="K126" s="239"/>
      <c r="L126" s="243"/>
      <c r="M126" s="244"/>
      <c r="N126" s="245"/>
      <c r="O126" s="245"/>
      <c r="P126" s="245"/>
      <c r="Q126" s="245"/>
      <c r="R126" s="245"/>
      <c r="S126" s="245"/>
      <c r="T126" s="246"/>
      <c r="AT126" s="247" t="s">
        <v>232</v>
      </c>
      <c r="AU126" s="247" t="s">
        <v>87</v>
      </c>
      <c r="AV126" s="14" t="s">
        <v>87</v>
      </c>
      <c r="AW126" s="14" t="s">
        <v>36</v>
      </c>
      <c r="AX126" s="14" t="s">
        <v>80</v>
      </c>
      <c r="AY126" s="247" t="s">
        <v>219</v>
      </c>
    </row>
    <row r="127" spans="2:65" s="14" customFormat="1" ht="11.25">
      <c r="B127" s="238"/>
      <c r="C127" s="239"/>
      <c r="D127" s="208" t="s">
        <v>232</v>
      </c>
      <c r="E127" s="240" t="s">
        <v>1</v>
      </c>
      <c r="F127" s="241" t="s">
        <v>290</v>
      </c>
      <c r="G127" s="239"/>
      <c r="H127" s="240" t="s">
        <v>1</v>
      </c>
      <c r="I127" s="242"/>
      <c r="J127" s="239"/>
      <c r="K127" s="239"/>
      <c r="L127" s="243"/>
      <c r="M127" s="244"/>
      <c r="N127" s="245"/>
      <c r="O127" s="245"/>
      <c r="P127" s="245"/>
      <c r="Q127" s="245"/>
      <c r="R127" s="245"/>
      <c r="S127" s="245"/>
      <c r="T127" s="246"/>
      <c r="AT127" s="247" t="s">
        <v>232</v>
      </c>
      <c r="AU127" s="247" t="s">
        <v>87</v>
      </c>
      <c r="AV127" s="14" t="s">
        <v>87</v>
      </c>
      <c r="AW127" s="14" t="s">
        <v>36</v>
      </c>
      <c r="AX127" s="14" t="s">
        <v>80</v>
      </c>
      <c r="AY127" s="247" t="s">
        <v>219</v>
      </c>
    </row>
    <row r="128" spans="2:65" s="14" customFormat="1" ht="22.5">
      <c r="B128" s="238"/>
      <c r="C128" s="239"/>
      <c r="D128" s="208" t="s">
        <v>232</v>
      </c>
      <c r="E128" s="240" t="s">
        <v>1</v>
      </c>
      <c r="F128" s="241" t="s">
        <v>291</v>
      </c>
      <c r="G128" s="239"/>
      <c r="H128" s="240" t="s">
        <v>1</v>
      </c>
      <c r="I128" s="242"/>
      <c r="J128" s="239"/>
      <c r="K128" s="239"/>
      <c r="L128" s="243"/>
      <c r="M128" s="244"/>
      <c r="N128" s="245"/>
      <c r="O128" s="245"/>
      <c r="P128" s="245"/>
      <c r="Q128" s="245"/>
      <c r="R128" s="245"/>
      <c r="S128" s="245"/>
      <c r="T128" s="246"/>
      <c r="AT128" s="247" t="s">
        <v>232</v>
      </c>
      <c r="AU128" s="247" t="s">
        <v>87</v>
      </c>
      <c r="AV128" s="14" t="s">
        <v>87</v>
      </c>
      <c r="AW128" s="14" t="s">
        <v>36</v>
      </c>
      <c r="AX128" s="14" t="s">
        <v>80</v>
      </c>
      <c r="AY128" s="247" t="s">
        <v>219</v>
      </c>
    </row>
    <row r="129" spans="2:51" s="14" customFormat="1" ht="11.25">
      <c r="B129" s="238"/>
      <c r="C129" s="239"/>
      <c r="D129" s="208" t="s">
        <v>232</v>
      </c>
      <c r="E129" s="240" t="s">
        <v>1</v>
      </c>
      <c r="F129" s="241" t="s">
        <v>292</v>
      </c>
      <c r="G129" s="239"/>
      <c r="H129" s="240" t="s">
        <v>1</v>
      </c>
      <c r="I129" s="242"/>
      <c r="J129" s="239"/>
      <c r="K129" s="239"/>
      <c r="L129" s="243"/>
      <c r="M129" s="244"/>
      <c r="N129" s="245"/>
      <c r="O129" s="245"/>
      <c r="P129" s="245"/>
      <c r="Q129" s="245"/>
      <c r="R129" s="245"/>
      <c r="S129" s="245"/>
      <c r="T129" s="246"/>
      <c r="AT129" s="247" t="s">
        <v>232</v>
      </c>
      <c r="AU129" s="247" t="s">
        <v>87</v>
      </c>
      <c r="AV129" s="14" t="s">
        <v>87</v>
      </c>
      <c r="AW129" s="14" t="s">
        <v>36</v>
      </c>
      <c r="AX129" s="14" t="s">
        <v>80</v>
      </c>
      <c r="AY129" s="247" t="s">
        <v>219</v>
      </c>
    </row>
    <row r="130" spans="2:51" s="14" customFormat="1" ht="11.25">
      <c r="B130" s="238"/>
      <c r="C130" s="239"/>
      <c r="D130" s="208" t="s">
        <v>232</v>
      </c>
      <c r="E130" s="240" t="s">
        <v>1</v>
      </c>
      <c r="F130" s="241" t="s">
        <v>293</v>
      </c>
      <c r="G130" s="239"/>
      <c r="H130" s="240" t="s">
        <v>1</v>
      </c>
      <c r="I130" s="242"/>
      <c r="J130" s="239"/>
      <c r="K130" s="239"/>
      <c r="L130" s="243"/>
      <c r="M130" s="244"/>
      <c r="N130" s="245"/>
      <c r="O130" s="245"/>
      <c r="P130" s="245"/>
      <c r="Q130" s="245"/>
      <c r="R130" s="245"/>
      <c r="S130" s="245"/>
      <c r="T130" s="246"/>
      <c r="AT130" s="247" t="s">
        <v>232</v>
      </c>
      <c r="AU130" s="247" t="s">
        <v>87</v>
      </c>
      <c r="AV130" s="14" t="s">
        <v>87</v>
      </c>
      <c r="AW130" s="14" t="s">
        <v>36</v>
      </c>
      <c r="AX130" s="14" t="s">
        <v>80</v>
      </c>
      <c r="AY130" s="247" t="s">
        <v>219</v>
      </c>
    </row>
    <row r="131" spans="2:51" s="14" customFormat="1" ht="22.5">
      <c r="B131" s="238"/>
      <c r="C131" s="239"/>
      <c r="D131" s="208" t="s">
        <v>232</v>
      </c>
      <c r="E131" s="240" t="s">
        <v>1</v>
      </c>
      <c r="F131" s="241" t="s">
        <v>294</v>
      </c>
      <c r="G131" s="239"/>
      <c r="H131" s="240" t="s">
        <v>1</v>
      </c>
      <c r="I131" s="242"/>
      <c r="J131" s="239"/>
      <c r="K131" s="239"/>
      <c r="L131" s="243"/>
      <c r="M131" s="244"/>
      <c r="N131" s="245"/>
      <c r="O131" s="245"/>
      <c r="P131" s="245"/>
      <c r="Q131" s="245"/>
      <c r="R131" s="245"/>
      <c r="S131" s="245"/>
      <c r="T131" s="246"/>
      <c r="AT131" s="247" t="s">
        <v>232</v>
      </c>
      <c r="AU131" s="247" t="s">
        <v>87</v>
      </c>
      <c r="AV131" s="14" t="s">
        <v>87</v>
      </c>
      <c r="AW131" s="14" t="s">
        <v>36</v>
      </c>
      <c r="AX131" s="14" t="s">
        <v>80</v>
      </c>
      <c r="AY131" s="247" t="s">
        <v>219</v>
      </c>
    </row>
    <row r="132" spans="2:51" s="14" customFormat="1" ht="11.25">
      <c r="B132" s="238"/>
      <c r="C132" s="239"/>
      <c r="D132" s="208" t="s">
        <v>232</v>
      </c>
      <c r="E132" s="240" t="s">
        <v>1</v>
      </c>
      <c r="F132" s="241" t="s">
        <v>295</v>
      </c>
      <c r="G132" s="239"/>
      <c r="H132" s="240" t="s">
        <v>1</v>
      </c>
      <c r="I132" s="242"/>
      <c r="J132" s="239"/>
      <c r="K132" s="239"/>
      <c r="L132" s="243"/>
      <c r="M132" s="244"/>
      <c r="N132" s="245"/>
      <c r="O132" s="245"/>
      <c r="P132" s="245"/>
      <c r="Q132" s="245"/>
      <c r="R132" s="245"/>
      <c r="S132" s="245"/>
      <c r="T132" s="246"/>
      <c r="AT132" s="247" t="s">
        <v>232</v>
      </c>
      <c r="AU132" s="247" t="s">
        <v>87</v>
      </c>
      <c r="AV132" s="14" t="s">
        <v>87</v>
      </c>
      <c r="AW132" s="14" t="s">
        <v>36</v>
      </c>
      <c r="AX132" s="14" t="s">
        <v>80</v>
      </c>
      <c r="AY132" s="247" t="s">
        <v>219</v>
      </c>
    </row>
    <row r="133" spans="2:51" s="12" customFormat="1" ht="11.25">
      <c r="B133" s="211"/>
      <c r="C133" s="212"/>
      <c r="D133" s="208" t="s">
        <v>232</v>
      </c>
      <c r="E133" s="213" t="s">
        <v>1</v>
      </c>
      <c r="F133" s="214" t="s">
        <v>296</v>
      </c>
      <c r="G133" s="212"/>
      <c r="H133" s="215">
        <v>0.03</v>
      </c>
      <c r="I133" s="216"/>
      <c r="J133" s="212"/>
      <c r="K133" s="212"/>
      <c r="L133" s="217"/>
      <c r="M133" s="218"/>
      <c r="N133" s="219"/>
      <c r="O133" s="219"/>
      <c r="P133" s="219"/>
      <c r="Q133" s="219"/>
      <c r="R133" s="219"/>
      <c r="S133" s="219"/>
      <c r="T133" s="220"/>
      <c r="AT133" s="221" t="s">
        <v>232</v>
      </c>
      <c r="AU133" s="221" t="s">
        <v>87</v>
      </c>
      <c r="AV133" s="12" t="s">
        <v>89</v>
      </c>
      <c r="AW133" s="12" t="s">
        <v>36</v>
      </c>
      <c r="AX133" s="12" t="s">
        <v>80</v>
      </c>
      <c r="AY133" s="221" t="s">
        <v>219</v>
      </c>
    </row>
    <row r="134" spans="2:51" s="13" customFormat="1" ht="11.25">
      <c r="B134" s="222"/>
      <c r="C134" s="223"/>
      <c r="D134" s="208" t="s">
        <v>232</v>
      </c>
      <c r="E134" s="224" t="s">
        <v>1</v>
      </c>
      <c r="F134" s="225" t="s">
        <v>234</v>
      </c>
      <c r="G134" s="223"/>
      <c r="H134" s="226">
        <v>0.03</v>
      </c>
      <c r="I134" s="227"/>
      <c r="J134" s="223"/>
      <c r="K134" s="223"/>
      <c r="L134" s="228"/>
      <c r="M134" s="248"/>
      <c r="N134" s="249"/>
      <c r="O134" s="249"/>
      <c r="P134" s="249"/>
      <c r="Q134" s="249"/>
      <c r="R134" s="249"/>
      <c r="S134" s="249"/>
      <c r="T134" s="250"/>
      <c r="AT134" s="232" t="s">
        <v>232</v>
      </c>
      <c r="AU134" s="232" t="s">
        <v>87</v>
      </c>
      <c r="AV134" s="13" t="s">
        <v>225</v>
      </c>
      <c r="AW134" s="13" t="s">
        <v>36</v>
      </c>
      <c r="AX134" s="13" t="s">
        <v>87</v>
      </c>
      <c r="AY134" s="232" t="s">
        <v>219</v>
      </c>
    </row>
    <row r="135" spans="2:51" s="1" customFormat="1" ht="6.95" customHeight="1">
      <c r="B135" s="48"/>
      <c r="C135" s="49"/>
      <c r="D135" s="49"/>
      <c r="E135" s="49"/>
      <c r="F135" s="49"/>
      <c r="G135" s="49"/>
      <c r="H135" s="49"/>
      <c r="I135" s="147"/>
      <c r="J135" s="49"/>
      <c r="K135" s="49"/>
      <c r="L135" s="37"/>
    </row>
  </sheetData>
  <sheetProtection algorithmName="SHA-512" hashValue="YXUTbztPVaFTbtDNL25QJ7TNOofmOSZYOF4ppcSFczOyn37VDaO7Cb3uJXjw3C4PIMpGOobyTRGY+jocUWdrjw==" saltValue="8z89CGHQV1BOvXNJ+/L8LX5H3EUYTHRaF+xmviy56ZDTmODSOlEBqCwD2xVwA4dQxGqrvcLe/tOmBuKQcPMJ2w==" spinCount="100000" sheet="1" objects="1" scenarios="1" formatColumns="0" formatRows="0" autoFilter="0"/>
  <autoFilter ref="C120:K134"/>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59"/>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9"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3"/>
      <c r="M2" s="273"/>
      <c r="N2" s="273"/>
      <c r="O2" s="273"/>
      <c r="P2" s="273"/>
      <c r="Q2" s="273"/>
      <c r="R2" s="273"/>
      <c r="S2" s="273"/>
      <c r="T2" s="273"/>
      <c r="U2" s="273"/>
      <c r="V2" s="273"/>
      <c r="AT2" s="16" t="s">
        <v>102</v>
      </c>
    </row>
    <row r="3" spans="2:46" ht="6.95" customHeight="1">
      <c r="B3" s="110"/>
      <c r="C3" s="111"/>
      <c r="D3" s="111"/>
      <c r="E3" s="111"/>
      <c r="F3" s="111"/>
      <c r="G3" s="111"/>
      <c r="H3" s="111"/>
      <c r="I3" s="112"/>
      <c r="J3" s="111"/>
      <c r="K3" s="111"/>
      <c r="L3" s="19"/>
      <c r="AT3" s="16" t="s">
        <v>89</v>
      </c>
    </row>
    <row r="4" spans="2:46" ht="24.95" customHeight="1">
      <c r="B4" s="19"/>
      <c r="D4" s="113" t="s">
        <v>187</v>
      </c>
      <c r="L4" s="19"/>
      <c r="M4" s="114" t="s">
        <v>10</v>
      </c>
      <c r="AT4" s="16" t="s">
        <v>4</v>
      </c>
    </row>
    <row r="5" spans="2:46" ht="6.95" customHeight="1">
      <c r="B5" s="19"/>
      <c r="L5" s="19"/>
    </row>
    <row r="6" spans="2:46" ht="12" customHeight="1">
      <c r="B6" s="19"/>
      <c r="D6" s="115" t="s">
        <v>16</v>
      </c>
      <c r="L6" s="19"/>
    </row>
    <row r="7" spans="2:46" ht="16.5" customHeight="1">
      <c r="B7" s="19"/>
      <c r="E7" s="307" t="str">
        <f>'Rekapitulace stavby'!K6</f>
        <v>PPV, ř.km 0,000-18,500 - oprava betonového pláště</v>
      </c>
      <c r="F7" s="308"/>
      <c r="G7" s="308"/>
      <c r="H7" s="308"/>
      <c r="L7" s="19"/>
    </row>
    <row r="8" spans="2:46" ht="12" customHeight="1">
      <c r="B8" s="19"/>
      <c r="D8" s="115" t="s">
        <v>188</v>
      </c>
      <c r="L8" s="19"/>
    </row>
    <row r="9" spans="2:46" s="1" customFormat="1" ht="16.5" customHeight="1">
      <c r="B9" s="37"/>
      <c r="E9" s="307" t="s">
        <v>297</v>
      </c>
      <c r="F9" s="309"/>
      <c r="G9" s="309"/>
      <c r="H9" s="309"/>
      <c r="I9" s="116"/>
      <c r="L9" s="37"/>
    </row>
    <row r="10" spans="2:46" s="1" customFormat="1" ht="12" customHeight="1">
      <c r="B10" s="37"/>
      <c r="D10" s="115" t="s">
        <v>190</v>
      </c>
      <c r="I10" s="116"/>
      <c r="L10" s="37"/>
    </row>
    <row r="11" spans="2:46" s="1" customFormat="1" ht="36.950000000000003" customHeight="1">
      <c r="B11" s="37"/>
      <c r="E11" s="310" t="s">
        <v>298</v>
      </c>
      <c r="F11" s="309"/>
      <c r="G11" s="309"/>
      <c r="H11" s="309"/>
      <c r="I11" s="116"/>
      <c r="L11" s="37"/>
    </row>
    <row r="12" spans="2:46" s="1" customFormat="1" ht="11.25">
      <c r="B12" s="37"/>
      <c r="I12" s="116"/>
      <c r="L12" s="37"/>
    </row>
    <row r="13" spans="2:46" s="1" customFormat="1" ht="12" customHeight="1">
      <c r="B13" s="37"/>
      <c r="D13" s="115" t="s">
        <v>18</v>
      </c>
      <c r="F13" s="104" t="s">
        <v>1</v>
      </c>
      <c r="I13" s="117" t="s">
        <v>19</v>
      </c>
      <c r="J13" s="104" t="s">
        <v>1</v>
      </c>
      <c r="L13" s="37"/>
    </row>
    <row r="14" spans="2:46" s="1" customFormat="1" ht="12" customHeight="1">
      <c r="B14" s="37"/>
      <c r="D14" s="115" t="s">
        <v>20</v>
      </c>
      <c r="F14" s="104" t="s">
        <v>21</v>
      </c>
      <c r="I14" s="117" t="s">
        <v>22</v>
      </c>
      <c r="J14" s="118" t="str">
        <f>'Rekapitulace stavby'!AN8</f>
        <v>13. 5. 2019</v>
      </c>
      <c r="L14" s="37"/>
    </row>
    <row r="15" spans="2:46" s="1" customFormat="1" ht="10.9" customHeight="1">
      <c r="B15" s="37"/>
      <c r="I15" s="116"/>
      <c r="L15" s="37"/>
    </row>
    <row r="16" spans="2:46" s="1" customFormat="1" ht="12" customHeight="1">
      <c r="B16" s="37"/>
      <c r="D16" s="115" t="s">
        <v>24</v>
      </c>
      <c r="I16" s="117" t="s">
        <v>25</v>
      </c>
      <c r="J16" s="104" t="str">
        <f>IF('Rekapitulace stavby'!AN10="","",'Rekapitulace stavby'!AN10)</f>
        <v>70889988</v>
      </c>
      <c r="L16" s="37"/>
    </row>
    <row r="17" spans="2:12" s="1" customFormat="1" ht="18" customHeight="1">
      <c r="B17" s="37"/>
      <c r="E17" s="104" t="str">
        <f>IF('Rekapitulace stavby'!E11="","",'Rekapitulace stavby'!E11)</f>
        <v>Povodí Ohře, s.p.</v>
      </c>
      <c r="I17" s="117" t="s">
        <v>28</v>
      </c>
      <c r="J17" s="104" t="str">
        <f>IF('Rekapitulace stavby'!AN11="","",'Rekapitulace stavby'!AN11)</f>
        <v>CZ70889988</v>
      </c>
      <c r="L17" s="37"/>
    </row>
    <row r="18" spans="2:12" s="1" customFormat="1" ht="6.95" customHeight="1">
      <c r="B18" s="37"/>
      <c r="I18" s="116"/>
      <c r="L18" s="37"/>
    </row>
    <row r="19" spans="2:12" s="1" customFormat="1" ht="12" customHeight="1">
      <c r="B19" s="37"/>
      <c r="D19" s="115" t="s">
        <v>30</v>
      </c>
      <c r="I19" s="117" t="s">
        <v>25</v>
      </c>
      <c r="J19" s="29" t="str">
        <f>'Rekapitulace stavby'!AN13</f>
        <v>Vyplň údaj</v>
      </c>
      <c r="L19" s="37"/>
    </row>
    <row r="20" spans="2:12" s="1" customFormat="1" ht="18" customHeight="1">
      <c r="B20" s="37"/>
      <c r="E20" s="311" t="str">
        <f>'Rekapitulace stavby'!E14</f>
        <v>Vyplň údaj</v>
      </c>
      <c r="F20" s="312"/>
      <c r="G20" s="312"/>
      <c r="H20" s="312"/>
      <c r="I20" s="117" t="s">
        <v>28</v>
      </c>
      <c r="J20" s="29" t="str">
        <f>'Rekapitulace stavby'!AN14</f>
        <v>Vyplň údaj</v>
      </c>
      <c r="L20" s="37"/>
    </row>
    <row r="21" spans="2:12" s="1" customFormat="1" ht="6.95" customHeight="1">
      <c r="B21" s="37"/>
      <c r="I21" s="116"/>
      <c r="L21" s="37"/>
    </row>
    <row r="22" spans="2:12" s="1" customFormat="1" ht="12" customHeight="1">
      <c r="B22" s="37"/>
      <c r="D22" s="115" t="s">
        <v>32</v>
      </c>
      <c r="I22" s="117" t="s">
        <v>25</v>
      </c>
      <c r="J22" s="104" t="str">
        <f>IF('Rekapitulace stavby'!AN16="","",'Rekapitulace stavby'!AN16)</f>
        <v>44567430</v>
      </c>
      <c r="L22" s="37"/>
    </row>
    <row r="23" spans="2:12" s="1" customFormat="1" ht="18" customHeight="1">
      <c r="B23" s="37"/>
      <c r="E23" s="104" t="str">
        <f>IF('Rekapitulace stavby'!E17="","",'Rekapitulace stavby'!E17)</f>
        <v xml:space="preserve">AZ Consult, spol. s r.o. </v>
      </c>
      <c r="I23" s="117" t="s">
        <v>28</v>
      </c>
      <c r="J23" s="104" t="str">
        <f>IF('Rekapitulace stavby'!AN17="","",'Rekapitulace stavby'!AN17)</f>
        <v>CZ4456730</v>
      </c>
      <c r="L23" s="37"/>
    </row>
    <row r="24" spans="2:12" s="1" customFormat="1" ht="6.95" customHeight="1">
      <c r="B24" s="37"/>
      <c r="I24" s="116"/>
      <c r="L24" s="37"/>
    </row>
    <row r="25" spans="2:12" s="1" customFormat="1" ht="12" customHeight="1">
      <c r="B25" s="37"/>
      <c r="D25" s="115" t="s">
        <v>37</v>
      </c>
      <c r="I25" s="117" t="s">
        <v>25</v>
      </c>
      <c r="J25" s="104" t="str">
        <f>IF('Rekapitulace stavby'!AN19="","",'Rekapitulace stavby'!AN19)</f>
        <v/>
      </c>
      <c r="L25" s="37"/>
    </row>
    <row r="26" spans="2:12" s="1" customFormat="1" ht="18" customHeight="1">
      <c r="B26" s="37"/>
      <c r="E26" s="104" t="str">
        <f>IF('Rekapitulace stavby'!E20="","",'Rekapitulace stavby'!E20)</f>
        <v xml:space="preserve"> </v>
      </c>
      <c r="I26" s="117" t="s">
        <v>28</v>
      </c>
      <c r="J26" s="104" t="str">
        <f>IF('Rekapitulace stavby'!AN20="","",'Rekapitulace stavby'!AN20)</f>
        <v/>
      </c>
      <c r="L26" s="37"/>
    </row>
    <row r="27" spans="2:12" s="1" customFormat="1" ht="6.95" customHeight="1">
      <c r="B27" s="37"/>
      <c r="I27" s="116"/>
      <c r="L27" s="37"/>
    </row>
    <row r="28" spans="2:12" s="1" customFormat="1" ht="12" customHeight="1">
      <c r="B28" s="37"/>
      <c r="D28" s="115" t="s">
        <v>38</v>
      </c>
      <c r="I28" s="116"/>
      <c r="L28" s="37"/>
    </row>
    <row r="29" spans="2:12" s="7" customFormat="1" ht="16.5" customHeight="1">
      <c r="B29" s="119"/>
      <c r="E29" s="313" t="s">
        <v>192</v>
      </c>
      <c r="F29" s="313"/>
      <c r="G29" s="313"/>
      <c r="H29" s="313"/>
      <c r="I29" s="120"/>
      <c r="L29" s="119"/>
    </row>
    <row r="30" spans="2:12" s="1" customFormat="1" ht="6.95" customHeight="1">
      <c r="B30" s="37"/>
      <c r="I30" s="116"/>
      <c r="L30" s="37"/>
    </row>
    <row r="31" spans="2:12" s="1" customFormat="1" ht="6.95" customHeight="1">
      <c r="B31" s="37"/>
      <c r="D31" s="61"/>
      <c r="E31" s="61"/>
      <c r="F31" s="61"/>
      <c r="G31" s="61"/>
      <c r="H31" s="61"/>
      <c r="I31" s="121"/>
      <c r="J31" s="61"/>
      <c r="K31" s="61"/>
      <c r="L31" s="37"/>
    </row>
    <row r="32" spans="2:12" s="1" customFormat="1" ht="25.35" customHeight="1">
      <c r="B32" s="37"/>
      <c r="D32" s="122" t="s">
        <v>40</v>
      </c>
      <c r="I32" s="116"/>
      <c r="J32" s="123">
        <f>ROUND(J125, 2)</f>
        <v>0</v>
      </c>
      <c r="L32" s="37"/>
    </row>
    <row r="33" spans="2:12" s="1" customFormat="1" ht="6.95" customHeight="1">
      <c r="B33" s="37"/>
      <c r="D33" s="61"/>
      <c r="E33" s="61"/>
      <c r="F33" s="61"/>
      <c r="G33" s="61"/>
      <c r="H33" s="61"/>
      <c r="I33" s="121"/>
      <c r="J33" s="61"/>
      <c r="K33" s="61"/>
      <c r="L33" s="37"/>
    </row>
    <row r="34" spans="2:12" s="1" customFormat="1" ht="14.45" customHeight="1">
      <c r="B34" s="37"/>
      <c r="F34" s="124" t="s">
        <v>42</v>
      </c>
      <c r="I34" s="125" t="s">
        <v>41</v>
      </c>
      <c r="J34" s="124" t="s">
        <v>43</v>
      </c>
      <c r="L34" s="37"/>
    </row>
    <row r="35" spans="2:12" s="1" customFormat="1" ht="14.45" customHeight="1">
      <c r="B35" s="37"/>
      <c r="D35" s="126" t="s">
        <v>44</v>
      </c>
      <c r="E35" s="115" t="s">
        <v>45</v>
      </c>
      <c r="F35" s="127">
        <f>ROUND((SUM(BE125:BE158)),  2)</f>
        <v>0</v>
      </c>
      <c r="I35" s="128">
        <v>0.21</v>
      </c>
      <c r="J35" s="127">
        <f>ROUND(((SUM(BE125:BE158))*I35),  2)</f>
        <v>0</v>
      </c>
      <c r="L35" s="37"/>
    </row>
    <row r="36" spans="2:12" s="1" customFormat="1" ht="14.45" customHeight="1">
      <c r="B36" s="37"/>
      <c r="E36" s="115" t="s">
        <v>46</v>
      </c>
      <c r="F36" s="127">
        <f>ROUND((SUM(BF125:BF158)),  2)</f>
        <v>0</v>
      </c>
      <c r="I36" s="128">
        <v>0.15</v>
      </c>
      <c r="J36" s="127">
        <f>ROUND(((SUM(BF125:BF158))*I36),  2)</f>
        <v>0</v>
      </c>
      <c r="L36" s="37"/>
    </row>
    <row r="37" spans="2:12" s="1" customFormat="1" ht="14.45" hidden="1" customHeight="1">
      <c r="B37" s="37"/>
      <c r="E37" s="115" t="s">
        <v>47</v>
      </c>
      <c r="F37" s="127">
        <f>ROUND((SUM(BG125:BG158)),  2)</f>
        <v>0</v>
      </c>
      <c r="I37" s="128">
        <v>0.21</v>
      </c>
      <c r="J37" s="127">
        <f>0</f>
        <v>0</v>
      </c>
      <c r="L37" s="37"/>
    </row>
    <row r="38" spans="2:12" s="1" customFormat="1" ht="14.45" hidden="1" customHeight="1">
      <c r="B38" s="37"/>
      <c r="E38" s="115" t="s">
        <v>48</v>
      </c>
      <c r="F38" s="127">
        <f>ROUND((SUM(BH125:BH158)),  2)</f>
        <v>0</v>
      </c>
      <c r="I38" s="128">
        <v>0.15</v>
      </c>
      <c r="J38" s="127">
        <f>0</f>
        <v>0</v>
      </c>
      <c r="L38" s="37"/>
    </row>
    <row r="39" spans="2:12" s="1" customFormat="1" ht="14.45" hidden="1" customHeight="1">
      <c r="B39" s="37"/>
      <c r="E39" s="115" t="s">
        <v>49</v>
      </c>
      <c r="F39" s="127">
        <f>ROUND((SUM(BI125:BI158)),  2)</f>
        <v>0</v>
      </c>
      <c r="I39" s="128">
        <v>0</v>
      </c>
      <c r="J39" s="127">
        <f>0</f>
        <v>0</v>
      </c>
      <c r="L39" s="37"/>
    </row>
    <row r="40" spans="2:12" s="1" customFormat="1" ht="6.95" customHeight="1">
      <c r="B40" s="37"/>
      <c r="I40" s="116"/>
      <c r="L40" s="37"/>
    </row>
    <row r="41" spans="2:12" s="1" customFormat="1" ht="25.35" customHeight="1">
      <c r="B41" s="37"/>
      <c r="C41" s="129"/>
      <c r="D41" s="130" t="s">
        <v>50</v>
      </c>
      <c r="E41" s="131"/>
      <c r="F41" s="131"/>
      <c r="G41" s="132" t="s">
        <v>51</v>
      </c>
      <c r="H41" s="133" t="s">
        <v>52</v>
      </c>
      <c r="I41" s="134"/>
      <c r="J41" s="135">
        <f>SUM(J32:J39)</f>
        <v>0</v>
      </c>
      <c r="K41" s="136"/>
      <c r="L41" s="37"/>
    </row>
    <row r="42" spans="2:12" s="1" customFormat="1" ht="14.45" customHeight="1">
      <c r="B42" s="37"/>
      <c r="I42" s="116"/>
      <c r="L42" s="37"/>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7"/>
      <c r="D50" s="137" t="s">
        <v>53</v>
      </c>
      <c r="E50" s="138"/>
      <c r="F50" s="138"/>
      <c r="G50" s="137" t="s">
        <v>54</v>
      </c>
      <c r="H50" s="138"/>
      <c r="I50" s="139"/>
      <c r="J50" s="138"/>
      <c r="K50" s="138"/>
      <c r="L50" s="37"/>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7"/>
      <c r="D61" s="140" t="s">
        <v>55</v>
      </c>
      <c r="E61" s="141"/>
      <c r="F61" s="142" t="s">
        <v>56</v>
      </c>
      <c r="G61" s="140" t="s">
        <v>55</v>
      </c>
      <c r="H61" s="141"/>
      <c r="I61" s="143"/>
      <c r="J61" s="144" t="s">
        <v>56</v>
      </c>
      <c r="K61" s="141"/>
      <c r="L61" s="37"/>
    </row>
    <row r="62" spans="2:12" ht="11.25">
      <c r="B62" s="19"/>
      <c r="L62" s="19"/>
    </row>
    <row r="63" spans="2:12" ht="11.25">
      <c r="B63" s="19"/>
      <c r="L63" s="19"/>
    </row>
    <row r="64" spans="2:12" ht="11.25">
      <c r="B64" s="19"/>
      <c r="L64" s="19"/>
    </row>
    <row r="65" spans="2:12" s="1" customFormat="1" ht="12.75">
      <c r="B65" s="37"/>
      <c r="D65" s="137" t="s">
        <v>57</v>
      </c>
      <c r="E65" s="138"/>
      <c r="F65" s="138"/>
      <c r="G65" s="137" t="s">
        <v>58</v>
      </c>
      <c r="H65" s="138"/>
      <c r="I65" s="139"/>
      <c r="J65" s="138"/>
      <c r="K65" s="138"/>
      <c r="L65" s="37"/>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7"/>
      <c r="D76" s="140" t="s">
        <v>55</v>
      </c>
      <c r="E76" s="141"/>
      <c r="F76" s="142" t="s">
        <v>56</v>
      </c>
      <c r="G76" s="140" t="s">
        <v>55</v>
      </c>
      <c r="H76" s="141"/>
      <c r="I76" s="143"/>
      <c r="J76" s="144" t="s">
        <v>56</v>
      </c>
      <c r="K76" s="141"/>
      <c r="L76" s="37"/>
    </row>
    <row r="77" spans="2:12" s="1" customFormat="1" ht="14.45" customHeight="1">
      <c r="B77" s="145"/>
      <c r="C77" s="146"/>
      <c r="D77" s="146"/>
      <c r="E77" s="146"/>
      <c r="F77" s="146"/>
      <c r="G77" s="146"/>
      <c r="H77" s="146"/>
      <c r="I77" s="147"/>
      <c r="J77" s="146"/>
      <c r="K77" s="146"/>
      <c r="L77" s="37"/>
    </row>
    <row r="81" spans="2:12" s="1" customFormat="1" ht="6.95" customHeight="1">
      <c r="B81" s="148"/>
      <c r="C81" s="149"/>
      <c r="D81" s="149"/>
      <c r="E81" s="149"/>
      <c r="F81" s="149"/>
      <c r="G81" s="149"/>
      <c r="H81" s="149"/>
      <c r="I81" s="150"/>
      <c r="J81" s="149"/>
      <c r="K81" s="149"/>
      <c r="L81" s="37"/>
    </row>
    <row r="82" spans="2:12" s="1" customFormat="1" ht="24.95" customHeight="1">
      <c r="B82" s="33"/>
      <c r="C82" s="22" t="s">
        <v>193</v>
      </c>
      <c r="D82" s="34"/>
      <c r="E82" s="34"/>
      <c r="F82" s="34"/>
      <c r="G82" s="34"/>
      <c r="H82" s="34"/>
      <c r="I82" s="116"/>
      <c r="J82" s="34"/>
      <c r="K82" s="34"/>
      <c r="L82" s="37"/>
    </row>
    <row r="83" spans="2:12" s="1" customFormat="1" ht="6.95" customHeight="1">
      <c r="B83" s="33"/>
      <c r="C83" s="34"/>
      <c r="D83" s="34"/>
      <c r="E83" s="34"/>
      <c r="F83" s="34"/>
      <c r="G83" s="34"/>
      <c r="H83" s="34"/>
      <c r="I83" s="116"/>
      <c r="J83" s="34"/>
      <c r="K83" s="34"/>
      <c r="L83" s="37"/>
    </row>
    <row r="84" spans="2:12" s="1" customFormat="1" ht="12" customHeight="1">
      <c r="B84" s="33"/>
      <c r="C84" s="28" t="s">
        <v>16</v>
      </c>
      <c r="D84" s="34"/>
      <c r="E84" s="34"/>
      <c r="F84" s="34"/>
      <c r="G84" s="34"/>
      <c r="H84" s="34"/>
      <c r="I84" s="116"/>
      <c r="J84" s="34"/>
      <c r="K84" s="34"/>
      <c r="L84" s="37"/>
    </row>
    <row r="85" spans="2:12" s="1" customFormat="1" ht="16.5" customHeight="1">
      <c r="B85" s="33"/>
      <c r="C85" s="34"/>
      <c r="D85" s="34"/>
      <c r="E85" s="314" t="str">
        <f>E7</f>
        <v>PPV, ř.km 0,000-18,500 - oprava betonového pláště</v>
      </c>
      <c r="F85" s="315"/>
      <c r="G85" s="315"/>
      <c r="H85" s="315"/>
      <c r="I85" s="116"/>
      <c r="J85" s="34"/>
      <c r="K85" s="34"/>
      <c r="L85" s="37"/>
    </row>
    <row r="86" spans="2:12" ht="12" customHeight="1">
      <c r="B86" s="20"/>
      <c r="C86" s="28" t="s">
        <v>188</v>
      </c>
      <c r="D86" s="21"/>
      <c r="E86" s="21"/>
      <c r="F86" s="21"/>
      <c r="G86" s="21"/>
      <c r="H86" s="21"/>
      <c r="J86" s="21"/>
      <c r="K86" s="21"/>
      <c r="L86" s="19"/>
    </row>
    <row r="87" spans="2:12" s="1" customFormat="1" ht="16.5" customHeight="1">
      <c r="B87" s="33"/>
      <c r="C87" s="34"/>
      <c r="D87" s="34"/>
      <c r="E87" s="314" t="s">
        <v>297</v>
      </c>
      <c r="F87" s="316"/>
      <c r="G87" s="316"/>
      <c r="H87" s="316"/>
      <c r="I87" s="116"/>
      <c r="J87" s="34"/>
      <c r="K87" s="34"/>
      <c r="L87" s="37"/>
    </row>
    <row r="88" spans="2:12" s="1" customFormat="1" ht="12" customHeight="1">
      <c r="B88" s="33"/>
      <c r="C88" s="28" t="s">
        <v>190</v>
      </c>
      <c r="D88" s="34"/>
      <c r="E88" s="34"/>
      <c r="F88" s="34"/>
      <c r="G88" s="34"/>
      <c r="H88" s="34"/>
      <c r="I88" s="116"/>
      <c r="J88" s="34"/>
      <c r="K88" s="34"/>
      <c r="L88" s="37"/>
    </row>
    <row r="89" spans="2:12" s="1" customFormat="1" ht="16.5" customHeight="1">
      <c r="B89" s="33"/>
      <c r="C89" s="34"/>
      <c r="D89" s="34"/>
      <c r="E89" s="282" t="str">
        <f>E11</f>
        <v>SO07b - Celková oprava dilatačního celku s přístupem techniky dle D.7</v>
      </c>
      <c r="F89" s="316"/>
      <c r="G89" s="316"/>
      <c r="H89" s="316"/>
      <c r="I89" s="116"/>
      <c r="J89" s="34"/>
      <c r="K89" s="34"/>
      <c r="L89" s="37"/>
    </row>
    <row r="90" spans="2:12" s="1" customFormat="1" ht="6.95" customHeight="1">
      <c r="B90" s="33"/>
      <c r="C90" s="34"/>
      <c r="D90" s="34"/>
      <c r="E90" s="34"/>
      <c r="F90" s="34"/>
      <c r="G90" s="34"/>
      <c r="H90" s="34"/>
      <c r="I90" s="116"/>
      <c r="J90" s="34"/>
      <c r="K90" s="34"/>
      <c r="L90" s="37"/>
    </row>
    <row r="91" spans="2:12" s="1" customFormat="1" ht="12" customHeight="1">
      <c r="B91" s="33"/>
      <c r="C91" s="28" t="s">
        <v>20</v>
      </c>
      <c r="D91" s="34"/>
      <c r="E91" s="34"/>
      <c r="F91" s="26" t="str">
        <f>F14</f>
        <v xml:space="preserve"> </v>
      </c>
      <c r="G91" s="34"/>
      <c r="H91" s="34"/>
      <c r="I91" s="117" t="s">
        <v>22</v>
      </c>
      <c r="J91" s="60" t="str">
        <f>IF(J14="","",J14)</f>
        <v>13. 5. 2019</v>
      </c>
      <c r="K91" s="34"/>
      <c r="L91" s="37"/>
    </row>
    <row r="92" spans="2:12" s="1" customFormat="1" ht="6.95" customHeight="1">
      <c r="B92" s="33"/>
      <c r="C92" s="34"/>
      <c r="D92" s="34"/>
      <c r="E92" s="34"/>
      <c r="F92" s="34"/>
      <c r="G92" s="34"/>
      <c r="H92" s="34"/>
      <c r="I92" s="116"/>
      <c r="J92" s="34"/>
      <c r="K92" s="34"/>
      <c r="L92" s="37"/>
    </row>
    <row r="93" spans="2:12" s="1" customFormat="1" ht="27.95" customHeight="1">
      <c r="B93" s="33"/>
      <c r="C93" s="28" t="s">
        <v>24</v>
      </c>
      <c r="D93" s="34"/>
      <c r="E93" s="34"/>
      <c r="F93" s="26" t="str">
        <f>E17</f>
        <v>Povodí Ohře, s.p.</v>
      </c>
      <c r="G93" s="34"/>
      <c r="H93" s="34"/>
      <c r="I93" s="117" t="s">
        <v>32</v>
      </c>
      <c r="J93" s="31" t="str">
        <f>E23</f>
        <v xml:space="preserve">AZ Consult, spol. s r.o. </v>
      </c>
      <c r="K93" s="34"/>
      <c r="L93" s="37"/>
    </row>
    <row r="94" spans="2:12" s="1" customFormat="1" ht="15.2" customHeight="1">
      <c r="B94" s="33"/>
      <c r="C94" s="28" t="s">
        <v>30</v>
      </c>
      <c r="D94" s="34"/>
      <c r="E94" s="34"/>
      <c r="F94" s="26" t="str">
        <f>IF(E20="","",E20)</f>
        <v>Vyplň údaj</v>
      </c>
      <c r="G94" s="34"/>
      <c r="H94" s="34"/>
      <c r="I94" s="117" t="s">
        <v>37</v>
      </c>
      <c r="J94" s="31" t="str">
        <f>E26</f>
        <v xml:space="preserve"> </v>
      </c>
      <c r="K94" s="34"/>
      <c r="L94" s="37"/>
    </row>
    <row r="95" spans="2:12" s="1" customFormat="1" ht="10.35" customHeight="1">
      <c r="B95" s="33"/>
      <c r="C95" s="34"/>
      <c r="D95" s="34"/>
      <c r="E95" s="34"/>
      <c r="F95" s="34"/>
      <c r="G95" s="34"/>
      <c r="H95" s="34"/>
      <c r="I95" s="116"/>
      <c r="J95" s="34"/>
      <c r="K95" s="34"/>
      <c r="L95" s="37"/>
    </row>
    <row r="96" spans="2:12" s="1" customFormat="1" ht="29.25" customHeight="1">
      <c r="B96" s="33"/>
      <c r="C96" s="151" t="s">
        <v>194</v>
      </c>
      <c r="D96" s="152"/>
      <c r="E96" s="152"/>
      <c r="F96" s="152"/>
      <c r="G96" s="152"/>
      <c r="H96" s="152"/>
      <c r="I96" s="153"/>
      <c r="J96" s="154" t="s">
        <v>195</v>
      </c>
      <c r="K96" s="152"/>
      <c r="L96" s="37"/>
    </row>
    <row r="97" spans="2:47" s="1" customFormat="1" ht="10.35" customHeight="1">
      <c r="B97" s="33"/>
      <c r="C97" s="34"/>
      <c r="D97" s="34"/>
      <c r="E97" s="34"/>
      <c r="F97" s="34"/>
      <c r="G97" s="34"/>
      <c r="H97" s="34"/>
      <c r="I97" s="116"/>
      <c r="J97" s="34"/>
      <c r="K97" s="34"/>
      <c r="L97" s="37"/>
    </row>
    <row r="98" spans="2:47" s="1" customFormat="1" ht="22.9" customHeight="1">
      <c r="B98" s="33"/>
      <c r="C98" s="155" t="s">
        <v>196</v>
      </c>
      <c r="D98" s="34"/>
      <c r="E98" s="34"/>
      <c r="F98" s="34"/>
      <c r="G98" s="34"/>
      <c r="H98" s="34"/>
      <c r="I98" s="116"/>
      <c r="J98" s="78">
        <f>J125</f>
        <v>0</v>
      </c>
      <c r="K98" s="34"/>
      <c r="L98" s="37"/>
      <c r="AU98" s="16" t="s">
        <v>197</v>
      </c>
    </row>
    <row r="99" spans="2:47" s="8" customFormat="1" ht="24.95" customHeight="1">
      <c r="B99" s="156"/>
      <c r="C99" s="157"/>
      <c r="D99" s="158" t="s">
        <v>198</v>
      </c>
      <c r="E99" s="159"/>
      <c r="F99" s="159"/>
      <c r="G99" s="159"/>
      <c r="H99" s="159"/>
      <c r="I99" s="160"/>
      <c r="J99" s="161">
        <f>J126</f>
        <v>0</v>
      </c>
      <c r="K99" s="157"/>
      <c r="L99" s="162"/>
    </row>
    <row r="100" spans="2:47" s="9" customFormat="1" ht="19.899999999999999" customHeight="1">
      <c r="B100" s="163"/>
      <c r="C100" s="98"/>
      <c r="D100" s="164" t="s">
        <v>199</v>
      </c>
      <c r="E100" s="165"/>
      <c r="F100" s="165"/>
      <c r="G100" s="165"/>
      <c r="H100" s="165"/>
      <c r="I100" s="166"/>
      <c r="J100" s="167">
        <f>J127</f>
        <v>0</v>
      </c>
      <c r="K100" s="98"/>
      <c r="L100" s="168"/>
    </row>
    <row r="101" spans="2:47" s="9" customFormat="1" ht="19.899999999999999" customHeight="1">
      <c r="B101" s="163"/>
      <c r="C101" s="98"/>
      <c r="D101" s="164" t="s">
        <v>201</v>
      </c>
      <c r="E101" s="165"/>
      <c r="F101" s="165"/>
      <c r="G101" s="165"/>
      <c r="H101" s="165"/>
      <c r="I101" s="166"/>
      <c r="J101" s="167">
        <f>J134</f>
        <v>0</v>
      </c>
      <c r="K101" s="98"/>
      <c r="L101" s="168"/>
    </row>
    <row r="102" spans="2:47" s="9" customFormat="1" ht="19.899999999999999" customHeight="1">
      <c r="B102" s="163"/>
      <c r="C102" s="98"/>
      <c r="D102" s="164" t="s">
        <v>202</v>
      </c>
      <c r="E102" s="165"/>
      <c r="F102" s="165"/>
      <c r="G102" s="165"/>
      <c r="H102" s="165"/>
      <c r="I102" s="166"/>
      <c r="J102" s="167">
        <f>J145</f>
        <v>0</v>
      </c>
      <c r="K102" s="98"/>
      <c r="L102" s="168"/>
    </row>
    <row r="103" spans="2:47" s="9" customFormat="1" ht="19.899999999999999" customHeight="1">
      <c r="B103" s="163"/>
      <c r="C103" s="98"/>
      <c r="D103" s="164" t="s">
        <v>203</v>
      </c>
      <c r="E103" s="165"/>
      <c r="F103" s="165"/>
      <c r="G103" s="165"/>
      <c r="H103" s="165"/>
      <c r="I103" s="166"/>
      <c r="J103" s="167">
        <f>J150</f>
        <v>0</v>
      </c>
      <c r="K103" s="98"/>
      <c r="L103" s="168"/>
    </row>
    <row r="104" spans="2:47" s="1" customFormat="1" ht="21.75" customHeight="1">
      <c r="B104" s="33"/>
      <c r="C104" s="34"/>
      <c r="D104" s="34"/>
      <c r="E104" s="34"/>
      <c r="F104" s="34"/>
      <c r="G104" s="34"/>
      <c r="H104" s="34"/>
      <c r="I104" s="116"/>
      <c r="J104" s="34"/>
      <c r="K104" s="34"/>
      <c r="L104" s="37"/>
    </row>
    <row r="105" spans="2:47" s="1" customFormat="1" ht="6.95" customHeight="1">
      <c r="B105" s="48"/>
      <c r="C105" s="49"/>
      <c r="D105" s="49"/>
      <c r="E105" s="49"/>
      <c r="F105" s="49"/>
      <c r="G105" s="49"/>
      <c r="H105" s="49"/>
      <c r="I105" s="147"/>
      <c r="J105" s="49"/>
      <c r="K105" s="49"/>
      <c r="L105" s="37"/>
    </row>
    <row r="109" spans="2:47" s="1" customFormat="1" ht="6.95" customHeight="1">
      <c r="B109" s="50"/>
      <c r="C109" s="51"/>
      <c r="D109" s="51"/>
      <c r="E109" s="51"/>
      <c r="F109" s="51"/>
      <c r="G109" s="51"/>
      <c r="H109" s="51"/>
      <c r="I109" s="150"/>
      <c r="J109" s="51"/>
      <c r="K109" s="51"/>
      <c r="L109" s="37"/>
    </row>
    <row r="110" spans="2:47" s="1" customFormat="1" ht="24.95" customHeight="1">
      <c r="B110" s="33"/>
      <c r="C110" s="22" t="s">
        <v>204</v>
      </c>
      <c r="D110" s="34"/>
      <c r="E110" s="34"/>
      <c r="F110" s="34"/>
      <c r="G110" s="34"/>
      <c r="H110" s="34"/>
      <c r="I110" s="116"/>
      <c r="J110" s="34"/>
      <c r="K110" s="34"/>
      <c r="L110" s="37"/>
    </row>
    <row r="111" spans="2:47" s="1" customFormat="1" ht="6.95" customHeight="1">
      <c r="B111" s="33"/>
      <c r="C111" s="34"/>
      <c r="D111" s="34"/>
      <c r="E111" s="34"/>
      <c r="F111" s="34"/>
      <c r="G111" s="34"/>
      <c r="H111" s="34"/>
      <c r="I111" s="116"/>
      <c r="J111" s="34"/>
      <c r="K111" s="34"/>
      <c r="L111" s="37"/>
    </row>
    <row r="112" spans="2:47" s="1" customFormat="1" ht="12" customHeight="1">
      <c r="B112" s="33"/>
      <c r="C112" s="28" t="s">
        <v>16</v>
      </c>
      <c r="D112" s="34"/>
      <c r="E112" s="34"/>
      <c r="F112" s="34"/>
      <c r="G112" s="34"/>
      <c r="H112" s="34"/>
      <c r="I112" s="116"/>
      <c r="J112" s="34"/>
      <c r="K112" s="34"/>
      <c r="L112" s="37"/>
    </row>
    <row r="113" spans="2:65" s="1" customFormat="1" ht="16.5" customHeight="1">
      <c r="B113" s="33"/>
      <c r="C113" s="34"/>
      <c r="D113" s="34"/>
      <c r="E113" s="314" t="str">
        <f>E7</f>
        <v>PPV, ř.km 0,000-18,500 - oprava betonového pláště</v>
      </c>
      <c r="F113" s="315"/>
      <c r="G113" s="315"/>
      <c r="H113" s="315"/>
      <c r="I113" s="116"/>
      <c r="J113" s="34"/>
      <c r="K113" s="34"/>
      <c r="L113" s="37"/>
    </row>
    <row r="114" spans="2:65" ht="12" customHeight="1">
      <c r="B114" s="20"/>
      <c r="C114" s="28" t="s">
        <v>188</v>
      </c>
      <c r="D114" s="21"/>
      <c r="E114" s="21"/>
      <c r="F114" s="21"/>
      <c r="G114" s="21"/>
      <c r="H114" s="21"/>
      <c r="J114" s="21"/>
      <c r="K114" s="21"/>
      <c r="L114" s="19"/>
    </row>
    <row r="115" spans="2:65" s="1" customFormat="1" ht="16.5" customHeight="1">
      <c r="B115" s="33"/>
      <c r="C115" s="34"/>
      <c r="D115" s="34"/>
      <c r="E115" s="314" t="s">
        <v>297</v>
      </c>
      <c r="F115" s="316"/>
      <c r="G115" s="316"/>
      <c r="H115" s="316"/>
      <c r="I115" s="116"/>
      <c r="J115" s="34"/>
      <c r="K115" s="34"/>
      <c r="L115" s="37"/>
    </row>
    <row r="116" spans="2:65" s="1" customFormat="1" ht="12" customHeight="1">
      <c r="B116" s="33"/>
      <c r="C116" s="28" t="s">
        <v>190</v>
      </c>
      <c r="D116" s="34"/>
      <c r="E116" s="34"/>
      <c r="F116" s="34"/>
      <c r="G116" s="34"/>
      <c r="H116" s="34"/>
      <c r="I116" s="116"/>
      <c r="J116" s="34"/>
      <c r="K116" s="34"/>
      <c r="L116" s="37"/>
    </row>
    <row r="117" spans="2:65" s="1" customFormat="1" ht="16.5" customHeight="1">
      <c r="B117" s="33"/>
      <c r="C117" s="34"/>
      <c r="D117" s="34"/>
      <c r="E117" s="282" t="str">
        <f>E11</f>
        <v>SO07b - Celková oprava dilatačního celku s přístupem techniky dle D.7</v>
      </c>
      <c r="F117" s="316"/>
      <c r="G117" s="316"/>
      <c r="H117" s="316"/>
      <c r="I117" s="116"/>
      <c r="J117" s="34"/>
      <c r="K117" s="34"/>
      <c r="L117" s="37"/>
    </row>
    <row r="118" spans="2:65" s="1" customFormat="1" ht="6.95" customHeight="1">
      <c r="B118" s="33"/>
      <c r="C118" s="34"/>
      <c r="D118" s="34"/>
      <c r="E118" s="34"/>
      <c r="F118" s="34"/>
      <c r="G118" s="34"/>
      <c r="H118" s="34"/>
      <c r="I118" s="116"/>
      <c r="J118" s="34"/>
      <c r="K118" s="34"/>
      <c r="L118" s="37"/>
    </row>
    <row r="119" spans="2:65" s="1" customFormat="1" ht="12" customHeight="1">
      <c r="B119" s="33"/>
      <c r="C119" s="28" t="s">
        <v>20</v>
      </c>
      <c r="D119" s="34"/>
      <c r="E119" s="34"/>
      <c r="F119" s="26" t="str">
        <f>F14</f>
        <v xml:space="preserve"> </v>
      </c>
      <c r="G119" s="34"/>
      <c r="H119" s="34"/>
      <c r="I119" s="117" t="s">
        <v>22</v>
      </c>
      <c r="J119" s="60" t="str">
        <f>IF(J14="","",J14)</f>
        <v>13. 5. 2019</v>
      </c>
      <c r="K119" s="34"/>
      <c r="L119" s="37"/>
    </row>
    <row r="120" spans="2:65" s="1" customFormat="1" ht="6.95" customHeight="1">
      <c r="B120" s="33"/>
      <c r="C120" s="34"/>
      <c r="D120" s="34"/>
      <c r="E120" s="34"/>
      <c r="F120" s="34"/>
      <c r="G120" s="34"/>
      <c r="H120" s="34"/>
      <c r="I120" s="116"/>
      <c r="J120" s="34"/>
      <c r="K120" s="34"/>
      <c r="L120" s="37"/>
    </row>
    <row r="121" spans="2:65" s="1" customFormat="1" ht="27.95" customHeight="1">
      <c r="B121" s="33"/>
      <c r="C121" s="28" t="s">
        <v>24</v>
      </c>
      <c r="D121" s="34"/>
      <c r="E121" s="34"/>
      <c r="F121" s="26" t="str">
        <f>E17</f>
        <v>Povodí Ohře, s.p.</v>
      </c>
      <c r="G121" s="34"/>
      <c r="H121" s="34"/>
      <c r="I121" s="117" t="s">
        <v>32</v>
      </c>
      <c r="J121" s="31" t="str">
        <f>E23</f>
        <v xml:space="preserve">AZ Consult, spol. s r.o. </v>
      </c>
      <c r="K121" s="34"/>
      <c r="L121" s="37"/>
    </row>
    <row r="122" spans="2:65" s="1" customFormat="1" ht="15.2" customHeight="1">
      <c r="B122" s="33"/>
      <c r="C122" s="28" t="s">
        <v>30</v>
      </c>
      <c r="D122" s="34"/>
      <c r="E122" s="34"/>
      <c r="F122" s="26" t="str">
        <f>IF(E20="","",E20)</f>
        <v>Vyplň údaj</v>
      </c>
      <c r="G122" s="34"/>
      <c r="H122" s="34"/>
      <c r="I122" s="117" t="s">
        <v>37</v>
      </c>
      <c r="J122" s="31" t="str">
        <f>E26</f>
        <v xml:space="preserve"> </v>
      </c>
      <c r="K122" s="34"/>
      <c r="L122" s="37"/>
    </row>
    <row r="123" spans="2:65" s="1" customFormat="1" ht="10.35" customHeight="1">
      <c r="B123" s="33"/>
      <c r="C123" s="34"/>
      <c r="D123" s="34"/>
      <c r="E123" s="34"/>
      <c r="F123" s="34"/>
      <c r="G123" s="34"/>
      <c r="H123" s="34"/>
      <c r="I123" s="116"/>
      <c r="J123" s="34"/>
      <c r="K123" s="34"/>
      <c r="L123" s="37"/>
    </row>
    <row r="124" spans="2:65" s="10" customFormat="1" ht="29.25" customHeight="1">
      <c r="B124" s="169"/>
      <c r="C124" s="170" t="s">
        <v>205</v>
      </c>
      <c r="D124" s="171" t="s">
        <v>65</v>
      </c>
      <c r="E124" s="171" t="s">
        <v>61</v>
      </c>
      <c r="F124" s="171" t="s">
        <v>62</v>
      </c>
      <c r="G124" s="171" t="s">
        <v>206</v>
      </c>
      <c r="H124" s="171" t="s">
        <v>207</v>
      </c>
      <c r="I124" s="172" t="s">
        <v>208</v>
      </c>
      <c r="J124" s="171" t="s">
        <v>195</v>
      </c>
      <c r="K124" s="173" t="s">
        <v>209</v>
      </c>
      <c r="L124" s="174"/>
      <c r="M124" s="69" t="s">
        <v>1</v>
      </c>
      <c r="N124" s="70" t="s">
        <v>44</v>
      </c>
      <c r="O124" s="70" t="s">
        <v>210</v>
      </c>
      <c r="P124" s="70" t="s">
        <v>211</v>
      </c>
      <c r="Q124" s="70" t="s">
        <v>212</v>
      </c>
      <c r="R124" s="70" t="s">
        <v>213</v>
      </c>
      <c r="S124" s="70" t="s">
        <v>214</v>
      </c>
      <c r="T124" s="71" t="s">
        <v>215</v>
      </c>
    </row>
    <row r="125" spans="2:65" s="1" customFormat="1" ht="22.9" customHeight="1">
      <c r="B125" s="33"/>
      <c r="C125" s="76" t="s">
        <v>216</v>
      </c>
      <c r="D125" s="34"/>
      <c r="E125" s="34"/>
      <c r="F125" s="34"/>
      <c r="G125" s="34"/>
      <c r="H125" s="34"/>
      <c r="I125" s="116"/>
      <c r="J125" s="175">
        <f>BK125</f>
        <v>0</v>
      </c>
      <c r="K125" s="34"/>
      <c r="L125" s="37"/>
      <c r="M125" s="72"/>
      <c r="N125" s="73"/>
      <c r="O125" s="73"/>
      <c r="P125" s="176">
        <f>P126</f>
        <v>0</v>
      </c>
      <c r="Q125" s="73"/>
      <c r="R125" s="176">
        <f>R126</f>
        <v>0.90919596000000003</v>
      </c>
      <c r="S125" s="73"/>
      <c r="T125" s="177">
        <f>T126</f>
        <v>0.64800000000000002</v>
      </c>
      <c r="AT125" s="16" t="s">
        <v>79</v>
      </c>
      <c r="AU125" s="16" t="s">
        <v>197</v>
      </c>
      <c r="BK125" s="178">
        <f>BK126</f>
        <v>0</v>
      </c>
    </row>
    <row r="126" spans="2:65" s="11" customFormat="1" ht="25.9" customHeight="1">
      <c r="B126" s="179"/>
      <c r="C126" s="180"/>
      <c r="D126" s="181" t="s">
        <v>79</v>
      </c>
      <c r="E126" s="182" t="s">
        <v>217</v>
      </c>
      <c r="F126" s="182" t="s">
        <v>218</v>
      </c>
      <c r="G126" s="180"/>
      <c r="H126" s="180"/>
      <c r="I126" s="183"/>
      <c r="J126" s="184">
        <f>BK126</f>
        <v>0</v>
      </c>
      <c r="K126" s="180"/>
      <c r="L126" s="185"/>
      <c r="M126" s="186"/>
      <c r="N126" s="187"/>
      <c r="O126" s="187"/>
      <c r="P126" s="188">
        <f>P127+P134+P145+P150</f>
        <v>0</v>
      </c>
      <c r="Q126" s="187"/>
      <c r="R126" s="188">
        <f>R127+R134+R145+R150</f>
        <v>0.90919596000000003</v>
      </c>
      <c r="S126" s="187"/>
      <c r="T126" s="189">
        <f>T127+T134+T145+T150</f>
        <v>0.64800000000000002</v>
      </c>
      <c r="AR126" s="190" t="s">
        <v>87</v>
      </c>
      <c r="AT126" s="191" t="s">
        <v>79</v>
      </c>
      <c r="AU126" s="191" t="s">
        <v>80</v>
      </c>
      <c r="AY126" s="190" t="s">
        <v>219</v>
      </c>
      <c r="BK126" s="192">
        <f>BK127+BK134+BK145+BK150</f>
        <v>0</v>
      </c>
    </row>
    <row r="127" spans="2:65" s="11" customFormat="1" ht="22.9" customHeight="1">
      <c r="B127" s="179"/>
      <c r="C127" s="180"/>
      <c r="D127" s="181" t="s">
        <v>79</v>
      </c>
      <c r="E127" s="193" t="s">
        <v>87</v>
      </c>
      <c r="F127" s="193" t="s">
        <v>220</v>
      </c>
      <c r="G127" s="180"/>
      <c r="H127" s="180"/>
      <c r="I127" s="183"/>
      <c r="J127" s="194">
        <f>BK127</f>
        <v>0</v>
      </c>
      <c r="K127" s="180"/>
      <c r="L127" s="185"/>
      <c r="M127" s="186"/>
      <c r="N127" s="187"/>
      <c r="O127" s="187"/>
      <c r="P127" s="188">
        <f>SUM(P128:P133)</f>
        <v>0</v>
      </c>
      <c r="Q127" s="187"/>
      <c r="R127" s="188">
        <f>SUM(R128:R133)</f>
        <v>0</v>
      </c>
      <c r="S127" s="187"/>
      <c r="T127" s="189">
        <f>SUM(T128:T133)</f>
        <v>0.64800000000000002</v>
      </c>
      <c r="AR127" s="190" t="s">
        <v>87</v>
      </c>
      <c r="AT127" s="191" t="s">
        <v>79</v>
      </c>
      <c r="AU127" s="191" t="s">
        <v>87</v>
      </c>
      <c r="AY127" s="190" t="s">
        <v>219</v>
      </c>
      <c r="BK127" s="192">
        <f>SUM(BK128:BK133)</f>
        <v>0</v>
      </c>
    </row>
    <row r="128" spans="2:65" s="1" customFormat="1" ht="24" customHeight="1">
      <c r="B128" s="33"/>
      <c r="C128" s="195" t="s">
        <v>87</v>
      </c>
      <c r="D128" s="195" t="s">
        <v>221</v>
      </c>
      <c r="E128" s="196" t="s">
        <v>222</v>
      </c>
      <c r="F128" s="197" t="s">
        <v>223</v>
      </c>
      <c r="G128" s="198" t="s">
        <v>224</v>
      </c>
      <c r="H128" s="199">
        <v>1</v>
      </c>
      <c r="I128" s="200"/>
      <c r="J128" s="201">
        <f>ROUND(I128*H128,2)</f>
        <v>0</v>
      </c>
      <c r="K128" s="197" t="s">
        <v>1</v>
      </c>
      <c r="L128" s="37"/>
      <c r="M128" s="202" t="s">
        <v>1</v>
      </c>
      <c r="N128" s="203" t="s">
        <v>45</v>
      </c>
      <c r="O128" s="65"/>
      <c r="P128" s="204">
        <f>O128*H128</f>
        <v>0</v>
      </c>
      <c r="Q128" s="204">
        <v>0</v>
      </c>
      <c r="R128" s="204">
        <f>Q128*H128</f>
        <v>0</v>
      </c>
      <c r="S128" s="204">
        <v>0</v>
      </c>
      <c r="T128" s="205">
        <f>S128*H128</f>
        <v>0</v>
      </c>
      <c r="AR128" s="206" t="s">
        <v>225</v>
      </c>
      <c r="AT128" s="206" t="s">
        <v>221</v>
      </c>
      <c r="AU128" s="206" t="s">
        <v>89</v>
      </c>
      <c r="AY128" s="16" t="s">
        <v>219</v>
      </c>
      <c r="BE128" s="207">
        <f>IF(N128="základní",J128,0)</f>
        <v>0</v>
      </c>
      <c r="BF128" s="207">
        <f>IF(N128="snížená",J128,0)</f>
        <v>0</v>
      </c>
      <c r="BG128" s="207">
        <f>IF(N128="zákl. přenesená",J128,0)</f>
        <v>0</v>
      </c>
      <c r="BH128" s="207">
        <f>IF(N128="sníž. přenesená",J128,0)</f>
        <v>0</v>
      </c>
      <c r="BI128" s="207">
        <f>IF(N128="nulová",J128,0)</f>
        <v>0</v>
      </c>
      <c r="BJ128" s="16" t="s">
        <v>87</v>
      </c>
      <c r="BK128" s="207">
        <f>ROUND(I128*H128,2)</f>
        <v>0</v>
      </c>
      <c r="BL128" s="16" t="s">
        <v>225</v>
      </c>
      <c r="BM128" s="206" t="s">
        <v>89</v>
      </c>
    </row>
    <row r="129" spans="2:65" s="1" customFormat="1" ht="19.5">
      <c r="B129" s="33"/>
      <c r="C129" s="34"/>
      <c r="D129" s="208" t="s">
        <v>226</v>
      </c>
      <c r="E129" s="34"/>
      <c r="F129" s="209" t="s">
        <v>223</v>
      </c>
      <c r="G129" s="34"/>
      <c r="H129" s="34"/>
      <c r="I129" s="116"/>
      <c r="J129" s="34"/>
      <c r="K129" s="34"/>
      <c r="L129" s="37"/>
      <c r="M129" s="210"/>
      <c r="N129" s="65"/>
      <c r="O129" s="65"/>
      <c r="P129" s="65"/>
      <c r="Q129" s="65"/>
      <c r="R129" s="65"/>
      <c r="S129" s="65"/>
      <c r="T129" s="66"/>
      <c r="AT129" s="16" t="s">
        <v>226</v>
      </c>
      <c r="AU129" s="16" t="s">
        <v>89</v>
      </c>
    </row>
    <row r="130" spans="2:65" s="1" customFormat="1" ht="16.5" customHeight="1">
      <c r="B130" s="33"/>
      <c r="C130" s="195" t="s">
        <v>89</v>
      </c>
      <c r="D130" s="195" t="s">
        <v>221</v>
      </c>
      <c r="E130" s="196" t="s">
        <v>227</v>
      </c>
      <c r="F130" s="197" t="s">
        <v>228</v>
      </c>
      <c r="G130" s="198" t="s">
        <v>229</v>
      </c>
      <c r="H130" s="199">
        <v>0.32400000000000001</v>
      </c>
      <c r="I130" s="200"/>
      <c r="J130" s="201">
        <f>ROUND(I130*H130,2)</f>
        <v>0</v>
      </c>
      <c r="K130" s="197" t="s">
        <v>230</v>
      </c>
      <c r="L130" s="37"/>
      <c r="M130" s="202" t="s">
        <v>1</v>
      </c>
      <c r="N130" s="203" t="s">
        <v>45</v>
      </c>
      <c r="O130" s="65"/>
      <c r="P130" s="204">
        <f>O130*H130</f>
        <v>0</v>
      </c>
      <c r="Q130" s="204">
        <v>0</v>
      </c>
      <c r="R130" s="204">
        <f>Q130*H130</f>
        <v>0</v>
      </c>
      <c r="S130" s="204">
        <v>2</v>
      </c>
      <c r="T130" s="205">
        <f>S130*H130</f>
        <v>0.64800000000000002</v>
      </c>
      <c r="AR130" s="206" t="s">
        <v>225</v>
      </c>
      <c r="AT130" s="206" t="s">
        <v>221</v>
      </c>
      <c r="AU130" s="206" t="s">
        <v>89</v>
      </c>
      <c r="AY130" s="16" t="s">
        <v>219</v>
      </c>
      <c r="BE130" s="207">
        <f>IF(N130="základní",J130,0)</f>
        <v>0</v>
      </c>
      <c r="BF130" s="207">
        <f>IF(N130="snížená",J130,0)</f>
        <v>0</v>
      </c>
      <c r="BG130" s="207">
        <f>IF(N130="zákl. přenesená",J130,0)</f>
        <v>0</v>
      </c>
      <c r="BH130" s="207">
        <f>IF(N130="sníž. přenesená",J130,0)</f>
        <v>0</v>
      </c>
      <c r="BI130" s="207">
        <f>IF(N130="nulová",J130,0)</f>
        <v>0</v>
      </c>
      <c r="BJ130" s="16" t="s">
        <v>87</v>
      </c>
      <c r="BK130" s="207">
        <f>ROUND(I130*H130,2)</f>
        <v>0</v>
      </c>
      <c r="BL130" s="16" t="s">
        <v>225</v>
      </c>
      <c r="BM130" s="206" t="s">
        <v>225</v>
      </c>
    </row>
    <row r="131" spans="2:65" s="1" customFormat="1" ht="11.25">
      <c r="B131" s="33"/>
      <c r="C131" s="34"/>
      <c r="D131" s="208" t="s">
        <v>226</v>
      </c>
      <c r="E131" s="34"/>
      <c r="F131" s="209" t="s">
        <v>231</v>
      </c>
      <c r="G131" s="34"/>
      <c r="H131" s="34"/>
      <c r="I131" s="116"/>
      <c r="J131" s="34"/>
      <c r="K131" s="34"/>
      <c r="L131" s="37"/>
      <c r="M131" s="210"/>
      <c r="N131" s="65"/>
      <c r="O131" s="65"/>
      <c r="P131" s="65"/>
      <c r="Q131" s="65"/>
      <c r="R131" s="65"/>
      <c r="S131" s="65"/>
      <c r="T131" s="66"/>
      <c r="AT131" s="16" t="s">
        <v>226</v>
      </c>
      <c r="AU131" s="16" t="s">
        <v>89</v>
      </c>
    </row>
    <row r="132" spans="2:65" s="12" customFormat="1" ht="11.25">
      <c r="B132" s="211"/>
      <c r="C132" s="212"/>
      <c r="D132" s="208" t="s">
        <v>232</v>
      </c>
      <c r="E132" s="213" t="s">
        <v>1</v>
      </c>
      <c r="F132" s="214" t="s">
        <v>247</v>
      </c>
      <c r="G132" s="212"/>
      <c r="H132" s="215">
        <v>0.32400000000000001</v>
      </c>
      <c r="I132" s="216"/>
      <c r="J132" s="212"/>
      <c r="K132" s="212"/>
      <c r="L132" s="217"/>
      <c r="M132" s="218"/>
      <c r="N132" s="219"/>
      <c r="O132" s="219"/>
      <c r="P132" s="219"/>
      <c r="Q132" s="219"/>
      <c r="R132" s="219"/>
      <c r="S132" s="219"/>
      <c r="T132" s="220"/>
      <c r="AT132" s="221" t="s">
        <v>232</v>
      </c>
      <c r="AU132" s="221" t="s">
        <v>89</v>
      </c>
      <c r="AV132" s="12" t="s">
        <v>89</v>
      </c>
      <c r="AW132" s="12" t="s">
        <v>36</v>
      </c>
      <c r="AX132" s="12" t="s">
        <v>80</v>
      </c>
      <c r="AY132" s="221" t="s">
        <v>219</v>
      </c>
    </row>
    <row r="133" spans="2:65" s="13" customFormat="1" ht="11.25">
      <c r="B133" s="222"/>
      <c r="C133" s="223"/>
      <c r="D133" s="208" t="s">
        <v>232</v>
      </c>
      <c r="E133" s="224" t="s">
        <v>1</v>
      </c>
      <c r="F133" s="225" t="s">
        <v>234</v>
      </c>
      <c r="G133" s="223"/>
      <c r="H133" s="226">
        <v>0.32400000000000001</v>
      </c>
      <c r="I133" s="227"/>
      <c r="J133" s="223"/>
      <c r="K133" s="223"/>
      <c r="L133" s="228"/>
      <c r="M133" s="229"/>
      <c r="N133" s="230"/>
      <c r="O133" s="230"/>
      <c r="P133" s="230"/>
      <c r="Q133" s="230"/>
      <c r="R133" s="230"/>
      <c r="S133" s="230"/>
      <c r="T133" s="231"/>
      <c r="AT133" s="232" t="s">
        <v>232</v>
      </c>
      <c r="AU133" s="232" t="s">
        <v>89</v>
      </c>
      <c r="AV133" s="13" t="s">
        <v>225</v>
      </c>
      <c r="AW133" s="13" t="s">
        <v>36</v>
      </c>
      <c r="AX133" s="13" t="s">
        <v>87</v>
      </c>
      <c r="AY133" s="232" t="s">
        <v>219</v>
      </c>
    </row>
    <row r="134" spans="2:65" s="11" customFormat="1" ht="22.9" customHeight="1">
      <c r="B134" s="179"/>
      <c r="C134" s="180"/>
      <c r="D134" s="181" t="s">
        <v>79</v>
      </c>
      <c r="E134" s="193" t="s">
        <v>236</v>
      </c>
      <c r="F134" s="193" t="s">
        <v>240</v>
      </c>
      <c r="G134" s="180"/>
      <c r="H134" s="180"/>
      <c r="I134" s="183"/>
      <c r="J134" s="194">
        <f>BK134</f>
        <v>0</v>
      </c>
      <c r="K134" s="180"/>
      <c r="L134" s="185"/>
      <c r="M134" s="186"/>
      <c r="N134" s="187"/>
      <c r="O134" s="187"/>
      <c r="P134" s="188">
        <f>SUM(P135:P144)</f>
        <v>0</v>
      </c>
      <c r="Q134" s="187"/>
      <c r="R134" s="188">
        <f>SUM(R135:R144)</f>
        <v>0.90919596000000003</v>
      </c>
      <c r="S134" s="187"/>
      <c r="T134" s="189">
        <f>SUM(T135:T144)</f>
        <v>0</v>
      </c>
      <c r="AR134" s="190" t="s">
        <v>87</v>
      </c>
      <c r="AT134" s="191" t="s">
        <v>79</v>
      </c>
      <c r="AU134" s="191" t="s">
        <v>87</v>
      </c>
      <c r="AY134" s="190" t="s">
        <v>219</v>
      </c>
      <c r="BK134" s="192">
        <f>SUM(BK135:BK144)</f>
        <v>0</v>
      </c>
    </row>
    <row r="135" spans="2:65" s="1" customFormat="1" ht="24" customHeight="1">
      <c r="B135" s="33"/>
      <c r="C135" s="195" t="s">
        <v>236</v>
      </c>
      <c r="D135" s="195" t="s">
        <v>221</v>
      </c>
      <c r="E135" s="196" t="s">
        <v>241</v>
      </c>
      <c r="F135" s="197" t="s">
        <v>242</v>
      </c>
      <c r="G135" s="198" t="s">
        <v>229</v>
      </c>
      <c r="H135" s="199">
        <v>0.32400000000000001</v>
      </c>
      <c r="I135" s="200"/>
      <c r="J135" s="201">
        <f>ROUND(I135*H135,2)</f>
        <v>0</v>
      </c>
      <c r="K135" s="197" t="s">
        <v>230</v>
      </c>
      <c r="L135" s="37"/>
      <c r="M135" s="202" t="s">
        <v>1</v>
      </c>
      <c r="N135" s="203" t="s">
        <v>45</v>
      </c>
      <c r="O135" s="65"/>
      <c r="P135" s="204">
        <f>O135*H135</f>
        <v>0</v>
      </c>
      <c r="Q135" s="204">
        <v>2.7676599999999998</v>
      </c>
      <c r="R135" s="204">
        <f>Q135*H135</f>
        <v>0.89672183999999999</v>
      </c>
      <c r="S135" s="204">
        <v>0</v>
      </c>
      <c r="T135" s="205">
        <f>S135*H135</f>
        <v>0</v>
      </c>
      <c r="AR135" s="206" t="s">
        <v>225</v>
      </c>
      <c r="AT135" s="206" t="s">
        <v>221</v>
      </c>
      <c r="AU135" s="206" t="s">
        <v>89</v>
      </c>
      <c r="AY135" s="16" t="s">
        <v>219</v>
      </c>
      <c r="BE135" s="207">
        <f>IF(N135="základní",J135,0)</f>
        <v>0</v>
      </c>
      <c r="BF135" s="207">
        <f>IF(N135="snížená",J135,0)</f>
        <v>0</v>
      </c>
      <c r="BG135" s="207">
        <f>IF(N135="zákl. přenesená",J135,0)</f>
        <v>0</v>
      </c>
      <c r="BH135" s="207">
        <f>IF(N135="sníž. přenesená",J135,0)</f>
        <v>0</v>
      </c>
      <c r="BI135" s="207">
        <f>IF(N135="nulová",J135,0)</f>
        <v>0</v>
      </c>
      <c r="BJ135" s="16" t="s">
        <v>87</v>
      </c>
      <c r="BK135" s="207">
        <f>ROUND(I135*H135,2)</f>
        <v>0</v>
      </c>
      <c r="BL135" s="16" t="s">
        <v>225</v>
      </c>
      <c r="BM135" s="206" t="s">
        <v>239</v>
      </c>
    </row>
    <row r="136" spans="2:65" s="1" customFormat="1" ht="48.75">
      <c r="B136" s="33"/>
      <c r="C136" s="34"/>
      <c r="D136" s="208" t="s">
        <v>226</v>
      </c>
      <c r="E136" s="34"/>
      <c r="F136" s="209" t="s">
        <v>244</v>
      </c>
      <c r="G136" s="34"/>
      <c r="H136" s="34"/>
      <c r="I136" s="116"/>
      <c r="J136" s="34"/>
      <c r="K136" s="34"/>
      <c r="L136" s="37"/>
      <c r="M136" s="210"/>
      <c r="N136" s="65"/>
      <c r="O136" s="65"/>
      <c r="P136" s="65"/>
      <c r="Q136" s="65"/>
      <c r="R136" s="65"/>
      <c r="S136" s="65"/>
      <c r="T136" s="66"/>
      <c r="AT136" s="16" t="s">
        <v>226</v>
      </c>
      <c r="AU136" s="16" t="s">
        <v>89</v>
      </c>
    </row>
    <row r="137" spans="2:65" s="1" customFormat="1" ht="243.75">
      <c r="B137" s="33"/>
      <c r="C137" s="34"/>
      <c r="D137" s="208" t="s">
        <v>245</v>
      </c>
      <c r="E137" s="34"/>
      <c r="F137" s="233" t="s">
        <v>246</v>
      </c>
      <c r="G137" s="34"/>
      <c r="H137" s="34"/>
      <c r="I137" s="116"/>
      <c r="J137" s="34"/>
      <c r="K137" s="34"/>
      <c r="L137" s="37"/>
      <c r="M137" s="210"/>
      <c r="N137" s="65"/>
      <c r="O137" s="65"/>
      <c r="P137" s="65"/>
      <c r="Q137" s="65"/>
      <c r="R137" s="65"/>
      <c r="S137" s="65"/>
      <c r="T137" s="66"/>
      <c r="AT137" s="16" t="s">
        <v>245</v>
      </c>
      <c r="AU137" s="16" t="s">
        <v>89</v>
      </c>
    </row>
    <row r="138" spans="2:65" s="12" customFormat="1" ht="11.25">
      <c r="B138" s="211"/>
      <c r="C138" s="212"/>
      <c r="D138" s="208" t="s">
        <v>232</v>
      </c>
      <c r="E138" s="213" t="s">
        <v>1</v>
      </c>
      <c r="F138" s="214" t="s">
        <v>247</v>
      </c>
      <c r="G138" s="212"/>
      <c r="H138" s="215">
        <v>0.32400000000000001</v>
      </c>
      <c r="I138" s="216"/>
      <c r="J138" s="212"/>
      <c r="K138" s="212"/>
      <c r="L138" s="217"/>
      <c r="M138" s="218"/>
      <c r="N138" s="219"/>
      <c r="O138" s="219"/>
      <c r="P138" s="219"/>
      <c r="Q138" s="219"/>
      <c r="R138" s="219"/>
      <c r="S138" s="219"/>
      <c r="T138" s="220"/>
      <c r="AT138" s="221" t="s">
        <v>232</v>
      </c>
      <c r="AU138" s="221" t="s">
        <v>89</v>
      </c>
      <c r="AV138" s="12" t="s">
        <v>89</v>
      </c>
      <c r="AW138" s="12" t="s">
        <v>36</v>
      </c>
      <c r="AX138" s="12" t="s">
        <v>80</v>
      </c>
      <c r="AY138" s="221" t="s">
        <v>219</v>
      </c>
    </row>
    <row r="139" spans="2:65" s="13" customFormat="1" ht="11.25">
      <c r="B139" s="222"/>
      <c r="C139" s="223"/>
      <c r="D139" s="208" t="s">
        <v>232</v>
      </c>
      <c r="E139" s="224" t="s">
        <v>1</v>
      </c>
      <c r="F139" s="225" t="s">
        <v>234</v>
      </c>
      <c r="G139" s="223"/>
      <c r="H139" s="226">
        <v>0.32400000000000001</v>
      </c>
      <c r="I139" s="227"/>
      <c r="J139" s="223"/>
      <c r="K139" s="223"/>
      <c r="L139" s="228"/>
      <c r="M139" s="229"/>
      <c r="N139" s="230"/>
      <c r="O139" s="230"/>
      <c r="P139" s="230"/>
      <c r="Q139" s="230"/>
      <c r="R139" s="230"/>
      <c r="S139" s="230"/>
      <c r="T139" s="231"/>
      <c r="AT139" s="232" t="s">
        <v>232</v>
      </c>
      <c r="AU139" s="232" t="s">
        <v>89</v>
      </c>
      <c r="AV139" s="13" t="s">
        <v>225</v>
      </c>
      <c r="AW139" s="13" t="s">
        <v>36</v>
      </c>
      <c r="AX139" s="13" t="s">
        <v>87</v>
      </c>
      <c r="AY139" s="232" t="s">
        <v>219</v>
      </c>
    </row>
    <row r="140" spans="2:65" s="1" customFormat="1" ht="24" customHeight="1">
      <c r="B140" s="33"/>
      <c r="C140" s="195" t="s">
        <v>225</v>
      </c>
      <c r="D140" s="195" t="s">
        <v>221</v>
      </c>
      <c r="E140" s="196" t="s">
        <v>249</v>
      </c>
      <c r="F140" s="197" t="s">
        <v>250</v>
      </c>
      <c r="G140" s="198" t="s">
        <v>251</v>
      </c>
      <c r="H140" s="199">
        <v>1.2E-2</v>
      </c>
      <c r="I140" s="200"/>
      <c r="J140" s="201">
        <f>ROUND(I140*H140,2)</f>
        <v>0</v>
      </c>
      <c r="K140" s="197" t="s">
        <v>230</v>
      </c>
      <c r="L140" s="37"/>
      <c r="M140" s="202" t="s">
        <v>1</v>
      </c>
      <c r="N140" s="203" t="s">
        <v>45</v>
      </c>
      <c r="O140" s="65"/>
      <c r="P140" s="204">
        <f>O140*H140</f>
        <v>0</v>
      </c>
      <c r="Q140" s="204">
        <v>1.0395099999999999</v>
      </c>
      <c r="R140" s="204">
        <f>Q140*H140</f>
        <v>1.247412E-2</v>
      </c>
      <c r="S140" s="204">
        <v>0</v>
      </c>
      <c r="T140" s="205">
        <f>S140*H140</f>
        <v>0</v>
      </c>
      <c r="AR140" s="206" t="s">
        <v>225</v>
      </c>
      <c r="AT140" s="206" t="s">
        <v>221</v>
      </c>
      <c r="AU140" s="206" t="s">
        <v>89</v>
      </c>
      <c r="AY140" s="16" t="s">
        <v>219</v>
      </c>
      <c r="BE140" s="207">
        <f>IF(N140="základní",J140,0)</f>
        <v>0</v>
      </c>
      <c r="BF140" s="207">
        <f>IF(N140="snížená",J140,0)</f>
        <v>0</v>
      </c>
      <c r="BG140" s="207">
        <f>IF(N140="zákl. přenesená",J140,0)</f>
        <v>0</v>
      </c>
      <c r="BH140" s="207">
        <f>IF(N140="sníž. přenesená",J140,0)</f>
        <v>0</v>
      </c>
      <c r="BI140" s="207">
        <f>IF(N140="nulová",J140,0)</f>
        <v>0</v>
      </c>
      <c r="BJ140" s="16" t="s">
        <v>87</v>
      </c>
      <c r="BK140" s="207">
        <f>ROUND(I140*H140,2)</f>
        <v>0</v>
      </c>
      <c r="BL140" s="16" t="s">
        <v>225</v>
      </c>
      <c r="BM140" s="206" t="s">
        <v>178</v>
      </c>
    </row>
    <row r="141" spans="2:65" s="1" customFormat="1" ht="48.75">
      <c r="B141" s="33"/>
      <c r="C141" s="34"/>
      <c r="D141" s="208" t="s">
        <v>226</v>
      </c>
      <c r="E141" s="34"/>
      <c r="F141" s="209" t="s">
        <v>253</v>
      </c>
      <c r="G141" s="34"/>
      <c r="H141" s="34"/>
      <c r="I141" s="116"/>
      <c r="J141" s="34"/>
      <c r="K141" s="34"/>
      <c r="L141" s="37"/>
      <c r="M141" s="210"/>
      <c r="N141" s="65"/>
      <c r="O141" s="65"/>
      <c r="P141" s="65"/>
      <c r="Q141" s="65"/>
      <c r="R141" s="65"/>
      <c r="S141" s="65"/>
      <c r="T141" s="66"/>
      <c r="AT141" s="16" t="s">
        <v>226</v>
      </c>
      <c r="AU141" s="16" t="s">
        <v>89</v>
      </c>
    </row>
    <row r="142" spans="2:65" s="1" customFormat="1" ht="97.5">
      <c r="B142" s="33"/>
      <c r="C142" s="34"/>
      <c r="D142" s="208" t="s">
        <v>245</v>
      </c>
      <c r="E142" s="34"/>
      <c r="F142" s="233" t="s">
        <v>254</v>
      </c>
      <c r="G142" s="34"/>
      <c r="H142" s="34"/>
      <c r="I142" s="116"/>
      <c r="J142" s="34"/>
      <c r="K142" s="34"/>
      <c r="L142" s="37"/>
      <c r="M142" s="210"/>
      <c r="N142" s="65"/>
      <c r="O142" s="65"/>
      <c r="P142" s="65"/>
      <c r="Q142" s="65"/>
      <c r="R142" s="65"/>
      <c r="S142" s="65"/>
      <c r="T142" s="66"/>
      <c r="AT142" s="16" t="s">
        <v>245</v>
      </c>
      <c r="AU142" s="16" t="s">
        <v>89</v>
      </c>
    </row>
    <row r="143" spans="2:65" s="12" customFormat="1" ht="11.25">
      <c r="B143" s="211"/>
      <c r="C143" s="212"/>
      <c r="D143" s="208" t="s">
        <v>232</v>
      </c>
      <c r="E143" s="213" t="s">
        <v>1</v>
      </c>
      <c r="F143" s="214" t="s">
        <v>299</v>
      </c>
      <c r="G143" s="212"/>
      <c r="H143" s="215">
        <v>1.2E-2</v>
      </c>
      <c r="I143" s="216"/>
      <c r="J143" s="212"/>
      <c r="K143" s="212"/>
      <c r="L143" s="217"/>
      <c r="M143" s="218"/>
      <c r="N143" s="219"/>
      <c r="O143" s="219"/>
      <c r="P143" s="219"/>
      <c r="Q143" s="219"/>
      <c r="R143" s="219"/>
      <c r="S143" s="219"/>
      <c r="T143" s="220"/>
      <c r="AT143" s="221" t="s">
        <v>232</v>
      </c>
      <c r="AU143" s="221" t="s">
        <v>89</v>
      </c>
      <c r="AV143" s="12" t="s">
        <v>89</v>
      </c>
      <c r="AW143" s="12" t="s">
        <v>36</v>
      </c>
      <c r="AX143" s="12" t="s">
        <v>80</v>
      </c>
      <c r="AY143" s="221" t="s">
        <v>219</v>
      </c>
    </row>
    <row r="144" spans="2:65" s="13" customFormat="1" ht="11.25">
      <c r="B144" s="222"/>
      <c r="C144" s="223"/>
      <c r="D144" s="208" t="s">
        <v>232</v>
      </c>
      <c r="E144" s="224" t="s">
        <v>1</v>
      </c>
      <c r="F144" s="225" t="s">
        <v>234</v>
      </c>
      <c r="G144" s="223"/>
      <c r="H144" s="226">
        <v>1.2E-2</v>
      </c>
      <c r="I144" s="227"/>
      <c r="J144" s="223"/>
      <c r="K144" s="223"/>
      <c r="L144" s="228"/>
      <c r="M144" s="229"/>
      <c r="N144" s="230"/>
      <c r="O144" s="230"/>
      <c r="P144" s="230"/>
      <c r="Q144" s="230"/>
      <c r="R144" s="230"/>
      <c r="S144" s="230"/>
      <c r="T144" s="231"/>
      <c r="AT144" s="232" t="s">
        <v>232</v>
      </c>
      <c r="AU144" s="232" t="s">
        <v>89</v>
      </c>
      <c r="AV144" s="13" t="s">
        <v>225</v>
      </c>
      <c r="AW144" s="13" t="s">
        <v>36</v>
      </c>
      <c r="AX144" s="13" t="s">
        <v>87</v>
      </c>
      <c r="AY144" s="232" t="s">
        <v>219</v>
      </c>
    </row>
    <row r="145" spans="2:65" s="11" customFormat="1" ht="22.9" customHeight="1">
      <c r="B145" s="179"/>
      <c r="C145" s="180"/>
      <c r="D145" s="181" t="s">
        <v>79</v>
      </c>
      <c r="E145" s="193" t="s">
        <v>225</v>
      </c>
      <c r="F145" s="193" t="s">
        <v>256</v>
      </c>
      <c r="G145" s="180"/>
      <c r="H145" s="180"/>
      <c r="I145" s="183"/>
      <c r="J145" s="194">
        <f>BK145</f>
        <v>0</v>
      </c>
      <c r="K145" s="180"/>
      <c r="L145" s="185"/>
      <c r="M145" s="186"/>
      <c r="N145" s="187"/>
      <c r="O145" s="187"/>
      <c r="P145" s="188">
        <f>SUM(P146:P149)</f>
        <v>0</v>
      </c>
      <c r="Q145" s="187"/>
      <c r="R145" s="188">
        <f>SUM(R146:R149)</f>
        <v>0</v>
      </c>
      <c r="S145" s="187"/>
      <c r="T145" s="189">
        <f>SUM(T146:T149)</f>
        <v>0</v>
      </c>
      <c r="AR145" s="190" t="s">
        <v>87</v>
      </c>
      <c r="AT145" s="191" t="s">
        <v>79</v>
      </c>
      <c r="AU145" s="191" t="s">
        <v>87</v>
      </c>
      <c r="AY145" s="190" t="s">
        <v>219</v>
      </c>
      <c r="BK145" s="192">
        <f>SUM(BK146:BK149)</f>
        <v>0</v>
      </c>
    </row>
    <row r="146" spans="2:65" s="1" customFormat="1" ht="16.5" customHeight="1">
      <c r="B146" s="33"/>
      <c r="C146" s="195" t="s">
        <v>248</v>
      </c>
      <c r="D146" s="195" t="s">
        <v>221</v>
      </c>
      <c r="E146" s="196" t="s">
        <v>257</v>
      </c>
      <c r="F146" s="197" t="s">
        <v>258</v>
      </c>
      <c r="G146" s="198" t="s">
        <v>229</v>
      </c>
      <c r="H146" s="199">
        <v>0.27</v>
      </c>
      <c r="I146" s="200"/>
      <c r="J146" s="201">
        <f>ROUND(I146*H146,2)</f>
        <v>0</v>
      </c>
      <c r="K146" s="197" t="s">
        <v>1</v>
      </c>
      <c r="L146" s="37"/>
      <c r="M146" s="202" t="s">
        <v>1</v>
      </c>
      <c r="N146" s="203" t="s">
        <v>45</v>
      </c>
      <c r="O146" s="65"/>
      <c r="P146" s="204">
        <f>O146*H146</f>
        <v>0</v>
      </c>
      <c r="Q146" s="204">
        <v>0</v>
      </c>
      <c r="R146" s="204">
        <f>Q146*H146</f>
        <v>0</v>
      </c>
      <c r="S146" s="204">
        <v>0</v>
      </c>
      <c r="T146" s="205">
        <f>S146*H146</f>
        <v>0</v>
      </c>
      <c r="AR146" s="206" t="s">
        <v>225</v>
      </c>
      <c r="AT146" s="206" t="s">
        <v>221</v>
      </c>
      <c r="AU146" s="206" t="s">
        <v>89</v>
      </c>
      <c r="AY146" s="16" t="s">
        <v>219</v>
      </c>
      <c r="BE146" s="207">
        <f>IF(N146="základní",J146,0)</f>
        <v>0</v>
      </c>
      <c r="BF146" s="207">
        <f>IF(N146="snížená",J146,0)</f>
        <v>0</v>
      </c>
      <c r="BG146" s="207">
        <f>IF(N146="zákl. přenesená",J146,0)</f>
        <v>0</v>
      </c>
      <c r="BH146" s="207">
        <f>IF(N146="sníž. přenesená",J146,0)</f>
        <v>0</v>
      </c>
      <c r="BI146" s="207">
        <f>IF(N146="nulová",J146,0)</f>
        <v>0</v>
      </c>
      <c r="BJ146" s="16" t="s">
        <v>87</v>
      </c>
      <c r="BK146" s="207">
        <f>ROUND(I146*H146,2)</f>
        <v>0</v>
      </c>
      <c r="BL146" s="16" t="s">
        <v>225</v>
      </c>
      <c r="BM146" s="206" t="s">
        <v>252</v>
      </c>
    </row>
    <row r="147" spans="2:65" s="1" customFormat="1" ht="11.25">
      <c r="B147" s="33"/>
      <c r="C147" s="34"/>
      <c r="D147" s="208" t="s">
        <v>226</v>
      </c>
      <c r="E147" s="34"/>
      <c r="F147" s="209" t="s">
        <v>258</v>
      </c>
      <c r="G147" s="34"/>
      <c r="H147" s="34"/>
      <c r="I147" s="116"/>
      <c r="J147" s="34"/>
      <c r="K147" s="34"/>
      <c r="L147" s="37"/>
      <c r="M147" s="210"/>
      <c r="N147" s="65"/>
      <c r="O147" s="65"/>
      <c r="P147" s="65"/>
      <c r="Q147" s="65"/>
      <c r="R147" s="65"/>
      <c r="S147" s="65"/>
      <c r="T147" s="66"/>
      <c r="AT147" s="16" t="s">
        <v>226</v>
      </c>
      <c r="AU147" s="16" t="s">
        <v>89</v>
      </c>
    </row>
    <row r="148" spans="2:65" s="12" customFormat="1" ht="11.25">
      <c r="B148" s="211"/>
      <c r="C148" s="212"/>
      <c r="D148" s="208" t="s">
        <v>232</v>
      </c>
      <c r="E148" s="213" t="s">
        <v>1</v>
      </c>
      <c r="F148" s="214" t="s">
        <v>260</v>
      </c>
      <c r="G148" s="212"/>
      <c r="H148" s="215">
        <v>0.27</v>
      </c>
      <c r="I148" s="216"/>
      <c r="J148" s="212"/>
      <c r="K148" s="212"/>
      <c r="L148" s="217"/>
      <c r="M148" s="218"/>
      <c r="N148" s="219"/>
      <c r="O148" s="219"/>
      <c r="P148" s="219"/>
      <c r="Q148" s="219"/>
      <c r="R148" s="219"/>
      <c r="S148" s="219"/>
      <c r="T148" s="220"/>
      <c r="AT148" s="221" t="s">
        <v>232</v>
      </c>
      <c r="AU148" s="221" t="s">
        <v>89</v>
      </c>
      <c r="AV148" s="12" t="s">
        <v>89</v>
      </c>
      <c r="AW148" s="12" t="s">
        <v>36</v>
      </c>
      <c r="AX148" s="12" t="s">
        <v>80</v>
      </c>
      <c r="AY148" s="221" t="s">
        <v>219</v>
      </c>
    </row>
    <row r="149" spans="2:65" s="13" customFormat="1" ht="11.25">
      <c r="B149" s="222"/>
      <c r="C149" s="223"/>
      <c r="D149" s="208" t="s">
        <v>232</v>
      </c>
      <c r="E149" s="224" t="s">
        <v>1</v>
      </c>
      <c r="F149" s="225" t="s">
        <v>234</v>
      </c>
      <c r="G149" s="223"/>
      <c r="H149" s="226">
        <v>0.27</v>
      </c>
      <c r="I149" s="227"/>
      <c r="J149" s="223"/>
      <c r="K149" s="223"/>
      <c r="L149" s="228"/>
      <c r="M149" s="229"/>
      <c r="N149" s="230"/>
      <c r="O149" s="230"/>
      <c r="P149" s="230"/>
      <c r="Q149" s="230"/>
      <c r="R149" s="230"/>
      <c r="S149" s="230"/>
      <c r="T149" s="231"/>
      <c r="AT149" s="232" t="s">
        <v>232</v>
      </c>
      <c r="AU149" s="232" t="s">
        <v>89</v>
      </c>
      <c r="AV149" s="13" t="s">
        <v>225</v>
      </c>
      <c r="AW149" s="13" t="s">
        <v>36</v>
      </c>
      <c r="AX149" s="13" t="s">
        <v>87</v>
      </c>
      <c r="AY149" s="232" t="s">
        <v>219</v>
      </c>
    </row>
    <row r="150" spans="2:65" s="11" customFormat="1" ht="22.9" customHeight="1">
      <c r="B150" s="179"/>
      <c r="C150" s="180"/>
      <c r="D150" s="181" t="s">
        <v>79</v>
      </c>
      <c r="E150" s="193" t="s">
        <v>261</v>
      </c>
      <c r="F150" s="193" t="s">
        <v>262</v>
      </c>
      <c r="G150" s="180"/>
      <c r="H150" s="180"/>
      <c r="I150" s="183"/>
      <c r="J150" s="194">
        <f>BK150</f>
        <v>0</v>
      </c>
      <c r="K150" s="180"/>
      <c r="L150" s="185"/>
      <c r="M150" s="186"/>
      <c r="N150" s="187"/>
      <c r="O150" s="187"/>
      <c r="P150" s="188">
        <f>SUM(P151:P158)</f>
        <v>0</v>
      </c>
      <c r="Q150" s="187"/>
      <c r="R150" s="188">
        <f>SUM(R151:R158)</f>
        <v>0</v>
      </c>
      <c r="S150" s="187"/>
      <c r="T150" s="189">
        <f>SUM(T151:T158)</f>
        <v>0</v>
      </c>
      <c r="AR150" s="190" t="s">
        <v>87</v>
      </c>
      <c r="AT150" s="191" t="s">
        <v>79</v>
      </c>
      <c r="AU150" s="191" t="s">
        <v>87</v>
      </c>
      <c r="AY150" s="190" t="s">
        <v>219</v>
      </c>
      <c r="BK150" s="192">
        <f>SUM(BK151:BK158)</f>
        <v>0</v>
      </c>
    </row>
    <row r="151" spans="2:65" s="1" customFormat="1" ht="16.5" customHeight="1">
      <c r="B151" s="33"/>
      <c r="C151" s="195" t="s">
        <v>239</v>
      </c>
      <c r="D151" s="195" t="s">
        <v>221</v>
      </c>
      <c r="E151" s="196" t="s">
        <v>267</v>
      </c>
      <c r="F151" s="197" t="s">
        <v>268</v>
      </c>
      <c r="G151" s="198" t="s">
        <v>251</v>
      </c>
      <c r="H151" s="199">
        <v>0.64800000000000002</v>
      </c>
      <c r="I151" s="200"/>
      <c r="J151" s="201">
        <f>ROUND(I151*H151,2)</f>
        <v>0</v>
      </c>
      <c r="K151" s="197" t="s">
        <v>230</v>
      </c>
      <c r="L151" s="37"/>
      <c r="M151" s="202" t="s">
        <v>1</v>
      </c>
      <c r="N151" s="203" t="s">
        <v>45</v>
      </c>
      <c r="O151" s="65"/>
      <c r="P151" s="204">
        <f>O151*H151</f>
        <v>0</v>
      </c>
      <c r="Q151" s="204">
        <v>0</v>
      </c>
      <c r="R151" s="204">
        <f>Q151*H151</f>
        <v>0</v>
      </c>
      <c r="S151" s="204">
        <v>0</v>
      </c>
      <c r="T151" s="205">
        <f>S151*H151</f>
        <v>0</v>
      </c>
      <c r="AR151" s="206" t="s">
        <v>225</v>
      </c>
      <c r="AT151" s="206" t="s">
        <v>221</v>
      </c>
      <c r="AU151" s="206" t="s">
        <v>89</v>
      </c>
      <c r="AY151" s="16" t="s">
        <v>219</v>
      </c>
      <c r="BE151" s="207">
        <f>IF(N151="základní",J151,0)</f>
        <v>0</v>
      </c>
      <c r="BF151" s="207">
        <f>IF(N151="snížená",J151,0)</f>
        <v>0</v>
      </c>
      <c r="BG151" s="207">
        <f>IF(N151="zákl. přenesená",J151,0)</f>
        <v>0</v>
      </c>
      <c r="BH151" s="207">
        <f>IF(N151="sníž. přenesená",J151,0)</f>
        <v>0</v>
      </c>
      <c r="BI151" s="207">
        <f>IF(N151="nulová",J151,0)</f>
        <v>0</v>
      </c>
      <c r="BJ151" s="16" t="s">
        <v>87</v>
      </c>
      <c r="BK151" s="207">
        <f>ROUND(I151*H151,2)</f>
        <v>0</v>
      </c>
      <c r="BL151" s="16" t="s">
        <v>225</v>
      </c>
      <c r="BM151" s="206" t="s">
        <v>259</v>
      </c>
    </row>
    <row r="152" spans="2:65" s="1" customFormat="1" ht="29.25">
      <c r="B152" s="33"/>
      <c r="C152" s="34"/>
      <c r="D152" s="208" t="s">
        <v>226</v>
      </c>
      <c r="E152" s="34"/>
      <c r="F152" s="209" t="s">
        <v>270</v>
      </c>
      <c r="G152" s="34"/>
      <c r="H152" s="34"/>
      <c r="I152" s="116"/>
      <c r="J152" s="34"/>
      <c r="K152" s="34"/>
      <c r="L152" s="37"/>
      <c r="M152" s="210"/>
      <c r="N152" s="65"/>
      <c r="O152" s="65"/>
      <c r="P152" s="65"/>
      <c r="Q152" s="65"/>
      <c r="R152" s="65"/>
      <c r="S152" s="65"/>
      <c r="T152" s="66"/>
      <c r="AT152" s="16" t="s">
        <v>226</v>
      </c>
      <c r="AU152" s="16" t="s">
        <v>89</v>
      </c>
    </row>
    <row r="153" spans="2:65" s="1" customFormat="1" ht="58.5">
      <c r="B153" s="33"/>
      <c r="C153" s="34"/>
      <c r="D153" s="208" t="s">
        <v>245</v>
      </c>
      <c r="E153" s="34"/>
      <c r="F153" s="233" t="s">
        <v>271</v>
      </c>
      <c r="G153" s="34"/>
      <c r="H153" s="34"/>
      <c r="I153" s="116"/>
      <c r="J153" s="34"/>
      <c r="K153" s="34"/>
      <c r="L153" s="37"/>
      <c r="M153" s="210"/>
      <c r="N153" s="65"/>
      <c r="O153" s="65"/>
      <c r="P153" s="65"/>
      <c r="Q153" s="65"/>
      <c r="R153" s="65"/>
      <c r="S153" s="65"/>
      <c r="T153" s="66"/>
      <c r="AT153" s="16" t="s">
        <v>245</v>
      </c>
      <c r="AU153" s="16" t="s">
        <v>89</v>
      </c>
    </row>
    <row r="154" spans="2:65" s="1" customFormat="1" ht="24" customHeight="1">
      <c r="B154" s="33"/>
      <c r="C154" s="195" t="s">
        <v>263</v>
      </c>
      <c r="D154" s="195" t="s">
        <v>221</v>
      </c>
      <c r="E154" s="196" t="s">
        <v>272</v>
      </c>
      <c r="F154" s="197" t="s">
        <v>273</v>
      </c>
      <c r="G154" s="198" t="s">
        <v>251</v>
      </c>
      <c r="H154" s="199">
        <v>0.64800000000000002</v>
      </c>
      <c r="I154" s="200"/>
      <c r="J154" s="201">
        <f>ROUND(I154*H154,2)</f>
        <v>0</v>
      </c>
      <c r="K154" s="197" t="s">
        <v>1</v>
      </c>
      <c r="L154" s="37"/>
      <c r="M154" s="202" t="s">
        <v>1</v>
      </c>
      <c r="N154" s="203" t="s">
        <v>45</v>
      </c>
      <c r="O154" s="65"/>
      <c r="P154" s="204">
        <f>O154*H154</f>
        <v>0</v>
      </c>
      <c r="Q154" s="204">
        <v>0</v>
      </c>
      <c r="R154" s="204">
        <f>Q154*H154</f>
        <v>0</v>
      </c>
      <c r="S154" s="204">
        <v>0</v>
      </c>
      <c r="T154" s="205">
        <f>S154*H154</f>
        <v>0</v>
      </c>
      <c r="AR154" s="206" t="s">
        <v>225</v>
      </c>
      <c r="AT154" s="206" t="s">
        <v>221</v>
      </c>
      <c r="AU154" s="206" t="s">
        <v>89</v>
      </c>
      <c r="AY154" s="16" t="s">
        <v>219</v>
      </c>
      <c r="BE154" s="207">
        <f>IF(N154="základní",J154,0)</f>
        <v>0</v>
      </c>
      <c r="BF154" s="207">
        <f>IF(N154="snížená",J154,0)</f>
        <v>0</v>
      </c>
      <c r="BG154" s="207">
        <f>IF(N154="zákl. přenesená",J154,0)</f>
        <v>0</v>
      </c>
      <c r="BH154" s="207">
        <f>IF(N154="sníž. přenesená",J154,0)</f>
        <v>0</v>
      </c>
      <c r="BI154" s="207">
        <f>IF(N154="nulová",J154,0)</f>
        <v>0</v>
      </c>
      <c r="BJ154" s="16" t="s">
        <v>87</v>
      </c>
      <c r="BK154" s="207">
        <f>ROUND(I154*H154,2)</f>
        <v>0</v>
      </c>
      <c r="BL154" s="16" t="s">
        <v>225</v>
      </c>
      <c r="BM154" s="206" t="s">
        <v>266</v>
      </c>
    </row>
    <row r="155" spans="2:65" s="1" customFormat="1" ht="19.5">
      <c r="B155" s="33"/>
      <c r="C155" s="34"/>
      <c r="D155" s="208" t="s">
        <v>226</v>
      </c>
      <c r="E155" s="34"/>
      <c r="F155" s="209" t="s">
        <v>273</v>
      </c>
      <c r="G155" s="34"/>
      <c r="H155" s="34"/>
      <c r="I155" s="116"/>
      <c r="J155" s="34"/>
      <c r="K155" s="34"/>
      <c r="L155" s="37"/>
      <c r="M155" s="210"/>
      <c r="N155" s="65"/>
      <c r="O155" s="65"/>
      <c r="P155" s="65"/>
      <c r="Q155" s="65"/>
      <c r="R155" s="65"/>
      <c r="S155" s="65"/>
      <c r="T155" s="66"/>
      <c r="AT155" s="16" t="s">
        <v>226</v>
      </c>
      <c r="AU155" s="16" t="s">
        <v>89</v>
      </c>
    </row>
    <row r="156" spans="2:65" s="1" customFormat="1" ht="16.5" customHeight="1">
      <c r="B156" s="33"/>
      <c r="C156" s="195" t="s">
        <v>243</v>
      </c>
      <c r="D156" s="195" t="s">
        <v>221</v>
      </c>
      <c r="E156" s="196" t="s">
        <v>275</v>
      </c>
      <c r="F156" s="197" t="s">
        <v>276</v>
      </c>
      <c r="G156" s="198" t="s">
        <v>251</v>
      </c>
      <c r="H156" s="199">
        <v>0.49099999999999999</v>
      </c>
      <c r="I156" s="200"/>
      <c r="J156" s="201">
        <f>ROUND(I156*H156,2)</f>
        <v>0</v>
      </c>
      <c r="K156" s="197" t="s">
        <v>230</v>
      </c>
      <c r="L156" s="37"/>
      <c r="M156" s="202" t="s">
        <v>1</v>
      </c>
      <c r="N156" s="203" t="s">
        <v>45</v>
      </c>
      <c r="O156" s="65"/>
      <c r="P156" s="204">
        <f>O156*H156</f>
        <v>0</v>
      </c>
      <c r="Q156" s="204">
        <v>0</v>
      </c>
      <c r="R156" s="204">
        <f>Q156*H156</f>
        <v>0</v>
      </c>
      <c r="S156" s="204">
        <v>0</v>
      </c>
      <c r="T156" s="205">
        <f>S156*H156</f>
        <v>0</v>
      </c>
      <c r="AR156" s="206" t="s">
        <v>225</v>
      </c>
      <c r="AT156" s="206" t="s">
        <v>221</v>
      </c>
      <c r="AU156" s="206" t="s">
        <v>89</v>
      </c>
      <c r="AY156" s="16" t="s">
        <v>219</v>
      </c>
      <c r="BE156" s="207">
        <f>IF(N156="základní",J156,0)</f>
        <v>0</v>
      </c>
      <c r="BF156" s="207">
        <f>IF(N156="snížená",J156,0)</f>
        <v>0</v>
      </c>
      <c r="BG156" s="207">
        <f>IF(N156="zákl. přenesená",J156,0)</f>
        <v>0</v>
      </c>
      <c r="BH156" s="207">
        <f>IF(N156="sníž. přenesená",J156,0)</f>
        <v>0</v>
      </c>
      <c r="BI156" s="207">
        <f>IF(N156="nulová",J156,0)</f>
        <v>0</v>
      </c>
      <c r="BJ156" s="16" t="s">
        <v>87</v>
      </c>
      <c r="BK156" s="207">
        <f>ROUND(I156*H156,2)</f>
        <v>0</v>
      </c>
      <c r="BL156" s="16" t="s">
        <v>225</v>
      </c>
      <c r="BM156" s="206" t="s">
        <v>269</v>
      </c>
    </row>
    <row r="157" spans="2:65" s="1" customFormat="1" ht="19.5">
      <c r="B157" s="33"/>
      <c r="C157" s="34"/>
      <c r="D157" s="208" t="s">
        <v>226</v>
      </c>
      <c r="E157" s="34"/>
      <c r="F157" s="209" t="s">
        <v>278</v>
      </c>
      <c r="G157" s="34"/>
      <c r="H157" s="34"/>
      <c r="I157" s="116"/>
      <c r="J157" s="34"/>
      <c r="K157" s="34"/>
      <c r="L157" s="37"/>
      <c r="M157" s="210"/>
      <c r="N157" s="65"/>
      <c r="O157" s="65"/>
      <c r="P157" s="65"/>
      <c r="Q157" s="65"/>
      <c r="R157" s="65"/>
      <c r="S157" s="65"/>
      <c r="T157" s="66"/>
      <c r="AT157" s="16" t="s">
        <v>226</v>
      </c>
      <c r="AU157" s="16" t="s">
        <v>89</v>
      </c>
    </row>
    <row r="158" spans="2:65" s="1" customFormat="1" ht="29.25">
      <c r="B158" s="33"/>
      <c r="C158" s="34"/>
      <c r="D158" s="208" t="s">
        <v>245</v>
      </c>
      <c r="E158" s="34"/>
      <c r="F158" s="233" t="s">
        <v>279</v>
      </c>
      <c r="G158" s="34"/>
      <c r="H158" s="34"/>
      <c r="I158" s="116"/>
      <c r="J158" s="34"/>
      <c r="K158" s="34"/>
      <c r="L158" s="37"/>
      <c r="M158" s="234"/>
      <c r="N158" s="235"/>
      <c r="O158" s="235"/>
      <c r="P158" s="235"/>
      <c r="Q158" s="235"/>
      <c r="R158" s="235"/>
      <c r="S158" s="235"/>
      <c r="T158" s="236"/>
      <c r="AT158" s="16" t="s">
        <v>245</v>
      </c>
      <c r="AU158" s="16" t="s">
        <v>89</v>
      </c>
    </row>
    <row r="159" spans="2:65" s="1" customFormat="1" ht="6.95" customHeight="1">
      <c r="B159" s="48"/>
      <c r="C159" s="49"/>
      <c r="D159" s="49"/>
      <c r="E159" s="49"/>
      <c r="F159" s="49"/>
      <c r="G159" s="49"/>
      <c r="H159" s="49"/>
      <c r="I159" s="147"/>
      <c r="J159" s="49"/>
      <c r="K159" s="49"/>
      <c r="L159" s="37"/>
    </row>
  </sheetData>
  <sheetProtection algorithmName="SHA-512" hashValue="/dcswsiSabMIacbRVmfhLSojBZ5qscto46c3tGVquXpYwdDm43FS6/iowSPPcVX2mCTNyPMADW2CaJ589FD8kQ==" saltValue="p5Id91+C/y26thilQ+zJz2INrDZJ4+epaV0LICJXayN4hO7SudJEDaBj4nBONGWizJFQv/P4lEHob9ghcrkxhg==" spinCount="100000" sheet="1" objects="1" scenarios="1" formatColumns="0" formatRows="0" autoFilter="0"/>
  <autoFilter ref="C124:K158"/>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5"/>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9"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3"/>
      <c r="M2" s="273"/>
      <c r="N2" s="273"/>
      <c r="O2" s="273"/>
      <c r="P2" s="273"/>
      <c r="Q2" s="273"/>
      <c r="R2" s="273"/>
      <c r="S2" s="273"/>
      <c r="T2" s="273"/>
      <c r="U2" s="273"/>
      <c r="V2" s="273"/>
      <c r="AT2" s="16" t="s">
        <v>105</v>
      </c>
    </row>
    <row r="3" spans="2:46" ht="6.95" customHeight="1">
      <c r="B3" s="110"/>
      <c r="C3" s="111"/>
      <c r="D3" s="111"/>
      <c r="E3" s="111"/>
      <c r="F3" s="111"/>
      <c r="G3" s="111"/>
      <c r="H3" s="111"/>
      <c r="I3" s="112"/>
      <c r="J3" s="111"/>
      <c r="K3" s="111"/>
      <c r="L3" s="19"/>
      <c r="AT3" s="16" t="s">
        <v>89</v>
      </c>
    </row>
    <row r="4" spans="2:46" ht="24.95" customHeight="1">
      <c r="B4" s="19"/>
      <c r="D4" s="113" t="s">
        <v>187</v>
      </c>
      <c r="L4" s="19"/>
      <c r="M4" s="114" t="s">
        <v>10</v>
      </c>
      <c r="AT4" s="16" t="s">
        <v>4</v>
      </c>
    </row>
    <row r="5" spans="2:46" ht="6.95" customHeight="1">
      <c r="B5" s="19"/>
      <c r="L5" s="19"/>
    </row>
    <row r="6" spans="2:46" ht="12" customHeight="1">
      <c r="B6" s="19"/>
      <c r="D6" s="115" t="s">
        <v>16</v>
      </c>
      <c r="L6" s="19"/>
    </row>
    <row r="7" spans="2:46" ht="16.5" customHeight="1">
      <c r="B7" s="19"/>
      <c r="E7" s="307" t="str">
        <f>'Rekapitulace stavby'!K6</f>
        <v>PPV, ř.km 0,000-18,500 - oprava betonového pláště</v>
      </c>
      <c r="F7" s="308"/>
      <c r="G7" s="308"/>
      <c r="H7" s="308"/>
      <c r="L7" s="19"/>
    </row>
    <row r="8" spans="2:46" ht="12" customHeight="1">
      <c r="B8" s="19"/>
      <c r="D8" s="115" t="s">
        <v>188</v>
      </c>
      <c r="L8" s="19"/>
    </row>
    <row r="9" spans="2:46" s="1" customFormat="1" ht="16.5" customHeight="1">
      <c r="B9" s="37"/>
      <c r="E9" s="307" t="s">
        <v>297</v>
      </c>
      <c r="F9" s="309"/>
      <c r="G9" s="309"/>
      <c r="H9" s="309"/>
      <c r="I9" s="116"/>
      <c r="L9" s="37"/>
    </row>
    <row r="10" spans="2:46" s="1" customFormat="1" ht="12" customHeight="1">
      <c r="B10" s="37"/>
      <c r="D10" s="115" t="s">
        <v>190</v>
      </c>
      <c r="I10" s="116"/>
      <c r="L10" s="37"/>
    </row>
    <row r="11" spans="2:46" s="1" customFormat="1" ht="36.950000000000003" customHeight="1">
      <c r="B11" s="37"/>
      <c r="E11" s="310" t="s">
        <v>300</v>
      </c>
      <c r="F11" s="309"/>
      <c r="G11" s="309"/>
      <c r="H11" s="309"/>
      <c r="I11" s="116"/>
      <c r="L11" s="37"/>
    </row>
    <row r="12" spans="2:46" s="1" customFormat="1" ht="11.25">
      <c r="B12" s="37"/>
      <c r="I12" s="116"/>
      <c r="L12" s="37"/>
    </row>
    <row r="13" spans="2:46" s="1" customFormat="1" ht="12" customHeight="1">
      <c r="B13" s="37"/>
      <c r="D13" s="115" t="s">
        <v>18</v>
      </c>
      <c r="F13" s="104" t="s">
        <v>1</v>
      </c>
      <c r="I13" s="117" t="s">
        <v>19</v>
      </c>
      <c r="J13" s="104" t="s">
        <v>1</v>
      </c>
      <c r="L13" s="37"/>
    </row>
    <row r="14" spans="2:46" s="1" customFormat="1" ht="12" customHeight="1">
      <c r="B14" s="37"/>
      <c r="D14" s="115" t="s">
        <v>20</v>
      </c>
      <c r="F14" s="104" t="s">
        <v>21</v>
      </c>
      <c r="I14" s="117" t="s">
        <v>22</v>
      </c>
      <c r="J14" s="118" t="str">
        <f>'Rekapitulace stavby'!AN8</f>
        <v>13. 5. 2019</v>
      </c>
      <c r="L14" s="37"/>
    </row>
    <row r="15" spans="2:46" s="1" customFormat="1" ht="10.9" customHeight="1">
      <c r="B15" s="37"/>
      <c r="I15" s="116"/>
      <c r="L15" s="37"/>
    </row>
    <row r="16" spans="2:46" s="1" customFormat="1" ht="12" customHeight="1">
      <c r="B16" s="37"/>
      <c r="D16" s="115" t="s">
        <v>24</v>
      </c>
      <c r="I16" s="117" t="s">
        <v>25</v>
      </c>
      <c r="J16" s="104" t="str">
        <f>IF('Rekapitulace stavby'!AN10="","",'Rekapitulace stavby'!AN10)</f>
        <v>70889988</v>
      </c>
      <c r="L16" s="37"/>
    </row>
    <row r="17" spans="2:12" s="1" customFormat="1" ht="18" customHeight="1">
      <c r="B17" s="37"/>
      <c r="E17" s="104" t="str">
        <f>IF('Rekapitulace stavby'!E11="","",'Rekapitulace stavby'!E11)</f>
        <v>Povodí Ohře, s.p.</v>
      </c>
      <c r="I17" s="117" t="s">
        <v>28</v>
      </c>
      <c r="J17" s="104" t="str">
        <f>IF('Rekapitulace stavby'!AN11="","",'Rekapitulace stavby'!AN11)</f>
        <v>CZ70889988</v>
      </c>
      <c r="L17" s="37"/>
    </row>
    <row r="18" spans="2:12" s="1" customFormat="1" ht="6.95" customHeight="1">
      <c r="B18" s="37"/>
      <c r="I18" s="116"/>
      <c r="L18" s="37"/>
    </row>
    <row r="19" spans="2:12" s="1" customFormat="1" ht="12" customHeight="1">
      <c r="B19" s="37"/>
      <c r="D19" s="115" t="s">
        <v>30</v>
      </c>
      <c r="I19" s="117" t="s">
        <v>25</v>
      </c>
      <c r="J19" s="29" t="str">
        <f>'Rekapitulace stavby'!AN13</f>
        <v>Vyplň údaj</v>
      </c>
      <c r="L19" s="37"/>
    </row>
    <row r="20" spans="2:12" s="1" customFormat="1" ht="18" customHeight="1">
      <c r="B20" s="37"/>
      <c r="E20" s="311" t="str">
        <f>'Rekapitulace stavby'!E14</f>
        <v>Vyplň údaj</v>
      </c>
      <c r="F20" s="312"/>
      <c r="G20" s="312"/>
      <c r="H20" s="312"/>
      <c r="I20" s="117" t="s">
        <v>28</v>
      </c>
      <c r="J20" s="29" t="str">
        <f>'Rekapitulace stavby'!AN14</f>
        <v>Vyplň údaj</v>
      </c>
      <c r="L20" s="37"/>
    </row>
    <row r="21" spans="2:12" s="1" customFormat="1" ht="6.95" customHeight="1">
      <c r="B21" s="37"/>
      <c r="I21" s="116"/>
      <c r="L21" s="37"/>
    </row>
    <row r="22" spans="2:12" s="1" customFormat="1" ht="12" customHeight="1">
      <c r="B22" s="37"/>
      <c r="D22" s="115" t="s">
        <v>32</v>
      </c>
      <c r="I22" s="117" t="s">
        <v>25</v>
      </c>
      <c r="J22" s="104" t="str">
        <f>IF('Rekapitulace stavby'!AN16="","",'Rekapitulace stavby'!AN16)</f>
        <v>44567430</v>
      </c>
      <c r="L22" s="37"/>
    </row>
    <row r="23" spans="2:12" s="1" customFormat="1" ht="18" customHeight="1">
      <c r="B23" s="37"/>
      <c r="E23" s="104" t="str">
        <f>IF('Rekapitulace stavby'!E17="","",'Rekapitulace stavby'!E17)</f>
        <v xml:space="preserve">AZ Consult, spol. s r.o. </v>
      </c>
      <c r="I23" s="117" t="s">
        <v>28</v>
      </c>
      <c r="J23" s="104" t="str">
        <f>IF('Rekapitulace stavby'!AN17="","",'Rekapitulace stavby'!AN17)</f>
        <v>CZ4456730</v>
      </c>
      <c r="L23" s="37"/>
    </row>
    <row r="24" spans="2:12" s="1" customFormat="1" ht="6.95" customHeight="1">
      <c r="B24" s="37"/>
      <c r="I24" s="116"/>
      <c r="L24" s="37"/>
    </row>
    <row r="25" spans="2:12" s="1" customFormat="1" ht="12" customHeight="1">
      <c r="B25" s="37"/>
      <c r="D25" s="115" t="s">
        <v>37</v>
      </c>
      <c r="I25" s="117" t="s">
        <v>25</v>
      </c>
      <c r="J25" s="104" t="str">
        <f>IF('Rekapitulace stavby'!AN19="","",'Rekapitulace stavby'!AN19)</f>
        <v/>
      </c>
      <c r="L25" s="37"/>
    </row>
    <row r="26" spans="2:12" s="1" customFormat="1" ht="18" customHeight="1">
      <c r="B26" s="37"/>
      <c r="E26" s="104" t="str">
        <f>IF('Rekapitulace stavby'!E20="","",'Rekapitulace stavby'!E20)</f>
        <v xml:space="preserve"> </v>
      </c>
      <c r="I26" s="117" t="s">
        <v>28</v>
      </c>
      <c r="J26" s="104" t="str">
        <f>IF('Rekapitulace stavby'!AN20="","",'Rekapitulace stavby'!AN20)</f>
        <v/>
      </c>
      <c r="L26" s="37"/>
    </row>
    <row r="27" spans="2:12" s="1" customFormat="1" ht="6.95" customHeight="1">
      <c r="B27" s="37"/>
      <c r="I27" s="116"/>
      <c r="L27" s="37"/>
    </row>
    <row r="28" spans="2:12" s="1" customFormat="1" ht="12" customHeight="1">
      <c r="B28" s="37"/>
      <c r="D28" s="115" t="s">
        <v>38</v>
      </c>
      <c r="I28" s="116"/>
      <c r="L28" s="37"/>
    </row>
    <row r="29" spans="2:12" s="7" customFormat="1" ht="16.5" customHeight="1">
      <c r="B29" s="119"/>
      <c r="E29" s="313" t="s">
        <v>192</v>
      </c>
      <c r="F29" s="313"/>
      <c r="G29" s="313"/>
      <c r="H29" s="313"/>
      <c r="I29" s="120"/>
      <c r="L29" s="119"/>
    </row>
    <row r="30" spans="2:12" s="1" customFormat="1" ht="6.95" customHeight="1">
      <c r="B30" s="37"/>
      <c r="I30" s="116"/>
      <c r="L30" s="37"/>
    </row>
    <row r="31" spans="2:12" s="1" customFormat="1" ht="6.95" customHeight="1">
      <c r="B31" s="37"/>
      <c r="D31" s="61"/>
      <c r="E31" s="61"/>
      <c r="F31" s="61"/>
      <c r="G31" s="61"/>
      <c r="H31" s="61"/>
      <c r="I31" s="121"/>
      <c r="J31" s="61"/>
      <c r="K31" s="61"/>
      <c r="L31" s="37"/>
    </row>
    <row r="32" spans="2:12" s="1" customFormat="1" ht="25.35" customHeight="1">
      <c r="B32" s="37"/>
      <c r="D32" s="122" t="s">
        <v>40</v>
      </c>
      <c r="I32" s="116"/>
      <c r="J32" s="123">
        <f>ROUND(J121, 2)</f>
        <v>0</v>
      </c>
      <c r="L32" s="37"/>
    </row>
    <row r="33" spans="2:12" s="1" customFormat="1" ht="6.95" customHeight="1">
      <c r="B33" s="37"/>
      <c r="D33" s="61"/>
      <c r="E33" s="61"/>
      <c r="F33" s="61"/>
      <c r="G33" s="61"/>
      <c r="H33" s="61"/>
      <c r="I33" s="121"/>
      <c r="J33" s="61"/>
      <c r="K33" s="61"/>
      <c r="L33" s="37"/>
    </row>
    <row r="34" spans="2:12" s="1" customFormat="1" ht="14.45" customHeight="1">
      <c r="B34" s="37"/>
      <c r="F34" s="124" t="s">
        <v>42</v>
      </c>
      <c r="I34" s="125" t="s">
        <v>41</v>
      </c>
      <c r="J34" s="124" t="s">
        <v>43</v>
      </c>
      <c r="L34" s="37"/>
    </row>
    <row r="35" spans="2:12" s="1" customFormat="1" ht="14.45" customHeight="1">
      <c r="B35" s="37"/>
      <c r="D35" s="126" t="s">
        <v>44</v>
      </c>
      <c r="E35" s="115" t="s">
        <v>45</v>
      </c>
      <c r="F35" s="127">
        <f>ROUND((SUM(BE121:BE134)),  2)</f>
        <v>0</v>
      </c>
      <c r="I35" s="128">
        <v>0.21</v>
      </c>
      <c r="J35" s="127">
        <f>ROUND(((SUM(BE121:BE134))*I35),  2)</f>
        <v>0</v>
      </c>
      <c r="L35" s="37"/>
    </row>
    <row r="36" spans="2:12" s="1" customFormat="1" ht="14.45" customHeight="1">
      <c r="B36" s="37"/>
      <c r="E36" s="115" t="s">
        <v>46</v>
      </c>
      <c r="F36" s="127">
        <f>ROUND((SUM(BF121:BF134)),  2)</f>
        <v>0</v>
      </c>
      <c r="I36" s="128">
        <v>0.15</v>
      </c>
      <c r="J36" s="127">
        <f>ROUND(((SUM(BF121:BF134))*I36),  2)</f>
        <v>0</v>
      </c>
      <c r="L36" s="37"/>
    </row>
    <row r="37" spans="2:12" s="1" customFormat="1" ht="14.45" hidden="1" customHeight="1">
      <c r="B37" s="37"/>
      <c r="E37" s="115" t="s">
        <v>47</v>
      </c>
      <c r="F37" s="127">
        <f>ROUND((SUM(BG121:BG134)),  2)</f>
        <v>0</v>
      </c>
      <c r="I37" s="128">
        <v>0.21</v>
      </c>
      <c r="J37" s="127">
        <f>0</f>
        <v>0</v>
      </c>
      <c r="L37" s="37"/>
    </row>
    <row r="38" spans="2:12" s="1" customFormat="1" ht="14.45" hidden="1" customHeight="1">
      <c r="B38" s="37"/>
      <c r="E38" s="115" t="s">
        <v>48</v>
      </c>
      <c r="F38" s="127">
        <f>ROUND((SUM(BH121:BH134)),  2)</f>
        <v>0</v>
      </c>
      <c r="I38" s="128">
        <v>0.15</v>
      </c>
      <c r="J38" s="127">
        <f>0</f>
        <v>0</v>
      </c>
      <c r="L38" s="37"/>
    </row>
    <row r="39" spans="2:12" s="1" customFormat="1" ht="14.45" hidden="1" customHeight="1">
      <c r="B39" s="37"/>
      <c r="E39" s="115" t="s">
        <v>49</v>
      </c>
      <c r="F39" s="127">
        <f>ROUND((SUM(BI121:BI134)),  2)</f>
        <v>0</v>
      </c>
      <c r="I39" s="128">
        <v>0</v>
      </c>
      <c r="J39" s="127">
        <f>0</f>
        <v>0</v>
      </c>
      <c r="L39" s="37"/>
    </row>
    <row r="40" spans="2:12" s="1" customFormat="1" ht="6.95" customHeight="1">
      <c r="B40" s="37"/>
      <c r="I40" s="116"/>
      <c r="L40" s="37"/>
    </row>
    <row r="41" spans="2:12" s="1" customFormat="1" ht="25.35" customHeight="1">
      <c r="B41" s="37"/>
      <c r="C41" s="129"/>
      <c r="D41" s="130" t="s">
        <v>50</v>
      </c>
      <c r="E41" s="131"/>
      <c r="F41" s="131"/>
      <c r="G41" s="132" t="s">
        <v>51</v>
      </c>
      <c r="H41" s="133" t="s">
        <v>52</v>
      </c>
      <c r="I41" s="134"/>
      <c r="J41" s="135">
        <f>SUM(J32:J39)</f>
        <v>0</v>
      </c>
      <c r="K41" s="136"/>
      <c r="L41" s="37"/>
    </row>
    <row r="42" spans="2:12" s="1" customFormat="1" ht="14.45" customHeight="1">
      <c r="B42" s="37"/>
      <c r="I42" s="116"/>
      <c r="L42" s="37"/>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7"/>
      <c r="D50" s="137" t="s">
        <v>53</v>
      </c>
      <c r="E50" s="138"/>
      <c r="F50" s="138"/>
      <c r="G50" s="137" t="s">
        <v>54</v>
      </c>
      <c r="H50" s="138"/>
      <c r="I50" s="139"/>
      <c r="J50" s="138"/>
      <c r="K50" s="138"/>
      <c r="L50" s="37"/>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7"/>
      <c r="D61" s="140" t="s">
        <v>55</v>
      </c>
      <c r="E61" s="141"/>
      <c r="F61" s="142" t="s">
        <v>56</v>
      </c>
      <c r="G61" s="140" t="s">
        <v>55</v>
      </c>
      <c r="H61" s="141"/>
      <c r="I61" s="143"/>
      <c r="J61" s="144" t="s">
        <v>56</v>
      </c>
      <c r="K61" s="141"/>
      <c r="L61" s="37"/>
    </row>
    <row r="62" spans="2:12" ht="11.25">
      <c r="B62" s="19"/>
      <c r="L62" s="19"/>
    </row>
    <row r="63" spans="2:12" ht="11.25">
      <c r="B63" s="19"/>
      <c r="L63" s="19"/>
    </row>
    <row r="64" spans="2:12" ht="11.25">
      <c r="B64" s="19"/>
      <c r="L64" s="19"/>
    </row>
    <row r="65" spans="2:12" s="1" customFormat="1" ht="12.75">
      <c r="B65" s="37"/>
      <c r="D65" s="137" t="s">
        <v>57</v>
      </c>
      <c r="E65" s="138"/>
      <c r="F65" s="138"/>
      <c r="G65" s="137" t="s">
        <v>58</v>
      </c>
      <c r="H65" s="138"/>
      <c r="I65" s="139"/>
      <c r="J65" s="138"/>
      <c r="K65" s="138"/>
      <c r="L65" s="37"/>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7"/>
      <c r="D76" s="140" t="s">
        <v>55</v>
      </c>
      <c r="E76" s="141"/>
      <c r="F76" s="142" t="s">
        <v>56</v>
      </c>
      <c r="G76" s="140" t="s">
        <v>55</v>
      </c>
      <c r="H76" s="141"/>
      <c r="I76" s="143"/>
      <c r="J76" s="144" t="s">
        <v>56</v>
      </c>
      <c r="K76" s="141"/>
      <c r="L76" s="37"/>
    </row>
    <row r="77" spans="2:12" s="1" customFormat="1" ht="14.45" customHeight="1">
      <c r="B77" s="145"/>
      <c r="C77" s="146"/>
      <c r="D77" s="146"/>
      <c r="E77" s="146"/>
      <c r="F77" s="146"/>
      <c r="G77" s="146"/>
      <c r="H77" s="146"/>
      <c r="I77" s="147"/>
      <c r="J77" s="146"/>
      <c r="K77" s="146"/>
      <c r="L77" s="37"/>
    </row>
    <row r="81" spans="2:12" s="1" customFormat="1" ht="6.95" customHeight="1">
      <c r="B81" s="148"/>
      <c r="C81" s="149"/>
      <c r="D81" s="149"/>
      <c r="E81" s="149"/>
      <c r="F81" s="149"/>
      <c r="G81" s="149"/>
      <c r="H81" s="149"/>
      <c r="I81" s="150"/>
      <c r="J81" s="149"/>
      <c r="K81" s="149"/>
      <c r="L81" s="37"/>
    </row>
    <row r="82" spans="2:12" s="1" customFormat="1" ht="24.95" customHeight="1">
      <c r="B82" s="33"/>
      <c r="C82" s="22" t="s">
        <v>193</v>
      </c>
      <c r="D82" s="34"/>
      <c r="E82" s="34"/>
      <c r="F82" s="34"/>
      <c r="G82" s="34"/>
      <c r="H82" s="34"/>
      <c r="I82" s="116"/>
      <c r="J82" s="34"/>
      <c r="K82" s="34"/>
      <c r="L82" s="37"/>
    </row>
    <row r="83" spans="2:12" s="1" customFormat="1" ht="6.95" customHeight="1">
      <c r="B83" s="33"/>
      <c r="C83" s="34"/>
      <c r="D83" s="34"/>
      <c r="E83" s="34"/>
      <c r="F83" s="34"/>
      <c r="G83" s="34"/>
      <c r="H83" s="34"/>
      <c r="I83" s="116"/>
      <c r="J83" s="34"/>
      <c r="K83" s="34"/>
      <c r="L83" s="37"/>
    </row>
    <row r="84" spans="2:12" s="1" customFormat="1" ht="12" customHeight="1">
      <c r="B84" s="33"/>
      <c r="C84" s="28" t="s">
        <v>16</v>
      </c>
      <c r="D84" s="34"/>
      <c r="E84" s="34"/>
      <c r="F84" s="34"/>
      <c r="G84" s="34"/>
      <c r="H84" s="34"/>
      <c r="I84" s="116"/>
      <c r="J84" s="34"/>
      <c r="K84" s="34"/>
      <c r="L84" s="37"/>
    </row>
    <row r="85" spans="2:12" s="1" customFormat="1" ht="16.5" customHeight="1">
      <c r="B85" s="33"/>
      <c r="C85" s="34"/>
      <c r="D85" s="34"/>
      <c r="E85" s="314" t="str">
        <f>E7</f>
        <v>PPV, ř.km 0,000-18,500 - oprava betonového pláště</v>
      </c>
      <c r="F85" s="315"/>
      <c r="G85" s="315"/>
      <c r="H85" s="315"/>
      <c r="I85" s="116"/>
      <c r="J85" s="34"/>
      <c r="K85" s="34"/>
      <c r="L85" s="37"/>
    </row>
    <row r="86" spans="2:12" ht="12" customHeight="1">
      <c r="B86" s="20"/>
      <c r="C86" s="28" t="s">
        <v>188</v>
      </c>
      <c r="D86" s="21"/>
      <c r="E86" s="21"/>
      <c r="F86" s="21"/>
      <c r="G86" s="21"/>
      <c r="H86" s="21"/>
      <c r="J86" s="21"/>
      <c r="K86" s="21"/>
      <c r="L86" s="19"/>
    </row>
    <row r="87" spans="2:12" s="1" customFormat="1" ht="16.5" customHeight="1">
      <c r="B87" s="33"/>
      <c r="C87" s="34"/>
      <c r="D87" s="34"/>
      <c r="E87" s="314" t="s">
        <v>297</v>
      </c>
      <c r="F87" s="316"/>
      <c r="G87" s="316"/>
      <c r="H87" s="316"/>
      <c r="I87" s="116"/>
      <c r="J87" s="34"/>
      <c r="K87" s="34"/>
      <c r="L87" s="37"/>
    </row>
    <row r="88" spans="2:12" s="1" customFormat="1" ht="12" customHeight="1">
      <c r="B88" s="33"/>
      <c r="C88" s="28" t="s">
        <v>190</v>
      </c>
      <c r="D88" s="34"/>
      <c r="E88" s="34"/>
      <c r="F88" s="34"/>
      <c r="G88" s="34"/>
      <c r="H88" s="34"/>
      <c r="I88" s="116"/>
      <c r="J88" s="34"/>
      <c r="K88" s="34"/>
      <c r="L88" s="37"/>
    </row>
    <row r="89" spans="2:12" s="1" customFormat="1" ht="16.5" customHeight="1">
      <c r="B89" s="33"/>
      <c r="C89" s="34"/>
      <c r="D89" s="34"/>
      <c r="E89" s="282" t="str">
        <f>E11</f>
        <v>VON07b - Vedlejší a ostatní náklady D.7 (s přístupem)</v>
      </c>
      <c r="F89" s="316"/>
      <c r="G89" s="316"/>
      <c r="H89" s="316"/>
      <c r="I89" s="116"/>
      <c r="J89" s="34"/>
      <c r="K89" s="34"/>
      <c r="L89" s="37"/>
    </row>
    <row r="90" spans="2:12" s="1" customFormat="1" ht="6.95" customHeight="1">
      <c r="B90" s="33"/>
      <c r="C90" s="34"/>
      <c r="D90" s="34"/>
      <c r="E90" s="34"/>
      <c r="F90" s="34"/>
      <c r="G90" s="34"/>
      <c r="H90" s="34"/>
      <c r="I90" s="116"/>
      <c r="J90" s="34"/>
      <c r="K90" s="34"/>
      <c r="L90" s="37"/>
    </row>
    <row r="91" spans="2:12" s="1" customFormat="1" ht="12" customHeight="1">
      <c r="B91" s="33"/>
      <c r="C91" s="28" t="s">
        <v>20</v>
      </c>
      <c r="D91" s="34"/>
      <c r="E91" s="34"/>
      <c r="F91" s="26" t="str">
        <f>F14</f>
        <v xml:space="preserve"> </v>
      </c>
      <c r="G91" s="34"/>
      <c r="H91" s="34"/>
      <c r="I91" s="117" t="s">
        <v>22</v>
      </c>
      <c r="J91" s="60" t="str">
        <f>IF(J14="","",J14)</f>
        <v>13. 5. 2019</v>
      </c>
      <c r="K91" s="34"/>
      <c r="L91" s="37"/>
    </row>
    <row r="92" spans="2:12" s="1" customFormat="1" ht="6.95" customHeight="1">
      <c r="B92" s="33"/>
      <c r="C92" s="34"/>
      <c r="D92" s="34"/>
      <c r="E92" s="34"/>
      <c r="F92" s="34"/>
      <c r="G92" s="34"/>
      <c r="H92" s="34"/>
      <c r="I92" s="116"/>
      <c r="J92" s="34"/>
      <c r="K92" s="34"/>
      <c r="L92" s="37"/>
    </row>
    <row r="93" spans="2:12" s="1" customFormat="1" ht="27.95" customHeight="1">
      <c r="B93" s="33"/>
      <c r="C93" s="28" t="s">
        <v>24</v>
      </c>
      <c r="D93" s="34"/>
      <c r="E93" s="34"/>
      <c r="F93" s="26" t="str">
        <f>E17</f>
        <v>Povodí Ohře, s.p.</v>
      </c>
      <c r="G93" s="34"/>
      <c r="H93" s="34"/>
      <c r="I93" s="117" t="s">
        <v>32</v>
      </c>
      <c r="J93" s="31" t="str">
        <f>E23</f>
        <v xml:space="preserve">AZ Consult, spol. s r.o. </v>
      </c>
      <c r="K93" s="34"/>
      <c r="L93" s="37"/>
    </row>
    <row r="94" spans="2:12" s="1" customFormat="1" ht="15.2" customHeight="1">
      <c r="B94" s="33"/>
      <c r="C94" s="28" t="s">
        <v>30</v>
      </c>
      <c r="D94" s="34"/>
      <c r="E94" s="34"/>
      <c r="F94" s="26" t="str">
        <f>IF(E20="","",E20)</f>
        <v>Vyplň údaj</v>
      </c>
      <c r="G94" s="34"/>
      <c r="H94" s="34"/>
      <c r="I94" s="117" t="s">
        <v>37</v>
      </c>
      <c r="J94" s="31" t="str">
        <f>E26</f>
        <v xml:space="preserve"> </v>
      </c>
      <c r="K94" s="34"/>
      <c r="L94" s="37"/>
    </row>
    <row r="95" spans="2:12" s="1" customFormat="1" ht="10.35" customHeight="1">
      <c r="B95" s="33"/>
      <c r="C95" s="34"/>
      <c r="D95" s="34"/>
      <c r="E95" s="34"/>
      <c r="F95" s="34"/>
      <c r="G95" s="34"/>
      <c r="H95" s="34"/>
      <c r="I95" s="116"/>
      <c r="J95" s="34"/>
      <c r="K95" s="34"/>
      <c r="L95" s="37"/>
    </row>
    <row r="96" spans="2:12" s="1" customFormat="1" ht="29.25" customHeight="1">
      <c r="B96" s="33"/>
      <c r="C96" s="151" t="s">
        <v>194</v>
      </c>
      <c r="D96" s="152"/>
      <c r="E96" s="152"/>
      <c r="F96" s="152"/>
      <c r="G96" s="152"/>
      <c r="H96" s="152"/>
      <c r="I96" s="153"/>
      <c r="J96" s="154" t="s">
        <v>195</v>
      </c>
      <c r="K96" s="152"/>
      <c r="L96" s="37"/>
    </row>
    <row r="97" spans="2:47" s="1" customFormat="1" ht="10.35" customHeight="1">
      <c r="B97" s="33"/>
      <c r="C97" s="34"/>
      <c r="D97" s="34"/>
      <c r="E97" s="34"/>
      <c r="F97" s="34"/>
      <c r="G97" s="34"/>
      <c r="H97" s="34"/>
      <c r="I97" s="116"/>
      <c r="J97" s="34"/>
      <c r="K97" s="34"/>
      <c r="L97" s="37"/>
    </row>
    <row r="98" spans="2:47" s="1" customFormat="1" ht="22.9" customHeight="1">
      <c r="B98" s="33"/>
      <c r="C98" s="155" t="s">
        <v>196</v>
      </c>
      <c r="D98" s="34"/>
      <c r="E98" s="34"/>
      <c r="F98" s="34"/>
      <c r="G98" s="34"/>
      <c r="H98" s="34"/>
      <c r="I98" s="116"/>
      <c r="J98" s="78">
        <f>J121</f>
        <v>0</v>
      </c>
      <c r="K98" s="34"/>
      <c r="L98" s="37"/>
      <c r="AU98" s="16" t="s">
        <v>197</v>
      </c>
    </row>
    <row r="99" spans="2:47" s="8" customFormat="1" ht="24.95" customHeight="1">
      <c r="B99" s="156"/>
      <c r="C99" s="157"/>
      <c r="D99" s="158" t="s">
        <v>281</v>
      </c>
      <c r="E99" s="159"/>
      <c r="F99" s="159"/>
      <c r="G99" s="159"/>
      <c r="H99" s="159"/>
      <c r="I99" s="160"/>
      <c r="J99" s="161">
        <f>J122</f>
        <v>0</v>
      </c>
      <c r="K99" s="157"/>
      <c r="L99" s="162"/>
    </row>
    <row r="100" spans="2:47" s="1" customFormat="1" ht="21.75" customHeight="1">
      <c r="B100" s="33"/>
      <c r="C100" s="34"/>
      <c r="D100" s="34"/>
      <c r="E100" s="34"/>
      <c r="F100" s="34"/>
      <c r="G100" s="34"/>
      <c r="H100" s="34"/>
      <c r="I100" s="116"/>
      <c r="J100" s="34"/>
      <c r="K100" s="34"/>
      <c r="L100" s="37"/>
    </row>
    <row r="101" spans="2:47" s="1" customFormat="1" ht="6.95" customHeight="1">
      <c r="B101" s="48"/>
      <c r="C101" s="49"/>
      <c r="D101" s="49"/>
      <c r="E101" s="49"/>
      <c r="F101" s="49"/>
      <c r="G101" s="49"/>
      <c r="H101" s="49"/>
      <c r="I101" s="147"/>
      <c r="J101" s="49"/>
      <c r="K101" s="49"/>
      <c r="L101" s="37"/>
    </row>
    <row r="105" spans="2:47" s="1" customFormat="1" ht="6.95" customHeight="1">
      <c r="B105" s="50"/>
      <c r="C105" s="51"/>
      <c r="D105" s="51"/>
      <c r="E105" s="51"/>
      <c r="F105" s="51"/>
      <c r="G105" s="51"/>
      <c r="H105" s="51"/>
      <c r="I105" s="150"/>
      <c r="J105" s="51"/>
      <c r="K105" s="51"/>
      <c r="L105" s="37"/>
    </row>
    <row r="106" spans="2:47" s="1" customFormat="1" ht="24.95" customHeight="1">
      <c r="B106" s="33"/>
      <c r="C106" s="22" t="s">
        <v>204</v>
      </c>
      <c r="D106" s="34"/>
      <c r="E106" s="34"/>
      <c r="F106" s="34"/>
      <c r="G106" s="34"/>
      <c r="H106" s="34"/>
      <c r="I106" s="116"/>
      <c r="J106" s="34"/>
      <c r="K106" s="34"/>
      <c r="L106" s="37"/>
    </row>
    <row r="107" spans="2:47" s="1" customFormat="1" ht="6.95" customHeight="1">
      <c r="B107" s="33"/>
      <c r="C107" s="34"/>
      <c r="D107" s="34"/>
      <c r="E107" s="34"/>
      <c r="F107" s="34"/>
      <c r="G107" s="34"/>
      <c r="H107" s="34"/>
      <c r="I107" s="116"/>
      <c r="J107" s="34"/>
      <c r="K107" s="34"/>
      <c r="L107" s="37"/>
    </row>
    <row r="108" spans="2:47" s="1" customFormat="1" ht="12" customHeight="1">
      <c r="B108" s="33"/>
      <c r="C108" s="28" t="s">
        <v>16</v>
      </c>
      <c r="D108" s="34"/>
      <c r="E108" s="34"/>
      <c r="F108" s="34"/>
      <c r="G108" s="34"/>
      <c r="H108" s="34"/>
      <c r="I108" s="116"/>
      <c r="J108" s="34"/>
      <c r="K108" s="34"/>
      <c r="L108" s="37"/>
    </row>
    <row r="109" spans="2:47" s="1" customFormat="1" ht="16.5" customHeight="1">
      <c r="B109" s="33"/>
      <c r="C109" s="34"/>
      <c r="D109" s="34"/>
      <c r="E109" s="314" t="str">
        <f>E7</f>
        <v>PPV, ř.km 0,000-18,500 - oprava betonového pláště</v>
      </c>
      <c r="F109" s="315"/>
      <c r="G109" s="315"/>
      <c r="H109" s="315"/>
      <c r="I109" s="116"/>
      <c r="J109" s="34"/>
      <c r="K109" s="34"/>
      <c r="L109" s="37"/>
    </row>
    <row r="110" spans="2:47" ht="12" customHeight="1">
      <c r="B110" s="20"/>
      <c r="C110" s="28" t="s">
        <v>188</v>
      </c>
      <c r="D110" s="21"/>
      <c r="E110" s="21"/>
      <c r="F110" s="21"/>
      <c r="G110" s="21"/>
      <c r="H110" s="21"/>
      <c r="J110" s="21"/>
      <c r="K110" s="21"/>
      <c r="L110" s="19"/>
    </row>
    <row r="111" spans="2:47" s="1" customFormat="1" ht="16.5" customHeight="1">
      <c r="B111" s="33"/>
      <c r="C111" s="34"/>
      <c r="D111" s="34"/>
      <c r="E111" s="314" t="s">
        <v>297</v>
      </c>
      <c r="F111" s="316"/>
      <c r="G111" s="316"/>
      <c r="H111" s="316"/>
      <c r="I111" s="116"/>
      <c r="J111" s="34"/>
      <c r="K111" s="34"/>
      <c r="L111" s="37"/>
    </row>
    <row r="112" spans="2:47" s="1" customFormat="1" ht="12" customHeight="1">
      <c r="B112" s="33"/>
      <c r="C112" s="28" t="s">
        <v>190</v>
      </c>
      <c r="D112" s="34"/>
      <c r="E112" s="34"/>
      <c r="F112" s="34"/>
      <c r="G112" s="34"/>
      <c r="H112" s="34"/>
      <c r="I112" s="116"/>
      <c r="J112" s="34"/>
      <c r="K112" s="34"/>
      <c r="L112" s="37"/>
    </row>
    <row r="113" spans="2:65" s="1" customFormat="1" ht="16.5" customHeight="1">
      <c r="B113" s="33"/>
      <c r="C113" s="34"/>
      <c r="D113" s="34"/>
      <c r="E113" s="282" t="str">
        <f>E11</f>
        <v>VON07b - Vedlejší a ostatní náklady D.7 (s přístupem)</v>
      </c>
      <c r="F113" s="316"/>
      <c r="G113" s="316"/>
      <c r="H113" s="316"/>
      <c r="I113" s="116"/>
      <c r="J113" s="34"/>
      <c r="K113" s="34"/>
      <c r="L113" s="37"/>
    </row>
    <row r="114" spans="2:65" s="1" customFormat="1" ht="6.95" customHeight="1">
      <c r="B114" s="33"/>
      <c r="C114" s="34"/>
      <c r="D114" s="34"/>
      <c r="E114" s="34"/>
      <c r="F114" s="34"/>
      <c r="G114" s="34"/>
      <c r="H114" s="34"/>
      <c r="I114" s="116"/>
      <c r="J114" s="34"/>
      <c r="K114" s="34"/>
      <c r="L114" s="37"/>
    </row>
    <row r="115" spans="2:65" s="1" customFormat="1" ht="12" customHeight="1">
      <c r="B115" s="33"/>
      <c r="C115" s="28" t="s">
        <v>20</v>
      </c>
      <c r="D115" s="34"/>
      <c r="E115" s="34"/>
      <c r="F115" s="26" t="str">
        <f>F14</f>
        <v xml:space="preserve"> </v>
      </c>
      <c r="G115" s="34"/>
      <c r="H115" s="34"/>
      <c r="I115" s="117" t="s">
        <v>22</v>
      </c>
      <c r="J115" s="60" t="str">
        <f>IF(J14="","",J14)</f>
        <v>13. 5. 2019</v>
      </c>
      <c r="K115" s="34"/>
      <c r="L115" s="37"/>
    </row>
    <row r="116" spans="2:65" s="1" customFormat="1" ht="6.95" customHeight="1">
      <c r="B116" s="33"/>
      <c r="C116" s="34"/>
      <c r="D116" s="34"/>
      <c r="E116" s="34"/>
      <c r="F116" s="34"/>
      <c r="G116" s="34"/>
      <c r="H116" s="34"/>
      <c r="I116" s="116"/>
      <c r="J116" s="34"/>
      <c r="K116" s="34"/>
      <c r="L116" s="37"/>
    </row>
    <row r="117" spans="2:65" s="1" customFormat="1" ht="27.95" customHeight="1">
      <c r="B117" s="33"/>
      <c r="C117" s="28" t="s">
        <v>24</v>
      </c>
      <c r="D117" s="34"/>
      <c r="E117" s="34"/>
      <c r="F117" s="26" t="str">
        <f>E17</f>
        <v>Povodí Ohře, s.p.</v>
      </c>
      <c r="G117" s="34"/>
      <c r="H117" s="34"/>
      <c r="I117" s="117" t="s">
        <v>32</v>
      </c>
      <c r="J117" s="31" t="str">
        <f>E23</f>
        <v xml:space="preserve">AZ Consult, spol. s r.o. </v>
      </c>
      <c r="K117" s="34"/>
      <c r="L117" s="37"/>
    </row>
    <row r="118" spans="2:65" s="1" customFormat="1" ht="15.2" customHeight="1">
      <c r="B118" s="33"/>
      <c r="C118" s="28" t="s">
        <v>30</v>
      </c>
      <c r="D118" s="34"/>
      <c r="E118" s="34"/>
      <c r="F118" s="26" t="str">
        <f>IF(E20="","",E20)</f>
        <v>Vyplň údaj</v>
      </c>
      <c r="G118" s="34"/>
      <c r="H118" s="34"/>
      <c r="I118" s="117" t="s">
        <v>37</v>
      </c>
      <c r="J118" s="31" t="str">
        <f>E26</f>
        <v xml:space="preserve"> </v>
      </c>
      <c r="K118" s="34"/>
      <c r="L118" s="37"/>
    </row>
    <row r="119" spans="2:65" s="1" customFormat="1" ht="10.35" customHeight="1">
      <c r="B119" s="33"/>
      <c r="C119" s="34"/>
      <c r="D119" s="34"/>
      <c r="E119" s="34"/>
      <c r="F119" s="34"/>
      <c r="G119" s="34"/>
      <c r="H119" s="34"/>
      <c r="I119" s="116"/>
      <c r="J119" s="34"/>
      <c r="K119" s="34"/>
      <c r="L119" s="37"/>
    </row>
    <row r="120" spans="2:65" s="10" customFormat="1" ht="29.25" customHeight="1">
      <c r="B120" s="169"/>
      <c r="C120" s="170" t="s">
        <v>205</v>
      </c>
      <c r="D120" s="171" t="s">
        <v>65</v>
      </c>
      <c r="E120" s="171" t="s">
        <v>61</v>
      </c>
      <c r="F120" s="171" t="s">
        <v>62</v>
      </c>
      <c r="G120" s="171" t="s">
        <v>206</v>
      </c>
      <c r="H120" s="171" t="s">
        <v>207</v>
      </c>
      <c r="I120" s="172" t="s">
        <v>208</v>
      </c>
      <c r="J120" s="171" t="s">
        <v>195</v>
      </c>
      <c r="K120" s="173" t="s">
        <v>209</v>
      </c>
      <c r="L120" s="174"/>
      <c r="M120" s="69" t="s">
        <v>1</v>
      </c>
      <c r="N120" s="70" t="s">
        <v>44</v>
      </c>
      <c r="O120" s="70" t="s">
        <v>210</v>
      </c>
      <c r="P120" s="70" t="s">
        <v>211</v>
      </c>
      <c r="Q120" s="70" t="s">
        <v>212</v>
      </c>
      <c r="R120" s="70" t="s">
        <v>213</v>
      </c>
      <c r="S120" s="70" t="s">
        <v>214</v>
      </c>
      <c r="T120" s="71" t="s">
        <v>215</v>
      </c>
    </row>
    <row r="121" spans="2:65" s="1" customFormat="1" ht="22.9" customHeight="1">
      <c r="B121" s="33"/>
      <c r="C121" s="76" t="s">
        <v>216</v>
      </c>
      <c r="D121" s="34"/>
      <c r="E121" s="34"/>
      <c r="F121" s="34"/>
      <c r="G121" s="34"/>
      <c r="H121" s="34"/>
      <c r="I121" s="116"/>
      <c r="J121" s="175">
        <f>BK121</f>
        <v>0</v>
      </c>
      <c r="K121" s="34"/>
      <c r="L121" s="37"/>
      <c r="M121" s="72"/>
      <c r="N121" s="73"/>
      <c r="O121" s="73"/>
      <c r="P121" s="176">
        <f>P122</f>
        <v>0</v>
      </c>
      <c r="Q121" s="73"/>
      <c r="R121" s="176">
        <f>R122</f>
        <v>0</v>
      </c>
      <c r="S121" s="73"/>
      <c r="T121" s="177">
        <f>T122</f>
        <v>0</v>
      </c>
      <c r="AT121" s="16" t="s">
        <v>79</v>
      </c>
      <c r="AU121" s="16" t="s">
        <v>197</v>
      </c>
      <c r="BK121" s="178">
        <f>BK122</f>
        <v>0</v>
      </c>
    </row>
    <row r="122" spans="2:65" s="11" customFormat="1" ht="25.9" customHeight="1">
      <c r="B122" s="179"/>
      <c r="C122" s="180"/>
      <c r="D122" s="181" t="s">
        <v>79</v>
      </c>
      <c r="E122" s="182" t="s">
        <v>282</v>
      </c>
      <c r="F122" s="182" t="s">
        <v>283</v>
      </c>
      <c r="G122" s="180"/>
      <c r="H122" s="180"/>
      <c r="I122" s="183"/>
      <c r="J122" s="184">
        <f>BK122</f>
        <v>0</v>
      </c>
      <c r="K122" s="180"/>
      <c r="L122" s="185"/>
      <c r="M122" s="186"/>
      <c r="N122" s="187"/>
      <c r="O122" s="187"/>
      <c r="P122" s="188">
        <f>SUM(P123:P134)</f>
        <v>0</v>
      </c>
      <c r="Q122" s="187"/>
      <c r="R122" s="188">
        <f>SUM(R123:R134)</f>
        <v>0</v>
      </c>
      <c r="S122" s="187"/>
      <c r="T122" s="189">
        <f>SUM(T123:T134)</f>
        <v>0</v>
      </c>
      <c r="AR122" s="190" t="s">
        <v>87</v>
      </c>
      <c r="AT122" s="191" t="s">
        <v>79</v>
      </c>
      <c r="AU122" s="191" t="s">
        <v>80</v>
      </c>
      <c r="AY122" s="190" t="s">
        <v>219</v>
      </c>
      <c r="BK122" s="192">
        <f>SUM(BK123:BK134)</f>
        <v>0</v>
      </c>
    </row>
    <row r="123" spans="2:65" s="1" customFormat="1" ht="16.5" customHeight="1">
      <c r="B123" s="33"/>
      <c r="C123" s="195" t="s">
        <v>87</v>
      </c>
      <c r="D123" s="195" t="s">
        <v>221</v>
      </c>
      <c r="E123" s="196" t="s">
        <v>301</v>
      </c>
      <c r="F123" s="197" t="s">
        <v>285</v>
      </c>
      <c r="G123" s="198" t="s">
        <v>286</v>
      </c>
      <c r="H123" s="237"/>
      <c r="I123" s="200"/>
      <c r="J123" s="201">
        <f>ROUND(I123*H123,2)</f>
        <v>0</v>
      </c>
      <c r="K123" s="197" t="s">
        <v>1</v>
      </c>
      <c r="L123" s="37"/>
      <c r="M123" s="202" t="s">
        <v>1</v>
      </c>
      <c r="N123" s="203" t="s">
        <v>45</v>
      </c>
      <c r="O123" s="65"/>
      <c r="P123" s="204">
        <f>O123*H123</f>
        <v>0</v>
      </c>
      <c r="Q123" s="204">
        <v>0</v>
      </c>
      <c r="R123" s="204">
        <f>Q123*H123</f>
        <v>0</v>
      </c>
      <c r="S123" s="204">
        <v>0</v>
      </c>
      <c r="T123" s="205">
        <f>S123*H123</f>
        <v>0</v>
      </c>
      <c r="AR123" s="206" t="s">
        <v>225</v>
      </c>
      <c r="AT123" s="206" t="s">
        <v>221</v>
      </c>
      <c r="AU123" s="206" t="s">
        <v>87</v>
      </c>
      <c r="AY123" s="16" t="s">
        <v>219</v>
      </c>
      <c r="BE123" s="207">
        <f>IF(N123="základní",J123,0)</f>
        <v>0</v>
      </c>
      <c r="BF123" s="207">
        <f>IF(N123="snížená",J123,0)</f>
        <v>0</v>
      </c>
      <c r="BG123" s="207">
        <f>IF(N123="zákl. přenesená",J123,0)</f>
        <v>0</v>
      </c>
      <c r="BH123" s="207">
        <f>IF(N123="sníž. přenesená",J123,0)</f>
        <v>0</v>
      </c>
      <c r="BI123" s="207">
        <f>IF(N123="nulová",J123,0)</f>
        <v>0</v>
      </c>
      <c r="BJ123" s="16" t="s">
        <v>87</v>
      </c>
      <c r="BK123" s="207">
        <f>ROUND(I123*H123,2)</f>
        <v>0</v>
      </c>
      <c r="BL123" s="16" t="s">
        <v>225</v>
      </c>
      <c r="BM123" s="206" t="s">
        <v>89</v>
      </c>
    </row>
    <row r="124" spans="2:65" s="1" customFormat="1" ht="11.25">
      <c r="B124" s="33"/>
      <c r="C124" s="34"/>
      <c r="D124" s="208" t="s">
        <v>226</v>
      </c>
      <c r="E124" s="34"/>
      <c r="F124" s="209" t="s">
        <v>285</v>
      </c>
      <c r="G124" s="34"/>
      <c r="H124" s="34"/>
      <c r="I124" s="116"/>
      <c r="J124" s="34"/>
      <c r="K124" s="34"/>
      <c r="L124" s="37"/>
      <c r="M124" s="210"/>
      <c r="N124" s="65"/>
      <c r="O124" s="65"/>
      <c r="P124" s="65"/>
      <c r="Q124" s="65"/>
      <c r="R124" s="65"/>
      <c r="S124" s="65"/>
      <c r="T124" s="66"/>
      <c r="AT124" s="16" t="s">
        <v>226</v>
      </c>
      <c r="AU124" s="16" t="s">
        <v>87</v>
      </c>
    </row>
    <row r="125" spans="2:65" s="14" customFormat="1" ht="22.5">
      <c r="B125" s="238"/>
      <c r="C125" s="239"/>
      <c r="D125" s="208" t="s">
        <v>232</v>
      </c>
      <c r="E125" s="240" t="s">
        <v>1</v>
      </c>
      <c r="F125" s="241" t="s">
        <v>288</v>
      </c>
      <c r="G125" s="239"/>
      <c r="H125" s="240" t="s">
        <v>1</v>
      </c>
      <c r="I125" s="242"/>
      <c r="J125" s="239"/>
      <c r="K125" s="239"/>
      <c r="L125" s="243"/>
      <c r="M125" s="244"/>
      <c r="N125" s="245"/>
      <c r="O125" s="245"/>
      <c r="P125" s="245"/>
      <c r="Q125" s="245"/>
      <c r="R125" s="245"/>
      <c r="S125" s="245"/>
      <c r="T125" s="246"/>
      <c r="AT125" s="247" t="s">
        <v>232</v>
      </c>
      <c r="AU125" s="247" t="s">
        <v>87</v>
      </c>
      <c r="AV125" s="14" t="s">
        <v>87</v>
      </c>
      <c r="AW125" s="14" t="s">
        <v>36</v>
      </c>
      <c r="AX125" s="14" t="s">
        <v>80</v>
      </c>
      <c r="AY125" s="247" t="s">
        <v>219</v>
      </c>
    </row>
    <row r="126" spans="2:65" s="14" customFormat="1" ht="22.5">
      <c r="B126" s="238"/>
      <c r="C126" s="239"/>
      <c r="D126" s="208" t="s">
        <v>232</v>
      </c>
      <c r="E126" s="240" t="s">
        <v>1</v>
      </c>
      <c r="F126" s="241" t="s">
        <v>289</v>
      </c>
      <c r="G126" s="239"/>
      <c r="H126" s="240" t="s">
        <v>1</v>
      </c>
      <c r="I126" s="242"/>
      <c r="J126" s="239"/>
      <c r="K126" s="239"/>
      <c r="L126" s="243"/>
      <c r="M126" s="244"/>
      <c r="N126" s="245"/>
      <c r="O126" s="245"/>
      <c r="P126" s="245"/>
      <c r="Q126" s="245"/>
      <c r="R126" s="245"/>
      <c r="S126" s="245"/>
      <c r="T126" s="246"/>
      <c r="AT126" s="247" t="s">
        <v>232</v>
      </c>
      <c r="AU126" s="247" t="s">
        <v>87</v>
      </c>
      <c r="AV126" s="14" t="s">
        <v>87</v>
      </c>
      <c r="AW126" s="14" t="s">
        <v>36</v>
      </c>
      <c r="AX126" s="14" t="s">
        <v>80</v>
      </c>
      <c r="AY126" s="247" t="s">
        <v>219</v>
      </c>
    </row>
    <row r="127" spans="2:65" s="14" customFormat="1" ht="11.25">
      <c r="B127" s="238"/>
      <c r="C127" s="239"/>
      <c r="D127" s="208" t="s">
        <v>232</v>
      </c>
      <c r="E127" s="240" t="s">
        <v>1</v>
      </c>
      <c r="F127" s="241" t="s">
        <v>290</v>
      </c>
      <c r="G127" s="239"/>
      <c r="H127" s="240" t="s">
        <v>1</v>
      </c>
      <c r="I127" s="242"/>
      <c r="J127" s="239"/>
      <c r="K127" s="239"/>
      <c r="L127" s="243"/>
      <c r="M127" s="244"/>
      <c r="N127" s="245"/>
      <c r="O127" s="245"/>
      <c r="P127" s="245"/>
      <c r="Q127" s="245"/>
      <c r="R127" s="245"/>
      <c r="S127" s="245"/>
      <c r="T127" s="246"/>
      <c r="AT127" s="247" t="s">
        <v>232</v>
      </c>
      <c r="AU127" s="247" t="s">
        <v>87</v>
      </c>
      <c r="AV127" s="14" t="s">
        <v>87</v>
      </c>
      <c r="AW127" s="14" t="s">
        <v>36</v>
      </c>
      <c r="AX127" s="14" t="s">
        <v>80</v>
      </c>
      <c r="AY127" s="247" t="s">
        <v>219</v>
      </c>
    </row>
    <row r="128" spans="2:65" s="14" customFormat="1" ht="22.5">
      <c r="B128" s="238"/>
      <c r="C128" s="239"/>
      <c r="D128" s="208" t="s">
        <v>232</v>
      </c>
      <c r="E128" s="240" t="s">
        <v>1</v>
      </c>
      <c r="F128" s="241" t="s">
        <v>291</v>
      </c>
      <c r="G128" s="239"/>
      <c r="H128" s="240" t="s">
        <v>1</v>
      </c>
      <c r="I128" s="242"/>
      <c r="J128" s="239"/>
      <c r="K128" s="239"/>
      <c r="L128" s="243"/>
      <c r="M128" s="244"/>
      <c r="N128" s="245"/>
      <c r="O128" s="245"/>
      <c r="P128" s="245"/>
      <c r="Q128" s="245"/>
      <c r="R128" s="245"/>
      <c r="S128" s="245"/>
      <c r="T128" s="246"/>
      <c r="AT128" s="247" t="s">
        <v>232</v>
      </c>
      <c r="AU128" s="247" t="s">
        <v>87</v>
      </c>
      <c r="AV128" s="14" t="s">
        <v>87</v>
      </c>
      <c r="AW128" s="14" t="s">
        <v>36</v>
      </c>
      <c r="AX128" s="14" t="s">
        <v>80</v>
      </c>
      <c r="AY128" s="247" t="s">
        <v>219</v>
      </c>
    </row>
    <row r="129" spans="2:51" s="14" customFormat="1" ht="11.25">
      <c r="B129" s="238"/>
      <c r="C129" s="239"/>
      <c r="D129" s="208" t="s">
        <v>232</v>
      </c>
      <c r="E129" s="240" t="s">
        <v>1</v>
      </c>
      <c r="F129" s="241" t="s">
        <v>292</v>
      </c>
      <c r="G129" s="239"/>
      <c r="H129" s="240" t="s">
        <v>1</v>
      </c>
      <c r="I129" s="242"/>
      <c r="J129" s="239"/>
      <c r="K129" s="239"/>
      <c r="L129" s="243"/>
      <c r="M129" s="244"/>
      <c r="N129" s="245"/>
      <c r="O129" s="245"/>
      <c r="P129" s="245"/>
      <c r="Q129" s="245"/>
      <c r="R129" s="245"/>
      <c r="S129" s="245"/>
      <c r="T129" s="246"/>
      <c r="AT129" s="247" t="s">
        <v>232</v>
      </c>
      <c r="AU129" s="247" t="s">
        <v>87</v>
      </c>
      <c r="AV129" s="14" t="s">
        <v>87</v>
      </c>
      <c r="AW129" s="14" t="s">
        <v>36</v>
      </c>
      <c r="AX129" s="14" t="s">
        <v>80</v>
      </c>
      <c r="AY129" s="247" t="s">
        <v>219</v>
      </c>
    </row>
    <row r="130" spans="2:51" s="14" customFormat="1" ht="11.25">
      <c r="B130" s="238"/>
      <c r="C130" s="239"/>
      <c r="D130" s="208" t="s">
        <v>232</v>
      </c>
      <c r="E130" s="240" t="s">
        <v>1</v>
      </c>
      <c r="F130" s="241" t="s">
        <v>293</v>
      </c>
      <c r="G130" s="239"/>
      <c r="H130" s="240" t="s">
        <v>1</v>
      </c>
      <c r="I130" s="242"/>
      <c r="J130" s="239"/>
      <c r="K130" s="239"/>
      <c r="L130" s="243"/>
      <c r="M130" s="244"/>
      <c r="N130" s="245"/>
      <c r="O130" s="245"/>
      <c r="P130" s="245"/>
      <c r="Q130" s="245"/>
      <c r="R130" s="245"/>
      <c r="S130" s="245"/>
      <c r="T130" s="246"/>
      <c r="AT130" s="247" t="s">
        <v>232</v>
      </c>
      <c r="AU130" s="247" t="s">
        <v>87</v>
      </c>
      <c r="AV130" s="14" t="s">
        <v>87</v>
      </c>
      <c r="AW130" s="14" t="s">
        <v>36</v>
      </c>
      <c r="AX130" s="14" t="s">
        <v>80</v>
      </c>
      <c r="AY130" s="247" t="s">
        <v>219</v>
      </c>
    </row>
    <row r="131" spans="2:51" s="14" customFormat="1" ht="22.5">
      <c r="B131" s="238"/>
      <c r="C131" s="239"/>
      <c r="D131" s="208" t="s">
        <v>232</v>
      </c>
      <c r="E131" s="240" t="s">
        <v>1</v>
      </c>
      <c r="F131" s="241" t="s">
        <v>294</v>
      </c>
      <c r="G131" s="239"/>
      <c r="H131" s="240" t="s">
        <v>1</v>
      </c>
      <c r="I131" s="242"/>
      <c r="J131" s="239"/>
      <c r="K131" s="239"/>
      <c r="L131" s="243"/>
      <c r="M131" s="244"/>
      <c r="N131" s="245"/>
      <c r="O131" s="245"/>
      <c r="P131" s="245"/>
      <c r="Q131" s="245"/>
      <c r="R131" s="245"/>
      <c r="S131" s="245"/>
      <c r="T131" s="246"/>
      <c r="AT131" s="247" t="s">
        <v>232</v>
      </c>
      <c r="AU131" s="247" t="s">
        <v>87</v>
      </c>
      <c r="AV131" s="14" t="s">
        <v>87</v>
      </c>
      <c r="AW131" s="14" t="s">
        <v>36</v>
      </c>
      <c r="AX131" s="14" t="s">
        <v>80</v>
      </c>
      <c r="AY131" s="247" t="s">
        <v>219</v>
      </c>
    </row>
    <row r="132" spans="2:51" s="14" customFormat="1" ht="11.25">
      <c r="B132" s="238"/>
      <c r="C132" s="239"/>
      <c r="D132" s="208" t="s">
        <v>232</v>
      </c>
      <c r="E132" s="240" t="s">
        <v>1</v>
      </c>
      <c r="F132" s="241" t="s">
        <v>295</v>
      </c>
      <c r="G132" s="239"/>
      <c r="H132" s="240" t="s">
        <v>1</v>
      </c>
      <c r="I132" s="242"/>
      <c r="J132" s="239"/>
      <c r="K132" s="239"/>
      <c r="L132" s="243"/>
      <c r="M132" s="244"/>
      <c r="N132" s="245"/>
      <c r="O132" s="245"/>
      <c r="P132" s="245"/>
      <c r="Q132" s="245"/>
      <c r="R132" s="245"/>
      <c r="S132" s="245"/>
      <c r="T132" s="246"/>
      <c r="AT132" s="247" t="s">
        <v>232</v>
      </c>
      <c r="AU132" s="247" t="s">
        <v>87</v>
      </c>
      <c r="AV132" s="14" t="s">
        <v>87</v>
      </c>
      <c r="AW132" s="14" t="s">
        <v>36</v>
      </c>
      <c r="AX132" s="14" t="s">
        <v>80</v>
      </c>
      <c r="AY132" s="247" t="s">
        <v>219</v>
      </c>
    </row>
    <row r="133" spans="2:51" s="12" customFormat="1" ht="11.25">
      <c r="B133" s="211"/>
      <c r="C133" s="212"/>
      <c r="D133" s="208" t="s">
        <v>232</v>
      </c>
      <c r="E133" s="213" t="s">
        <v>1</v>
      </c>
      <c r="F133" s="214" t="s">
        <v>296</v>
      </c>
      <c r="G133" s="212"/>
      <c r="H133" s="215">
        <v>0.03</v>
      </c>
      <c r="I133" s="216"/>
      <c r="J133" s="212"/>
      <c r="K133" s="212"/>
      <c r="L133" s="217"/>
      <c r="M133" s="218"/>
      <c r="N133" s="219"/>
      <c r="O133" s="219"/>
      <c r="P133" s="219"/>
      <c r="Q133" s="219"/>
      <c r="R133" s="219"/>
      <c r="S133" s="219"/>
      <c r="T133" s="220"/>
      <c r="AT133" s="221" t="s">
        <v>232</v>
      </c>
      <c r="AU133" s="221" t="s">
        <v>87</v>
      </c>
      <c r="AV133" s="12" t="s">
        <v>89</v>
      </c>
      <c r="AW133" s="12" t="s">
        <v>36</v>
      </c>
      <c r="AX133" s="12" t="s">
        <v>80</v>
      </c>
      <c r="AY133" s="221" t="s">
        <v>219</v>
      </c>
    </row>
    <row r="134" spans="2:51" s="13" customFormat="1" ht="11.25">
      <c r="B134" s="222"/>
      <c r="C134" s="223"/>
      <c r="D134" s="208" t="s">
        <v>232</v>
      </c>
      <c r="E134" s="224" t="s">
        <v>1</v>
      </c>
      <c r="F134" s="225" t="s">
        <v>234</v>
      </c>
      <c r="G134" s="223"/>
      <c r="H134" s="226">
        <v>0.03</v>
      </c>
      <c r="I134" s="227"/>
      <c r="J134" s="223"/>
      <c r="K134" s="223"/>
      <c r="L134" s="228"/>
      <c r="M134" s="248"/>
      <c r="N134" s="249"/>
      <c r="O134" s="249"/>
      <c r="P134" s="249"/>
      <c r="Q134" s="249"/>
      <c r="R134" s="249"/>
      <c r="S134" s="249"/>
      <c r="T134" s="250"/>
      <c r="AT134" s="232" t="s">
        <v>232</v>
      </c>
      <c r="AU134" s="232" t="s">
        <v>87</v>
      </c>
      <c r="AV134" s="13" t="s">
        <v>225</v>
      </c>
      <c r="AW134" s="13" t="s">
        <v>36</v>
      </c>
      <c r="AX134" s="13" t="s">
        <v>87</v>
      </c>
      <c r="AY134" s="232" t="s">
        <v>219</v>
      </c>
    </row>
    <row r="135" spans="2:51" s="1" customFormat="1" ht="6.95" customHeight="1">
      <c r="B135" s="48"/>
      <c r="C135" s="49"/>
      <c r="D135" s="49"/>
      <c r="E135" s="49"/>
      <c r="F135" s="49"/>
      <c r="G135" s="49"/>
      <c r="H135" s="49"/>
      <c r="I135" s="147"/>
      <c r="J135" s="49"/>
      <c r="K135" s="49"/>
      <c r="L135" s="37"/>
    </row>
  </sheetData>
  <sheetProtection algorithmName="SHA-512" hashValue="psPGt2fpMEAvI0IoQE7c4YhBfgl2XC1uZ6H93GpnxoFy2gaq4x8OlgHEEuXBj9J+BzaD3Oa7fJ5dtyg+++LgZg==" saltValue="FmPQUnhqDYKnPqZPFHvm0SfGDAmoI1NjsgFaLT23Fqp2yUbdKXCezy28rKBGdI1UPKDuyHryWrKhF2p+ti+OLQ==" spinCount="100000" sheet="1" objects="1" scenarios="1" formatColumns="0" formatRows="0" autoFilter="0"/>
  <autoFilter ref="C120:K134"/>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8"/>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9"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3"/>
      <c r="M2" s="273"/>
      <c r="N2" s="273"/>
      <c r="O2" s="273"/>
      <c r="P2" s="273"/>
      <c r="Q2" s="273"/>
      <c r="R2" s="273"/>
      <c r="S2" s="273"/>
      <c r="T2" s="273"/>
      <c r="U2" s="273"/>
      <c r="V2" s="273"/>
      <c r="AT2" s="16" t="s">
        <v>111</v>
      </c>
    </row>
    <row r="3" spans="2:46" ht="6.95" customHeight="1">
      <c r="B3" s="110"/>
      <c r="C3" s="111"/>
      <c r="D3" s="111"/>
      <c r="E3" s="111"/>
      <c r="F3" s="111"/>
      <c r="G3" s="111"/>
      <c r="H3" s="111"/>
      <c r="I3" s="112"/>
      <c r="J3" s="111"/>
      <c r="K3" s="111"/>
      <c r="L3" s="19"/>
      <c r="AT3" s="16" t="s">
        <v>89</v>
      </c>
    </row>
    <row r="4" spans="2:46" ht="24.95" customHeight="1">
      <c r="B4" s="19"/>
      <c r="D4" s="113" t="s">
        <v>187</v>
      </c>
      <c r="L4" s="19"/>
      <c r="M4" s="114" t="s">
        <v>10</v>
      </c>
      <c r="AT4" s="16" t="s">
        <v>4</v>
      </c>
    </row>
    <row r="5" spans="2:46" ht="6.95" customHeight="1">
      <c r="B5" s="19"/>
      <c r="L5" s="19"/>
    </row>
    <row r="6" spans="2:46" ht="12" customHeight="1">
      <c r="B6" s="19"/>
      <c r="D6" s="115" t="s">
        <v>16</v>
      </c>
      <c r="L6" s="19"/>
    </row>
    <row r="7" spans="2:46" ht="16.5" customHeight="1">
      <c r="B7" s="19"/>
      <c r="E7" s="307" t="str">
        <f>'Rekapitulace stavby'!K6</f>
        <v>PPV, ř.km 0,000-18,500 - oprava betonového pláště</v>
      </c>
      <c r="F7" s="308"/>
      <c r="G7" s="308"/>
      <c r="H7" s="308"/>
      <c r="L7" s="19"/>
    </row>
    <row r="8" spans="2:46" ht="12" customHeight="1">
      <c r="B8" s="19"/>
      <c r="D8" s="115" t="s">
        <v>188</v>
      </c>
      <c r="L8" s="19"/>
    </row>
    <row r="9" spans="2:46" s="1" customFormat="1" ht="16.5" customHeight="1">
      <c r="B9" s="37"/>
      <c r="E9" s="307" t="s">
        <v>302</v>
      </c>
      <c r="F9" s="309"/>
      <c r="G9" s="309"/>
      <c r="H9" s="309"/>
      <c r="I9" s="116"/>
      <c r="L9" s="37"/>
    </row>
    <row r="10" spans="2:46" s="1" customFormat="1" ht="12" customHeight="1">
      <c r="B10" s="37"/>
      <c r="D10" s="115" t="s">
        <v>190</v>
      </c>
      <c r="I10" s="116"/>
      <c r="L10" s="37"/>
    </row>
    <row r="11" spans="2:46" s="1" customFormat="1" ht="36.950000000000003" customHeight="1">
      <c r="B11" s="37"/>
      <c r="E11" s="310" t="s">
        <v>303</v>
      </c>
      <c r="F11" s="309"/>
      <c r="G11" s="309"/>
      <c r="H11" s="309"/>
      <c r="I11" s="116"/>
      <c r="L11" s="37"/>
    </row>
    <row r="12" spans="2:46" s="1" customFormat="1" ht="11.25">
      <c r="B12" s="37"/>
      <c r="I12" s="116"/>
      <c r="L12" s="37"/>
    </row>
    <row r="13" spans="2:46" s="1" customFormat="1" ht="12" customHeight="1">
      <c r="B13" s="37"/>
      <c r="D13" s="115" t="s">
        <v>18</v>
      </c>
      <c r="F13" s="104" t="s">
        <v>1</v>
      </c>
      <c r="I13" s="117" t="s">
        <v>19</v>
      </c>
      <c r="J13" s="104" t="s">
        <v>1</v>
      </c>
      <c r="L13" s="37"/>
    </row>
    <row r="14" spans="2:46" s="1" customFormat="1" ht="12" customHeight="1">
      <c r="B14" s="37"/>
      <c r="D14" s="115" t="s">
        <v>20</v>
      </c>
      <c r="F14" s="104" t="s">
        <v>21</v>
      </c>
      <c r="I14" s="117" t="s">
        <v>22</v>
      </c>
      <c r="J14" s="118" t="str">
        <f>'Rekapitulace stavby'!AN8</f>
        <v>13. 5. 2019</v>
      </c>
      <c r="L14" s="37"/>
    </row>
    <row r="15" spans="2:46" s="1" customFormat="1" ht="10.9" customHeight="1">
      <c r="B15" s="37"/>
      <c r="I15" s="116"/>
      <c r="L15" s="37"/>
    </row>
    <row r="16" spans="2:46" s="1" customFormat="1" ht="12" customHeight="1">
      <c r="B16" s="37"/>
      <c r="D16" s="115" t="s">
        <v>24</v>
      </c>
      <c r="I16" s="117" t="s">
        <v>25</v>
      </c>
      <c r="J16" s="104" t="str">
        <f>IF('Rekapitulace stavby'!AN10="","",'Rekapitulace stavby'!AN10)</f>
        <v>70889988</v>
      </c>
      <c r="L16" s="37"/>
    </row>
    <row r="17" spans="2:12" s="1" customFormat="1" ht="18" customHeight="1">
      <c r="B17" s="37"/>
      <c r="E17" s="104" t="str">
        <f>IF('Rekapitulace stavby'!E11="","",'Rekapitulace stavby'!E11)</f>
        <v>Povodí Ohře, s.p.</v>
      </c>
      <c r="I17" s="117" t="s">
        <v>28</v>
      </c>
      <c r="J17" s="104" t="str">
        <f>IF('Rekapitulace stavby'!AN11="","",'Rekapitulace stavby'!AN11)</f>
        <v>CZ70889988</v>
      </c>
      <c r="L17" s="37"/>
    </row>
    <row r="18" spans="2:12" s="1" customFormat="1" ht="6.95" customHeight="1">
      <c r="B18" s="37"/>
      <c r="I18" s="116"/>
      <c r="L18" s="37"/>
    </row>
    <row r="19" spans="2:12" s="1" customFormat="1" ht="12" customHeight="1">
      <c r="B19" s="37"/>
      <c r="D19" s="115" t="s">
        <v>30</v>
      </c>
      <c r="I19" s="117" t="s">
        <v>25</v>
      </c>
      <c r="J19" s="29" t="str">
        <f>'Rekapitulace stavby'!AN13</f>
        <v>Vyplň údaj</v>
      </c>
      <c r="L19" s="37"/>
    </row>
    <row r="20" spans="2:12" s="1" customFormat="1" ht="18" customHeight="1">
      <c r="B20" s="37"/>
      <c r="E20" s="311" t="str">
        <f>'Rekapitulace stavby'!E14</f>
        <v>Vyplň údaj</v>
      </c>
      <c r="F20" s="312"/>
      <c r="G20" s="312"/>
      <c r="H20" s="312"/>
      <c r="I20" s="117" t="s">
        <v>28</v>
      </c>
      <c r="J20" s="29" t="str">
        <f>'Rekapitulace stavby'!AN14</f>
        <v>Vyplň údaj</v>
      </c>
      <c r="L20" s="37"/>
    </row>
    <row r="21" spans="2:12" s="1" customFormat="1" ht="6.95" customHeight="1">
      <c r="B21" s="37"/>
      <c r="I21" s="116"/>
      <c r="L21" s="37"/>
    </row>
    <row r="22" spans="2:12" s="1" customFormat="1" ht="12" customHeight="1">
      <c r="B22" s="37"/>
      <c r="D22" s="115" t="s">
        <v>32</v>
      </c>
      <c r="I22" s="117" t="s">
        <v>25</v>
      </c>
      <c r="J22" s="104" t="str">
        <f>IF('Rekapitulace stavby'!AN16="","",'Rekapitulace stavby'!AN16)</f>
        <v>44567430</v>
      </c>
      <c r="L22" s="37"/>
    </row>
    <row r="23" spans="2:12" s="1" customFormat="1" ht="18" customHeight="1">
      <c r="B23" s="37"/>
      <c r="E23" s="104" t="str">
        <f>IF('Rekapitulace stavby'!E17="","",'Rekapitulace stavby'!E17)</f>
        <v xml:space="preserve">AZ Consult, spol. s r.o. </v>
      </c>
      <c r="I23" s="117" t="s">
        <v>28</v>
      </c>
      <c r="J23" s="104" t="str">
        <f>IF('Rekapitulace stavby'!AN17="","",'Rekapitulace stavby'!AN17)</f>
        <v>CZ4456730</v>
      </c>
      <c r="L23" s="37"/>
    </row>
    <row r="24" spans="2:12" s="1" customFormat="1" ht="6.95" customHeight="1">
      <c r="B24" s="37"/>
      <c r="I24" s="116"/>
      <c r="L24" s="37"/>
    </row>
    <row r="25" spans="2:12" s="1" customFormat="1" ht="12" customHeight="1">
      <c r="B25" s="37"/>
      <c r="D25" s="115" t="s">
        <v>37</v>
      </c>
      <c r="I25" s="117" t="s">
        <v>25</v>
      </c>
      <c r="J25" s="104" t="str">
        <f>IF('Rekapitulace stavby'!AN19="","",'Rekapitulace stavby'!AN19)</f>
        <v/>
      </c>
      <c r="L25" s="37"/>
    </row>
    <row r="26" spans="2:12" s="1" customFormat="1" ht="18" customHeight="1">
      <c r="B26" s="37"/>
      <c r="E26" s="104" t="str">
        <f>IF('Rekapitulace stavby'!E20="","",'Rekapitulace stavby'!E20)</f>
        <v xml:space="preserve"> </v>
      </c>
      <c r="I26" s="117" t="s">
        <v>28</v>
      </c>
      <c r="J26" s="104" t="str">
        <f>IF('Rekapitulace stavby'!AN20="","",'Rekapitulace stavby'!AN20)</f>
        <v/>
      </c>
      <c r="L26" s="37"/>
    </row>
    <row r="27" spans="2:12" s="1" customFormat="1" ht="6.95" customHeight="1">
      <c r="B27" s="37"/>
      <c r="I27" s="116"/>
      <c r="L27" s="37"/>
    </row>
    <row r="28" spans="2:12" s="1" customFormat="1" ht="12" customHeight="1">
      <c r="B28" s="37"/>
      <c r="D28" s="115" t="s">
        <v>38</v>
      </c>
      <c r="I28" s="116"/>
      <c r="L28" s="37"/>
    </row>
    <row r="29" spans="2:12" s="7" customFormat="1" ht="16.5" customHeight="1">
      <c r="B29" s="119"/>
      <c r="E29" s="313" t="s">
        <v>304</v>
      </c>
      <c r="F29" s="313"/>
      <c r="G29" s="313"/>
      <c r="H29" s="313"/>
      <c r="I29" s="120"/>
      <c r="L29" s="119"/>
    </row>
    <row r="30" spans="2:12" s="1" customFormat="1" ht="6.95" customHeight="1">
      <c r="B30" s="37"/>
      <c r="I30" s="116"/>
      <c r="L30" s="37"/>
    </row>
    <row r="31" spans="2:12" s="1" customFormat="1" ht="6.95" customHeight="1">
      <c r="B31" s="37"/>
      <c r="D31" s="61"/>
      <c r="E31" s="61"/>
      <c r="F31" s="61"/>
      <c r="G31" s="61"/>
      <c r="H31" s="61"/>
      <c r="I31" s="121"/>
      <c r="J31" s="61"/>
      <c r="K31" s="61"/>
      <c r="L31" s="37"/>
    </row>
    <row r="32" spans="2:12" s="1" customFormat="1" ht="25.35" customHeight="1">
      <c r="B32" s="37"/>
      <c r="D32" s="122" t="s">
        <v>40</v>
      </c>
      <c r="I32" s="116"/>
      <c r="J32" s="123">
        <f>ROUND(J123, 2)</f>
        <v>0</v>
      </c>
      <c r="L32" s="37"/>
    </row>
    <row r="33" spans="2:12" s="1" customFormat="1" ht="6.95" customHeight="1">
      <c r="B33" s="37"/>
      <c r="D33" s="61"/>
      <c r="E33" s="61"/>
      <c r="F33" s="61"/>
      <c r="G33" s="61"/>
      <c r="H33" s="61"/>
      <c r="I33" s="121"/>
      <c r="J33" s="61"/>
      <c r="K33" s="61"/>
      <c r="L33" s="37"/>
    </row>
    <row r="34" spans="2:12" s="1" customFormat="1" ht="14.45" customHeight="1">
      <c r="B34" s="37"/>
      <c r="F34" s="124" t="s">
        <v>42</v>
      </c>
      <c r="I34" s="125" t="s">
        <v>41</v>
      </c>
      <c r="J34" s="124" t="s">
        <v>43</v>
      </c>
      <c r="L34" s="37"/>
    </row>
    <row r="35" spans="2:12" s="1" customFormat="1" ht="14.45" customHeight="1">
      <c r="B35" s="37"/>
      <c r="D35" s="126" t="s">
        <v>44</v>
      </c>
      <c r="E35" s="115" t="s">
        <v>45</v>
      </c>
      <c r="F35" s="127">
        <f>ROUND((SUM(BE123:BE137)),  2)</f>
        <v>0</v>
      </c>
      <c r="I35" s="128">
        <v>0.21</v>
      </c>
      <c r="J35" s="127">
        <f>ROUND(((SUM(BE123:BE137))*I35),  2)</f>
        <v>0</v>
      </c>
      <c r="L35" s="37"/>
    </row>
    <row r="36" spans="2:12" s="1" customFormat="1" ht="14.45" customHeight="1">
      <c r="B36" s="37"/>
      <c r="E36" s="115" t="s">
        <v>46</v>
      </c>
      <c r="F36" s="127">
        <f>ROUND((SUM(BF123:BF137)),  2)</f>
        <v>0</v>
      </c>
      <c r="I36" s="128">
        <v>0.15</v>
      </c>
      <c r="J36" s="127">
        <f>ROUND(((SUM(BF123:BF137))*I36),  2)</f>
        <v>0</v>
      </c>
      <c r="L36" s="37"/>
    </row>
    <row r="37" spans="2:12" s="1" customFormat="1" ht="14.45" hidden="1" customHeight="1">
      <c r="B37" s="37"/>
      <c r="E37" s="115" t="s">
        <v>47</v>
      </c>
      <c r="F37" s="127">
        <f>ROUND((SUM(BG123:BG137)),  2)</f>
        <v>0</v>
      </c>
      <c r="I37" s="128">
        <v>0.21</v>
      </c>
      <c r="J37" s="127">
        <f>0</f>
        <v>0</v>
      </c>
      <c r="L37" s="37"/>
    </row>
    <row r="38" spans="2:12" s="1" customFormat="1" ht="14.45" hidden="1" customHeight="1">
      <c r="B38" s="37"/>
      <c r="E38" s="115" t="s">
        <v>48</v>
      </c>
      <c r="F38" s="127">
        <f>ROUND((SUM(BH123:BH137)),  2)</f>
        <v>0</v>
      </c>
      <c r="I38" s="128">
        <v>0.15</v>
      </c>
      <c r="J38" s="127">
        <f>0</f>
        <v>0</v>
      </c>
      <c r="L38" s="37"/>
    </row>
    <row r="39" spans="2:12" s="1" customFormat="1" ht="14.45" hidden="1" customHeight="1">
      <c r="B39" s="37"/>
      <c r="E39" s="115" t="s">
        <v>49</v>
      </c>
      <c r="F39" s="127">
        <f>ROUND((SUM(BI123:BI137)),  2)</f>
        <v>0</v>
      </c>
      <c r="I39" s="128">
        <v>0</v>
      </c>
      <c r="J39" s="127">
        <f>0</f>
        <v>0</v>
      </c>
      <c r="L39" s="37"/>
    </row>
    <row r="40" spans="2:12" s="1" customFormat="1" ht="6.95" customHeight="1">
      <c r="B40" s="37"/>
      <c r="I40" s="116"/>
      <c r="L40" s="37"/>
    </row>
    <row r="41" spans="2:12" s="1" customFormat="1" ht="25.35" customHeight="1">
      <c r="B41" s="37"/>
      <c r="C41" s="129"/>
      <c r="D41" s="130" t="s">
        <v>50</v>
      </c>
      <c r="E41" s="131"/>
      <c r="F41" s="131"/>
      <c r="G41" s="132" t="s">
        <v>51</v>
      </c>
      <c r="H41" s="133" t="s">
        <v>52</v>
      </c>
      <c r="I41" s="134"/>
      <c r="J41" s="135">
        <f>SUM(J32:J39)</f>
        <v>0</v>
      </c>
      <c r="K41" s="136"/>
      <c r="L41" s="37"/>
    </row>
    <row r="42" spans="2:12" s="1" customFormat="1" ht="14.45" customHeight="1">
      <c r="B42" s="37"/>
      <c r="I42" s="116"/>
      <c r="L42" s="37"/>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7"/>
      <c r="D50" s="137" t="s">
        <v>53</v>
      </c>
      <c r="E50" s="138"/>
      <c r="F50" s="138"/>
      <c r="G50" s="137" t="s">
        <v>54</v>
      </c>
      <c r="H50" s="138"/>
      <c r="I50" s="139"/>
      <c r="J50" s="138"/>
      <c r="K50" s="138"/>
      <c r="L50" s="37"/>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7"/>
      <c r="D61" s="140" t="s">
        <v>55</v>
      </c>
      <c r="E61" s="141"/>
      <c r="F61" s="142" t="s">
        <v>56</v>
      </c>
      <c r="G61" s="140" t="s">
        <v>55</v>
      </c>
      <c r="H61" s="141"/>
      <c r="I61" s="143"/>
      <c r="J61" s="144" t="s">
        <v>56</v>
      </c>
      <c r="K61" s="141"/>
      <c r="L61" s="37"/>
    </row>
    <row r="62" spans="2:12" ht="11.25">
      <c r="B62" s="19"/>
      <c r="L62" s="19"/>
    </row>
    <row r="63" spans="2:12" ht="11.25">
      <c r="B63" s="19"/>
      <c r="L63" s="19"/>
    </row>
    <row r="64" spans="2:12" ht="11.25">
      <c r="B64" s="19"/>
      <c r="L64" s="19"/>
    </row>
    <row r="65" spans="2:12" s="1" customFormat="1" ht="12.75">
      <c r="B65" s="37"/>
      <c r="D65" s="137" t="s">
        <v>57</v>
      </c>
      <c r="E65" s="138"/>
      <c r="F65" s="138"/>
      <c r="G65" s="137" t="s">
        <v>58</v>
      </c>
      <c r="H65" s="138"/>
      <c r="I65" s="139"/>
      <c r="J65" s="138"/>
      <c r="K65" s="138"/>
      <c r="L65" s="37"/>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7"/>
      <c r="D76" s="140" t="s">
        <v>55</v>
      </c>
      <c r="E76" s="141"/>
      <c r="F76" s="142" t="s">
        <v>56</v>
      </c>
      <c r="G76" s="140" t="s">
        <v>55</v>
      </c>
      <c r="H76" s="141"/>
      <c r="I76" s="143"/>
      <c r="J76" s="144" t="s">
        <v>56</v>
      </c>
      <c r="K76" s="141"/>
      <c r="L76" s="37"/>
    </row>
    <row r="77" spans="2:12" s="1" customFormat="1" ht="14.45" customHeight="1">
      <c r="B77" s="145"/>
      <c r="C77" s="146"/>
      <c r="D77" s="146"/>
      <c r="E77" s="146"/>
      <c r="F77" s="146"/>
      <c r="G77" s="146"/>
      <c r="H77" s="146"/>
      <c r="I77" s="147"/>
      <c r="J77" s="146"/>
      <c r="K77" s="146"/>
      <c r="L77" s="37"/>
    </row>
    <row r="81" spans="2:12" s="1" customFormat="1" ht="6.95" customHeight="1">
      <c r="B81" s="148"/>
      <c r="C81" s="149"/>
      <c r="D81" s="149"/>
      <c r="E81" s="149"/>
      <c r="F81" s="149"/>
      <c r="G81" s="149"/>
      <c r="H81" s="149"/>
      <c r="I81" s="150"/>
      <c r="J81" s="149"/>
      <c r="K81" s="149"/>
      <c r="L81" s="37"/>
    </row>
    <row r="82" spans="2:12" s="1" customFormat="1" ht="24.95" customHeight="1">
      <c r="B82" s="33"/>
      <c r="C82" s="22" t="s">
        <v>193</v>
      </c>
      <c r="D82" s="34"/>
      <c r="E82" s="34"/>
      <c r="F82" s="34"/>
      <c r="G82" s="34"/>
      <c r="H82" s="34"/>
      <c r="I82" s="116"/>
      <c r="J82" s="34"/>
      <c r="K82" s="34"/>
      <c r="L82" s="37"/>
    </row>
    <row r="83" spans="2:12" s="1" customFormat="1" ht="6.95" customHeight="1">
      <c r="B83" s="33"/>
      <c r="C83" s="34"/>
      <c r="D83" s="34"/>
      <c r="E83" s="34"/>
      <c r="F83" s="34"/>
      <c r="G83" s="34"/>
      <c r="H83" s="34"/>
      <c r="I83" s="116"/>
      <c r="J83" s="34"/>
      <c r="K83" s="34"/>
      <c r="L83" s="37"/>
    </row>
    <row r="84" spans="2:12" s="1" customFormat="1" ht="12" customHeight="1">
      <c r="B84" s="33"/>
      <c r="C84" s="28" t="s">
        <v>16</v>
      </c>
      <c r="D84" s="34"/>
      <c r="E84" s="34"/>
      <c r="F84" s="34"/>
      <c r="G84" s="34"/>
      <c r="H84" s="34"/>
      <c r="I84" s="116"/>
      <c r="J84" s="34"/>
      <c r="K84" s="34"/>
      <c r="L84" s="37"/>
    </row>
    <row r="85" spans="2:12" s="1" customFormat="1" ht="16.5" customHeight="1">
      <c r="B85" s="33"/>
      <c r="C85" s="34"/>
      <c r="D85" s="34"/>
      <c r="E85" s="314" t="str">
        <f>E7</f>
        <v>PPV, ř.km 0,000-18,500 - oprava betonového pláště</v>
      </c>
      <c r="F85" s="315"/>
      <c r="G85" s="315"/>
      <c r="H85" s="315"/>
      <c r="I85" s="116"/>
      <c r="J85" s="34"/>
      <c r="K85" s="34"/>
      <c r="L85" s="37"/>
    </row>
    <row r="86" spans="2:12" ht="12" customHeight="1">
      <c r="B86" s="20"/>
      <c r="C86" s="28" t="s">
        <v>188</v>
      </c>
      <c r="D86" s="21"/>
      <c r="E86" s="21"/>
      <c r="F86" s="21"/>
      <c r="G86" s="21"/>
      <c r="H86" s="21"/>
      <c r="J86" s="21"/>
      <c r="K86" s="21"/>
      <c r="L86" s="19"/>
    </row>
    <row r="87" spans="2:12" s="1" customFormat="1" ht="16.5" customHeight="1">
      <c r="B87" s="33"/>
      <c r="C87" s="34"/>
      <c r="D87" s="34"/>
      <c r="E87" s="314" t="s">
        <v>302</v>
      </c>
      <c r="F87" s="316"/>
      <c r="G87" s="316"/>
      <c r="H87" s="316"/>
      <c r="I87" s="116"/>
      <c r="J87" s="34"/>
      <c r="K87" s="34"/>
      <c r="L87" s="37"/>
    </row>
    <row r="88" spans="2:12" s="1" customFormat="1" ht="12" customHeight="1">
      <c r="B88" s="33"/>
      <c r="C88" s="28" t="s">
        <v>190</v>
      </c>
      <c r="D88" s="34"/>
      <c r="E88" s="34"/>
      <c r="F88" s="34"/>
      <c r="G88" s="34"/>
      <c r="H88" s="34"/>
      <c r="I88" s="116"/>
      <c r="J88" s="34"/>
      <c r="K88" s="34"/>
      <c r="L88" s="37"/>
    </row>
    <row r="89" spans="2:12" s="1" customFormat="1" ht="16.5" customHeight="1">
      <c r="B89" s="33"/>
      <c r="C89" s="34"/>
      <c r="D89" s="34"/>
      <c r="E89" s="282" t="str">
        <f>E11</f>
        <v xml:space="preserve">SO07c - Bednění </v>
      </c>
      <c r="F89" s="316"/>
      <c r="G89" s="316"/>
      <c r="H89" s="316"/>
      <c r="I89" s="116"/>
      <c r="J89" s="34"/>
      <c r="K89" s="34"/>
      <c r="L89" s="37"/>
    </row>
    <row r="90" spans="2:12" s="1" customFormat="1" ht="6.95" customHeight="1">
      <c r="B90" s="33"/>
      <c r="C90" s="34"/>
      <c r="D90" s="34"/>
      <c r="E90" s="34"/>
      <c r="F90" s="34"/>
      <c r="G90" s="34"/>
      <c r="H90" s="34"/>
      <c r="I90" s="116"/>
      <c r="J90" s="34"/>
      <c r="K90" s="34"/>
      <c r="L90" s="37"/>
    </row>
    <row r="91" spans="2:12" s="1" customFormat="1" ht="12" customHeight="1">
      <c r="B91" s="33"/>
      <c r="C91" s="28" t="s">
        <v>20</v>
      </c>
      <c r="D91" s="34"/>
      <c r="E91" s="34"/>
      <c r="F91" s="26" t="str">
        <f>F14</f>
        <v xml:space="preserve"> </v>
      </c>
      <c r="G91" s="34"/>
      <c r="H91" s="34"/>
      <c r="I91" s="117" t="s">
        <v>22</v>
      </c>
      <c r="J91" s="60" t="str">
        <f>IF(J14="","",J14)</f>
        <v>13. 5. 2019</v>
      </c>
      <c r="K91" s="34"/>
      <c r="L91" s="37"/>
    </row>
    <row r="92" spans="2:12" s="1" customFormat="1" ht="6.95" customHeight="1">
      <c r="B92" s="33"/>
      <c r="C92" s="34"/>
      <c r="D92" s="34"/>
      <c r="E92" s="34"/>
      <c r="F92" s="34"/>
      <c r="G92" s="34"/>
      <c r="H92" s="34"/>
      <c r="I92" s="116"/>
      <c r="J92" s="34"/>
      <c r="K92" s="34"/>
      <c r="L92" s="37"/>
    </row>
    <row r="93" spans="2:12" s="1" customFormat="1" ht="27.95" customHeight="1">
      <c r="B93" s="33"/>
      <c r="C93" s="28" t="s">
        <v>24</v>
      </c>
      <c r="D93" s="34"/>
      <c r="E93" s="34"/>
      <c r="F93" s="26" t="str">
        <f>E17</f>
        <v>Povodí Ohře, s.p.</v>
      </c>
      <c r="G93" s="34"/>
      <c r="H93" s="34"/>
      <c r="I93" s="117" t="s">
        <v>32</v>
      </c>
      <c r="J93" s="31" t="str">
        <f>E23</f>
        <v xml:space="preserve">AZ Consult, spol. s r.o. </v>
      </c>
      <c r="K93" s="34"/>
      <c r="L93" s="37"/>
    </row>
    <row r="94" spans="2:12" s="1" customFormat="1" ht="15.2" customHeight="1">
      <c r="B94" s="33"/>
      <c r="C94" s="28" t="s">
        <v>30</v>
      </c>
      <c r="D94" s="34"/>
      <c r="E94" s="34"/>
      <c r="F94" s="26" t="str">
        <f>IF(E20="","",E20)</f>
        <v>Vyplň údaj</v>
      </c>
      <c r="G94" s="34"/>
      <c r="H94" s="34"/>
      <c r="I94" s="117" t="s">
        <v>37</v>
      </c>
      <c r="J94" s="31" t="str">
        <f>E26</f>
        <v xml:space="preserve"> </v>
      </c>
      <c r="K94" s="34"/>
      <c r="L94" s="37"/>
    </row>
    <row r="95" spans="2:12" s="1" customFormat="1" ht="10.35" customHeight="1">
      <c r="B95" s="33"/>
      <c r="C95" s="34"/>
      <c r="D95" s="34"/>
      <c r="E95" s="34"/>
      <c r="F95" s="34"/>
      <c r="G95" s="34"/>
      <c r="H95" s="34"/>
      <c r="I95" s="116"/>
      <c r="J95" s="34"/>
      <c r="K95" s="34"/>
      <c r="L95" s="37"/>
    </row>
    <row r="96" spans="2:12" s="1" customFormat="1" ht="29.25" customHeight="1">
      <c r="B96" s="33"/>
      <c r="C96" s="151" t="s">
        <v>194</v>
      </c>
      <c r="D96" s="152"/>
      <c r="E96" s="152"/>
      <c r="F96" s="152"/>
      <c r="G96" s="152"/>
      <c r="H96" s="152"/>
      <c r="I96" s="153"/>
      <c r="J96" s="154" t="s">
        <v>195</v>
      </c>
      <c r="K96" s="152"/>
      <c r="L96" s="37"/>
    </row>
    <row r="97" spans="2:47" s="1" customFormat="1" ht="10.35" customHeight="1">
      <c r="B97" s="33"/>
      <c r="C97" s="34"/>
      <c r="D97" s="34"/>
      <c r="E97" s="34"/>
      <c r="F97" s="34"/>
      <c r="G97" s="34"/>
      <c r="H97" s="34"/>
      <c r="I97" s="116"/>
      <c r="J97" s="34"/>
      <c r="K97" s="34"/>
      <c r="L97" s="37"/>
    </row>
    <row r="98" spans="2:47" s="1" customFormat="1" ht="22.9" customHeight="1">
      <c r="B98" s="33"/>
      <c r="C98" s="155" t="s">
        <v>196</v>
      </c>
      <c r="D98" s="34"/>
      <c r="E98" s="34"/>
      <c r="F98" s="34"/>
      <c r="G98" s="34"/>
      <c r="H98" s="34"/>
      <c r="I98" s="116"/>
      <c r="J98" s="78">
        <f>J123</f>
        <v>0</v>
      </c>
      <c r="K98" s="34"/>
      <c r="L98" s="37"/>
      <c r="AU98" s="16" t="s">
        <v>197</v>
      </c>
    </row>
    <row r="99" spans="2:47" s="8" customFormat="1" ht="24.95" customHeight="1">
      <c r="B99" s="156"/>
      <c r="C99" s="157"/>
      <c r="D99" s="158" t="s">
        <v>198</v>
      </c>
      <c r="E99" s="159"/>
      <c r="F99" s="159"/>
      <c r="G99" s="159"/>
      <c r="H99" s="159"/>
      <c r="I99" s="160"/>
      <c r="J99" s="161">
        <f>J124</f>
        <v>0</v>
      </c>
      <c r="K99" s="157"/>
      <c r="L99" s="162"/>
    </row>
    <row r="100" spans="2:47" s="9" customFormat="1" ht="19.899999999999999" customHeight="1">
      <c r="B100" s="163"/>
      <c r="C100" s="98"/>
      <c r="D100" s="164" t="s">
        <v>201</v>
      </c>
      <c r="E100" s="165"/>
      <c r="F100" s="165"/>
      <c r="G100" s="165"/>
      <c r="H100" s="165"/>
      <c r="I100" s="166"/>
      <c r="J100" s="167">
        <f>J125</f>
        <v>0</v>
      </c>
      <c r="K100" s="98"/>
      <c r="L100" s="168"/>
    </row>
    <row r="101" spans="2:47" s="9" customFormat="1" ht="19.899999999999999" customHeight="1">
      <c r="B101" s="163"/>
      <c r="C101" s="98"/>
      <c r="D101" s="164" t="s">
        <v>305</v>
      </c>
      <c r="E101" s="165"/>
      <c r="F101" s="165"/>
      <c r="G101" s="165"/>
      <c r="H101" s="165"/>
      <c r="I101" s="166"/>
      <c r="J101" s="167">
        <f>J134</f>
        <v>0</v>
      </c>
      <c r="K101" s="98"/>
      <c r="L101" s="168"/>
    </row>
    <row r="102" spans="2:47" s="1" customFormat="1" ht="21.75" customHeight="1">
      <c r="B102" s="33"/>
      <c r="C102" s="34"/>
      <c r="D102" s="34"/>
      <c r="E102" s="34"/>
      <c r="F102" s="34"/>
      <c r="G102" s="34"/>
      <c r="H102" s="34"/>
      <c r="I102" s="116"/>
      <c r="J102" s="34"/>
      <c r="K102" s="34"/>
      <c r="L102" s="37"/>
    </row>
    <row r="103" spans="2:47" s="1" customFormat="1" ht="6.95" customHeight="1">
      <c r="B103" s="48"/>
      <c r="C103" s="49"/>
      <c r="D103" s="49"/>
      <c r="E103" s="49"/>
      <c r="F103" s="49"/>
      <c r="G103" s="49"/>
      <c r="H103" s="49"/>
      <c r="I103" s="147"/>
      <c r="J103" s="49"/>
      <c r="K103" s="49"/>
      <c r="L103" s="37"/>
    </row>
    <row r="107" spans="2:47" s="1" customFormat="1" ht="6.95" customHeight="1">
      <c r="B107" s="50"/>
      <c r="C107" s="51"/>
      <c r="D107" s="51"/>
      <c r="E107" s="51"/>
      <c r="F107" s="51"/>
      <c r="G107" s="51"/>
      <c r="H107" s="51"/>
      <c r="I107" s="150"/>
      <c r="J107" s="51"/>
      <c r="K107" s="51"/>
      <c r="L107" s="37"/>
    </row>
    <row r="108" spans="2:47" s="1" customFormat="1" ht="24.95" customHeight="1">
      <c r="B108" s="33"/>
      <c r="C108" s="22" t="s">
        <v>204</v>
      </c>
      <c r="D108" s="34"/>
      <c r="E108" s="34"/>
      <c r="F108" s="34"/>
      <c r="G108" s="34"/>
      <c r="H108" s="34"/>
      <c r="I108" s="116"/>
      <c r="J108" s="34"/>
      <c r="K108" s="34"/>
      <c r="L108" s="37"/>
    </row>
    <row r="109" spans="2:47" s="1" customFormat="1" ht="6.95" customHeight="1">
      <c r="B109" s="33"/>
      <c r="C109" s="34"/>
      <c r="D109" s="34"/>
      <c r="E109" s="34"/>
      <c r="F109" s="34"/>
      <c r="G109" s="34"/>
      <c r="H109" s="34"/>
      <c r="I109" s="116"/>
      <c r="J109" s="34"/>
      <c r="K109" s="34"/>
      <c r="L109" s="37"/>
    </row>
    <row r="110" spans="2:47" s="1" customFormat="1" ht="12" customHeight="1">
      <c r="B110" s="33"/>
      <c r="C110" s="28" t="s">
        <v>16</v>
      </c>
      <c r="D110" s="34"/>
      <c r="E110" s="34"/>
      <c r="F110" s="34"/>
      <c r="G110" s="34"/>
      <c r="H110" s="34"/>
      <c r="I110" s="116"/>
      <c r="J110" s="34"/>
      <c r="K110" s="34"/>
      <c r="L110" s="37"/>
    </row>
    <row r="111" spans="2:47" s="1" customFormat="1" ht="16.5" customHeight="1">
      <c r="B111" s="33"/>
      <c r="C111" s="34"/>
      <c r="D111" s="34"/>
      <c r="E111" s="314" t="str">
        <f>E7</f>
        <v>PPV, ř.km 0,000-18,500 - oprava betonového pláště</v>
      </c>
      <c r="F111" s="315"/>
      <c r="G111" s="315"/>
      <c r="H111" s="315"/>
      <c r="I111" s="116"/>
      <c r="J111" s="34"/>
      <c r="K111" s="34"/>
      <c r="L111" s="37"/>
    </row>
    <row r="112" spans="2:47" ht="12" customHeight="1">
      <c r="B112" s="20"/>
      <c r="C112" s="28" t="s">
        <v>188</v>
      </c>
      <c r="D112" s="21"/>
      <c r="E112" s="21"/>
      <c r="F112" s="21"/>
      <c r="G112" s="21"/>
      <c r="H112" s="21"/>
      <c r="J112" s="21"/>
      <c r="K112" s="21"/>
      <c r="L112" s="19"/>
    </row>
    <row r="113" spans="2:65" s="1" customFormat="1" ht="16.5" customHeight="1">
      <c r="B113" s="33"/>
      <c r="C113" s="34"/>
      <c r="D113" s="34"/>
      <c r="E113" s="314" t="s">
        <v>302</v>
      </c>
      <c r="F113" s="316"/>
      <c r="G113" s="316"/>
      <c r="H113" s="316"/>
      <c r="I113" s="116"/>
      <c r="J113" s="34"/>
      <c r="K113" s="34"/>
      <c r="L113" s="37"/>
    </row>
    <row r="114" spans="2:65" s="1" customFormat="1" ht="12" customHeight="1">
      <c r="B114" s="33"/>
      <c r="C114" s="28" t="s">
        <v>190</v>
      </c>
      <c r="D114" s="34"/>
      <c r="E114" s="34"/>
      <c r="F114" s="34"/>
      <c r="G114" s="34"/>
      <c r="H114" s="34"/>
      <c r="I114" s="116"/>
      <c r="J114" s="34"/>
      <c r="K114" s="34"/>
      <c r="L114" s="37"/>
    </row>
    <row r="115" spans="2:65" s="1" customFormat="1" ht="16.5" customHeight="1">
      <c r="B115" s="33"/>
      <c r="C115" s="34"/>
      <c r="D115" s="34"/>
      <c r="E115" s="282" t="str">
        <f>E11</f>
        <v xml:space="preserve">SO07c - Bednění </v>
      </c>
      <c r="F115" s="316"/>
      <c r="G115" s="316"/>
      <c r="H115" s="316"/>
      <c r="I115" s="116"/>
      <c r="J115" s="34"/>
      <c r="K115" s="34"/>
      <c r="L115" s="37"/>
    </row>
    <row r="116" spans="2:65" s="1" customFormat="1" ht="6.95" customHeight="1">
      <c r="B116" s="33"/>
      <c r="C116" s="34"/>
      <c r="D116" s="34"/>
      <c r="E116" s="34"/>
      <c r="F116" s="34"/>
      <c r="G116" s="34"/>
      <c r="H116" s="34"/>
      <c r="I116" s="116"/>
      <c r="J116" s="34"/>
      <c r="K116" s="34"/>
      <c r="L116" s="37"/>
    </row>
    <row r="117" spans="2:65" s="1" customFormat="1" ht="12" customHeight="1">
      <c r="B117" s="33"/>
      <c r="C117" s="28" t="s">
        <v>20</v>
      </c>
      <c r="D117" s="34"/>
      <c r="E117" s="34"/>
      <c r="F117" s="26" t="str">
        <f>F14</f>
        <v xml:space="preserve"> </v>
      </c>
      <c r="G117" s="34"/>
      <c r="H117" s="34"/>
      <c r="I117" s="117" t="s">
        <v>22</v>
      </c>
      <c r="J117" s="60" t="str">
        <f>IF(J14="","",J14)</f>
        <v>13. 5. 2019</v>
      </c>
      <c r="K117" s="34"/>
      <c r="L117" s="37"/>
    </row>
    <row r="118" spans="2:65" s="1" customFormat="1" ht="6.95" customHeight="1">
      <c r="B118" s="33"/>
      <c r="C118" s="34"/>
      <c r="D118" s="34"/>
      <c r="E118" s="34"/>
      <c r="F118" s="34"/>
      <c r="G118" s="34"/>
      <c r="H118" s="34"/>
      <c r="I118" s="116"/>
      <c r="J118" s="34"/>
      <c r="K118" s="34"/>
      <c r="L118" s="37"/>
    </row>
    <row r="119" spans="2:65" s="1" customFormat="1" ht="27.95" customHeight="1">
      <c r="B119" s="33"/>
      <c r="C119" s="28" t="s">
        <v>24</v>
      </c>
      <c r="D119" s="34"/>
      <c r="E119" s="34"/>
      <c r="F119" s="26" t="str">
        <f>E17</f>
        <v>Povodí Ohře, s.p.</v>
      </c>
      <c r="G119" s="34"/>
      <c r="H119" s="34"/>
      <c r="I119" s="117" t="s">
        <v>32</v>
      </c>
      <c r="J119" s="31" t="str">
        <f>E23</f>
        <v xml:space="preserve">AZ Consult, spol. s r.o. </v>
      </c>
      <c r="K119" s="34"/>
      <c r="L119" s="37"/>
    </row>
    <row r="120" spans="2:65" s="1" customFormat="1" ht="15.2" customHeight="1">
      <c r="B120" s="33"/>
      <c r="C120" s="28" t="s">
        <v>30</v>
      </c>
      <c r="D120" s="34"/>
      <c r="E120" s="34"/>
      <c r="F120" s="26" t="str">
        <f>IF(E20="","",E20)</f>
        <v>Vyplň údaj</v>
      </c>
      <c r="G120" s="34"/>
      <c r="H120" s="34"/>
      <c r="I120" s="117" t="s">
        <v>37</v>
      </c>
      <c r="J120" s="31" t="str">
        <f>E26</f>
        <v xml:space="preserve"> </v>
      </c>
      <c r="K120" s="34"/>
      <c r="L120" s="37"/>
    </row>
    <row r="121" spans="2:65" s="1" customFormat="1" ht="10.35" customHeight="1">
      <c r="B121" s="33"/>
      <c r="C121" s="34"/>
      <c r="D121" s="34"/>
      <c r="E121" s="34"/>
      <c r="F121" s="34"/>
      <c r="G121" s="34"/>
      <c r="H121" s="34"/>
      <c r="I121" s="116"/>
      <c r="J121" s="34"/>
      <c r="K121" s="34"/>
      <c r="L121" s="37"/>
    </row>
    <row r="122" spans="2:65" s="10" customFormat="1" ht="29.25" customHeight="1">
      <c r="B122" s="169"/>
      <c r="C122" s="170" t="s">
        <v>205</v>
      </c>
      <c r="D122" s="171" t="s">
        <v>65</v>
      </c>
      <c r="E122" s="171" t="s">
        <v>61</v>
      </c>
      <c r="F122" s="171" t="s">
        <v>62</v>
      </c>
      <c r="G122" s="171" t="s">
        <v>206</v>
      </c>
      <c r="H122" s="171" t="s">
        <v>207</v>
      </c>
      <c r="I122" s="172" t="s">
        <v>208</v>
      </c>
      <c r="J122" s="171" t="s">
        <v>195</v>
      </c>
      <c r="K122" s="173" t="s">
        <v>209</v>
      </c>
      <c r="L122" s="174"/>
      <c r="M122" s="69" t="s">
        <v>1</v>
      </c>
      <c r="N122" s="70" t="s">
        <v>44</v>
      </c>
      <c r="O122" s="70" t="s">
        <v>210</v>
      </c>
      <c r="P122" s="70" t="s">
        <v>211</v>
      </c>
      <c r="Q122" s="70" t="s">
        <v>212</v>
      </c>
      <c r="R122" s="70" t="s">
        <v>213</v>
      </c>
      <c r="S122" s="70" t="s">
        <v>214</v>
      </c>
      <c r="T122" s="71" t="s">
        <v>215</v>
      </c>
    </row>
    <row r="123" spans="2:65" s="1" customFormat="1" ht="22.9" customHeight="1">
      <c r="B123" s="33"/>
      <c r="C123" s="76" t="s">
        <v>216</v>
      </c>
      <c r="D123" s="34"/>
      <c r="E123" s="34"/>
      <c r="F123" s="34"/>
      <c r="G123" s="34"/>
      <c r="H123" s="34"/>
      <c r="I123" s="116"/>
      <c r="J123" s="175">
        <f>BK123</f>
        <v>0</v>
      </c>
      <c r="K123" s="34"/>
      <c r="L123" s="37"/>
      <c r="M123" s="72"/>
      <c r="N123" s="73"/>
      <c r="O123" s="73"/>
      <c r="P123" s="176">
        <f>P124</f>
        <v>0</v>
      </c>
      <c r="Q123" s="73"/>
      <c r="R123" s="176">
        <f>R124</f>
        <v>2.6308800000000004E-3</v>
      </c>
      <c r="S123" s="73"/>
      <c r="T123" s="177">
        <f>T124</f>
        <v>0</v>
      </c>
      <c r="AT123" s="16" t="s">
        <v>79</v>
      </c>
      <c r="AU123" s="16" t="s">
        <v>197</v>
      </c>
      <c r="BK123" s="178">
        <f>BK124</f>
        <v>0</v>
      </c>
    </row>
    <row r="124" spans="2:65" s="11" customFormat="1" ht="25.9" customHeight="1">
      <c r="B124" s="179"/>
      <c r="C124" s="180"/>
      <c r="D124" s="181" t="s">
        <v>79</v>
      </c>
      <c r="E124" s="182" t="s">
        <v>217</v>
      </c>
      <c r="F124" s="182" t="s">
        <v>218</v>
      </c>
      <c r="G124" s="180"/>
      <c r="H124" s="180"/>
      <c r="I124" s="183"/>
      <c r="J124" s="184">
        <f>BK124</f>
        <v>0</v>
      </c>
      <c r="K124" s="180"/>
      <c r="L124" s="185"/>
      <c r="M124" s="186"/>
      <c r="N124" s="187"/>
      <c r="O124" s="187"/>
      <c r="P124" s="188">
        <f>P125+P134</f>
        <v>0</v>
      </c>
      <c r="Q124" s="187"/>
      <c r="R124" s="188">
        <f>R125+R134</f>
        <v>2.6308800000000004E-3</v>
      </c>
      <c r="S124" s="187"/>
      <c r="T124" s="189">
        <f>T125+T134</f>
        <v>0</v>
      </c>
      <c r="AR124" s="190" t="s">
        <v>87</v>
      </c>
      <c r="AT124" s="191" t="s">
        <v>79</v>
      </c>
      <c r="AU124" s="191" t="s">
        <v>80</v>
      </c>
      <c r="AY124" s="190" t="s">
        <v>219</v>
      </c>
      <c r="BK124" s="192">
        <f>BK125+BK134</f>
        <v>0</v>
      </c>
    </row>
    <row r="125" spans="2:65" s="11" customFormat="1" ht="22.9" customHeight="1">
      <c r="B125" s="179"/>
      <c r="C125" s="180"/>
      <c r="D125" s="181" t="s">
        <v>79</v>
      </c>
      <c r="E125" s="193" t="s">
        <v>236</v>
      </c>
      <c r="F125" s="193" t="s">
        <v>240</v>
      </c>
      <c r="G125" s="180"/>
      <c r="H125" s="180"/>
      <c r="I125" s="183"/>
      <c r="J125" s="194">
        <f>BK125</f>
        <v>0</v>
      </c>
      <c r="K125" s="180"/>
      <c r="L125" s="185"/>
      <c r="M125" s="186"/>
      <c r="N125" s="187"/>
      <c r="O125" s="187"/>
      <c r="P125" s="188">
        <f>SUM(P126:P133)</f>
        <v>0</v>
      </c>
      <c r="Q125" s="187"/>
      <c r="R125" s="188">
        <f>SUM(R126:R133)</f>
        <v>2.6308800000000004E-3</v>
      </c>
      <c r="S125" s="187"/>
      <c r="T125" s="189">
        <f>SUM(T126:T133)</f>
        <v>0</v>
      </c>
      <c r="AR125" s="190" t="s">
        <v>87</v>
      </c>
      <c r="AT125" s="191" t="s">
        <v>79</v>
      </c>
      <c r="AU125" s="191" t="s">
        <v>87</v>
      </c>
      <c r="AY125" s="190" t="s">
        <v>219</v>
      </c>
      <c r="BK125" s="192">
        <f>SUM(BK126:BK133)</f>
        <v>0</v>
      </c>
    </row>
    <row r="126" spans="2:65" s="1" customFormat="1" ht="16.5" customHeight="1">
      <c r="B126" s="33"/>
      <c r="C126" s="195" t="s">
        <v>87</v>
      </c>
      <c r="D126" s="195" t="s">
        <v>221</v>
      </c>
      <c r="E126" s="196" t="s">
        <v>306</v>
      </c>
      <c r="F126" s="197" t="s">
        <v>307</v>
      </c>
      <c r="G126" s="198" t="s">
        <v>308</v>
      </c>
      <c r="H126" s="199">
        <v>0.32400000000000001</v>
      </c>
      <c r="I126" s="200"/>
      <c r="J126" s="201">
        <f>ROUND(I126*H126,2)</f>
        <v>0</v>
      </c>
      <c r="K126" s="197" t="s">
        <v>230</v>
      </c>
      <c r="L126" s="37"/>
      <c r="M126" s="202" t="s">
        <v>1</v>
      </c>
      <c r="N126" s="203" t="s">
        <v>45</v>
      </c>
      <c r="O126" s="65"/>
      <c r="P126" s="204">
        <f>O126*H126</f>
        <v>0</v>
      </c>
      <c r="Q126" s="204">
        <v>7.26E-3</v>
      </c>
      <c r="R126" s="204">
        <f>Q126*H126</f>
        <v>2.3522400000000002E-3</v>
      </c>
      <c r="S126" s="204">
        <v>0</v>
      </c>
      <c r="T126" s="205">
        <f>S126*H126</f>
        <v>0</v>
      </c>
      <c r="AR126" s="206" t="s">
        <v>225</v>
      </c>
      <c r="AT126" s="206" t="s">
        <v>221</v>
      </c>
      <c r="AU126" s="206" t="s">
        <v>89</v>
      </c>
      <c r="AY126" s="16" t="s">
        <v>219</v>
      </c>
      <c r="BE126" s="207">
        <f>IF(N126="základní",J126,0)</f>
        <v>0</v>
      </c>
      <c r="BF126" s="207">
        <f>IF(N126="snížená",J126,0)</f>
        <v>0</v>
      </c>
      <c r="BG126" s="207">
        <f>IF(N126="zákl. přenesená",J126,0)</f>
        <v>0</v>
      </c>
      <c r="BH126" s="207">
        <f>IF(N126="sníž. přenesená",J126,0)</f>
        <v>0</v>
      </c>
      <c r="BI126" s="207">
        <f>IF(N126="nulová",J126,0)</f>
        <v>0</v>
      </c>
      <c r="BJ126" s="16" t="s">
        <v>87</v>
      </c>
      <c r="BK126" s="207">
        <f>ROUND(I126*H126,2)</f>
        <v>0</v>
      </c>
      <c r="BL126" s="16" t="s">
        <v>225</v>
      </c>
      <c r="BM126" s="206" t="s">
        <v>309</v>
      </c>
    </row>
    <row r="127" spans="2:65" s="1" customFormat="1" ht="48.75">
      <c r="B127" s="33"/>
      <c r="C127" s="34"/>
      <c r="D127" s="208" t="s">
        <v>226</v>
      </c>
      <c r="E127" s="34"/>
      <c r="F127" s="209" t="s">
        <v>310</v>
      </c>
      <c r="G127" s="34"/>
      <c r="H127" s="34"/>
      <c r="I127" s="116"/>
      <c r="J127" s="34"/>
      <c r="K127" s="34"/>
      <c r="L127" s="37"/>
      <c r="M127" s="210"/>
      <c r="N127" s="65"/>
      <c r="O127" s="65"/>
      <c r="P127" s="65"/>
      <c r="Q127" s="65"/>
      <c r="R127" s="65"/>
      <c r="S127" s="65"/>
      <c r="T127" s="66"/>
      <c r="AT127" s="16" t="s">
        <v>226</v>
      </c>
      <c r="AU127" s="16" t="s">
        <v>89</v>
      </c>
    </row>
    <row r="128" spans="2:65" s="1" customFormat="1" ht="195">
      <c r="B128" s="33"/>
      <c r="C128" s="34"/>
      <c r="D128" s="208" t="s">
        <v>245</v>
      </c>
      <c r="E128" s="34"/>
      <c r="F128" s="233" t="s">
        <v>311</v>
      </c>
      <c r="G128" s="34"/>
      <c r="H128" s="34"/>
      <c r="I128" s="116"/>
      <c r="J128" s="34"/>
      <c r="K128" s="34"/>
      <c r="L128" s="37"/>
      <c r="M128" s="210"/>
      <c r="N128" s="65"/>
      <c r="O128" s="65"/>
      <c r="P128" s="65"/>
      <c r="Q128" s="65"/>
      <c r="R128" s="65"/>
      <c r="S128" s="65"/>
      <c r="T128" s="66"/>
      <c r="AT128" s="16" t="s">
        <v>245</v>
      </c>
      <c r="AU128" s="16" t="s">
        <v>89</v>
      </c>
    </row>
    <row r="129" spans="2:65" s="12" customFormat="1" ht="11.25">
      <c r="B129" s="211"/>
      <c r="C129" s="212"/>
      <c r="D129" s="208" t="s">
        <v>232</v>
      </c>
      <c r="E129" s="213" t="s">
        <v>1</v>
      </c>
      <c r="F129" s="214" t="s">
        <v>312</v>
      </c>
      <c r="G129" s="212"/>
      <c r="H129" s="215">
        <v>0.32400000000000001</v>
      </c>
      <c r="I129" s="216"/>
      <c r="J129" s="212"/>
      <c r="K129" s="212"/>
      <c r="L129" s="217"/>
      <c r="M129" s="218"/>
      <c r="N129" s="219"/>
      <c r="O129" s="219"/>
      <c r="P129" s="219"/>
      <c r="Q129" s="219"/>
      <c r="R129" s="219"/>
      <c r="S129" s="219"/>
      <c r="T129" s="220"/>
      <c r="AT129" s="221" t="s">
        <v>232</v>
      </c>
      <c r="AU129" s="221" t="s">
        <v>89</v>
      </c>
      <c r="AV129" s="12" t="s">
        <v>89</v>
      </c>
      <c r="AW129" s="12" t="s">
        <v>36</v>
      </c>
      <c r="AX129" s="12" t="s">
        <v>80</v>
      </c>
      <c r="AY129" s="221" t="s">
        <v>219</v>
      </c>
    </row>
    <row r="130" spans="2:65" s="13" customFormat="1" ht="11.25">
      <c r="B130" s="222"/>
      <c r="C130" s="223"/>
      <c r="D130" s="208" t="s">
        <v>232</v>
      </c>
      <c r="E130" s="224" t="s">
        <v>1</v>
      </c>
      <c r="F130" s="225" t="s">
        <v>234</v>
      </c>
      <c r="G130" s="223"/>
      <c r="H130" s="226">
        <v>0.32400000000000001</v>
      </c>
      <c r="I130" s="227"/>
      <c r="J130" s="223"/>
      <c r="K130" s="223"/>
      <c r="L130" s="228"/>
      <c r="M130" s="229"/>
      <c r="N130" s="230"/>
      <c r="O130" s="230"/>
      <c r="P130" s="230"/>
      <c r="Q130" s="230"/>
      <c r="R130" s="230"/>
      <c r="S130" s="230"/>
      <c r="T130" s="231"/>
      <c r="AT130" s="232" t="s">
        <v>232</v>
      </c>
      <c r="AU130" s="232" t="s">
        <v>89</v>
      </c>
      <c r="AV130" s="13" t="s">
        <v>225</v>
      </c>
      <c r="AW130" s="13" t="s">
        <v>36</v>
      </c>
      <c r="AX130" s="13" t="s">
        <v>87</v>
      </c>
      <c r="AY130" s="232" t="s">
        <v>219</v>
      </c>
    </row>
    <row r="131" spans="2:65" s="1" customFormat="1" ht="24" customHeight="1">
      <c r="B131" s="33"/>
      <c r="C131" s="195" t="s">
        <v>89</v>
      </c>
      <c r="D131" s="195" t="s">
        <v>221</v>
      </c>
      <c r="E131" s="196" t="s">
        <v>313</v>
      </c>
      <c r="F131" s="197" t="s">
        <v>314</v>
      </c>
      <c r="G131" s="198" t="s">
        <v>308</v>
      </c>
      <c r="H131" s="199">
        <v>0.32400000000000001</v>
      </c>
      <c r="I131" s="200"/>
      <c r="J131" s="201">
        <f>ROUND(I131*H131,2)</f>
        <v>0</v>
      </c>
      <c r="K131" s="197" t="s">
        <v>230</v>
      </c>
      <c r="L131" s="37"/>
      <c r="M131" s="202" t="s">
        <v>1</v>
      </c>
      <c r="N131" s="203" t="s">
        <v>45</v>
      </c>
      <c r="O131" s="65"/>
      <c r="P131" s="204">
        <f>O131*H131</f>
        <v>0</v>
      </c>
      <c r="Q131" s="204">
        <v>8.5999999999999998E-4</v>
      </c>
      <c r="R131" s="204">
        <f>Q131*H131</f>
        <v>2.7863999999999997E-4</v>
      </c>
      <c r="S131" s="204">
        <v>0</v>
      </c>
      <c r="T131" s="205">
        <f>S131*H131</f>
        <v>0</v>
      </c>
      <c r="AR131" s="206" t="s">
        <v>225</v>
      </c>
      <c r="AT131" s="206" t="s">
        <v>221</v>
      </c>
      <c r="AU131" s="206" t="s">
        <v>89</v>
      </c>
      <c r="AY131" s="16" t="s">
        <v>219</v>
      </c>
      <c r="BE131" s="207">
        <f>IF(N131="základní",J131,0)</f>
        <v>0</v>
      </c>
      <c r="BF131" s="207">
        <f>IF(N131="snížená",J131,0)</f>
        <v>0</v>
      </c>
      <c r="BG131" s="207">
        <f>IF(N131="zákl. přenesená",J131,0)</f>
        <v>0</v>
      </c>
      <c r="BH131" s="207">
        <f>IF(N131="sníž. přenesená",J131,0)</f>
        <v>0</v>
      </c>
      <c r="BI131" s="207">
        <f>IF(N131="nulová",J131,0)</f>
        <v>0</v>
      </c>
      <c r="BJ131" s="16" t="s">
        <v>87</v>
      </c>
      <c r="BK131" s="207">
        <f>ROUND(I131*H131,2)</f>
        <v>0</v>
      </c>
      <c r="BL131" s="16" t="s">
        <v>225</v>
      </c>
      <c r="BM131" s="206" t="s">
        <v>315</v>
      </c>
    </row>
    <row r="132" spans="2:65" s="1" customFormat="1" ht="48.75">
      <c r="B132" s="33"/>
      <c r="C132" s="34"/>
      <c r="D132" s="208" t="s">
        <v>226</v>
      </c>
      <c r="E132" s="34"/>
      <c r="F132" s="209" t="s">
        <v>316</v>
      </c>
      <c r="G132" s="34"/>
      <c r="H132" s="34"/>
      <c r="I132" s="116"/>
      <c r="J132" s="34"/>
      <c r="K132" s="34"/>
      <c r="L132" s="37"/>
      <c r="M132" s="210"/>
      <c r="N132" s="65"/>
      <c r="O132" s="65"/>
      <c r="P132" s="65"/>
      <c r="Q132" s="65"/>
      <c r="R132" s="65"/>
      <c r="S132" s="65"/>
      <c r="T132" s="66"/>
      <c r="AT132" s="16" t="s">
        <v>226</v>
      </c>
      <c r="AU132" s="16" t="s">
        <v>89</v>
      </c>
    </row>
    <row r="133" spans="2:65" s="1" customFormat="1" ht="195">
      <c r="B133" s="33"/>
      <c r="C133" s="34"/>
      <c r="D133" s="208" t="s">
        <v>245</v>
      </c>
      <c r="E133" s="34"/>
      <c r="F133" s="233" t="s">
        <v>311</v>
      </c>
      <c r="G133" s="34"/>
      <c r="H133" s="34"/>
      <c r="I133" s="116"/>
      <c r="J133" s="34"/>
      <c r="K133" s="34"/>
      <c r="L133" s="37"/>
      <c r="M133" s="210"/>
      <c r="N133" s="65"/>
      <c r="O133" s="65"/>
      <c r="P133" s="65"/>
      <c r="Q133" s="65"/>
      <c r="R133" s="65"/>
      <c r="S133" s="65"/>
      <c r="T133" s="66"/>
      <c r="AT133" s="16" t="s">
        <v>245</v>
      </c>
      <c r="AU133" s="16" t="s">
        <v>89</v>
      </c>
    </row>
    <row r="134" spans="2:65" s="11" customFormat="1" ht="22.9" customHeight="1">
      <c r="B134" s="179"/>
      <c r="C134" s="180"/>
      <c r="D134" s="181" t="s">
        <v>79</v>
      </c>
      <c r="E134" s="193" t="s">
        <v>317</v>
      </c>
      <c r="F134" s="193" t="s">
        <v>318</v>
      </c>
      <c r="G134" s="180"/>
      <c r="H134" s="180"/>
      <c r="I134" s="183"/>
      <c r="J134" s="194">
        <f>BK134</f>
        <v>0</v>
      </c>
      <c r="K134" s="180"/>
      <c r="L134" s="185"/>
      <c r="M134" s="186"/>
      <c r="N134" s="187"/>
      <c r="O134" s="187"/>
      <c r="P134" s="188">
        <f>SUM(P135:P137)</f>
        <v>0</v>
      </c>
      <c r="Q134" s="187"/>
      <c r="R134" s="188">
        <f>SUM(R135:R137)</f>
        <v>0</v>
      </c>
      <c r="S134" s="187"/>
      <c r="T134" s="189">
        <f>SUM(T135:T137)</f>
        <v>0</v>
      </c>
      <c r="AR134" s="190" t="s">
        <v>87</v>
      </c>
      <c r="AT134" s="191" t="s">
        <v>79</v>
      </c>
      <c r="AU134" s="191" t="s">
        <v>87</v>
      </c>
      <c r="AY134" s="190" t="s">
        <v>219</v>
      </c>
      <c r="BK134" s="192">
        <f>SUM(BK135:BK137)</f>
        <v>0</v>
      </c>
    </row>
    <row r="135" spans="2:65" s="1" customFormat="1" ht="16.5" customHeight="1">
      <c r="B135" s="33"/>
      <c r="C135" s="195" t="s">
        <v>236</v>
      </c>
      <c r="D135" s="195" t="s">
        <v>221</v>
      </c>
      <c r="E135" s="196" t="s">
        <v>275</v>
      </c>
      <c r="F135" s="197" t="s">
        <v>276</v>
      </c>
      <c r="G135" s="198" t="s">
        <v>251</v>
      </c>
      <c r="H135" s="199">
        <v>3.0000000000000001E-3</v>
      </c>
      <c r="I135" s="200"/>
      <c r="J135" s="201">
        <f>ROUND(I135*H135,2)</f>
        <v>0</v>
      </c>
      <c r="K135" s="197" t="s">
        <v>230</v>
      </c>
      <c r="L135" s="37"/>
      <c r="M135" s="202" t="s">
        <v>1</v>
      </c>
      <c r="N135" s="203" t="s">
        <v>45</v>
      </c>
      <c r="O135" s="65"/>
      <c r="P135" s="204">
        <f>O135*H135</f>
        <v>0</v>
      </c>
      <c r="Q135" s="204">
        <v>0</v>
      </c>
      <c r="R135" s="204">
        <f>Q135*H135</f>
        <v>0</v>
      </c>
      <c r="S135" s="204">
        <v>0</v>
      </c>
      <c r="T135" s="205">
        <f>S135*H135</f>
        <v>0</v>
      </c>
      <c r="AR135" s="206" t="s">
        <v>225</v>
      </c>
      <c r="AT135" s="206" t="s">
        <v>221</v>
      </c>
      <c r="AU135" s="206" t="s">
        <v>89</v>
      </c>
      <c r="AY135" s="16" t="s">
        <v>219</v>
      </c>
      <c r="BE135" s="207">
        <f>IF(N135="základní",J135,0)</f>
        <v>0</v>
      </c>
      <c r="BF135" s="207">
        <f>IF(N135="snížená",J135,0)</f>
        <v>0</v>
      </c>
      <c r="BG135" s="207">
        <f>IF(N135="zákl. přenesená",J135,0)</f>
        <v>0</v>
      </c>
      <c r="BH135" s="207">
        <f>IF(N135="sníž. přenesená",J135,0)</f>
        <v>0</v>
      </c>
      <c r="BI135" s="207">
        <f>IF(N135="nulová",J135,0)</f>
        <v>0</v>
      </c>
      <c r="BJ135" s="16" t="s">
        <v>87</v>
      </c>
      <c r="BK135" s="207">
        <f>ROUND(I135*H135,2)</f>
        <v>0</v>
      </c>
      <c r="BL135" s="16" t="s">
        <v>225</v>
      </c>
      <c r="BM135" s="206" t="s">
        <v>319</v>
      </c>
    </row>
    <row r="136" spans="2:65" s="1" customFormat="1" ht="19.5">
      <c r="B136" s="33"/>
      <c r="C136" s="34"/>
      <c r="D136" s="208" t="s">
        <v>226</v>
      </c>
      <c r="E136" s="34"/>
      <c r="F136" s="209" t="s">
        <v>320</v>
      </c>
      <c r="G136" s="34"/>
      <c r="H136" s="34"/>
      <c r="I136" s="116"/>
      <c r="J136" s="34"/>
      <c r="K136" s="34"/>
      <c r="L136" s="37"/>
      <c r="M136" s="210"/>
      <c r="N136" s="65"/>
      <c r="O136" s="65"/>
      <c r="P136" s="65"/>
      <c r="Q136" s="65"/>
      <c r="R136" s="65"/>
      <c r="S136" s="65"/>
      <c r="T136" s="66"/>
      <c r="AT136" s="16" t="s">
        <v>226</v>
      </c>
      <c r="AU136" s="16" t="s">
        <v>89</v>
      </c>
    </row>
    <row r="137" spans="2:65" s="1" customFormat="1" ht="29.25">
      <c r="B137" s="33"/>
      <c r="C137" s="34"/>
      <c r="D137" s="208" t="s">
        <v>245</v>
      </c>
      <c r="E137" s="34"/>
      <c r="F137" s="233" t="s">
        <v>279</v>
      </c>
      <c r="G137" s="34"/>
      <c r="H137" s="34"/>
      <c r="I137" s="116"/>
      <c r="J137" s="34"/>
      <c r="K137" s="34"/>
      <c r="L137" s="37"/>
      <c r="M137" s="234"/>
      <c r="N137" s="235"/>
      <c r="O137" s="235"/>
      <c r="P137" s="235"/>
      <c r="Q137" s="235"/>
      <c r="R137" s="235"/>
      <c r="S137" s="235"/>
      <c r="T137" s="236"/>
      <c r="AT137" s="16" t="s">
        <v>245</v>
      </c>
      <c r="AU137" s="16" t="s">
        <v>89</v>
      </c>
    </row>
    <row r="138" spans="2:65" s="1" customFormat="1" ht="6.95" customHeight="1">
      <c r="B138" s="48"/>
      <c r="C138" s="49"/>
      <c r="D138" s="49"/>
      <c r="E138" s="49"/>
      <c r="F138" s="49"/>
      <c r="G138" s="49"/>
      <c r="H138" s="49"/>
      <c r="I138" s="147"/>
      <c r="J138" s="49"/>
      <c r="K138" s="49"/>
      <c r="L138" s="37"/>
    </row>
  </sheetData>
  <sheetProtection algorithmName="SHA-512" hashValue="cpRKBE61Zj2OL77V2+LmMn5DHEFcbJsw3Q2bDm/IJh9X8tXoipOIs3rH3TH7lq4oLQT9xhQG5nPugbvNlVlXIw==" saltValue="Haa7oJd7FCfZpXU5i3EBjm4Nflp/y7rVnBhzY3CTJBlA4udwkQiVQMzTnNKZa0jCGFsUzLrYSivP1pOZtqiS5Q==" spinCount="100000" sheet="1" objects="1" scenarios="1" formatColumns="0" formatRows="0" autoFilter="0"/>
  <autoFilter ref="C122:K137"/>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5"/>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9"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3"/>
      <c r="M2" s="273"/>
      <c r="N2" s="273"/>
      <c r="O2" s="273"/>
      <c r="P2" s="273"/>
      <c r="Q2" s="273"/>
      <c r="R2" s="273"/>
      <c r="S2" s="273"/>
      <c r="T2" s="273"/>
      <c r="U2" s="273"/>
      <c r="V2" s="273"/>
      <c r="AT2" s="16" t="s">
        <v>114</v>
      </c>
    </row>
    <row r="3" spans="2:46" ht="6.95" customHeight="1">
      <c r="B3" s="110"/>
      <c r="C3" s="111"/>
      <c r="D3" s="111"/>
      <c r="E3" s="111"/>
      <c r="F3" s="111"/>
      <c r="G3" s="111"/>
      <c r="H3" s="111"/>
      <c r="I3" s="112"/>
      <c r="J3" s="111"/>
      <c r="K3" s="111"/>
      <c r="L3" s="19"/>
      <c r="AT3" s="16" t="s">
        <v>89</v>
      </c>
    </row>
    <row r="4" spans="2:46" ht="24.95" customHeight="1">
      <c r="B4" s="19"/>
      <c r="D4" s="113" t="s">
        <v>187</v>
      </c>
      <c r="L4" s="19"/>
      <c r="M4" s="114" t="s">
        <v>10</v>
      </c>
      <c r="AT4" s="16" t="s">
        <v>4</v>
      </c>
    </row>
    <row r="5" spans="2:46" ht="6.95" customHeight="1">
      <c r="B5" s="19"/>
      <c r="L5" s="19"/>
    </row>
    <row r="6" spans="2:46" ht="12" customHeight="1">
      <c r="B6" s="19"/>
      <c r="D6" s="115" t="s">
        <v>16</v>
      </c>
      <c r="L6" s="19"/>
    </row>
    <row r="7" spans="2:46" ht="16.5" customHeight="1">
      <c r="B7" s="19"/>
      <c r="E7" s="307" t="str">
        <f>'Rekapitulace stavby'!K6</f>
        <v>PPV, ř.km 0,000-18,500 - oprava betonového pláště</v>
      </c>
      <c r="F7" s="308"/>
      <c r="G7" s="308"/>
      <c r="H7" s="308"/>
      <c r="L7" s="19"/>
    </row>
    <row r="8" spans="2:46" ht="12" customHeight="1">
      <c r="B8" s="19"/>
      <c r="D8" s="115" t="s">
        <v>188</v>
      </c>
      <c r="L8" s="19"/>
    </row>
    <row r="9" spans="2:46" s="1" customFormat="1" ht="16.5" customHeight="1">
      <c r="B9" s="37"/>
      <c r="E9" s="307" t="s">
        <v>302</v>
      </c>
      <c r="F9" s="309"/>
      <c r="G9" s="309"/>
      <c r="H9" s="309"/>
      <c r="I9" s="116"/>
      <c r="L9" s="37"/>
    </row>
    <row r="10" spans="2:46" s="1" customFormat="1" ht="12" customHeight="1">
      <c r="B10" s="37"/>
      <c r="D10" s="115" t="s">
        <v>190</v>
      </c>
      <c r="I10" s="116"/>
      <c r="L10" s="37"/>
    </row>
    <row r="11" spans="2:46" s="1" customFormat="1" ht="36.950000000000003" customHeight="1">
      <c r="B11" s="37"/>
      <c r="E11" s="310" t="s">
        <v>321</v>
      </c>
      <c r="F11" s="309"/>
      <c r="G11" s="309"/>
      <c r="H11" s="309"/>
      <c r="I11" s="116"/>
      <c r="L11" s="37"/>
    </row>
    <row r="12" spans="2:46" s="1" customFormat="1" ht="11.25">
      <c r="B12" s="37"/>
      <c r="I12" s="116"/>
      <c r="L12" s="37"/>
    </row>
    <row r="13" spans="2:46" s="1" customFormat="1" ht="12" customHeight="1">
      <c r="B13" s="37"/>
      <c r="D13" s="115" t="s">
        <v>18</v>
      </c>
      <c r="F13" s="104" t="s">
        <v>1</v>
      </c>
      <c r="I13" s="117" t="s">
        <v>19</v>
      </c>
      <c r="J13" s="104" t="s">
        <v>1</v>
      </c>
      <c r="L13" s="37"/>
    </row>
    <row r="14" spans="2:46" s="1" customFormat="1" ht="12" customHeight="1">
      <c r="B14" s="37"/>
      <c r="D14" s="115" t="s">
        <v>20</v>
      </c>
      <c r="F14" s="104" t="s">
        <v>21</v>
      </c>
      <c r="I14" s="117" t="s">
        <v>22</v>
      </c>
      <c r="J14" s="118" t="str">
        <f>'Rekapitulace stavby'!AN8</f>
        <v>13. 5. 2019</v>
      </c>
      <c r="L14" s="37"/>
    </row>
    <row r="15" spans="2:46" s="1" customFormat="1" ht="10.9" customHeight="1">
      <c r="B15" s="37"/>
      <c r="I15" s="116"/>
      <c r="L15" s="37"/>
    </row>
    <row r="16" spans="2:46" s="1" customFormat="1" ht="12" customHeight="1">
      <c r="B16" s="37"/>
      <c r="D16" s="115" t="s">
        <v>24</v>
      </c>
      <c r="I16" s="117" t="s">
        <v>25</v>
      </c>
      <c r="J16" s="104" t="str">
        <f>IF('Rekapitulace stavby'!AN10="","",'Rekapitulace stavby'!AN10)</f>
        <v>70889988</v>
      </c>
      <c r="L16" s="37"/>
    </row>
    <row r="17" spans="2:12" s="1" customFormat="1" ht="18" customHeight="1">
      <c r="B17" s="37"/>
      <c r="E17" s="104" t="str">
        <f>IF('Rekapitulace stavby'!E11="","",'Rekapitulace stavby'!E11)</f>
        <v>Povodí Ohře, s.p.</v>
      </c>
      <c r="I17" s="117" t="s">
        <v>28</v>
      </c>
      <c r="J17" s="104" t="str">
        <f>IF('Rekapitulace stavby'!AN11="","",'Rekapitulace stavby'!AN11)</f>
        <v>CZ70889988</v>
      </c>
      <c r="L17" s="37"/>
    </row>
    <row r="18" spans="2:12" s="1" customFormat="1" ht="6.95" customHeight="1">
      <c r="B18" s="37"/>
      <c r="I18" s="116"/>
      <c r="L18" s="37"/>
    </row>
    <row r="19" spans="2:12" s="1" customFormat="1" ht="12" customHeight="1">
      <c r="B19" s="37"/>
      <c r="D19" s="115" t="s">
        <v>30</v>
      </c>
      <c r="I19" s="117" t="s">
        <v>25</v>
      </c>
      <c r="J19" s="29" t="str">
        <f>'Rekapitulace stavby'!AN13</f>
        <v>Vyplň údaj</v>
      </c>
      <c r="L19" s="37"/>
    </row>
    <row r="20" spans="2:12" s="1" customFormat="1" ht="18" customHeight="1">
      <c r="B20" s="37"/>
      <c r="E20" s="311" t="str">
        <f>'Rekapitulace stavby'!E14</f>
        <v>Vyplň údaj</v>
      </c>
      <c r="F20" s="312"/>
      <c r="G20" s="312"/>
      <c r="H20" s="312"/>
      <c r="I20" s="117" t="s">
        <v>28</v>
      </c>
      <c r="J20" s="29" t="str">
        <f>'Rekapitulace stavby'!AN14</f>
        <v>Vyplň údaj</v>
      </c>
      <c r="L20" s="37"/>
    </row>
    <row r="21" spans="2:12" s="1" customFormat="1" ht="6.95" customHeight="1">
      <c r="B21" s="37"/>
      <c r="I21" s="116"/>
      <c r="L21" s="37"/>
    </row>
    <row r="22" spans="2:12" s="1" customFormat="1" ht="12" customHeight="1">
      <c r="B22" s="37"/>
      <c r="D22" s="115" t="s">
        <v>32</v>
      </c>
      <c r="I22" s="117" t="s">
        <v>25</v>
      </c>
      <c r="J22" s="104" t="str">
        <f>IF('Rekapitulace stavby'!AN16="","",'Rekapitulace stavby'!AN16)</f>
        <v>44567430</v>
      </c>
      <c r="L22" s="37"/>
    </row>
    <row r="23" spans="2:12" s="1" customFormat="1" ht="18" customHeight="1">
      <c r="B23" s="37"/>
      <c r="E23" s="104" t="str">
        <f>IF('Rekapitulace stavby'!E17="","",'Rekapitulace stavby'!E17)</f>
        <v xml:space="preserve">AZ Consult, spol. s r.o. </v>
      </c>
      <c r="I23" s="117" t="s">
        <v>28</v>
      </c>
      <c r="J23" s="104" t="str">
        <f>IF('Rekapitulace stavby'!AN17="","",'Rekapitulace stavby'!AN17)</f>
        <v>CZ4456730</v>
      </c>
      <c r="L23" s="37"/>
    </row>
    <row r="24" spans="2:12" s="1" customFormat="1" ht="6.95" customHeight="1">
      <c r="B24" s="37"/>
      <c r="I24" s="116"/>
      <c r="L24" s="37"/>
    </row>
    <row r="25" spans="2:12" s="1" customFormat="1" ht="12" customHeight="1">
      <c r="B25" s="37"/>
      <c r="D25" s="115" t="s">
        <v>37</v>
      </c>
      <c r="I25" s="117" t="s">
        <v>25</v>
      </c>
      <c r="J25" s="104" t="str">
        <f>IF('Rekapitulace stavby'!AN19="","",'Rekapitulace stavby'!AN19)</f>
        <v/>
      </c>
      <c r="L25" s="37"/>
    </row>
    <row r="26" spans="2:12" s="1" customFormat="1" ht="18" customHeight="1">
      <c r="B26" s="37"/>
      <c r="E26" s="104" t="str">
        <f>IF('Rekapitulace stavby'!E20="","",'Rekapitulace stavby'!E20)</f>
        <v xml:space="preserve"> </v>
      </c>
      <c r="I26" s="117" t="s">
        <v>28</v>
      </c>
      <c r="J26" s="104" t="str">
        <f>IF('Rekapitulace stavby'!AN20="","",'Rekapitulace stavby'!AN20)</f>
        <v/>
      </c>
      <c r="L26" s="37"/>
    </row>
    <row r="27" spans="2:12" s="1" customFormat="1" ht="6.95" customHeight="1">
      <c r="B27" s="37"/>
      <c r="I27" s="116"/>
      <c r="L27" s="37"/>
    </row>
    <row r="28" spans="2:12" s="1" customFormat="1" ht="12" customHeight="1">
      <c r="B28" s="37"/>
      <c r="D28" s="115" t="s">
        <v>38</v>
      </c>
      <c r="I28" s="116"/>
      <c r="L28" s="37"/>
    </row>
    <row r="29" spans="2:12" s="7" customFormat="1" ht="16.5" customHeight="1">
      <c r="B29" s="119"/>
      <c r="E29" s="313" t="s">
        <v>304</v>
      </c>
      <c r="F29" s="313"/>
      <c r="G29" s="313"/>
      <c r="H29" s="313"/>
      <c r="I29" s="120"/>
      <c r="L29" s="119"/>
    </row>
    <row r="30" spans="2:12" s="1" customFormat="1" ht="6.95" customHeight="1">
      <c r="B30" s="37"/>
      <c r="I30" s="116"/>
      <c r="L30" s="37"/>
    </row>
    <row r="31" spans="2:12" s="1" customFormat="1" ht="6.95" customHeight="1">
      <c r="B31" s="37"/>
      <c r="D31" s="61"/>
      <c r="E31" s="61"/>
      <c r="F31" s="61"/>
      <c r="G31" s="61"/>
      <c r="H31" s="61"/>
      <c r="I31" s="121"/>
      <c r="J31" s="61"/>
      <c r="K31" s="61"/>
      <c r="L31" s="37"/>
    </row>
    <row r="32" spans="2:12" s="1" customFormat="1" ht="25.35" customHeight="1">
      <c r="B32" s="37"/>
      <c r="D32" s="122" t="s">
        <v>40</v>
      </c>
      <c r="I32" s="116"/>
      <c r="J32" s="123">
        <f>ROUND(J121, 2)</f>
        <v>0</v>
      </c>
      <c r="L32" s="37"/>
    </row>
    <row r="33" spans="2:12" s="1" customFormat="1" ht="6.95" customHeight="1">
      <c r="B33" s="37"/>
      <c r="D33" s="61"/>
      <c r="E33" s="61"/>
      <c r="F33" s="61"/>
      <c r="G33" s="61"/>
      <c r="H33" s="61"/>
      <c r="I33" s="121"/>
      <c r="J33" s="61"/>
      <c r="K33" s="61"/>
      <c r="L33" s="37"/>
    </row>
    <row r="34" spans="2:12" s="1" customFormat="1" ht="14.45" customHeight="1">
      <c r="B34" s="37"/>
      <c r="F34" s="124" t="s">
        <v>42</v>
      </c>
      <c r="I34" s="125" t="s">
        <v>41</v>
      </c>
      <c r="J34" s="124" t="s">
        <v>43</v>
      </c>
      <c r="L34" s="37"/>
    </row>
    <row r="35" spans="2:12" s="1" customFormat="1" ht="14.45" customHeight="1">
      <c r="B35" s="37"/>
      <c r="D35" s="126" t="s">
        <v>44</v>
      </c>
      <c r="E35" s="115" t="s">
        <v>45</v>
      </c>
      <c r="F35" s="127">
        <f>ROUND((SUM(BE121:BE134)),  2)</f>
        <v>0</v>
      </c>
      <c r="I35" s="128">
        <v>0.21</v>
      </c>
      <c r="J35" s="127">
        <f>ROUND(((SUM(BE121:BE134))*I35),  2)</f>
        <v>0</v>
      </c>
      <c r="L35" s="37"/>
    </row>
    <row r="36" spans="2:12" s="1" customFormat="1" ht="14.45" customHeight="1">
      <c r="B36" s="37"/>
      <c r="E36" s="115" t="s">
        <v>46</v>
      </c>
      <c r="F36" s="127">
        <f>ROUND((SUM(BF121:BF134)),  2)</f>
        <v>0</v>
      </c>
      <c r="I36" s="128">
        <v>0.15</v>
      </c>
      <c r="J36" s="127">
        <f>ROUND(((SUM(BF121:BF134))*I36),  2)</f>
        <v>0</v>
      </c>
      <c r="L36" s="37"/>
    </row>
    <row r="37" spans="2:12" s="1" customFormat="1" ht="14.45" hidden="1" customHeight="1">
      <c r="B37" s="37"/>
      <c r="E37" s="115" t="s">
        <v>47</v>
      </c>
      <c r="F37" s="127">
        <f>ROUND((SUM(BG121:BG134)),  2)</f>
        <v>0</v>
      </c>
      <c r="I37" s="128">
        <v>0.21</v>
      </c>
      <c r="J37" s="127">
        <f>0</f>
        <v>0</v>
      </c>
      <c r="L37" s="37"/>
    </row>
    <row r="38" spans="2:12" s="1" customFormat="1" ht="14.45" hidden="1" customHeight="1">
      <c r="B38" s="37"/>
      <c r="E38" s="115" t="s">
        <v>48</v>
      </c>
      <c r="F38" s="127">
        <f>ROUND((SUM(BH121:BH134)),  2)</f>
        <v>0</v>
      </c>
      <c r="I38" s="128">
        <v>0.15</v>
      </c>
      <c r="J38" s="127">
        <f>0</f>
        <v>0</v>
      </c>
      <c r="L38" s="37"/>
    </row>
    <row r="39" spans="2:12" s="1" customFormat="1" ht="14.45" hidden="1" customHeight="1">
      <c r="B39" s="37"/>
      <c r="E39" s="115" t="s">
        <v>49</v>
      </c>
      <c r="F39" s="127">
        <f>ROUND((SUM(BI121:BI134)),  2)</f>
        <v>0</v>
      </c>
      <c r="I39" s="128">
        <v>0</v>
      </c>
      <c r="J39" s="127">
        <f>0</f>
        <v>0</v>
      </c>
      <c r="L39" s="37"/>
    </row>
    <row r="40" spans="2:12" s="1" customFormat="1" ht="6.95" customHeight="1">
      <c r="B40" s="37"/>
      <c r="I40" s="116"/>
      <c r="L40" s="37"/>
    </row>
    <row r="41" spans="2:12" s="1" customFormat="1" ht="25.35" customHeight="1">
      <c r="B41" s="37"/>
      <c r="C41" s="129"/>
      <c r="D41" s="130" t="s">
        <v>50</v>
      </c>
      <c r="E41" s="131"/>
      <c r="F41" s="131"/>
      <c r="G41" s="132" t="s">
        <v>51</v>
      </c>
      <c r="H41" s="133" t="s">
        <v>52</v>
      </c>
      <c r="I41" s="134"/>
      <c r="J41" s="135">
        <f>SUM(J32:J39)</f>
        <v>0</v>
      </c>
      <c r="K41" s="136"/>
      <c r="L41" s="37"/>
    </row>
    <row r="42" spans="2:12" s="1" customFormat="1" ht="14.45" customHeight="1">
      <c r="B42" s="37"/>
      <c r="I42" s="116"/>
      <c r="L42" s="37"/>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7"/>
      <c r="D50" s="137" t="s">
        <v>53</v>
      </c>
      <c r="E50" s="138"/>
      <c r="F50" s="138"/>
      <c r="G50" s="137" t="s">
        <v>54</v>
      </c>
      <c r="H50" s="138"/>
      <c r="I50" s="139"/>
      <c r="J50" s="138"/>
      <c r="K50" s="138"/>
      <c r="L50" s="37"/>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7"/>
      <c r="D61" s="140" t="s">
        <v>55</v>
      </c>
      <c r="E61" s="141"/>
      <c r="F61" s="142" t="s">
        <v>56</v>
      </c>
      <c r="G61" s="140" t="s">
        <v>55</v>
      </c>
      <c r="H61" s="141"/>
      <c r="I61" s="143"/>
      <c r="J61" s="144" t="s">
        <v>56</v>
      </c>
      <c r="K61" s="141"/>
      <c r="L61" s="37"/>
    </row>
    <row r="62" spans="2:12" ht="11.25">
      <c r="B62" s="19"/>
      <c r="L62" s="19"/>
    </row>
    <row r="63" spans="2:12" ht="11.25">
      <c r="B63" s="19"/>
      <c r="L63" s="19"/>
    </row>
    <row r="64" spans="2:12" ht="11.25">
      <c r="B64" s="19"/>
      <c r="L64" s="19"/>
    </row>
    <row r="65" spans="2:12" s="1" customFormat="1" ht="12.75">
      <c r="B65" s="37"/>
      <c r="D65" s="137" t="s">
        <v>57</v>
      </c>
      <c r="E65" s="138"/>
      <c r="F65" s="138"/>
      <c r="G65" s="137" t="s">
        <v>58</v>
      </c>
      <c r="H65" s="138"/>
      <c r="I65" s="139"/>
      <c r="J65" s="138"/>
      <c r="K65" s="138"/>
      <c r="L65" s="37"/>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7"/>
      <c r="D76" s="140" t="s">
        <v>55</v>
      </c>
      <c r="E76" s="141"/>
      <c r="F76" s="142" t="s">
        <v>56</v>
      </c>
      <c r="G76" s="140" t="s">
        <v>55</v>
      </c>
      <c r="H76" s="141"/>
      <c r="I76" s="143"/>
      <c r="J76" s="144" t="s">
        <v>56</v>
      </c>
      <c r="K76" s="141"/>
      <c r="L76" s="37"/>
    </row>
    <row r="77" spans="2:12" s="1" customFormat="1" ht="14.45" customHeight="1">
      <c r="B77" s="145"/>
      <c r="C77" s="146"/>
      <c r="D77" s="146"/>
      <c r="E77" s="146"/>
      <c r="F77" s="146"/>
      <c r="G77" s="146"/>
      <c r="H77" s="146"/>
      <c r="I77" s="147"/>
      <c r="J77" s="146"/>
      <c r="K77" s="146"/>
      <c r="L77" s="37"/>
    </row>
    <row r="81" spans="2:12" s="1" customFormat="1" ht="6.95" customHeight="1">
      <c r="B81" s="148"/>
      <c r="C81" s="149"/>
      <c r="D81" s="149"/>
      <c r="E81" s="149"/>
      <c r="F81" s="149"/>
      <c r="G81" s="149"/>
      <c r="H81" s="149"/>
      <c r="I81" s="150"/>
      <c r="J81" s="149"/>
      <c r="K81" s="149"/>
      <c r="L81" s="37"/>
    </row>
    <row r="82" spans="2:12" s="1" customFormat="1" ht="24.95" customHeight="1">
      <c r="B82" s="33"/>
      <c r="C82" s="22" t="s">
        <v>193</v>
      </c>
      <c r="D82" s="34"/>
      <c r="E82" s="34"/>
      <c r="F82" s="34"/>
      <c r="G82" s="34"/>
      <c r="H82" s="34"/>
      <c r="I82" s="116"/>
      <c r="J82" s="34"/>
      <c r="K82" s="34"/>
      <c r="L82" s="37"/>
    </row>
    <row r="83" spans="2:12" s="1" customFormat="1" ht="6.95" customHeight="1">
      <c r="B83" s="33"/>
      <c r="C83" s="34"/>
      <c r="D83" s="34"/>
      <c r="E83" s="34"/>
      <c r="F83" s="34"/>
      <c r="G83" s="34"/>
      <c r="H83" s="34"/>
      <c r="I83" s="116"/>
      <c r="J83" s="34"/>
      <c r="K83" s="34"/>
      <c r="L83" s="37"/>
    </row>
    <row r="84" spans="2:12" s="1" customFormat="1" ht="12" customHeight="1">
      <c r="B84" s="33"/>
      <c r="C84" s="28" t="s">
        <v>16</v>
      </c>
      <c r="D84" s="34"/>
      <c r="E84" s="34"/>
      <c r="F84" s="34"/>
      <c r="G84" s="34"/>
      <c r="H84" s="34"/>
      <c r="I84" s="116"/>
      <c r="J84" s="34"/>
      <c r="K84" s="34"/>
      <c r="L84" s="37"/>
    </row>
    <row r="85" spans="2:12" s="1" customFormat="1" ht="16.5" customHeight="1">
      <c r="B85" s="33"/>
      <c r="C85" s="34"/>
      <c r="D85" s="34"/>
      <c r="E85" s="314" t="str">
        <f>E7</f>
        <v>PPV, ř.km 0,000-18,500 - oprava betonového pláště</v>
      </c>
      <c r="F85" s="315"/>
      <c r="G85" s="315"/>
      <c r="H85" s="315"/>
      <c r="I85" s="116"/>
      <c r="J85" s="34"/>
      <c r="K85" s="34"/>
      <c r="L85" s="37"/>
    </row>
    <row r="86" spans="2:12" ht="12" customHeight="1">
      <c r="B86" s="20"/>
      <c r="C86" s="28" t="s">
        <v>188</v>
      </c>
      <c r="D86" s="21"/>
      <c r="E86" s="21"/>
      <c r="F86" s="21"/>
      <c r="G86" s="21"/>
      <c r="H86" s="21"/>
      <c r="J86" s="21"/>
      <c r="K86" s="21"/>
      <c r="L86" s="19"/>
    </row>
    <row r="87" spans="2:12" s="1" customFormat="1" ht="16.5" customHeight="1">
      <c r="B87" s="33"/>
      <c r="C87" s="34"/>
      <c r="D87" s="34"/>
      <c r="E87" s="314" t="s">
        <v>302</v>
      </c>
      <c r="F87" s="316"/>
      <c r="G87" s="316"/>
      <c r="H87" s="316"/>
      <c r="I87" s="116"/>
      <c r="J87" s="34"/>
      <c r="K87" s="34"/>
      <c r="L87" s="37"/>
    </row>
    <row r="88" spans="2:12" s="1" customFormat="1" ht="12" customHeight="1">
      <c r="B88" s="33"/>
      <c r="C88" s="28" t="s">
        <v>190</v>
      </c>
      <c r="D88" s="34"/>
      <c r="E88" s="34"/>
      <c r="F88" s="34"/>
      <c r="G88" s="34"/>
      <c r="H88" s="34"/>
      <c r="I88" s="116"/>
      <c r="J88" s="34"/>
      <c r="K88" s="34"/>
      <c r="L88" s="37"/>
    </row>
    <row r="89" spans="2:12" s="1" customFormat="1" ht="16.5" customHeight="1">
      <c r="B89" s="33"/>
      <c r="C89" s="34"/>
      <c r="D89" s="34"/>
      <c r="E89" s="282" t="str">
        <f>E11</f>
        <v xml:space="preserve">VON07c - Vedlejší a ostatní náklady </v>
      </c>
      <c r="F89" s="316"/>
      <c r="G89" s="316"/>
      <c r="H89" s="316"/>
      <c r="I89" s="116"/>
      <c r="J89" s="34"/>
      <c r="K89" s="34"/>
      <c r="L89" s="37"/>
    </row>
    <row r="90" spans="2:12" s="1" customFormat="1" ht="6.95" customHeight="1">
      <c r="B90" s="33"/>
      <c r="C90" s="34"/>
      <c r="D90" s="34"/>
      <c r="E90" s="34"/>
      <c r="F90" s="34"/>
      <c r="G90" s="34"/>
      <c r="H90" s="34"/>
      <c r="I90" s="116"/>
      <c r="J90" s="34"/>
      <c r="K90" s="34"/>
      <c r="L90" s="37"/>
    </row>
    <row r="91" spans="2:12" s="1" customFormat="1" ht="12" customHeight="1">
      <c r="B91" s="33"/>
      <c r="C91" s="28" t="s">
        <v>20</v>
      </c>
      <c r="D91" s="34"/>
      <c r="E91" s="34"/>
      <c r="F91" s="26" t="str">
        <f>F14</f>
        <v xml:space="preserve"> </v>
      </c>
      <c r="G91" s="34"/>
      <c r="H91" s="34"/>
      <c r="I91" s="117" t="s">
        <v>22</v>
      </c>
      <c r="J91" s="60" t="str">
        <f>IF(J14="","",J14)</f>
        <v>13. 5. 2019</v>
      </c>
      <c r="K91" s="34"/>
      <c r="L91" s="37"/>
    </row>
    <row r="92" spans="2:12" s="1" customFormat="1" ht="6.95" customHeight="1">
      <c r="B92" s="33"/>
      <c r="C92" s="34"/>
      <c r="D92" s="34"/>
      <c r="E92" s="34"/>
      <c r="F92" s="34"/>
      <c r="G92" s="34"/>
      <c r="H92" s="34"/>
      <c r="I92" s="116"/>
      <c r="J92" s="34"/>
      <c r="K92" s="34"/>
      <c r="L92" s="37"/>
    </row>
    <row r="93" spans="2:12" s="1" customFormat="1" ht="27.95" customHeight="1">
      <c r="B93" s="33"/>
      <c r="C93" s="28" t="s">
        <v>24</v>
      </c>
      <c r="D93" s="34"/>
      <c r="E93" s="34"/>
      <c r="F93" s="26" t="str">
        <f>E17</f>
        <v>Povodí Ohře, s.p.</v>
      </c>
      <c r="G93" s="34"/>
      <c r="H93" s="34"/>
      <c r="I93" s="117" t="s">
        <v>32</v>
      </c>
      <c r="J93" s="31" t="str">
        <f>E23</f>
        <v xml:space="preserve">AZ Consult, spol. s r.o. </v>
      </c>
      <c r="K93" s="34"/>
      <c r="L93" s="37"/>
    </row>
    <row r="94" spans="2:12" s="1" customFormat="1" ht="15.2" customHeight="1">
      <c r="B94" s="33"/>
      <c r="C94" s="28" t="s">
        <v>30</v>
      </c>
      <c r="D94" s="34"/>
      <c r="E94" s="34"/>
      <c r="F94" s="26" t="str">
        <f>IF(E20="","",E20)</f>
        <v>Vyplň údaj</v>
      </c>
      <c r="G94" s="34"/>
      <c r="H94" s="34"/>
      <c r="I94" s="117" t="s">
        <v>37</v>
      </c>
      <c r="J94" s="31" t="str">
        <f>E26</f>
        <v xml:space="preserve"> </v>
      </c>
      <c r="K94" s="34"/>
      <c r="L94" s="37"/>
    </row>
    <row r="95" spans="2:12" s="1" customFormat="1" ht="10.35" customHeight="1">
      <c r="B95" s="33"/>
      <c r="C95" s="34"/>
      <c r="D95" s="34"/>
      <c r="E95" s="34"/>
      <c r="F95" s="34"/>
      <c r="G95" s="34"/>
      <c r="H95" s="34"/>
      <c r="I95" s="116"/>
      <c r="J95" s="34"/>
      <c r="K95" s="34"/>
      <c r="L95" s="37"/>
    </row>
    <row r="96" spans="2:12" s="1" customFormat="1" ht="29.25" customHeight="1">
      <c r="B96" s="33"/>
      <c r="C96" s="151" t="s">
        <v>194</v>
      </c>
      <c r="D96" s="152"/>
      <c r="E96" s="152"/>
      <c r="F96" s="152"/>
      <c r="G96" s="152"/>
      <c r="H96" s="152"/>
      <c r="I96" s="153"/>
      <c r="J96" s="154" t="s">
        <v>195</v>
      </c>
      <c r="K96" s="152"/>
      <c r="L96" s="37"/>
    </row>
    <row r="97" spans="2:47" s="1" customFormat="1" ht="10.35" customHeight="1">
      <c r="B97" s="33"/>
      <c r="C97" s="34"/>
      <c r="D97" s="34"/>
      <c r="E97" s="34"/>
      <c r="F97" s="34"/>
      <c r="G97" s="34"/>
      <c r="H97" s="34"/>
      <c r="I97" s="116"/>
      <c r="J97" s="34"/>
      <c r="K97" s="34"/>
      <c r="L97" s="37"/>
    </row>
    <row r="98" spans="2:47" s="1" customFormat="1" ht="22.9" customHeight="1">
      <c r="B98" s="33"/>
      <c r="C98" s="155" t="s">
        <v>196</v>
      </c>
      <c r="D98" s="34"/>
      <c r="E98" s="34"/>
      <c r="F98" s="34"/>
      <c r="G98" s="34"/>
      <c r="H98" s="34"/>
      <c r="I98" s="116"/>
      <c r="J98" s="78">
        <f>J121</f>
        <v>0</v>
      </c>
      <c r="K98" s="34"/>
      <c r="L98" s="37"/>
      <c r="AU98" s="16" t="s">
        <v>197</v>
      </c>
    </row>
    <row r="99" spans="2:47" s="8" customFormat="1" ht="24.95" customHeight="1">
      <c r="B99" s="156"/>
      <c r="C99" s="157"/>
      <c r="D99" s="158" t="s">
        <v>281</v>
      </c>
      <c r="E99" s="159"/>
      <c r="F99" s="159"/>
      <c r="G99" s="159"/>
      <c r="H99" s="159"/>
      <c r="I99" s="160"/>
      <c r="J99" s="161">
        <f>J122</f>
        <v>0</v>
      </c>
      <c r="K99" s="157"/>
      <c r="L99" s="162"/>
    </row>
    <row r="100" spans="2:47" s="1" customFormat="1" ht="21.75" customHeight="1">
      <c r="B100" s="33"/>
      <c r="C100" s="34"/>
      <c r="D100" s="34"/>
      <c r="E100" s="34"/>
      <c r="F100" s="34"/>
      <c r="G100" s="34"/>
      <c r="H100" s="34"/>
      <c r="I100" s="116"/>
      <c r="J100" s="34"/>
      <c r="K100" s="34"/>
      <c r="L100" s="37"/>
    </row>
    <row r="101" spans="2:47" s="1" customFormat="1" ht="6.95" customHeight="1">
      <c r="B101" s="48"/>
      <c r="C101" s="49"/>
      <c r="D101" s="49"/>
      <c r="E101" s="49"/>
      <c r="F101" s="49"/>
      <c r="G101" s="49"/>
      <c r="H101" s="49"/>
      <c r="I101" s="147"/>
      <c r="J101" s="49"/>
      <c r="K101" s="49"/>
      <c r="L101" s="37"/>
    </row>
    <row r="105" spans="2:47" s="1" customFormat="1" ht="6.95" customHeight="1">
      <c r="B105" s="50"/>
      <c r="C105" s="51"/>
      <c r="D105" s="51"/>
      <c r="E105" s="51"/>
      <c r="F105" s="51"/>
      <c r="G105" s="51"/>
      <c r="H105" s="51"/>
      <c r="I105" s="150"/>
      <c r="J105" s="51"/>
      <c r="K105" s="51"/>
      <c r="L105" s="37"/>
    </row>
    <row r="106" spans="2:47" s="1" customFormat="1" ht="24.95" customHeight="1">
      <c r="B106" s="33"/>
      <c r="C106" s="22" t="s">
        <v>204</v>
      </c>
      <c r="D106" s="34"/>
      <c r="E106" s="34"/>
      <c r="F106" s="34"/>
      <c r="G106" s="34"/>
      <c r="H106" s="34"/>
      <c r="I106" s="116"/>
      <c r="J106" s="34"/>
      <c r="K106" s="34"/>
      <c r="L106" s="37"/>
    </row>
    <row r="107" spans="2:47" s="1" customFormat="1" ht="6.95" customHeight="1">
      <c r="B107" s="33"/>
      <c r="C107" s="34"/>
      <c r="D107" s="34"/>
      <c r="E107" s="34"/>
      <c r="F107" s="34"/>
      <c r="G107" s="34"/>
      <c r="H107" s="34"/>
      <c r="I107" s="116"/>
      <c r="J107" s="34"/>
      <c r="K107" s="34"/>
      <c r="L107" s="37"/>
    </row>
    <row r="108" spans="2:47" s="1" customFormat="1" ht="12" customHeight="1">
      <c r="B108" s="33"/>
      <c r="C108" s="28" t="s">
        <v>16</v>
      </c>
      <c r="D108" s="34"/>
      <c r="E108" s="34"/>
      <c r="F108" s="34"/>
      <c r="G108" s="34"/>
      <c r="H108" s="34"/>
      <c r="I108" s="116"/>
      <c r="J108" s="34"/>
      <c r="K108" s="34"/>
      <c r="L108" s="37"/>
    </row>
    <row r="109" spans="2:47" s="1" customFormat="1" ht="16.5" customHeight="1">
      <c r="B109" s="33"/>
      <c r="C109" s="34"/>
      <c r="D109" s="34"/>
      <c r="E109" s="314" t="str">
        <f>E7</f>
        <v>PPV, ř.km 0,000-18,500 - oprava betonového pláště</v>
      </c>
      <c r="F109" s="315"/>
      <c r="G109" s="315"/>
      <c r="H109" s="315"/>
      <c r="I109" s="116"/>
      <c r="J109" s="34"/>
      <c r="K109" s="34"/>
      <c r="L109" s="37"/>
    </row>
    <row r="110" spans="2:47" ht="12" customHeight="1">
      <c r="B110" s="20"/>
      <c r="C110" s="28" t="s">
        <v>188</v>
      </c>
      <c r="D110" s="21"/>
      <c r="E110" s="21"/>
      <c r="F110" s="21"/>
      <c r="G110" s="21"/>
      <c r="H110" s="21"/>
      <c r="J110" s="21"/>
      <c r="K110" s="21"/>
      <c r="L110" s="19"/>
    </row>
    <row r="111" spans="2:47" s="1" customFormat="1" ht="16.5" customHeight="1">
      <c r="B111" s="33"/>
      <c r="C111" s="34"/>
      <c r="D111" s="34"/>
      <c r="E111" s="314" t="s">
        <v>302</v>
      </c>
      <c r="F111" s="316"/>
      <c r="G111" s="316"/>
      <c r="H111" s="316"/>
      <c r="I111" s="116"/>
      <c r="J111" s="34"/>
      <c r="K111" s="34"/>
      <c r="L111" s="37"/>
    </row>
    <row r="112" spans="2:47" s="1" customFormat="1" ht="12" customHeight="1">
      <c r="B112" s="33"/>
      <c r="C112" s="28" t="s">
        <v>190</v>
      </c>
      <c r="D112" s="34"/>
      <c r="E112" s="34"/>
      <c r="F112" s="34"/>
      <c r="G112" s="34"/>
      <c r="H112" s="34"/>
      <c r="I112" s="116"/>
      <c r="J112" s="34"/>
      <c r="K112" s="34"/>
      <c r="L112" s="37"/>
    </row>
    <row r="113" spans="2:65" s="1" customFormat="1" ht="16.5" customHeight="1">
      <c r="B113" s="33"/>
      <c r="C113" s="34"/>
      <c r="D113" s="34"/>
      <c r="E113" s="282" t="str">
        <f>E11</f>
        <v xml:space="preserve">VON07c - Vedlejší a ostatní náklady </v>
      </c>
      <c r="F113" s="316"/>
      <c r="G113" s="316"/>
      <c r="H113" s="316"/>
      <c r="I113" s="116"/>
      <c r="J113" s="34"/>
      <c r="K113" s="34"/>
      <c r="L113" s="37"/>
    </row>
    <row r="114" spans="2:65" s="1" customFormat="1" ht="6.95" customHeight="1">
      <c r="B114" s="33"/>
      <c r="C114" s="34"/>
      <c r="D114" s="34"/>
      <c r="E114" s="34"/>
      <c r="F114" s="34"/>
      <c r="G114" s="34"/>
      <c r="H114" s="34"/>
      <c r="I114" s="116"/>
      <c r="J114" s="34"/>
      <c r="K114" s="34"/>
      <c r="L114" s="37"/>
    </row>
    <row r="115" spans="2:65" s="1" customFormat="1" ht="12" customHeight="1">
      <c r="B115" s="33"/>
      <c r="C115" s="28" t="s">
        <v>20</v>
      </c>
      <c r="D115" s="34"/>
      <c r="E115" s="34"/>
      <c r="F115" s="26" t="str">
        <f>F14</f>
        <v xml:space="preserve"> </v>
      </c>
      <c r="G115" s="34"/>
      <c r="H115" s="34"/>
      <c r="I115" s="117" t="s">
        <v>22</v>
      </c>
      <c r="J115" s="60" t="str">
        <f>IF(J14="","",J14)</f>
        <v>13. 5. 2019</v>
      </c>
      <c r="K115" s="34"/>
      <c r="L115" s="37"/>
    </row>
    <row r="116" spans="2:65" s="1" customFormat="1" ht="6.95" customHeight="1">
      <c r="B116" s="33"/>
      <c r="C116" s="34"/>
      <c r="D116" s="34"/>
      <c r="E116" s="34"/>
      <c r="F116" s="34"/>
      <c r="G116" s="34"/>
      <c r="H116" s="34"/>
      <c r="I116" s="116"/>
      <c r="J116" s="34"/>
      <c r="K116" s="34"/>
      <c r="L116" s="37"/>
    </row>
    <row r="117" spans="2:65" s="1" customFormat="1" ht="27.95" customHeight="1">
      <c r="B117" s="33"/>
      <c r="C117" s="28" t="s">
        <v>24</v>
      </c>
      <c r="D117" s="34"/>
      <c r="E117" s="34"/>
      <c r="F117" s="26" t="str">
        <f>E17</f>
        <v>Povodí Ohře, s.p.</v>
      </c>
      <c r="G117" s="34"/>
      <c r="H117" s="34"/>
      <c r="I117" s="117" t="s">
        <v>32</v>
      </c>
      <c r="J117" s="31" t="str">
        <f>E23</f>
        <v xml:space="preserve">AZ Consult, spol. s r.o. </v>
      </c>
      <c r="K117" s="34"/>
      <c r="L117" s="37"/>
    </row>
    <row r="118" spans="2:65" s="1" customFormat="1" ht="15.2" customHeight="1">
      <c r="B118" s="33"/>
      <c r="C118" s="28" t="s">
        <v>30</v>
      </c>
      <c r="D118" s="34"/>
      <c r="E118" s="34"/>
      <c r="F118" s="26" t="str">
        <f>IF(E20="","",E20)</f>
        <v>Vyplň údaj</v>
      </c>
      <c r="G118" s="34"/>
      <c r="H118" s="34"/>
      <c r="I118" s="117" t="s">
        <v>37</v>
      </c>
      <c r="J118" s="31" t="str">
        <f>E26</f>
        <v xml:space="preserve"> </v>
      </c>
      <c r="K118" s="34"/>
      <c r="L118" s="37"/>
    </row>
    <row r="119" spans="2:65" s="1" customFormat="1" ht="10.35" customHeight="1">
      <c r="B119" s="33"/>
      <c r="C119" s="34"/>
      <c r="D119" s="34"/>
      <c r="E119" s="34"/>
      <c r="F119" s="34"/>
      <c r="G119" s="34"/>
      <c r="H119" s="34"/>
      <c r="I119" s="116"/>
      <c r="J119" s="34"/>
      <c r="K119" s="34"/>
      <c r="L119" s="37"/>
    </row>
    <row r="120" spans="2:65" s="10" customFormat="1" ht="29.25" customHeight="1">
      <c r="B120" s="169"/>
      <c r="C120" s="170" t="s">
        <v>205</v>
      </c>
      <c r="D120" s="171" t="s">
        <v>65</v>
      </c>
      <c r="E120" s="171" t="s">
        <v>61</v>
      </c>
      <c r="F120" s="171" t="s">
        <v>62</v>
      </c>
      <c r="G120" s="171" t="s">
        <v>206</v>
      </c>
      <c r="H120" s="171" t="s">
        <v>207</v>
      </c>
      <c r="I120" s="172" t="s">
        <v>208</v>
      </c>
      <c r="J120" s="171" t="s">
        <v>195</v>
      </c>
      <c r="K120" s="173" t="s">
        <v>209</v>
      </c>
      <c r="L120" s="174"/>
      <c r="M120" s="69" t="s">
        <v>1</v>
      </c>
      <c r="N120" s="70" t="s">
        <v>44</v>
      </c>
      <c r="O120" s="70" t="s">
        <v>210</v>
      </c>
      <c r="P120" s="70" t="s">
        <v>211</v>
      </c>
      <c r="Q120" s="70" t="s">
        <v>212</v>
      </c>
      <c r="R120" s="70" t="s">
        <v>213</v>
      </c>
      <c r="S120" s="70" t="s">
        <v>214</v>
      </c>
      <c r="T120" s="71" t="s">
        <v>215</v>
      </c>
    </row>
    <row r="121" spans="2:65" s="1" customFormat="1" ht="22.9" customHeight="1">
      <c r="B121" s="33"/>
      <c r="C121" s="76" t="s">
        <v>216</v>
      </c>
      <c r="D121" s="34"/>
      <c r="E121" s="34"/>
      <c r="F121" s="34"/>
      <c r="G121" s="34"/>
      <c r="H121" s="34"/>
      <c r="I121" s="116"/>
      <c r="J121" s="175">
        <f>BK121</f>
        <v>0</v>
      </c>
      <c r="K121" s="34"/>
      <c r="L121" s="37"/>
      <c r="M121" s="72"/>
      <c r="N121" s="73"/>
      <c r="O121" s="73"/>
      <c r="P121" s="176">
        <f>P122</f>
        <v>0</v>
      </c>
      <c r="Q121" s="73"/>
      <c r="R121" s="176">
        <f>R122</f>
        <v>0</v>
      </c>
      <c r="S121" s="73"/>
      <c r="T121" s="177">
        <f>T122</f>
        <v>0</v>
      </c>
      <c r="AT121" s="16" t="s">
        <v>79</v>
      </c>
      <c r="AU121" s="16" t="s">
        <v>197</v>
      </c>
      <c r="BK121" s="178">
        <f>BK122</f>
        <v>0</v>
      </c>
    </row>
    <row r="122" spans="2:65" s="11" customFormat="1" ht="25.9" customHeight="1">
      <c r="B122" s="179"/>
      <c r="C122" s="180"/>
      <c r="D122" s="181" t="s">
        <v>79</v>
      </c>
      <c r="E122" s="182" t="s">
        <v>282</v>
      </c>
      <c r="F122" s="182" t="s">
        <v>283</v>
      </c>
      <c r="G122" s="180"/>
      <c r="H122" s="180"/>
      <c r="I122" s="183"/>
      <c r="J122" s="184">
        <f>BK122</f>
        <v>0</v>
      </c>
      <c r="K122" s="180"/>
      <c r="L122" s="185"/>
      <c r="M122" s="186"/>
      <c r="N122" s="187"/>
      <c r="O122" s="187"/>
      <c r="P122" s="188">
        <f>SUM(P123:P134)</f>
        <v>0</v>
      </c>
      <c r="Q122" s="187"/>
      <c r="R122" s="188">
        <f>SUM(R123:R134)</f>
        <v>0</v>
      </c>
      <c r="S122" s="187"/>
      <c r="T122" s="189">
        <f>SUM(T123:T134)</f>
        <v>0</v>
      </c>
      <c r="AR122" s="190" t="s">
        <v>87</v>
      </c>
      <c r="AT122" s="191" t="s">
        <v>79</v>
      </c>
      <c r="AU122" s="191" t="s">
        <v>80</v>
      </c>
      <c r="AY122" s="190" t="s">
        <v>219</v>
      </c>
      <c r="BK122" s="192">
        <f>SUM(BK123:BK134)</f>
        <v>0</v>
      </c>
    </row>
    <row r="123" spans="2:65" s="1" customFormat="1" ht="16.5" customHeight="1">
      <c r="B123" s="33"/>
      <c r="C123" s="195" t="s">
        <v>87</v>
      </c>
      <c r="D123" s="195" t="s">
        <v>221</v>
      </c>
      <c r="E123" s="196" t="s">
        <v>301</v>
      </c>
      <c r="F123" s="197" t="s">
        <v>285</v>
      </c>
      <c r="G123" s="198" t="s">
        <v>286</v>
      </c>
      <c r="H123" s="237"/>
      <c r="I123" s="200"/>
      <c r="J123" s="201">
        <f>ROUND(I123*H123,2)</f>
        <v>0</v>
      </c>
      <c r="K123" s="197" t="s">
        <v>1</v>
      </c>
      <c r="L123" s="37"/>
      <c r="M123" s="202" t="s">
        <v>1</v>
      </c>
      <c r="N123" s="203" t="s">
        <v>45</v>
      </c>
      <c r="O123" s="65"/>
      <c r="P123" s="204">
        <f>O123*H123</f>
        <v>0</v>
      </c>
      <c r="Q123" s="204">
        <v>0</v>
      </c>
      <c r="R123" s="204">
        <f>Q123*H123</f>
        <v>0</v>
      </c>
      <c r="S123" s="204">
        <v>0</v>
      </c>
      <c r="T123" s="205">
        <f>S123*H123</f>
        <v>0</v>
      </c>
      <c r="AR123" s="206" t="s">
        <v>225</v>
      </c>
      <c r="AT123" s="206" t="s">
        <v>221</v>
      </c>
      <c r="AU123" s="206" t="s">
        <v>87</v>
      </c>
      <c r="AY123" s="16" t="s">
        <v>219</v>
      </c>
      <c r="BE123" s="207">
        <f>IF(N123="základní",J123,0)</f>
        <v>0</v>
      </c>
      <c r="BF123" s="207">
        <f>IF(N123="snížená",J123,0)</f>
        <v>0</v>
      </c>
      <c r="BG123" s="207">
        <f>IF(N123="zákl. přenesená",J123,0)</f>
        <v>0</v>
      </c>
      <c r="BH123" s="207">
        <f>IF(N123="sníž. přenesená",J123,0)</f>
        <v>0</v>
      </c>
      <c r="BI123" s="207">
        <f>IF(N123="nulová",J123,0)</f>
        <v>0</v>
      </c>
      <c r="BJ123" s="16" t="s">
        <v>87</v>
      </c>
      <c r="BK123" s="207">
        <f>ROUND(I123*H123,2)</f>
        <v>0</v>
      </c>
      <c r="BL123" s="16" t="s">
        <v>225</v>
      </c>
      <c r="BM123" s="206" t="s">
        <v>322</v>
      </c>
    </row>
    <row r="124" spans="2:65" s="1" customFormat="1" ht="11.25">
      <c r="B124" s="33"/>
      <c r="C124" s="34"/>
      <c r="D124" s="208" t="s">
        <v>226</v>
      </c>
      <c r="E124" s="34"/>
      <c r="F124" s="209" t="s">
        <v>285</v>
      </c>
      <c r="G124" s="34"/>
      <c r="H124" s="34"/>
      <c r="I124" s="116"/>
      <c r="J124" s="34"/>
      <c r="K124" s="34"/>
      <c r="L124" s="37"/>
      <c r="M124" s="210"/>
      <c r="N124" s="65"/>
      <c r="O124" s="65"/>
      <c r="P124" s="65"/>
      <c r="Q124" s="65"/>
      <c r="R124" s="65"/>
      <c r="S124" s="65"/>
      <c r="T124" s="66"/>
      <c r="AT124" s="16" t="s">
        <v>226</v>
      </c>
      <c r="AU124" s="16" t="s">
        <v>87</v>
      </c>
    </row>
    <row r="125" spans="2:65" s="14" customFormat="1" ht="22.5">
      <c r="B125" s="238"/>
      <c r="C125" s="239"/>
      <c r="D125" s="208" t="s">
        <v>232</v>
      </c>
      <c r="E125" s="240" t="s">
        <v>1</v>
      </c>
      <c r="F125" s="241" t="s">
        <v>288</v>
      </c>
      <c r="G125" s="239"/>
      <c r="H125" s="240" t="s">
        <v>1</v>
      </c>
      <c r="I125" s="242"/>
      <c r="J125" s="239"/>
      <c r="K125" s="239"/>
      <c r="L125" s="243"/>
      <c r="M125" s="244"/>
      <c r="N125" s="245"/>
      <c r="O125" s="245"/>
      <c r="P125" s="245"/>
      <c r="Q125" s="245"/>
      <c r="R125" s="245"/>
      <c r="S125" s="245"/>
      <c r="T125" s="246"/>
      <c r="AT125" s="247" t="s">
        <v>232</v>
      </c>
      <c r="AU125" s="247" t="s">
        <v>87</v>
      </c>
      <c r="AV125" s="14" t="s">
        <v>87</v>
      </c>
      <c r="AW125" s="14" t="s">
        <v>36</v>
      </c>
      <c r="AX125" s="14" t="s">
        <v>80</v>
      </c>
      <c r="AY125" s="247" t="s">
        <v>219</v>
      </c>
    </row>
    <row r="126" spans="2:65" s="14" customFormat="1" ht="22.5">
      <c r="B126" s="238"/>
      <c r="C126" s="239"/>
      <c r="D126" s="208" t="s">
        <v>232</v>
      </c>
      <c r="E126" s="240" t="s">
        <v>1</v>
      </c>
      <c r="F126" s="241" t="s">
        <v>289</v>
      </c>
      <c r="G126" s="239"/>
      <c r="H126" s="240" t="s">
        <v>1</v>
      </c>
      <c r="I126" s="242"/>
      <c r="J126" s="239"/>
      <c r="K126" s="239"/>
      <c r="L126" s="243"/>
      <c r="M126" s="244"/>
      <c r="N126" s="245"/>
      <c r="O126" s="245"/>
      <c r="P126" s="245"/>
      <c r="Q126" s="245"/>
      <c r="R126" s="245"/>
      <c r="S126" s="245"/>
      <c r="T126" s="246"/>
      <c r="AT126" s="247" t="s">
        <v>232</v>
      </c>
      <c r="AU126" s="247" t="s">
        <v>87</v>
      </c>
      <c r="AV126" s="14" t="s">
        <v>87</v>
      </c>
      <c r="AW126" s="14" t="s">
        <v>36</v>
      </c>
      <c r="AX126" s="14" t="s">
        <v>80</v>
      </c>
      <c r="AY126" s="247" t="s">
        <v>219</v>
      </c>
    </row>
    <row r="127" spans="2:65" s="14" customFormat="1" ht="11.25">
      <c r="B127" s="238"/>
      <c r="C127" s="239"/>
      <c r="D127" s="208" t="s">
        <v>232</v>
      </c>
      <c r="E127" s="240" t="s">
        <v>1</v>
      </c>
      <c r="F127" s="241" t="s">
        <v>290</v>
      </c>
      <c r="G127" s="239"/>
      <c r="H127" s="240" t="s">
        <v>1</v>
      </c>
      <c r="I127" s="242"/>
      <c r="J127" s="239"/>
      <c r="K127" s="239"/>
      <c r="L127" s="243"/>
      <c r="M127" s="244"/>
      <c r="N127" s="245"/>
      <c r="O127" s="245"/>
      <c r="P127" s="245"/>
      <c r="Q127" s="245"/>
      <c r="R127" s="245"/>
      <c r="S127" s="245"/>
      <c r="T127" s="246"/>
      <c r="AT127" s="247" t="s">
        <v>232</v>
      </c>
      <c r="AU127" s="247" t="s">
        <v>87</v>
      </c>
      <c r="AV127" s="14" t="s">
        <v>87</v>
      </c>
      <c r="AW127" s="14" t="s">
        <v>36</v>
      </c>
      <c r="AX127" s="14" t="s">
        <v>80</v>
      </c>
      <c r="AY127" s="247" t="s">
        <v>219</v>
      </c>
    </row>
    <row r="128" spans="2:65" s="14" customFormat="1" ht="22.5">
      <c r="B128" s="238"/>
      <c r="C128" s="239"/>
      <c r="D128" s="208" t="s">
        <v>232</v>
      </c>
      <c r="E128" s="240" t="s">
        <v>1</v>
      </c>
      <c r="F128" s="241" t="s">
        <v>291</v>
      </c>
      <c r="G128" s="239"/>
      <c r="H128" s="240" t="s">
        <v>1</v>
      </c>
      <c r="I128" s="242"/>
      <c r="J128" s="239"/>
      <c r="K128" s="239"/>
      <c r="L128" s="243"/>
      <c r="M128" s="244"/>
      <c r="N128" s="245"/>
      <c r="O128" s="245"/>
      <c r="P128" s="245"/>
      <c r="Q128" s="245"/>
      <c r="R128" s="245"/>
      <c r="S128" s="245"/>
      <c r="T128" s="246"/>
      <c r="AT128" s="247" t="s">
        <v>232</v>
      </c>
      <c r="AU128" s="247" t="s">
        <v>87</v>
      </c>
      <c r="AV128" s="14" t="s">
        <v>87</v>
      </c>
      <c r="AW128" s="14" t="s">
        <v>36</v>
      </c>
      <c r="AX128" s="14" t="s">
        <v>80</v>
      </c>
      <c r="AY128" s="247" t="s">
        <v>219</v>
      </c>
    </row>
    <row r="129" spans="2:51" s="14" customFormat="1" ht="11.25">
      <c r="B129" s="238"/>
      <c r="C129" s="239"/>
      <c r="D129" s="208" t="s">
        <v>232</v>
      </c>
      <c r="E129" s="240" t="s">
        <v>1</v>
      </c>
      <c r="F129" s="241" t="s">
        <v>292</v>
      </c>
      <c r="G129" s="239"/>
      <c r="H129" s="240" t="s">
        <v>1</v>
      </c>
      <c r="I129" s="242"/>
      <c r="J129" s="239"/>
      <c r="K129" s="239"/>
      <c r="L129" s="243"/>
      <c r="M129" s="244"/>
      <c r="N129" s="245"/>
      <c r="O129" s="245"/>
      <c r="P129" s="245"/>
      <c r="Q129" s="245"/>
      <c r="R129" s="245"/>
      <c r="S129" s="245"/>
      <c r="T129" s="246"/>
      <c r="AT129" s="247" t="s">
        <v>232</v>
      </c>
      <c r="AU129" s="247" t="s">
        <v>87</v>
      </c>
      <c r="AV129" s="14" t="s">
        <v>87</v>
      </c>
      <c r="AW129" s="14" t="s">
        <v>36</v>
      </c>
      <c r="AX129" s="14" t="s">
        <v>80</v>
      </c>
      <c r="AY129" s="247" t="s">
        <v>219</v>
      </c>
    </row>
    <row r="130" spans="2:51" s="14" customFormat="1" ht="11.25">
      <c r="B130" s="238"/>
      <c r="C130" s="239"/>
      <c r="D130" s="208" t="s">
        <v>232</v>
      </c>
      <c r="E130" s="240" t="s">
        <v>1</v>
      </c>
      <c r="F130" s="241" t="s">
        <v>293</v>
      </c>
      <c r="G130" s="239"/>
      <c r="H130" s="240" t="s">
        <v>1</v>
      </c>
      <c r="I130" s="242"/>
      <c r="J130" s="239"/>
      <c r="K130" s="239"/>
      <c r="L130" s="243"/>
      <c r="M130" s="244"/>
      <c r="N130" s="245"/>
      <c r="O130" s="245"/>
      <c r="P130" s="245"/>
      <c r="Q130" s="245"/>
      <c r="R130" s="245"/>
      <c r="S130" s="245"/>
      <c r="T130" s="246"/>
      <c r="AT130" s="247" t="s">
        <v>232</v>
      </c>
      <c r="AU130" s="247" t="s">
        <v>87</v>
      </c>
      <c r="AV130" s="14" t="s">
        <v>87</v>
      </c>
      <c r="AW130" s="14" t="s">
        <v>36</v>
      </c>
      <c r="AX130" s="14" t="s">
        <v>80</v>
      </c>
      <c r="AY130" s="247" t="s">
        <v>219</v>
      </c>
    </row>
    <row r="131" spans="2:51" s="14" customFormat="1" ht="22.5">
      <c r="B131" s="238"/>
      <c r="C131" s="239"/>
      <c r="D131" s="208" t="s">
        <v>232</v>
      </c>
      <c r="E131" s="240" t="s">
        <v>1</v>
      </c>
      <c r="F131" s="241" t="s">
        <v>294</v>
      </c>
      <c r="G131" s="239"/>
      <c r="H131" s="240" t="s">
        <v>1</v>
      </c>
      <c r="I131" s="242"/>
      <c r="J131" s="239"/>
      <c r="K131" s="239"/>
      <c r="L131" s="243"/>
      <c r="M131" s="244"/>
      <c r="N131" s="245"/>
      <c r="O131" s="245"/>
      <c r="P131" s="245"/>
      <c r="Q131" s="245"/>
      <c r="R131" s="245"/>
      <c r="S131" s="245"/>
      <c r="T131" s="246"/>
      <c r="AT131" s="247" t="s">
        <v>232</v>
      </c>
      <c r="AU131" s="247" t="s">
        <v>87</v>
      </c>
      <c r="AV131" s="14" t="s">
        <v>87</v>
      </c>
      <c r="AW131" s="14" t="s">
        <v>36</v>
      </c>
      <c r="AX131" s="14" t="s">
        <v>80</v>
      </c>
      <c r="AY131" s="247" t="s">
        <v>219</v>
      </c>
    </row>
    <row r="132" spans="2:51" s="14" customFormat="1" ht="11.25">
      <c r="B132" s="238"/>
      <c r="C132" s="239"/>
      <c r="D132" s="208" t="s">
        <v>232</v>
      </c>
      <c r="E132" s="240" t="s">
        <v>1</v>
      </c>
      <c r="F132" s="241" t="s">
        <v>295</v>
      </c>
      <c r="G132" s="239"/>
      <c r="H132" s="240" t="s">
        <v>1</v>
      </c>
      <c r="I132" s="242"/>
      <c r="J132" s="239"/>
      <c r="K132" s="239"/>
      <c r="L132" s="243"/>
      <c r="M132" s="244"/>
      <c r="N132" s="245"/>
      <c r="O132" s="245"/>
      <c r="P132" s="245"/>
      <c r="Q132" s="245"/>
      <c r="R132" s="245"/>
      <c r="S132" s="245"/>
      <c r="T132" s="246"/>
      <c r="AT132" s="247" t="s">
        <v>232</v>
      </c>
      <c r="AU132" s="247" t="s">
        <v>87</v>
      </c>
      <c r="AV132" s="14" t="s">
        <v>87</v>
      </c>
      <c r="AW132" s="14" t="s">
        <v>36</v>
      </c>
      <c r="AX132" s="14" t="s">
        <v>80</v>
      </c>
      <c r="AY132" s="247" t="s">
        <v>219</v>
      </c>
    </row>
    <row r="133" spans="2:51" s="12" customFormat="1" ht="11.25">
      <c r="B133" s="211"/>
      <c r="C133" s="212"/>
      <c r="D133" s="208" t="s">
        <v>232</v>
      </c>
      <c r="E133" s="213" t="s">
        <v>1</v>
      </c>
      <c r="F133" s="214" t="s">
        <v>296</v>
      </c>
      <c r="G133" s="212"/>
      <c r="H133" s="215">
        <v>0.03</v>
      </c>
      <c r="I133" s="216"/>
      <c r="J133" s="212"/>
      <c r="K133" s="212"/>
      <c r="L133" s="217"/>
      <c r="M133" s="218"/>
      <c r="N133" s="219"/>
      <c r="O133" s="219"/>
      <c r="P133" s="219"/>
      <c r="Q133" s="219"/>
      <c r="R133" s="219"/>
      <c r="S133" s="219"/>
      <c r="T133" s="220"/>
      <c r="AT133" s="221" t="s">
        <v>232</v>
      </c>
      <c r="AU133" s="221" t="s">
        <v>87</v>
      </c>
      <c r="AV133" s="12" t="s">
        <v>89</v>
      </c>
      <c r="AW133" s="12" t="s">
        <v>36</v>
      </c>
      <c r="AX133" s="12" t="s">
        <v>80</v>
      </c>
      <c r="AY133" s="221" t="s">
        <v>219</v>
      </c>
    </row>
    <row r="134" spans="2:51" s="13" customFormat="1" ht="11.25">
      <c r="B134" s="222"/>
      <c r="C134" s="223"/>
      <c r="D134" s="208" t="s">
        <v>232</v>
      </c>
      <c r="E134" s="224" t="s">
        <v>1</v>
      </c>
      <c r="F134" s="225" t="s">
        <v>234</v>
      </c>
      <c r="G134" s="223"/>
      <c r="H134" s="226">
        <v>0.03</v>
      </c>
      <c r="I134" s="227"/>
      <c r="J134" s="223"/>
      <c r="K134" s="223"/>
      <c r="L134" s="228"/>
      <c r="M134" s="248"/>
      <c r="N134" s="249"/>
      <c r="O134" s="249"/>
      <c r="P134" s="249"/>
      <c r="Q134" s="249"/>
      <c r="R134" s="249"/>
      <c r="S134" s="249"/>
      <c r="T134" s="250"/>
      <c r="AT134" s="232" t="s">
        <v>232</v>
      </c>
      <c r="AU134" s="232" t="s">
        <v>87</v>
      </c>
      <c r="AV134" s="13" t="s">
        <v>225</v>
      </c>
      <c r="AW134" s="13" t="s">
        <v>36</v>
      </c>
      <c r="AX134" s="13" t="s">
        <v>87</v>
      </c>
      <c r="AY134" s="232" t="s">
        <v>219</v>
      </c>
    </row>
    <row r="135" spans="2:51" s="1" customFormat="1" ht="6.95" customHeight="1">
      <c r="B135" s="48"/>
      <c r="C135" s="49"/>
      <c r="D135" s="49"/>
      <c r="E135" s="49"/>
      <c r="F135" s="49"/>
      <c r="G135" s="49"/>
      <c r="H135" s="49"/>
      <c r="I135" s="147"/>
      <c r="J135" s="49"/>
      <c r="K135" s="49"/>
      <c r="L135" s="37"/>
    </row>
  </sheetData>
  <sheetProtection algorithmName="SHA-512" hashValue="NBAJPskRPw+uM+bGyEiLbsuiHjbldyKxf8QeIORPe4cSrS7vJGf8jA5bGVJE5D1Zv+EU9Jt/rdzRhTtLIDlDdQ==" saltValue="q0W/g1jEg9q7wDtQK+PR9gQSqxIBzcon+d/9WvDjj9sDN09KlGRNYdTmbRHVcgYGHU0woBiCe2kK0zQEP3XvFQ==" spinCount="100000" sheet="1" objects="1" scenarios="1" formatColumns="0" formatRows="0" autoFilter="0"/>
  <autoFilter ref="C120:K134"/>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59"/>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9"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3"/>
      <c r="M2" s="273"/>
      <c r="N2" s="273"/>
      <c r="O2" s="273"/>
      <c r="P2" s="273"/>
      <c r="Q2" s="273"/>
      <c r="R2" s="273"/>
      <c r="S2" s="273"/>
      <c r="T2" s="273"/>
      <c r="U2" s="273"/>
      <c r="V2" s="273"/>
      <c r="AT2" s="16" t="s">
        <v>119</v>
      </c>
    </row>
    <row r="3" spans="2:46" ht="6.95" customHeight="1">
      <c r="B3" s="110"/>
      <c r="C3" s="111"/>
      <c r="D3" s="111"/>
      <c r="E3" s="111"/>
      <c r="F3" s="111"/>
      <c r="G3" s="111"/>
      <c r="H3" s="111"/>
      <c r="I3" s="112"/>
      <c r="J3" s="111"/>
      <c r="K3" s="111"/>
      <c r="L3" s="19"/>
      <c r="AT3" s="16" t="s">
        <v>89</v>
      </c>
    </row>
    <row r="4" spans="2:46" ht="24.95" customHeight="1">
      <c r="B4" s="19"/>
      <c r="D4" s="113" t="s">
        <v>187</v>
      </c>
      <c r="L4" s="19"/>
      <c r="M4" s="114" t="s">
        <v>10</v>
      </c>
      <c r="AT4" s="16" t="s">
        <v>4</v>
      </c>
    </row>
    <row r="5" spans="2:46" ht="6.95" customHeight="1">
      <c r="B5" s="19"/>
      <c r="L5" s="19"/>
    </row>
    <row r="6" spans="2:46" ht="12" customHeight="1">
      <c r="B6" s="19"/>
      <c r="D6" s="115" t="s">
        <v>16</v>
      </c>
      <c r="L6" s="19"/>
    </row>
    <row r="7" spans="2:46" ht="16.5" customHeight="1">
      <c r="B7" s="19"/>
      <c r="E7" s="307" t="str">
        <f>'Rekapitulace stavby'!K6</f>
        <v>PPV, ř.km 0,000-18,500 - oprava betonového pláště</v>
      </c>
      <c r="F7" s="308"/>
      <c r="G7" s="308"/>
      <c r="H7" s="308"/>
      <c r="L7" s="19"/>
    </row>
    <row r="8" spans="2:46" ht="12" customHeight="1">
      <c r="B8" s="19"/>
      <c r="D8" s="115" t="s">
        <v>188</v>
      </c>
      <c r="L8" s="19"/>
    </row>
    <row r="9" spans="2:46" s="1" customFormat="1" ht="16.5" customHeight="1">
      <c r="B9" s="37"/>
      <c r="E9" s="307" t="s">
        <v>323</v>
      </c>
      <c r="F9" s="309"/>
      <c r="G9" s="309"/>
      <c r="H9" s="309"/>
      <c r="I9" s="116"/>
      <c r="L9" s="37"/>
    </row>
    <row r="10" spans="2:46" s="1" customFormat="1" ht="12" customHeight="1">
      <c r="B10" s="37"/>
      <c r="D10" s="115" t="s">
        <v>190</v>
      </c>
      <c r="I10" s="116"/>
      <c r="L10" s="37"/>
    </row>
    <row r="11" spans="2:46" s="1" customFormat="1" ht="36.950000000000003" customHeight="1">
      <c r="B11" s="37"/>
      <c r="E11" s="310" t="s">
        <v>324</v>
      </c>
      <c r="F11" s="309"/>
      <c r="G11" s="309"/>
      <c r="H11" s="309"/>
      <c r="I11" s="116"/>
      <c r="L11" s="37"/>
    </row>
    <row r="12" spans="2:46" s="1" customFormat="1" ht="11.25">
      <c r="B12" s="37"/>
      <c r="I12" s="116"/>
      <c r="L12" s="37"/>
    </row>
    <row r="13" spans="2:46" s="1" customFormat="1" ht="12" customHeight="1">
      <c r="B13" s="37"/>
      <c r="D13" s="115" t="s">
        <v>18</v>
      </c>
      <c r="F13" s="104" t="s">
        <v>1</v>
      </c>
      <c r="I13" s="117" t="s">
        <v>19</v>
      </c>
      <c r="J13" s="104" t="s">
        <v>1</v>
      </c>
      <c r="L13" s="37"/>
    </row>
    <row r="14" spans="2:46" s="1" customFormat="1" ht="12" customHeight="1">
      <c r="B14" s="37"/>
      <c r="D14" s="115" t="s">
        <v>20</v>
      </c>
      <c r="F14" s="104" t="s">
        <v>21</v>
      </c>
      <c r="I14" s="117" t="s">
        <v>22</v>
      </c>
      <c r="J14" s="118" t="str">
        <f>'Rekapitulace stavby'!AN8</f>
        <v>13. 5. 2019</v>
      </c>
      <c r="L14" s="37"/>
    </row>
    <row r="15" spans="2:46" s="1" customFormat="1" ht="10.9" customHeight="1">
      <c r="B15" s="37"/>
      <c r="I15" s="116"/>
      <c r="L15" s="37"/>
    </row>
    <row r="16" spans="2:46" s="1" customFormat="1" ht="12" customHeight="1">
      <c r="B16" s="37"/>
      <c r="D16" s="115" t="s">
        <v>24</v>
      </c>
      <c r="I16" s="117" t="s">
        <v>25</v>
      </c>
      <c r="J16" s="104" t="str">
        <f>IF('Rekapitulace stavby'!AN10="","",'Rekapitulace stavby'!AN10)</f>
        <v>70889988</v>
      </c>
      <c r="L16" s="37"/>
    </row>
    <row r="17" spans="2:12" s="1" customFormat="1" ht="18" customHeight="1">
      <c r="B17" s="37"/>
      <c r="E17" s="104" t="str">
        <f>IF('Rekapitulace stavby'!E11="","",'Rekapitulace stavby'!E11)</f>
        <v>Povodí Ohře, s.p.</v>
      </c>
      <c r="I17" s="117" t="s">
        <v>28</v>
      </c>
      <c r="J17" s="104" t="str">
        <f>IF('Rekapitulace stavby'!AN11="","",'Rekapitulace stavby'!AN11)</f>
        <v>CZ70889988</v>
      </c>
      <c r="L17" s="37"/>
    </row>
    <row r="18" spans="2:12" s="1" customFormat="1" ht="6.95" customHeight="1">
      <c r="B18" s="37"/>
      <c r="I18" s="116"/>
      <c r="L18" s="37"/>
    </row>
    <row r="19" spans="2:12" s="1" customFormat="1" ht="12" customHeight="1">
      <c r="B19" s="37"/>
      <c r="D19" s="115" t="s">
        <v>30</v>
      </c>
      <c r="I19" s="117" t="s">
        <v>25</v>
      </c>
      <c r="J19" s="29" t="str">
        <f>'Rekapitulace stavby'!AN13</f>
        <v>Vyplň údaj</v>
      </c>
      <c r="L19" s="37"/>
    </row>
    <row r="20" spans="2:12" s="1" customFormat="1" ht="18" customHeight="1">
      <c r="B20" s="37"/>
      <c r="E20" s="311" t="str">
        <f>'Rekapitulace stavby'!E14</f>
        <v>Vyplň údaj</v>
      </c>
      <c r="F20" s="312"/>
      <c r="G20" s="312"/>
      <c r="H20" s="312"/>
      <c r="I20" s="117" t="s">
        <v>28</v>
      </c>
      <c r="J20" s="29" t="str">
        <f>'Rekapitulace stavby'!AN14</f>
        <v>Vyplň údaj</v>
      </c>
      <c r="L20" s="37"/>
    </row>
    <row r="21" spans="2:12" s="1" customFormat="1" ht="6.95" customHeight="1">
      <c r="B21" s="37"/>
      <c r="I21" s="116"/>
      <c r="L21" s="37"/>
    </row>
    <row r="22" spans="2:12" s="1" customFormat="1" ht="12" customHeight="1">
      <c r="B22" s="37"/>
      <c r="D22" s="115" t="s">
        <v>32</v>
      </c>
      <c r="I22" s="117" t="s">
        <v>25</v>
      </c>
      <c r="J22" s="104" t="str">
        <f>IF('Rekapitulace stavby'!AN16="","",'Rekapitulace stavby'!AN16)</f>
        <v>44567430</v>
      </c>
      <c r="L22" s="37"/>
    </row>
    <row r="23" spans="2:12" s="1" customFormat="1" ht="18" customHeight="1">
      <c r="B23" s="37"/>
      <c r="E23" s="104" t="str">
        <f>IF('Rekapitulace stavby'!E17="","",'Rekapitulace stavby'!E17)</f>
        <v xml:space="preserve">AZ Consult, spol. s r.o. </v>
      </c>
      <c r="I23" s="117" t="s">
        <v>28</v>
      </c>
      <c r="J23" s="104" t="str">
        <f>IF('Rekapitulace stavby'!AN17="","",'Rekapitulace stavby'!AN17)</f>
        <v>CZ4456730</v>
      </c>
      <c r="L23" s="37"/>
    </row>
    <row r="24" spans="2:12" s="1" customFormat="1" ht="6.95" customHeight="1">
      <c r="B24" s="37"/>
      <c r="I24" s="116"/>
      <c r="L24" s="37"/>
    </row>
    <row r="25" spans="2:12" s="1" customFormat="1" ht="12" customHeight="1">
      <c r="B25" s="37"/>
      <c r="D25" s="115" t="s">
        <v>37</v>
      </c>
      <c r="I25" s="117" t="s">
        <v>25</v>
      </c>
      <c r="J25" s="104" t="str">
        <f>IF('Rekapitulace stavby'!AN19="","",'Rekapitulace stavby'!AN19)</f>
        <v/>
      </c>
      <c r="L25" s="37"/>
    </row>
    <row r="26" spans="2:12" s="1" customFormat="1" ht="18" customHeight="1">
      <c r="B26" s="37"/>
      <c r="E26" s="104" t="str">
        <f>IF('Rekapitulace stavby'!E20="","",'Rekapitulace stavby'!E20)</f>
        <v xml:space="preserve"> </v>
      </c>
      <c r="I26" s="117" t="s">
        <v>28</v>
      </c>
      <c r="J26" s="104" t="str">
        <f>IF('Rekapitulace stavby'!AN20="","",'Rekapitulace stavby'!AN20)</f>
        <v/>
      </c>
      <c r="L26" s="37"/>
    </row>
    <row r="27" spans="2:12" s="1" customFormat="1" ht="6.95" customHeight="1">
      <c r="B27" s="37"/>
      <c r="I27" s="116"/>
      <c r="L27" s="37"/>
    </row>
    <row r="28" spans="2:12" s="1" customFormat="1" ht="12" customHeight="1">
      <c r="B28" s="37"/>
      <c r="D28" s="115" t="s">
        <v>38</v>
      </c>
      <c r="I28" s="116"/>
      <c r="L28" s="37"/>
    </row>
    <row r="29" spans="2:12" s="7" customFormat="1" ht="16.5" customHeight="1">
      <c r="B29" s="119"/>
      <c r="E29" s="313" t="s">
        <v>325</v>
      </c>
      <c r="F29" s="313"/>
      <c r="G29" s="313"/>
      <c r="H29" s="313"/>
      <c r="I29" s="120"/>
      <c r="L29" s="119"/>
    </row>
    <row r="30" spans="2:12" s="1" customFormat="1" ht="6.95" customHeight="1">
      <c r="B30" s="37"/>
      <c r="I30" s="116"/>
      <c r="L30" s="37"/>
    </row>
    <row r="31" spans="2:12" s="1" customFormat="1" ht="6.95" customHeight="1">
      <c r="B31" s="37"/>
      <c r="D31" s="61"/>
      <c r="E31" s="61"/>
      <c r="F31" s="61"/>
      <c r="G31" s="61"/>
      <c r="H31" s="61"/>
      <c r="I31" s="121"/>
      <c r="J31" s="61"/>
      <c r="K31" s="61"/>
      <c r="L31" s="37"/>
    </row>
    <row r="32" spans="2:12" s="1" customFormat="1" ht="25.35" customHeight="1">
      <c r="B32" s="37"/>
      <c r="D32" s="122" t="s">
        <v>40</v>
      </c>
      <c r="I32" s="116"/>
      <c r="J32" s="123">
        <f>ROUND(J125, 2)</f>
        <v>0</v>
      </c>
      <c r="L32" s="37"/>
    </row>
    <row r="33" spans="2:12" s="1" customFormat="1" ht="6.95" customHeight="1">
      <c r="B33" s="37"/>
      <c r="D33" s="61"/>
      <c r="E33" s="61"/>
      <c r="F33" s="61"/>
      <c r="G33" s="61"/>
      <c r="H33" s="61"/>
      <c r="I33" s="121"/>
      <c r="J33" s="61"/>
      <c r="K33" s="61"/>
      <c r="L33" s="37"/>
    </row>
    <row r="34" spans="2:12" s="1" customFormat="1" ht="14.45" customHeight="1">
      <c r="B34" s="37"/>
      <c r="F34" s="124" t="s">
        <v>42</v>
      </c>
      <c r="I34" s="125" t="s">
        <v>41</v>
      </c>
      <c r="J34" s="124" t="s">
        <v>43</v>
      </c>
      <c r="L34" s="37"/>
    </row>
    <row r="35" spans="2:12" s="1" customFormat="1" ht="14.45" customHeight="1">
      <c r="B35" s="37"/>
      <c r="D35" s="126" t="s">
        <v>44</v>
      </c>
      <c r="E35" s="115" t="s">
        <v>45</v>
      </c>
      <c r="F35" s="127">
        <f>ROUND((SUM(BE125:BE158)),  2)</f>
        <v>0</v>
      </c>
      <c r="I35" s="128">
        <v>0.21</v>
      </c>
      <c r="J35" s="127">
        <f>ROUND(((SUM(BE125:BE158))*I35),  2)</f>
        <v>0</v>
      </c>
      <c r="L35" s="37"/>
    </row>
    <row r="36" spans="2:12" s="1" customFormat="1" ht="14.45" customHeight="1">
      <c r="B36" s="37"/>
      <c r="E36" s="115" t="s">
        <v>46</v>
      </c>
      <c r="F36" s="127">
        <f>ROUND((SUM(BF125:BF158)),  2)</f>
        <v>0</v>
      </c>
      <c r="I36" s="128">
        <v>0.15</v>
      </c>
      <c r="J36" s="127">
        <f>ROUND(((SUM(BF125:BF158))*I36),  2)</f>
        <v>0</v>
      </c>
      <c r="L36" s="37"/>
    </row>
    <row r="37" spans="2:12" s="1" customFormat="1" ht="14.45" hidden="1" customHeight="1">
      <c r="B37" s="37"/>
      <c r="E37" s="115" t="s">
        <v>47</v>
      </c>
      <c r="F37" s="127">
        <f>ROUND((SUM(BG125:BG158)),  2)</f>
        <v>0</v>
      </c>
      <c r="I37" s="128">
        <v>0.21</v>
      </c>
      <c r="J37" s="127">
        <f>0</f>
        <v>0</v>
      </c>
      <c r="L37" s="37"/>
    </row>
    <row r="38" spans="2:12" s="1" customFormat="1" ht="14.45" hidden="1" customHeight="1">
      <c r="B38" s="37"/>
      <c r="E38" s="115" t="s">
        <v>48</v>
      </c>
      <c r="F38" s="127">
        <f>ROUND((SUM(BH125:BH158)),  2)</f>
        <v>0</v>
      </c>
      <c r="I38" s="128">
        <v>0.15</v>
      </c>
      <c r="J38" s="127">
        <f>0</f>
        <v>0</v>
      </c>
      <c r="L38" s="37"/>
    </row>
    <row r="39" spans="2:12" s="1" customFormat="1" ht="14.45" hidden="1" customHeight="1">
      <c r="B39" s="37"/>
      <c r="E39" s="115" t="s">
        <v>49</v>
      </c>
      <c r="F39" s="127">
        <f>ROUND((SUM(BI125:BI158)),  2)</f>
        <v>0</v>
      </c>
      <c r="I39" s="128">
        <v>0</v>
      </c>
      <c r="J39" s="127">
        <f>0</f>
        <v>0</v>
      </c>
      <c r="L39" s="37"/>
    </row>
    <row r="40" spans="2:12" s="1" customFormat="1" ht="6.95" customHeight="1">
      <c r="B40" s="37"/>
      <c r="I40" s="116"/>
      <c r="L40" s="37"/>
    </row>
    <row r="41" spans="2:12" s="1" customFormat="1" ht="25.35" customHeight="1">
      <c r="B41" s="37"/>
      <c r="C41" s="129"/>
      <c r="D41" s="130" t="s">
        <v>50</v>
      </c>
      <c r="E41" s="131"/>
      <c r="F41" s="131"/>
      <c r="G41" s="132" t="s">
        <v>51</v>
      </c>
      <c r="H41" s="133" t="s">
        <v>52</v>
      </c>
      <c r="I41" s="134"/>
      <c r="J41" s="135">
        <f>SUM(J32:J39)</f>
        <v>0</v>
      </c>
      <c r="K41" s="136"/>
      <c r="L41" s="37"/>
    </row>
    <row r="42" spans="2:12" s="1" customFormat="1" ht="14.45" customHeight="1">
      <c r="B42" s="37"/>
      <c r="I42" s="116"/>
      <c r="L42" s="37"/>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7"/>
      <c r="D50" s="137" t="s">
        <v>53</v>
      </c>
      <c r="E50" s="138"/>
      <c r="F50" s="138"/>
      <c r="G50" s="137" t="s">
        <v>54</v>
      </c>
      <c r="H50" s="138"/>
      <c r="I50" s="139"/>
      <c r="J50" s="138"/>
      <c r="K50" s="138"/>
      <c r="L50" s="37"/>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7"/>
      <c r="D61" s="140" t="s">
        <v>55</v>
      </c>
      <c r="E61" s="141"/>
      <c r="F61" s="142" t="s">
        <v>56</v>
      </c>
      <c r="G61" s="140" t="s">
        <v>55</v>
      </c>
      <c r="H61" s="141"/>
      <c r="I61" s="143"/>
      <c r="J61" s="144" t="s">
        <v>56</v>
      </c>
      <c r="K61" s="141"/>
      <c r="L61" s="37"/>
    </row>
    <row r="62" spans="2:12" ht="11.25">
      <c r="B62" s="19"/>
      <c r="L62" s="19"/>
    </row>
    <row r="63" spans="2:12" ht="11.25">
      <c r="B63" s="19"/>
      <c r="L63" s="19"/>
    </row>
    <row r="64" spans="2:12" ht="11.25">
      <c r="B64" s="19"/>
      <c r="L64" s="19"/>
    </row>
    <row r="65" spans="2:12" s="1" customFormat="1" ht="12.75">
      <c r="B65" s="37"/>
      <c r="D65" s="137" t="s">
        <v>57</v>
      </c>
      <c r="E65" s="138"/>
      <c r="F65" s="138"/>
      <c r="G65" s="137" t="s">
        <v>58</v>
      </c>
      <c r="H65" s="138"/>
      <c r="I65" s="139"/>
      <c r="J65" s="138"/>
      <c r="K65" s="138"/>
      <c r="L65" s="37"/>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7"/>
      <c r="D76" s="140" t="s">
        <v>55</v>
      </c>
      <c r="E76" s="141"/>
      <c r="F76" s="142" t="s">
        <v>56</v>
      </c>
      <c r="G76" s="140" t="s">
        <v>55</v>
      </c>
      <c r="H76" s="141"/>
      <c r="I76" s="143"/>
      <c r="J76" s="144" t="s">
        <v>56</v>
      </c>
      <c r="K76" s="141"/>
      <c r="L76" s="37"/>
    </row>
    <row r="77" spans="2:12" s="1" customFormat="1" ht="14.45" customHeight="1">
      <c r="B77" s="145"/>
      <c r="C77" s="146"/>
      <c r="D77" s="146"/>
      <c r="E77" s="146"/>
      <c r="F77" s="146"/>
      <c r="G77" s="146"/>
      <c r="H77" s="146"/>
      <c r="I77" s="147"/>
      <c r="J77" s="146"/>
      <c r="K77" s="146"/>
      <c r="L77" s="37"/>
    </row>
    <row r="81" spans="2:12" s="1" customFormat="1" ht="6.95" customHeight="1">
      <c r="B81" s="148"/>
      <c r="C81" s="149"/>
      <c r="D81" s="149"/>
      <c r="E81" s="149"/>
      <c r="F81" s="149"/>
      <c r="G81" s="149"/>
      <c r="H81" s="149"/>
      <c r="I81" s="150"/>
      <c r="J81" s="149"/>
      <c r="K81" s="149"/>
      <c r="L81" s="37"/>
    </row>
    <row r="82" spans="2:12" s="1" customFormat="1" ht="24.95" customHeight="1">
      <c r="B82" s="33"/>
      <c r="C82" s="22" t="s">
        <v>193</v>
      </c>
      <c r="D82" s="34"/>
      <c r="E82" s="34"/>
      <c r="F82" s="34"/>
      <c r="G82" s="34"/>
      <c r="H82" s="34"/>
      <c r="I82" s="116"/>
      <c r="J82" s="34"/>
      <c r="K82" s="34"/>
      <c r="L82" s="37"/>
    </row>
    <row r="83" spans="2:12" s="1" customFormat="1" ht="6.95" customHeight="1">
      <c r="B83" s="33"/>
      <c r="C83" s="34"/>
      <c r="D83" s="34"/>
      <c r="E83" s="34"/>
      <c r="F83" s="34"/>
      <c r="G83" s="34"/>
      <c r="H83" s="34"/>
      <c r="I83" s="116"/>
      <c r="J83" s="34"/>
      <c r="K83" s="34"/>
      <c r="L83" s="37"/>
    </row>
    <row r="84" spans="2:12" s="1" customFormat="1" ht="12" customHeight="1">
      <c r="B84" s="33"/>
      <c r="C84" s="28" t="s">
        <v>16</v>
      </c>
      <c r="D84" s="34"/>
      <c r="E84" s="34"/>
      <c r="F84" s="34"/>
      <c r="G84" s="34"/>
      <c r="H84" s="34"/>
      <c r="I84" s="116"/>
      <c r="J84" s="34"/>
      <c r="K84" s="34"/>
      <c r="L84" s="37"/>
    </row>
    <row r="85" spans="2:12" s="1" customFormat="1" ht="16.5" customHeight="1">
      <c r="B85" s="33"/>
      <c r="C85" s="34"/>
      <c r="D85" s="34"/>
      <c r="E85" s="314" t="str">
        <f>E7</f>
        <v>PPV, ř.km 0,000-18,500 - oprava betonového pláště</v>
      </c>
      <c r="F85" s="315"/>
      <c r="G85" s="315"/>
      <c r="H85" s="315"/>
      <c r="I85" s="116"/>
      <c r="J85" s="34"/>
      <c r="K85" s="34"/>
      <c r="L85" s="37"/>
    </row>
    <row r="86" spans="2:12" ht="12" customHeight="1">
      <c r="B86" s="20"/>
      <c r="C86" s="28" t="s">
        <v>188</v>
      </c>
      <c r="D86" s="21"/>
      <c r="E86" s="21"/>
      <c r="F86" s="21"/>
      <c r="G86" s="21"/>
      <c r="H86" s="21"/>
      <c r="J86" s="21"/>
      <c r="K86" s="21"/>
      <c r="L86" s="19"/>
    </row>
    <row r="87" spans="2:12" s="1" customFormat="1" ht="16.5" customHeight="1">
      <c r="B87" s="33"/>
      <c r="C87" s="34"/>
      <c r="D87" s="34"/>
      <c r="E87" s="314" t="s">
        <v>323</v>
      </c>
      <c r="F87" s="316"/>
      <c r="G87" s="316"/>
      <c r="H87" s="316"/>
      <c r="I87" s="116"/>
      <c r="J87" s="34"/>
      <c r="K87" s="34"/>
      <c r="L87" s="37"/>
    </row>
    <row r="88" spans="2:12" s="1" customFormat="1" ht="12" customHeight="1">
      <c r="B88" s="33"/>
      <c r="C88" s="28" t="s">
        <v>190</v>
      </c>
      <c r="D88" s="34"/>
      <c r="E88" s="34"/>
      <c r="F88" s="34"/>
      <c r="G88" s="34"/>
      <c r="H88" s="34"/>
      <c r="I88" s="116"/>
      <c r="J88" s="34"/>
      <c r="K88" s="34"/>
      <c r="L88" s="37"/>
    </row>
    <row r="89" spans="2:12" s="1" customFormat="1" ht="16.5" customHeight="1">
      <c r="B89" s="33"/>
      <c r="C89" s="34"/>
      <c r="D89" s="34"/>
      <c r="E89" s="282" t="str">
        <f>E11</f>
        <v>SO07d - Celková oprava dilatačního celku s přístupem techniky dle D.7.1</v>
      </c>
      <c r="F89" s="316"/>
      <c r="G89" s="316"/>
      <c r="H89" s="316"/>
      <c r="I89" s="116"/>
      <c r="J89" s="34"/>
      <c r="K89" s="34"/>
      <c r="L89" s="37"/>
    </row>
    <row r="90" spans="2:12" s="1" customFormat="1" ht="6.95" customHeight="1">
      <c r="B90" s="33"/>
      <c r="C90" s="34"/>
      <c r="D90" s="34"/>
      <c r="E90" s="34"/>
      <c r="F90" s="34"/>
      <c r="G90" s="34"/>
      <c r="H90" s="34"/>
      <c r="I90" s="116"/>
      <c r="J90" s="34"/>
      <c r="K90" s="34"/>
      <c r="L90" s="37"/>
    </row>
    <row r="91" spans="2:12" s="1" customFormat="1" ht="12" customHeight="1">
      <c r="B91" s="33"/>
      <c r="C91" s="28" t="s">
        <v>20</v>
      </c>
      <c r="D91" s="34"/>
      <c r="E91" s="34"/>
      <c r="F91" s="26" t="str">
        <f>F14</f>
        <v xml:space="preserve"> </v>
      </c>
      <c r="G91" s="34"/>
      <c r="H91" s="34"/>
      <c r="I91" s="117" t="s">
        <v>22</v>
      </c>
      <c r="J91" s="60" t="str">
        <f>IF(J14="","",J14)</f>
        <v>13. 5. 2019</v>
      </c>
      <c r="K91" s="34"/>
      <c r="L91" s="37"/>
    </row>
    <row r="92" spans="2:12" s="1" customFormat="1" ht="6.95" customHeight="1">
      <c r="B92" s="33"/>
      <c r="C92" s="34"/>
      <c r="D92" s="34"/>
      <c r="E92" s="34"/>
      <c r="F92" s="34"/>
      <c r="G92" s="34"/>
      <c r="H92" s="34"/>
      <c r="I92" s="116"/>
      <c r="J92" s="34"/>
      <c r="K92" s="34"/>
      <c r="L92" s="37"/>
    </row>
    <row r="93" spans="2:12" s="1" customFormat="1" ht="27.95" customHeight="1">
      <c r="B93" s="33"/>
      <c r="C93" s="28" t="s">
        <v>24</v>
      </c>
      <c r="D93" s="34"/>
      <c r="E93" s="34"/>
      <c r="F93" s="26" t="str">
        <f>E17</f>
        <v>Povodí Ohře, s.p.</v>
      </c>
      <c r="G93" s="34"/>
      <c r="H93" s="34"/>
      <c r="I93" s="117" t="s">
        <v>32</v>
      </c>
      <c r="J93" s="31" t="str">
        <f>E23</f>
        <v xml:space="preserve">AZ Consult, spol. s r.o. </v>
      </c>
      <c r="K93" s="34"/>
      <c r="L93" s="37"/>
    </row>
    <row r="94" spans="2:12" s="1" customFormat="1" ht="15.2" customHeight="1">
      <c r="B94" s="33"/>
      <c r="C94" s="28" t="s">
        <v>30</v>
      </c>
      <c r="D94" s="34"/>
      <c r="E94" s="34"/>
      <c r="F94" s="26" t="str">
        <f>IF(E20="","",E20)</f>
        <v>Vyplň údaj</v>
      </c>
      <c r="G94" s="34"/>
      <c r="H94" s="34"/>
      <c r="I94" s="117" t="s">
        <v>37</v>
      </c>
      <c r="J94" s="31" t="str">
        <f>E26</f>
        <v xml:space="preserve"> </v>
      </c>
      <c r="K94" s="34"/>
      <c r="L94" s="37"/>
    </row>
    <row r="95" spans="2:12" s="1" customFormat="1" ht="10.35" customHeight="1">
      <c r="B95" s="33"/>
      <c r="C95" s="34"/>
      <c r="D95" s="34"/>
      <c r="E95" s="34"/>
      <c r="F95" s="34"/>
      <c r="G95" s="34"/>
      <c r="H95" s="34"/>
      <c r="I95" s="116"/>
      <c r="J95" s="34"/>
      <c r="K95" s="34"/>
      <c r="L95" s="37"/>
    </row>
    <row r="96" spans="2:12" s="1" customFormat="1" ht="29.25" customHeight="1">
      <c r="B96" s="33"/>
      <c r="C96" s="151" t="s">
        <v>194</v>
      </c>
      <c r="D96" s="152"/>
      <c r="E96" s="152"/>
      <c r="F96" s="152"/>
      <c r="G96" s="152"/>
      <c r="H96" s="152"/>
      <c r="I96" s="153"/>
      <c r="J96" s="154" t="s">
        <v>195</v>
      </c>
      <c r="K96" s="152"/>
      <c r="L96" s="37"/>
    </row>
    <row r="97" spans="2:47" s="1" customFormat="1" ht="10.35" customHeight="1">
      <c r="B97" s="33"/>
      <c r="C97" s="34"/>
      <c r="D97" s="34"/>
      <c r="E97" s="34"/>
      <c r="F97" s="34"/>
      <c r="G97" s="34"/>
      <c r="H97" s="34"/>
      <c r="I97" s="116"/>
      <c r="J97" s="34"/>
      <c r="K97" s="34"/>
      <c r="L97" s="37"/>
    </row>
    <row r="98" spans="2:47" s="1" customFormat="1" ht="22.9" customHeight="1">
      <c r="B98" s="33"/>
      <c r="C98" s="155" t="s">
        <v>196</v>
      </c>
      <c r="D98" s="34"/>
      <c r="E98" s="34"/>
      <c r="F98" s="34"/>
      <c r="G98" s="34"/>
      <c r="H98" s="34"/>
      <c r="I98" s="116"/>
      <c r="J98" s="78">
        <f>J125</f>
        <v>0</v>
      </c>
      <c r="K98" s="34"/>
      <c r="L98" s="37"/>
      <c r="AU98" s="16" t="s">
        <v>197</v>
      </c>
    </row>
    <row r="99" spans="2:47" s="8" customFormat="1" ht="24.95" customHeight="1">
      <c r="B99" s="156"/>
      <c r="C99" s="157"/>
      <c r="D99" s="158" t="s">
        <v>198</v>
      </c>
      <c r="E99" s="159"/>
      <c r="F99" s="159"/>
      <c r="G99" s="159"/>
      <c r="H99" s="159"/>
      <c r="I99" s="160"/>
      <c r="J99" s="161">
        <f>J126</f>
        <v>0</v>
      </c>
      <c r="K99" s="157"/>
      <c r="L99" s="162"/>
    </row>
    <row r="100" spans="2:47" s="9" customFormat="1" ht="19.899999999999999" customHeight="1">
      <c r="B100" s="163"/>
      <c r="C100" s="98"/>
      <c r="D100" s="164" t="s">
        <v>199</v>
      </c>
      <c r="E100" s="165"/>
      <c r="F100" s="165"/>
      <c r="G100" s="165"/>
      <c r="H100" s="165"/>
      <c r="I100" s="166"/>
      <c r="J100" s="167">
        <f>J127</f>
        <v>0</v>
      </c>
      <c r="K100" s="98"/>
      <c r="L100" s="168"/>
    </row>
    <row r="101" spans="2:47" s="9" customFormat="1" ht="19.899999999999999" customHeight="1">
      <c r="B101" s="163"/>
      <c r="C101" s="98"/>
      <c r="D101" s="164" t="s">
        <v>201</v>
      </c>
      <c r="E101" s="165"/>
      <c r="F101" s="165"/>
      <c r="G101" s="165"/>
      <c r="H101" s="165"/>
      <c r="I101" s="166"/>
      <c r="J101" s="167">
        <f>J134</f>
        <v>0</v>
      </c>
      <c r="K101" s="98"/>
      <c r="L101" s="168"/>
    </row>
    <row r="102" spans="2:47" s="9" customFormat="1" ht="19.899999999999999" customHeight="1">
      <c r="B102" s="163"/>
      <c r="C102" s="98"/>
      <c r="D102" s="164" t="s">
        <v>202</v>
      </c>
      <c r="E102" s="165"/>
      <c r="F102" s="165"/>
      <c r="G102" s="165"/>
      <c r="H102" s="165"/>
      <c r="I102" s="166"/>
      <c r="J102" s="167">
        <f>J145</f>
        <v>0</v>
      </c>
      <c r="K102" s="98"/>
      <c r="L102" s="168"/>
    </row>
    <row r="103" spans="2:47" s="9" customFormat="1" ht="19.899999999999999" customHeight="1">
      <c r="B103" s="163"/>
      <c r="C103" s="98"/>
      <c r="D103" s="164" t="s">
        <v>203</v>
      </c>
      <c r="E103" s="165"/>
      <c r="F103" s="165"/>
      <c r="G103" s="165"/>
      <c r="H103" s="165"/>
      <c r="I103" s="166"/>
      <c r="J103" s="167">
        <f>J150</f>
        <v>0</v>
      </c>
      <c r="K103" s="98"/>
      <c r="L103" s="168"/>
    </row>
    <row r="104" spans="2:47" s="1" customFormat="1" ht="21.75" customHeight="1">
      <c r="B104" s="33"/>
      <c r="C104" s="34"/>
      <c r="D104" s="34"/>
      <c r="E104" s="34"/>
      <c r="F104" s="34"/>
      <c r="G104" s="34"/>
      <c r="H104" s="34"/>
      <c r="I104" s="116"/>
      <c r="J104" s="34"/>
      <c r="K104" s="34"/>
      <c r="L104" s="37"/>
    </row>
    <row r="105" spans="2:47" s="1" customFormat="1" ht="6.95" customHeight="1">
      <c r="B105" s="48"/>
      <c r="C105" s="49"/>
      <c r="D105" s="49"/>
      <c r="E105" s="49"/>
      <c r="F105" s="49"/>
      <c r="G105" s="49"/>
      <c r="H105" s="49"/>
      <c r="I105" s="147"/>
      <c r="J105" s="49"/>
      <c r="K105" s="49"/>
      <c r="L105" s="37"/>
    </row>
    <row r="109" spans="2:47" s="1" customFormat="1" ht="6.95" customHeight="1">
      <c r="B109" s="50"/>
      <c r="C109" s="51"/>
      <c r="D109" s="51"/>
      <c r="E109" s="51"/>
      <c r="F109" s="51"/>
      <c r="G109" s="51"/>
      <c r="H109" s="51"/>
      <c r="I109" s="150"/>
      <c r="J109" s="51"/>
      <c r="K109" s="51"/>
      <c r="L109" s="37"/>
    </row>
    <row r="110" spans="2:47" s="1" customFormat="1" ht="24.95" customHeight="1">
      <c r="B110" s="33"/>
      <c r="C110" s="22" t="s">
        <v>204</v>
      </c>
      <c r="D110" s="34"/>
      <c r="E110" s="34"/>
      <c r="F110" s="34"/>
      <c r="G110" s="34"/>
      <c r="H110" s="34"/>
      <c r="I110" s="116"/>
      <c r="J110" s="34"/>
      <c r="K110" s="34"/>
      <c r="L110" s="37"/>
    </row>
    <row r="111" spans="2:47" s="1" customFormat="1" ht="6.95" customHeight="1">
      <c r="B111" s="33"/>
      <c r="C111" s="34"/>
      <c r="D111" s="34"/>
      <c r="E111" s="34"/>
      <c r="F111" s="34"/>
      <c r="G111" s="34"/>
      <c r="H111" s="34"/>
      <c r="I111" s="116"/>
      <c r="J111" s="34"/>
      <c r="K111" s="34"/>
      <c r="L111" s="37"/>
    </row>
    <row r="112" spans="2:47" s="1" customFormat="1" ht="12" customHeight="1">
      <c r="B112" s="33"/>
      <c r="C112" s="28" t="s">
        <v>16</v>
      </c>
      <c r="D112" s="34"/>
      <c r="E112" s="34"/>
      <c r="F112" s="34"/>
      <c r="G112" s="34"/>
      <c r="H112" s="34"/>
      <c r="I112" s="116"/>
      <c r="J112" s="34"/>
      <c r="K112" s="34"/>
      <c r="L112" s="37"/>
    </row>
    <row r="113" spans="2:65" s="1" customFormat="1" ht="16.5" customHeight="1">
      <c r="B113" s="33"/>
      <c r="C113" s="34"/>
      <c r="D113" s="34"/>
      <c r="E113" s="314" t="str">
        <f>E7</f>
        <v>PPV, ř.km 0,000-18,500 - oprava betonového pláště</v>
      </c>
      <c r="F113" s="315"/>
      <c r="G113" s="315"/>
      <c r="H113" s="315"/>
      <c r="I113" s="116"/>
      <c r="J113" s="34"/>
      <c r="K113" s="34"/>
      <c r="L113" s="37"/>
    </row>
    <row r="114" spans="2:65" ht="12" customHeight="1">
      <c r="B114" s="20"/>
      <c r="C114" s="28" t="s">
        <v>188</v>
      </c>
      <c r="D114" s="21"/>
      <c r="E114" s="21"/>
      <c r="F114" s="21"/>
      <c r="G114" s="21"/>
      <c r="H114" s="21"/>
      <c r="J114" s="21"/>
      <c r="K114" s="21"/>
      <c r="L114" s="19"/>
    </row>
    <row r="115" spans="2:65" s="1" customFormat="1" ht="16.5" customHeight="1">
      <c r="B115" s="33"/>
      <c r="C115" s="34"/>
      <c r="D115" s="34"/>
      <c r="E115" s="314" t="s">
        <v>323</v>
      </c>
      <c r="F115" s="316"/>
      <c r="G115" s="316"/>
      <c r="H115" s="316"/>
      <c r="I115" s="116"/>
      <c r="J115" s="34"/>
      <c r="K115" s="34"/>
      <c r="L115" s="37"/>
    </row>
    <row r="116" spans="2:65" s="1" customFormat="1" ht="12" customHeight="1">
      <c r="B116" s="33"/>
      <c r="C116" s="28" t="s">
        <v>190</v>
      </c>
      <c r="D116" s="34"/>
      <c r="E116" s="34"/>
      <c r="F116" s="34"/>
      <c r="G116" s="34"/>
      <c r="H116" s="34"/>
      <c r="I116" s="116"/>
      <c r="J116" s="34"/>
      <c r="K116" s="34"/>
      <c r="L116" s="37"/>
    </row>
    <row r="117" spans="2:65" s="1" customFormat="1" ht="16.5" customHeight="1">
      <c r="B117" s="33"/>
      <c r="C117" s="34"/>
      <c r="D117" s="34"/>
      <c r="E117" s="282" t="str">
        <f>E11</f>
        <v>SO07d - Celková oprava dilatačního celku s přístupem techniky dle D.7.1</v>
      </c>
      <c r="F117" s="316"/>
      <c r="G117" s="316"/>
      <c r="H117" s="316"/>
      <c r="I117" s="116"/>
      <c r="J117" s="34"/>
      <c r="K117" s="34"/>
      <c r="L117" s="37"/>
    </row>
    <row r="118" spans="2:65" s="1" customFormat="1" ht="6.95" customHeight="1">
      <c r="B118" s="33"/>
      <c r="C118" s="34"/>
      <c r="D118" s="34"/>
      <c r="E118" s="34"/>
      <c r="F118" s="34"/>
      <c r="G118" s="34"/>
      <c r="H118" s="34"/>
      <c r="I118" s="116"/>
      <c r="J118" s="34"/>
      <c r="K118" s="34"/>
      <c r="L118" s="37"/>
    </row>
    <row r="119" spans="2:65" s="1" customFormat="1" ht="12" customHeight="1">
      <c r="B119" s="33"/>
      <c r="C119" s="28" t="s">
        <v>20</v>
      </c>
      <c r="D119" s="34"/>
      <c r="E119" s="34"/>
      <c r="F119" s="26" t="str">
        <f>F14</f>
        <v xml:space="preserve"> </v>
      </c>
      <c r="G119" s="34"/>
      <c r="H119" s="34"/>
      <c r="I119" s="117" t="s">
        <v>22</v>
      </c>
      <c r="J119" s="60" t="str">
        <f>IF(J14="","",J14)</f>
        <v>13. 5. 2019</v>
      </c>
      <c r="K119" s="34"/>
      <c r="L119" s="37"/>
    </row>
    <row r="120" spans="2:65" s="1" customFormat="1" ht="6.95" customHeight="1">
      <c r="B120" s="33"/>
      <c r="C120" s="34"/>
      <c r="D120" s="34"/>
      <c r="E120" s="34"/>
      <c r="F120" s="34"/>
      <c r="G120" s="34"/>
      <c r="H120" s="34"/>
      <c r="I120" s="116"/>
      <c r="J120" s="34"/>
      <c r="K120" s="34"/>
      <c r="L120" s="37"/>
    </row>
    <row r="121" spans="2:65" s="1" customFormat="1" ht="27.95" customHeight="1">
      <c r="B121" s="33"/>
      <c r="C121" s="28" t="s">
        <v>24</v>
      </c>
      <c r="D121" s="34"/>
      <c r="E121" s="34"/>
      <c r="F121" s="26" t="str">
        <f>E17</f>
        <v>Povodí Ohře, s.p.</v>
      </c>
      <c r="G121" s="34"/>
      <c r="H121" s="34"/>
      <c r="I121" s="117" t="s">
        <v>32</v>
      </c>
      <c r="J121" s="31" t="str">
        <f>E23</f>
        <v xml:space="preserve">AZ Consult, spol. s r.o. </v>
      </c>
      <c r="K121" s="34"/>
      <c r="L121" s="37"/>
    </row>
    <row r="122" spans="2:65" s="1" customFormat="1" ht="15.2" customHeight="1">
      <c r="B122" s="33"/>
      <c r="C122" s="28" t="s">
        <v>30</v>
      </c>
      <c r="D122" s="34"/>
      <c r="E122" s="34"/>
      <c r="F122" s="26" t="str">
        <f>IF(E20="","",E20)</f>
        <v>Vyplň údaj</v>
      </c>
      <c r="G122" s="34"/>
      <c r="H122" s="34"/>
      <c r="I122" s="117" t="s">
        <v>37</v>
      </c>
      <c r="J122" s="31" t="str">
        <f>E26</f>
        <v xml:space="preserve"> </v>
      </c>
      <c r="K122" s="34"/>
      <c r="L122" s="37"/>
    </row>
    <row r="123" spans="2:65" s="1" customFormat="1" ht="10.35" customHeight="1">
      <c r="B123" s="33"/>
      <c r="C123" s="34"/>
      <c r="D123" s="34"/>
      <c r="E123" s="34"/>
      <c r="F123" s="34"/>
      <c r="G123" s="34"/>
      <c r="H123" s="34"/>
      <c r="I123" s="116"/>
      <c r="J123" s="34"/>
      <c r="K123" s="34"/>
      <c r="L123" s="37"/>
    </row>
    <row r="124" spans="2:65" s="10" customFormat="1" ht="29.25" customHeight="1">
      <c r="B124" s="169"/>
      <c r="C124" s="170" t="s">
        <v>205</v>
      </c>
      <c r="D124" s="171" t="s">
        <v>65</v>
      </c>
      <c r="E124" s="171" t="s">
        <v>61</v>
      </c>
      <c r="F124" s="171" t="s">
        <v>62</v>
      </c>
      <c r="G124" s="171" t="s">
        <v>206</v>
      </c>
      <c r="H124" s="171" t="s">
        <v>207</v>
      </c>
      <c r="I124" s="172" t="s">
        <v>208</v>
      </c>
      <c r="J124" s="171" t="s">
        <v>195</v>
      </c>
      <c r="K124" s="173" t="s">
        <v>209</v>
      </c>
      <c r="L124" s="174"/>
      <c r="M124" s="69" t="s">
        <v>1</v>
      </c>
      <c r="N124" s="70" t="s">
        <v>44</v>
      </c>
      <c r="O124" s="70" t="s">
        <v>210</v>
      </c>
      <c r="P124" s="70" t="s">
        <v>211</v>
      </c>
      <c r="Q124" s="70" t="s">
        <v>212</v>
      </c>
      <c r="R124" s="70" t="s">
        <v>213</v>
      </c>
      <c r="S124" s="70" t="s">
        <v>214</v>
      </c>
      <c r="T124" s="71" t="s">
        <v>215</v>
      </c>
    </row>
    <row r="125" spans="2:65" s="1" customFormat="1" ht="22.9" customHeight="1">
      <c r="B125" s="33"/>
      <c r="C125" s="76" t="s">
        <v>216</v>
      </c>
      <c r="D125" s="34"/>
      <c r="E125" s="34"/>
      <c r="F125" s="34"/>
      <c r="G125" s="34"/>
      <c r="H125" s="34"/>
      <c r="I125" s="116"/>
      <c r="J125" s="175">
        <f>BK125</f>
        <v>0</v>
      </c>
      <c r="K125" s="34"/>
      <c r="L125" s="37"/>
      <c r="M125" s="72"/>
      <c r="N125" s="73"/>
      <c r="O125" s="73"/>
      <c r="P125" s="176">
        <f>P126</f>
        <v>0</v>
      </c>
      <c r="Q125" s="73"/>
      <c r="R125" s="176">
        <f>R126</f>
        <v>1.0098712299999999</v>
      </c>
      <c r="S125" s="73"/>
      <c r="T125" s="177">
        <f>T126</f>
        <v>0.72</v>
      </c>
      <c r="AT125" s="16" t="s">
        <v>79</v>
      </c>
      <c r="AU125" s="16" t="s">
        <v>197</v>
      </c>
      <c r="BK125" s="178">
        <f>BK126</f>
        <v>0</v>
      </c>
    </row>
    <row r="126" spans="2:65" s="11" customFormat="1" ht="25.9" customHeight="1">
      <c r="B126" s="179"/>
      <c r="C126" s="180"/>
      <c r="D126" s="181" t="s">
        <v>79</v>
      </c>
      <c r="E126" s="182" t="s">
        <v>217</v>
      </c>
      <c r="F126" s="182" t="s">
        <v>218</v>
      </c>
      <c r="G126" s="180"/>
      <c r="H126" s="180"/>
      <c r="I126" s="183"/>
      <c r="J126" s="184">
        <f>BK126</f>
        <v>0</v>
      </c>
      <c r="K126" s="180"/>
      <c r="L126" s="185"/>
      <c r="M126" s="186"/>
      <c r="N126" s="187"/>
      <c r="O126" s="187"/>
      <c r="P126" s="188">
        <f>P127+P134+P145+P150</f>
        <v>0</v>
      </c>
      <c r="Q126" s="187"/>
      <c r="R126" s="188">
        <f>R127+R134+R145+R150</f>
        <v>1.0098712299999999</v>
      </c>
      <c r="S126" s="187"/>
      <c r="T126" s="189">
        <f>T127+T134+T145+T150</f>
        <v>0.72</v>
      </c>
      <c r="AR126" s="190" t="s">
        <v>87</v>
      </c>
      <c r="AT126" s="191" t="s">
        <v>79</v>
      </c>
      <c r="AU126" s="191" t="s">
        <v>80</v>
      </c>
      <c r="AY126" s="190" t="s">
        <v>219</v>
      </c>
      <c r="BK126" s="192">
        <f>BK127+BK134+BK145+BK150</f>
        <v>0</v>
      </c>
    </row>
    <row r="127" spans="2:65" s="11" customFormat="1" ht="22.9" customHeight="1">
      <c r="B127" s="179"/>
      <c r="C127" s="180"/>
      <c r="D127" s="181" t="s">
        <v>79</v>
      </c>
      <c r="E127" s="193" t="s">
        <v>87</v>
      </c>
      <c r="F127" s="193" t="s">
        <v>220</v>
      </c>
      <c r="G127" s="180"/>
      <c r="H127" s="180"/>
      <c r="I127" s="183"/>
      <c r="J127" s="194">
        <f>BK127</f>
        <v>0</v>
      </c>
      <c r="K127" s="180"/>
      <c r="L127" s="185"/>
      <c r="M127" s="186"/>
      <c r="N127" s="187"/>
      <c r="O127" s="187"/>
      <c r="P127" s="188">
        <f>SUM(P128:P133)</f>
        <v>0</v>
      </c>
      <c r="Q127" s="187"/>
      <c r="R127" s="188">
        <f>SUM(R128:R133)</f>
        <v>0</v>
      </c>
      <c r="S127" s="187"/>
      <c r="T127" s="189">
        <f>SUM(T128:T133)</f>
        <v>0.72</v>
      </c>
      <c r="AR127" s="190" t="s">
        <v>87</v>
      </c>
      <c r="AT127" s="191" t="s">
        <v>79</v>
      </c>
      <c r="AU127" s="191" t="s">
        <v>87</v>
      </c>
      <c r="AY127" s="190" t="s">
        <v>219</v>
      </c>
      <c r="BK127" s="192">
        <f>SUM(BK128:BK133)</f>
        <v>0</v>
      </c>
    </row>
    <row r="128" spans="2:65" s="1" customFormat="1" ht="24" customHeight="1">
      <c r="B128" s="33"/>
      <c r="C128" s="195" t="s">
        <v>87</v>
      </c>
      <c r="D128" s="195" t="s">
        <v>221</v>
      </c>
      <c r="E128" s="196" t="s">
        <v>222</v>
      </c>
      <c r="F128" s="197" t="s">
        <v>223</v>
      </c>
      <c r="G128" s="198" t="s">
        <v>224</v>
      </c>
      <c r="H128" s="199">
        <v>1</v>
      </c>
      <c r="I128" s="200"/>
      <c r="J128" s="201">
        <f>ROUND(I128*H128,2)</f>
        <v>0</v>
      </c>
      <c r="K128" s="197" t="s">
        <v>1</v>
      </c>
      <c r="L128" s="37"/>
      <c r="M128" s="202" t="s">
        <v>1</v>
      </c>
      <c r="N128" s="203" t="s">
        <v>45</v>
      </c>
      <c r="O128" s="65"/>
      <c r="P128" s="204">
        <f>O128*H128</f>
        <v>0</v>
      </c>
      <c r="Q128" s="204">
        <v>0</v>
      </c>
      <c r="R128" s="204">
        <f>Q128*H128</f>
        <v>0</v>
      </c>
      <c r="S128" s="204">
        <v>0</v>
      </c>
      <c r="T128" s="205">
        <f>S128*H128</f>
        <v>0</v>
      </c>
      <c r="AR128" s="206" t="s">
        <v>225</v>
      </c>
      <c r="AT128" s="206" t="s">
        <v>221</v>
      </c>
      <c r="AU128" s="206" t="s">
        <v>89</v>
      </c>
      <c r="AY128" s="16" t="s">
        <v>219</v>
      </c>
      <c r="BE128" s="207">
        <f>IF(N128="základní",J128,0)</f>
        <v>0</v>
      </c>
      <c r="BF128" s="207">
        <f>IF(N128="snížená",J128,0)</f>
        <v>0</v>
      </c>
      <c r="BG128" s="207">
        <f>IF(N128="zákl. přenesená",J128,0)</f>
        <v>0</v>
      </c>
      <c r="BH128" s="207">
        <f>IF(N128="sníž. přenesená",J128,0)</f>
        <v>0</v>
      </c>
      <c r="BI128" s="207">
        <f>IF(N128="nulová",J128,0)</f>
        <v>0</v>
      </c>
      <c r="BJ128" s="16" t="s">
        <v>87</v>
      </c>
      <c r="BK128" s="207">
        <f>ROUND(I128*H128,2)</f>
        <v>0</v>
      </c>
      <c r="BL128" s="16" t="s">
        <v>225</v>
      </c>
      <c r="BM128" s="206" t="s">
        <v>89</v>
      </c>
    </row>
    <row r="129" spans="2:65" s="1" customFormat="1" ht="19.5">
      <c r="B129" s="33"/>
      <c r="C129" s="34"/>
      <c r="D129" s="208" t="s">
        <v>226</v>
      </c>
      <c r="E129" s="34"/>
      <c r="F129" s="209" t="s">
        <v>223</v>
      </c>
      <c r="G129" s="34"/>
      <c r="H129" s="34"/>
      <c r="I129" s="116"/>
      <c r="J129" s="34"/>
      <c r="K129" s="34"/>
      <c r="L129" s="37"/>
      <c r="M129" s="210"/>
      <c r="N129" s="65"/>
      <c r="O129" s="65"/>
      <c r="P129" s="65"/>
      <c r="Q129" s="65"/>
      <c r="R129" s="65"/>
      <c r="S129" s="65"/>
      <c r="T129" s="66"/>
      <c r="AT129" s="16" t="s">
        <v>226</v>
      </c>
      <c r="AU129" s="16" t="s">
        <v>89</v>
      </c>
    </row>
    <row r="130" spans="2:65" s="1" customFormat="1" ht="16.5" customHeight="1">
      <c r="B130" s="33"/>
      <c r="C130" s="195" t="s">
        <v>89</v>
      </c>
      <c r="D130" s="195" t="s">
        <v>221</v>
      </c>
      <c r="E130" s="196" t="s">
        <v>227</v>
      </c>
      <c r="F130" s="197" t="s">
        <v>228</v>
      </c>
      <c r="G130" s="198" t="s">
        <v>229</v>
      </c>
      <c r="H130" s="199">
        <v>0.36</v>
      </c>
      <c r="I130" s="200"/>
      <c r="J130" s="201">
        <f>ROUND(I130*H130,2)</f>
        <v>0</v>
      </c>
      <c r="K130" s="197" t="s">
        <v>230</v>
      </c>
      <c r="L130" s="37"/>
      <c r="M130" s="202" t="s">
        <v>1</v>
      </c>
      <c r="N130" s="203" t="s">
        <v>45</v>
      </c>
      <c r="O130" s="65"/>
      <c r="P130" s="204">
        <f>O130*H130</f>
        <v>0</v>
      </c>
      <c r="Q130" s="204">
        <v>0</v>
      </c>
      <c r="R130" s="204">
        <f>Q130*H130</f>
        <v>0</v>
      </c>
      <c r="S130" s="204">
        <v>2</v>
      </c>
      <c r="T130" s="205">
        <f>S130*H130</f>
        <v>0.72</v>
      </c>
      <c r="AR130" s="206" t="s">
        <v>225</v>
      </c>
      <c r="AT130" s="206" t="s">
        <v>221</v>
      </c>
      <c r="AU130" s="206" t="s">
        <v>89</v>
      </c>
      <c r="AY130" s="16" t="s">
        <v>219</v>
      </c>
      <c r="BE130" s="207">
        <f>IF(N130="základní",J130,0)</f>
        <v>0</v>
      </c>
      <c r="BF130" s="207">
        <f>IF(N130="snížená",J130,0)</f>
        <v>0</v>
      </c>
      <c r="BG130" s="207">
        <f>IF(N130="zákl. přenesená",J130,0)</f>
        <v>0</v>
      </c>
      <c r="BH130" s="207">
        <f>IF(N130="sníž. přenesená",J130,0)</f>
        <v>0</v>
      </c>
      <c r="BI130" s="207">
        <f>IF(N130="nulová",J130,0)</f>
        <v>0</v>
      </c>
      <c r="BJ130" s="16" t="s">
        <v>87</v>
      </c>
      <c r="BK130" s="207">
        <f>ROUND(I130*H130,2)</f>
        <v>0</v>
      </c>
      <c r="BL130" s="16" t="s">
        <v>225</v>
      </c>
      <c r="BM130" s="206" t="s">
        <v>225</v>
      </c>
    </row>
    <row r="131" spans="2:65" s="1" customFormat="1" ht="11.25">
      <c r="B131" s="33"/>
      <c r="C131" s="34"/>
      <c r="D131" s="208" t="s">
        <v>226</v>
      </c>
      <c r="E131" s="34"/>
      <c r="F131" s="209" t="s">
        <v>231</v>
      </c>
      <c r="G131" s="34"/>
      <c r="H131" s="34"/>
      <c r="I131" s="116"/>
      <c r="J131" s="34"/>
      <c r="K131" s="34"/>
      <c r="L131" s="37"/>
      <c r="M131" s="210"/>
      <c r="N131" s="65"/>
      <c r="O131" s="65"/>
      <c r="P131" s="65"/>
      <c r="Q131" s="65"/>
      <c r="R131" s="65"/>
      <c r="S131" s="65"/>
      <c r="T131" s="66"/>
      <c r="AT131" s="16" t="s">
        <v>226</v>
      </c>
      <c r="AU131" s="16" t="s">
        <v>89</v>
      </c>
    </row>
    <row r="132" spans="2:65" s="12" customFormat="1" ht="11.25">
      <c r="B132" s="211"/>
      <c r="C132" s="212"/>
      <c r="D132" s="208" t="s">
        <v>232</v>
      </c>
      <c r="E132" s="213" t="s">
        <v>1</v>
      </c>
      <c r="F132" s="214" t="s">
        <v>326</v>
      </c>
      <c r="G132" s="212"/>
      <c r="H132" s="215">
        <v>0.36</v>
      </c>
      <c r="I132" s="216"/>
      <c r="J132" s="212"/>
      <c r="K132" s="212"/>
      <c r="L132" s="217"/>
      <c r="M132" s="218"/>
      <c r="N132" s="219"/>
      <c r="O132" s="219"/>
      <c r="P132" s="219"/>
      <c r="Q132" s="219"/>
      <c r="R132" s="219"/>
      <c r="S132" s="219"/>
      <c r="T132" s="220"/>
      <c r="AT132" s="221" t="s">
        <v>232</v>
      </c>
      <c r="AU132" s="221" t="s">
        <v>89</v>
      </c>
      <c r="AV132" s="12" t="s">
        <v>89</v>
      </c>
      <c r="AW132" s="12" t="s">
        <v>36</v>
      </c>
      <c r="AX132" s="12" t="s">
        <v>80</v>
      </c>
      <c r="AY132" s="221" t="s">
        <v>219</v>
      </c>
    </row>
    <row r="133" spans="2:65" s="13" customFormat="1" ht="11.25">
      <c r="B133" s="222"/>
      <c r="C133" s="223"/>
      <c r="D133" s="208" t="s">
        <v>232</v>
      </c>
      <c r="E133" s="224" t="s">
        <v>1</v>
      </c>
      <c r="F133" s="225" t="s">
        <v>234</v>
      </c>
      <c r="G133" s="223"/>
      <c r="H133" s="226">
        <v>0.36</v>
      </c>
      <c r="I133" s="227"/>
      <c r="J133" s="223"/>
      <c r="K133" s="223"/>
      <c r="L133" s="228"/>
      <c r="M133" s="229"/>
      <c r="N133" s="230"/>
      <c r="O133" s="230"/>
      <c r="P133" s="230"/>
      <c r="Q133" s="230"/>
      <c r="R133" s="230"/>
      <c r="S133" s="230"/>
      <c r="T133" s="231"/>
      <c r="AT133" s="232" t="s">
        <v>232</v>
      </c>
      <c r="AU133" s="232" t="s">
        <v>89</v>
      </c>
      <c r="AV133" s="13" t="s">
        <v>225</v>
      </c>
      <c r="AW133" s="13" t="s">
        <v>36</v>
      </c>
      <c r="AX133" s="13" t="s">
        <v>87</v>
      </c>
      <c r="AY133" s="232" t="s">
        <v>219</v>
      </c>
    </row>
    <row r="134" spans="2:65" s="11" customFormat="1" ht="22.9" customHeight="1">
      <c r="B134" s="179"/>
      <c r="C134" s="180"/>
      <c r="D134" s="181" t="s">
        <v>79</v>
      </c>
      <c r="E134" s="193" t="s">
        <v>236</v>
      </c>
      <c r="F134" s="193" t="s">
        <v>240</v>
      </c>
      <c r="G134" s="180"/>
      <c r="H134" s="180"/>
      <c r="I134" s="183"/>
      <c r="J134" s="194">
        <f>BK134</f>
        <v>0</v>
      </c>
      <c r="K134" s="180"/>
      <c r="L134" s="185"/>
      <c r="M134" s="186"/>
      <c r="N134" s="187"/>
      <c r="O134" s="187"/>
      <c r="P134" s="188">
        <f>SUM(P135:P144)</f>
        <v>0</v>
      </c>
      <c r="Q134" s="187"/>
      <c r="R134" s="188">
        <f>SUM(R135:R144)</f>
        <v>1.0098712299999999</v>
      </c>
      <c r="S134" s="187"/>
      <c r="T134" s="189">
        <f>SUM(T135:T144)</f>
        <v>0</v>
      </c>
      <c r="AR134" s="190" t="s">
        <v>87</v>
      </c>
      <c r="AT134" s="191" t="s">
        <v>79</v>
      </c>
      <c r="AU134" s="191" t="s">
        <v>87</v>
      </c>
      <c r="AY134" s="190" t="s">
        <v>219</v>
      </c>
      <c r="BK134" s="192">
        <f>SUM(BK135:BK144)</f>
        <v>0</v>
      </c>
    </row>
    <row r="135" spans="2:65" s="1" customFormat="1" ht="24" customHeight="1">
      <c r="B135" s="33"/>
      <c r="C135" s="195" t="s">
        <v>236</v>
      </c>
      <c r="D135" s="195" t="s">
        <v>221</v>
      </c>
      <c r="E135" s="196" t="s">
        <v>241</v>
      </c>
      <c r="F135" s="197" t="s">
        <v>242</v>
      </c>
      <c r="G135" s="198" t="s">
        <v>229</v>
      </c>
      <c r="H135" s="199">
        <v>0.36</v>
      </c>
      <c r="I135" s="200"/>
      <c r="J135" s="201">
        <f>ROUND(I135*H135,2)</f>
        <v>0</v>
      </c>
      <c r="K135" s="197" t="s">
        <v>230</v>
      </c>
      <c r="L135" s="37"/>
      <c r="M135" s="202" t="s">
        <v>1</v>
      </c>
      <c r="N135" s="203" t="s">
        <v>45</v>
      </c>
      <c r="O135" s="65"/>
      <c r="P135" s="204">
        <f>O135*H135</f>
        <v>0</v>
      </c>
      <c r="Q135" s="204">
        <v>2.7676599999999998</v>
      </c>
      <c r="R135" s="204">
        <f>Q135*H135</f>
        <v>0.99635759999999984</v>
      </c>
      <c r="S135" s="204">
        <v>0</v>
      </c>
      <c r="T135" s="205">
        <f>S135*H135</f>
        <v>0</v>
      </c>
      <c r="AR135" s="206" t="s">
        <v>225</v>
      </c>
      <c r="AT135" s="206" t="s">
        <v>221</v>
      </c>
      <c r="AU135" s="206" t="s">
        <v>89</v>
      </c>
      <c r="AY135" s="16" t="s">
        <v>219</v>
      </c>
      <c r="BE135" s="207">
        <f>IF(N135="základní",J135,0)</f>
        <v>0</v>
      </c>
      <c r="BF135" s="207">
        <f>IF(N135="snížená",J135,0)</f>
        <v>0</v>
      </c>
      <c r="BG135" s="207">
        <f>IF(N135="zákl. přenesená",J135,0)</f>
        <v>0</v>
      </c>
      <c r="BH135" s="207">
        <f>IF(N135="sníž. přenesená",J135,0)</f>
        <v>0</v>
      </c>
      <c r="BI135" s="207">
        <f>IF(N135="nulová",J135,0)</f>
        <v>0</v>
      </c>
      <c r="BJ135" s="16" t="s">
        <v>87</v>
      </c>
      <c r="BK135" s="207">
        <f>ROUND(I135*H135,2)</f>
        <v>0</v>
      </c>
      <c r="BL135" s="16" t="s">
        <v>225</v>
      </c>
      <c r="BM135" s="206" t="s">
        <v>239</v>
      </c>
    </row>
    <row r="136" spans="2:65" s="1" customFormat="1" ht="48.75">
      <c r="B136" s="33"/>
      <c r="C136" s="34"/>
      <c r="D136" s="208" t="s">
        <v>226</v>
      </c>
      <c r="E136" s="34"/>
      <c r="F136" s="209" t="s">
        <v>244</v>
      </c>
      <c r="G136" s="34"/>
      <c r="H136" s="34"/>
      <c r="I136" s="116"/>
      <c r="J136" s="34"/>
      <c r="K136" s="34"/>
      <c r="L136" s="37"/>
      <c r="M136" s="210"/>
      <c r="N136" s="65"/>
      <c r="O136" s="65"/>
      <c r="P136" s="65"/>
      <c r="Q136" s="65"/>
      <c r="R136" s="65"/>
      <c r="S136" s="65"/>
      <c r="T136" s="66"/>
      <c r="AT136" s="16" t="s">
        <v>226</v>
      </c>
      <c r="AU136" s="16" t="s">
        <v>89</v>
      </c>
    </row>
    <row r="137" spans="2:65" s="1" customFormat="1" ht="243.75">
      <c r="B137" s="33"/>
      <c r="C137" s="34"/>
      <c r="D137" s="208" t="s">
        <v>245</v>
      </c>
      <c r="E137" s="34"/>
      <c r="F137" s="233" t="s">
        <v>246</v>
      </c>
      <c r="G137" s="34"/>
      <c r="H137" s="34"/>
      <c r="I137" s="116"/>
      <c r="J137" s="34"/>
      <c r="K137" s="34"/>
      <c r="L137" s="37"/>
      <c r="M137" s="210"/>
      <c r="N137" s="65"/>
      <c r="O137" s="65"/>
      <c r="P137" s="65"/>
      <c r="Q137" s="65"/>
      <c r="R137" s="65"/>
      <c r="S137" s="65"/>
      <c r="T137" s="66"/>
      <c r="AT137" s="16" t="s">
        <v>245</v>
      </c>
      <c r="AU137" s="16" t="s">
        <v>89</v>
      </c>
    </row>
    <row r="138" spans="2:65" s="12" customFormat="1" ht="11.25">
      <c r="B138" s="211"/>
      <c r="C138" s="212"/>
      <c r="D138" s="208" t="s">
        <v>232</v>
      </c>
      <c r="E138" s="213" t="s">
        <v>1</v>
      </c>
      <c r="F138" s="214" t="s">
        <v>326</v>
      </c>
      <c r="G138" s="212"/>
      <c r="H138" s="215">
        <v>0.36</v>
      </c>
      <c r="I138" s="216"/>
      <c r="J138" s="212"/>
      <c r="K138" s="212"/>
      <c r="L138" s="217"/>
      <c r="M138" s="218"/>
      <c r="N138" s="219"/>
      <c r="O138" s="219"/>
      <c r="P138" s="219"/>
      <c r="Q138" s="219"/>
      <c r="R138" s="219"/>
      <c r="S138" s="219"/>
      <c r="T138" s="220"/>
      <c r="AT138" s="221" t="s">
        <v>232</v>
      </c>
      <c r="AU138" s="221" t="s">
        <v>89</v>
      </c>
      <c r="AV138" s="12" t="s">
        <v>89</v>
      </c>
      <c r="AW138" s="12" t="s">
        <v>36</v>
      </c>
      <c r="AX138" s="12" t="s">
        <v>80</v>
      </c>
      <c r="AY138" s="221" t="s">
        <v>219</v>
      </c>
    </row>
    <row r="139" spans="2:65" s="13" customFormat="1" ht="11.25">
      <c r="B139" s="222"/>
      <c r="C139" s="223"/>
      <c r="D139" s="208" t="s">
        <v>232</v>
      </c>
      <c r="E139" s="224" t="s">
        <v>1</v>
      </c>
      <c r="F139" s="225" t="s">
        <v>234</v>
      </c>
      <c r="G139" s="223"/>
      <c r="H139" s="226">
        <v>0.36</v>
      </c>
      <c r="I139" s="227"/>
      <c r="J139" s="223"/>
      <c r="K139" s="223"/>
      <c r="L139" s="228"/>
      <c r="M139" s="229"/>
      <c r="N139" s="230"/>
      <c r="O139" s="230"/>
      <c r="P139" s="230"/>
      <c r="Q139" s="230"/>
      <c r="R139" s="230"/>
      <c r="S139" s="230"/>
      <c r="T139" s="231"/>
      <c r="AT139" s="232" t="s">
        <v>232</v>
      </c>
      <c r="AU139" s="232" t="s">
        <v>89</v>
      </c>
      <c r="AV139" s="13" t="s">
        <v>225</v>
      </c>
      <c r="AW139" s="13" t="s">
        <v>36</v>
      </c>
      <c r="AX139" s="13" t="s">
        <v>87</v>
      </c>
      <c r="AY139" s="232" t="s">
        <v>219</v>
      </c>
    </row>
    <row r="140" spans="2:65" s="1" customFormat="1" ht="24" customHeight="1">
      <c r="B140" s="33"/>
      <c r="C140" s="195" t="s">
        <v>225</v>
      </c>
      <c r="D140" s="195" t="s">
        <v>221</v>
      </c>
      <c r="E140" s="196" t="s">
        <v>249</v>
      </c>
      <c r="F140" s="197" t="s">
        <v>250</v>
      </c>
      <c r="G140" s="198" t="s">
        <v>251</v>
      </c>
      <c r="H140" s="199">
        <v>1.2999999999999999E-2</v>
      </c>
      <c r="I140" s="200"/>
      <c r="J140" s="201">
        <f>ROUND(I140*H140,2)</f>
        <v>0</v>
      </c>
      <c r="K140" s="197" t="s">
        <v>230</v>
      </c>
      <c r="L140" s="37"/>
      <c r="M140" s="202" t="s">
        <v>1</v>
      </c>
      <c r="N140" s="203" t="s">
        <v>45</v>
      </c>
      <c r="O140" s="65"/>
      <c r="P140" s="204">
        <f>O140*H140</f>
        <v>0</v>
      </c>
      <c r="Q140" s="204">
        <v>1.0395099999999999</v>
      </c>
      <c r="R140" s="204">
        <f>Q140*H140</f>
        <v>1.3513629999999999E-2</v>
      </c>
      <c r="S140" s="204">
        <v>0</v>
      </c>
      <c r="T140" s="205">
        <f>S140*H140</f>
        <v>0</v>
      </c>
      <c r="AR140" s="206" t="s">
        <v>225</v>
      </c>
      <c r="AT140" s="206" t="s">
        <v>221</v>
      </c>
      <c r="AU140" s="206" t="s">
        <v>89</v>
      </c>
      <c r="AY140" s="16" t="s">
        <v>219</v>
      </c>
      <c r="BE140" s="207">
        <f>IF(N140="základní",J140,0)</f>
        <v>0</v>
      </c>
      <c r="BF140" s="207">
        <f>IF(N140="snížená",J140,0)</f>
        <v>0</v>
      </c>
      <c r="BG140" s="207">
        <f>IF(N140="zákl. přenesená",J140,0)</f>
        <v>0</v>
      </c>
      <c r="BH140" s="207">
        <f>IF(N140="sníž. přenesená",J140,0)</f>
        <v>0</v>
      </c>
      <c r="BI140" s="207">
        <f>IF(N140="nulová",J140,0)</f>
        <v>0</v>
      </c>
      <c r="BJ140" s="16" t="s">
        <v>87</v>
      </c>
      <c r="BK140" s="207">
        <f>ROUND(I140*H140,2)</f>
        <v>0</v>
      </c>
      <c r="BL140" s="16" t="s">
        <v>225</v>
      </c>
      <c r="BM140" s="206" t="s">
        <v>178</v>
      </c>
    </row>
    <row r="141" spans="2:65" s="1" customFormat="1" ht="48.75">
      <c r="B141" s="33"/>
      <c r="C141" s="34"/>
      <c r="D141" s="208" t="s">
        <v>226</v>
      </c>
      <c r="E141" s="34"/>
      <c r="F141" s="209" t="s">
        <v>253</v>
      </c>
      <c r="G141" s="34"/>
      <c r="H141" s="34"/>
      <c r="I141" s="116"/>
      <c r="J141" s="34"/>
      <c r="K141" s="34"/>
      <c r="L141" s="37"/>
      <c r="M141" s="210"/>
      <c r="N141" s="65"/>
      <c r="O141" s="65"/>
      <c r="P141" s="65"/>
      <c r="Q141" s="65"/>
      <c r="R141" s="65"/>
      <c r="S141" s="65"/>
      <c r="T141" s="66"/>
      <c r="AT141" s="16" t="s">
        <v>226</v>
      </c>
      <c r="AU141" s="16" t="s">
        <v>89</v>
      </c>
    </row>
    <row r="142" spans="2:65" s="1" customFormat="1" ht="97.5">
      <c r="B142" s="33"/>
      <c r="C142" s="34"/>
      <c r="D142" s="208" t="s">
        <v>245</v>
      </c>
      <c r="E142" s="34"/>
      <c r="F142" s="233" t="s">
        <v>254</v>
      </c>
      <c r="G142" s="34"/>
      <c r="H142" s="34"/>
      <c r="I142" s="116"/>
      <c r="J142" s="34"/>
      <c r="K142" s="34"/>
      <c r="L142" s="37"/>
      <c r="M142" s="210"/>
      <c r="N142" s="65"/>
      <c r="O142" s="65"/>
      <c r="P142" s="65"/>
      <c r="Q142" s="65"/>
      <c r="R142" s="65"/>
      <c r="S142" s="65"/>
      <c r="T142" s="66"/>
      <c r="AT142" s="16" t="s">
        <v>245</v>
      </c>
      <c r="AU142" s="16" t="s">
        <v>89</v>
      </c>
    </row>
    <row r="143" spans="2:65" s="12" customFormat="1" ht="11.25">
      <c r="B143" s="211"/>
      <c r="C143" s="212"/>
      <c r="D143" s="208" t="s">
        <v>232</v>
      </c>
      <c r="E143" s="213" t="s">
        <v>1</v>
      </c>
      <c r="F143" s="214" t="s">
        <v>327</v>
      </c>
      <c r="G143" s="212"/>
      <c r="H143" s="215">
        <v>1.2999999999999999E-2</v>
      </c>
      <c r="I143" s="216"/>
      <c r="J143" s="212"/>
      <c r="K143" s="212"/>
      <c r="L143" s="217"/>
      <c r="M143" s="218"/>
      <c r="N143" s="219"/>
      <c r="O143" s="219"/>
      <c r="P143" s="219"/>
      <c r="Q143" s="219"/>
      <c r="R143" s="219"/>
      <c r="S143" s="219"/>
      <c r="T143" s="220"/>
      <c r="AT143" s="221" t="s">
        <v>232</v>
      </c>
      <c r="AU143" s="221" t="s">
        <v>89</v>
      </c>
      <c r="AV143" s="12" t="s">
        <v>89</v>
      </c>
      <c r="AW143" s="12" t="s">
        <v>36</v>
      </c>
      <c r="AX143" s="12" t="s">
        <v>80</v>
      </c>
      <c r="AY143" s="221" t="s">
        <v>219</v>
      </c>
    </row>
    <row r="144" spans="2:65" s="13" customFormat="1" ht="11.25">
      <c r="B144" s="222"/>
      <c r="C144" s="223"/>
      <c r="D144" s="208" t="s">
        <v>232</v>
      </c>
      <c r="E144" s="224" t="s">
        <v>1</v>
      </c>
      <c r="F144" s="225" t="s">
        <v>234</v>
      </c>
      <c r="G144" s="223"/>
      <c r="H144" s="226">
        <v>1.2999999999999999E-2</v>
      </c>
      <c r="I144" s="227"/>
      <c r="J144" s="223"/>
      <c r="K144" s="223"/>
      <c r="L144" s="228"/>
      <c r="M144" s="229"/>
      <c r="N144" s="230"/>
      <c r="O144" s="230"/>
      <c r="P144" s="230"/>
      <c r="Q144" s="230"/>
      <c r="R144" s="230"/>
      <c r="S144" s="230"/>
      <c r="T144" s="231"/>
      <c r="AT144" s="232" t="s">
        <v>232</v>
      </c>
      <c r="AU144" s="232" t="s">
        <v>89</v>
      </c>
      <c r="AV144" s="13" t="s">
        <v>225</v>
      </c>
      <c r="AW144" s="13" t="s">
        <v>36</v>
      </c>
      <c r="AX144" s="13" t="s">
        <v>87</v>
      </c>
      <c r="AY144" s="232" t="s">
        <v>219</v>
      </c>
    </row>
    <row r="145" spans="2:65" s="11" customFormat="1" ht="22.9" customHeight="1">
      <c r="B145" s="179"/>
      <c r="C145" s="180"/>
      <c r="D145" s="181" t="s">
        <v>79</v>
      </c>
      <c r="E145" s="193" t="s">
        <v>225</v>
      </c>
      <c r="F145" s="193" t="s">
        <v>256</v>
      </c>
      <c r="G145" s="180"/>
      <c r="H145" s="180"/>
      <c r="I145" s="183"/>
      <c r="J145" s="194">
        <f>BK145</f>
        <v>0</v>
      </c>
      <c r="K145" s="180"/>
      <c r="L145" s="185"/>
      <c r="M145" s="186"/>
      <c r="N145" s="187"/>
      <c r="O145" s="187"/>
      <c r="P145" s="188">
        <f>SUM(P146:P149)</f>
        <v>0</v>
      </c>
      <c r="Q145" s="187"/>
      <c r="R145" s="188">
        <f>SUM(R146:R149)</f>
        <v>0</v>
      </c>
      <c r="S145" s="187"/>
      <c r="T145" s="189">
        <f>SUM(T146:T149)</f>
        <v>0</v>
      </c>
      <c r="AR145" s="190" t="s">
        <v>87</v>
      </c>
      <c r="AT145" s="191" t="s">
        <v>79</v>
      </c>
      <c r="AU145" s="191" t="s">
        <v>87</v>
      </c>
      <c r="AY145" s="190" t="s">
        <v>219</v>
      </c>
      <c r="BK145" s="192">
        <f>SUM(BK146:BK149)</f>
        <v>0</v>
      </c>
    </row>
    <row r="146" spans="2:65" s="1" customFormat="1" ht="16.5" customHeight="1">
      <c r="B146" s="33"/>
      <c r="C146" s="195" t="s">
        <v>248</v>
      </c>
      <c r="D146" s="195" t="s">
        <v>221</v>
      </c>
      <c r="E146" s="196" t="s">
        <v>257</v>
      </c>
      <c r="F146" s="197" t="s">
        <v>258</v>
      </c>
      <c r="G146" s="198" t="s">
        <v>229</v>
      </c>
      <c r="H146" s="199">
        <v>0.3</v>
      </c>
      <c r="I146" s="200"/>
      <c r="J146" s="201">
        <f>ROUND(I146*H146,2)</f>
        <v>0</v>
      </c>
      <c r="K146" s="197" t="s">
        <v>1</v>
      </c>
      <c r="L146" s="37"/>
      <c r="M146" s="202" t="s">
        <v>1</v>
      </c>
      <c r="N146" s="203" t="s">
        <v>45</v>
      </c>
      <c r="O146" s="65"/>
      <c r="P146" s="204">
        <f>O146*H146</f>
        <v>0</v>
      </c>
      <c r="Q146" s="204">
        <v>0</v>
      </c>
      <c r="R146" s="204">
        <f>Q146*H146</f>
        <v>0</v>
      </c>
      <c r="S146" s="204">
        <v>0</v>
      </c>
      <c r="T146" s="205">
        <f>S146*H146</f>
        <v>0</v>
      </c>
      <c r="AR146" s="206" t="s">
        <v>225</v>
      </c>
      <c r="AT146" s="206" t="s">
        <v>221</v>
      </c>
      <c r="AU146" s="206" t="s">
        <v>89</v>
      </c>
      <c r="AY146" s="16" t="s">
        <v>219</v>
      </c>
      <c r="BE146" s="207">
        <f>IF(N146="základní",J146,0)</f>
        <v>0</v>
      </c>
      <c r="BF146" s="207">
        <f>IF(N146="snížená",J146,0)</f>
        <v>0</v>
      </c>
      <c r="BG146" s="207">
        <f>IF(N146="zákl. přenesená",J146,0)</f>
        <v>0</v>
      </c>
      <c r="BH146" s="207">
        <f>IF(N146="sníž. přenesená",J146,0)</f>
        <v>0</v>
      </c>
      <c r="BI146" s="207">
        <f>IF(N146="nulová",J146,0)</f>
        <v>0</v>
      </c>
      <c r="BJ146" s="16" t="s">
        <v>87</v>
      </c>
      <c r="BK146" s="207">
        <f>ROUND(I146*H146,2)</f>
        <v>0</v>
      </c>
      <c r="BL146" s="16" t="s">
        <v>225</v>
      </c>
      <c r="BM146" s="206" t="s">
        <v>252</v>
      </c>
    </row>
    <row r="147" spans="2:65" s="1" customFormat="1" ht="11.25">
      <c r="B147" s="33"/>
      <c r="C147" s="34"/>
      <c r="D147" s="208" t="s">
        <v>226</v>
      </c>
      <c r="E147" s="34"/>
      <c r="F147" s="209" t="s">
        <v>258</v>
      </c>
      <c r="G147" s="34"/>
      <c r="H147" s="34"/>
      <c r="I147" s="116"/>
      <c r="J147" s="34"/>
      <c r="K147" s="34"/>
      <c r="L147" s="37"/>
      <c r="M147" s="210"/>
      <c r="N147" s="65"/>
      <c r="O147" s="65"/>
      <c r="P147" s="65"/>
      <c r="Q147" s="65"/>
      <c r="R147" s="65"/>
      <c r="S147" s="65"/>
      <c r="T147" s="66"/>
      <c r="AT147" s="16" t="s">
        <v>226</v>
      </c>
      <c r="AU147" s="16" t="s">
        <v>89</v>
      </c>
    </row>
    <row r="148" spans="2:65" s="12" customFormat="1" ht="11.25">
      <c r="B148" s="211"/>
      <c r="C148" s="212"/>
      <c r="D148" s="208" t="s">
        <v>232</v>
      </c>
      <c r="E148" s="213" t="s">
        <v>1</v>
      </c>
      <c r="F148" s="214" t="s">
        <v>328</v>
      </c>
      <c r="G148" s="212"/>
      <c r="H148" s="215">
        <v>0.3</v>
      </c>
      <c r="I148" s="216"/>
      <c r="J148" s="212"/>
      <c r="K148" s="212"/>
      <c r="L148" s="217"/>
      <c r="M148" s="218"/>
      <c r="N148" s="219"/>
      <c r="O148" s="219"/>
      <c r="P148" s="219"/>
      <c r="Q148" s="219"/>
      <c r="R148" s="219"/>
      <c r="S148" s="219"/>
      <c r="T148" s="220"/>
      <c r="AT148" s="221" t="s">
        <v>232</v>
      </c>
      <c r="AU148" s="221" t="s">
        <v>89</v>
      </c>
      <c r="AV148" s="12" t="s">
        <v>89</v>
      </c>
      <c r="AW148" s="12" t="s">
        <v>36</v>
      </c>
      <c r="AX148" s="12" t="s">
        <v>80</v>
      </c>
      <c r="AY148" s="221" t="s">
        <v>219</v>
      </c>
    </row>
    <row r="149" spans="2:65" s="13" customFormat="1" ht="11.25">
      <c r="B149" s="222"/>
      <c r="C149" s="223"/>
      <c r="D149" s="208" t="s">
        <v>232</v>
      </c>
      <c r="E149" s="224" t="s">
        <v>1</v>
      </c>
      <c r="F149" s="225" t="s">
        <v>234</v>
      </c>
      <c r="G149" s="223"/>
      <c r="H149" s="226">
        <v>0.3</v>
      </c>
      <c r="I149" s="227"/>
      <c r="J149" s="223"/>
      <c r="K149" s="223"/>
      <c r="L149" s="228"/>
      <c r="M149" s="229"/>
      <c r="N149" s="230"/>
      <c r="O149" s="230"/>
      <c r="P149" s="230"/>
      <c r="Q149" s="230"/>
      <c r="R149" s="230"/>
      <c r="S149" s="230"/>
      <c r="T149" s="231"/>
      <c r="AT149" s="232" t="s">
        <v>232</v>
      </c>
      <c r="AU149" s="232" t="s">
        <v>89</v>
      </c>
      <c r="AV149" s="13" t="s">
        <v>225</v>
      </c>
      <c r="AW149" s="13" t="s">
        <v>36</v>
      </c>
      <c r="AX149" s="13" t="s">
        <v>87</v>
      </c>
      <c r="AY149" s="232" t="s">
        <v>219</v>
      </c>
    </row>
    <row r="150" spans="2:65" s="11" customFormat="1" ht="22.9" customHeight="1">
      <c r="B150" s="179"/>
      <c r="C150" s="180"/>
      <c r="D150" s="181" t="s">
        <v>79</v>
      </c>
      <c r="E150" s="193" t="s">
        <v>261</v>
      </c>
      <c r="F150" s="193" t="s">
        <v>262</v>
      </c>
      <c r="G150" s="180"/>
      <c r="H150" s="180"/>
      <c r="I150" s="183"/>
      <c r="J150" s="194">
        <f>BK150</f>
        <v>0</v>
      </c>
      <c r="K150" s="180"/>
      <c r="L150" s="185"/>
      <c r="M150" s="186"/>
      <c r="N150" s="187"/>
      <c r="O150" s="187"/>
      <c r="P150" s="188">
        <f>SUM(P151:P158)</f>
        <v>0</v>
      </c>
      <c r="Q150" s="187"/>
      <c r="R150" s="188">
        <f>SUM(R151:R158)</f>
        <v>0</v>
      </c>
      <c r="S150" s="187"/>
      <c r="T150" s="189">
        <f>SUM(T151:T158)</f>
        <v>0</v>
      </c>
      <c r="AR150" s="190" t="s">
        <v>87</v>
      </c>
      <c r="AT150" s="191" t="s">
        <v>79</v>
      </c>
      <c r="AU150" s="191" t="s">
        <v>87</v>
      </c>
      <c r="AY150" s="190" t="s">
        <v>219</v>
      </c>
      <c r="BK150" s="192">
        <f>SUM(BK151:BK158)</f>
        <v>0</v>
      </c>
    </row>
    <row r="151" spans="2:65" s="1" customFormat="1" ht="16.5" customHeight="1">
      <c r="B151" s="33"/>
      <c r="C151" s="195" t="s">
        <v>239</v>
      </c>
      <c r="D151" s="195" t="s">
        <v>221</v>
      </c>
      <c r="E151" s="196" t="s">
        <v>267</v>
      </c>
      <c r="F151" s="197" t="s">
        <v>268</v>
      </c>
      <c r="G151" s="198" t="s">
        <v>251</v>
      </c>
      <c r="H151" s="199">
        <v>0.72</v>
      </c>
      <c r="I151" s="200"/>
      <c r="J151" s="201">
        <f>ROUND(I151*H151,2)</f>
        <v>0</v>
      </c>
      <c r="K151" s="197" t="s">
        <v>230</v>
      </c>
      <c r="L151" s="37"/>
      <c r="M151" s="202" t="s">
        <v>1</v>
      </c>
      <c r="N151" s="203" t="s">
        <v>45</v>
      </c>
      <c r="O151" s="65"/>
      <c r="P151" s="204">
        <f>O151*H151</f>
        <v>0</v>
      </c>
      <c r="Q151" s="204">
        <v>0</v>
      </c>
      <c r="R151" s="204">
        <f>Q151*H151</f>
        <v>0</v>
      </c>
      <c r="S151" s="204">
        <v>0</v>
      </c>
      <c r="T151" s="205">
        <f>S151*H151</f>
        <v>0</v>
      </c>
      <c r="AR151" s="206" t="s">
        <v>225</v>
      </c>
      <c r="AT151" s="206" t="s">
        <v>221</v>
      </c>
      <c r="AU151" s="206" t="s">
        <v>89</v>
      </c>
      <c r="AY151" s="16" t="s">
        <v>219</v>
      </c>
      <c r="BE151" s="207">
        <f>IF(N151="základní",J151,0)</f>
        <v>0</v>
      </c>
      <c r="BF151" s="207">
        <f>IF(N151="snížená",J151,0)</f>
        <v>0</v>
      </c>
      <c r="BG151" s="207">
        <f>IF(N151="zákl. přenesená",J151,0)</f>
        <v>0</v>
      </c>
      <c r="BH151" s="207">
        <f>IF(N151="sníž. přenesená",J151,0)</f>
        <v>0</v>
      </c>
      <c r="BI151" s="207">
        <f>IF(N151="nulová",J151,0)</f>
        <v>0</v>
      </c>
      <c r="BJ151" s="16" t="s">
        <v>87</v>
      </c>
      <c r="BK151" s="207">
        <f>ROUND(I151*H151,2)</f>
        <v>0</v>
      </c>
      <c r="BL151" s="16" t="s">
        <v>225</v>
      </c>
      <c r="BM151" s="206" t="s">
        <v>259</v>
      </c>
    </row>
    <row r="152" spans="2:65" s="1" customFormat="1" ht="29.25">
      <c r="B152" s="33"/>
      <c r="C152" s="34"/>
      <c r="D152" s="208" t="s">
        <v>226</v>
      </c>
      <c r="E152" s="34"/>
      <c r="F152" s="209" t="s">
        <v>270</v>
      </c>
      <c r="G152" s="34"/>
      <c r="H152" s="34"/>
      <c r="I152" s="116"/>
      <c r="J152" s="34"/>
      <c r="K152" s="34"/>
      <c r="L152" s="37"/>
      <c r="M152" s="210"/>
      <c r="N152" s="65"/>
      <c r="O152" s="65"/>
      <c r="P152" s="65"/>
      <c r="Q152" s="65"/>
      <c r="R152" s="65"/>
      <c r="S152" s="65"/>
      <c r="T152" s="66"/>
      <c r="AT152" s="16" t="s">
        <v>226</v>
      </c>
      <c r="AU152" s="16" t="s">
        <v>89</v>
      </c>
    </row>
    <row r="153" spans="2:65" s="1" customFormat="1" ht="58.5">
      <c r="B153" s="33"/>
      <c r="C153" s="34"/>
      <c r="D153" s="208" t="s">
        <v>245</v>
      </c>
      <c r="E153" s="34"/>
      <c r="F153" s="233" t="s">
        <v>271</v>
      </c>
      <c r="G153" s="34"/>
      <c r="H153" s="34"/>
      <c r="I153" s="116"/>
      <c r="J153" s="34"/>
      <c r="K153" s="34"/>
      <c r="L153" s="37"/>
      <c r="M153" s="210"/>
      <c r="N153" s="65"/>
      <c r="O153" s="65"/>
      <c r="P153" s="65"/>
      <c r="Q153" s="65"/>
      <c r="R153" s="65"/>
      <c r="S153" s="65"/>
      <c r="T153" s="66"/>
      <c r="AT153" s="16" t="s">
        <v>245</v>
      </c>
      <c r="AU153" s="16" t="s">
        <v>89</v>
      </c>
    </row>
    <row r="154" spans="2:65" s="1" customFormat="1" ht="24" customHeight="1">
      <c r="B154" s="33"/>
      <c r="C154" s="195" t="s">
        <v>263</v>
      </c>
      <c r="D154" s="195" t="s">
        <v>221</v>
      </c>
      <c r="E154" s="196" t="s">
        <v>272</v>
      </c>
      <c r="F154" s="197" t="s">
        <v>273</v>
      </c>
      <c r="G154" s="198" t="s">
        <v>251</v>
      </c>
      <c r="H154" s="199">
        <v>0.72</v>
      </c>
      <c r="I154" s="200"/>
      <c r="J154" s="201">
        <f>ROUND(I154*H154,2)</f>
        <v>0</v>
      </c>
      <c r="K154" s="197" t="s">
        <v>1</v>
      </c>
      <c r="L154" s="37"/>
      <c r="M154" s="202" t="s">
        <v>1</v>
      </c>
      <c r="N154" s="203" t="s">
        <v>45</v>
      </c>
      <c r="O154" s="65"/>
      <c r="P154" s="204">
        <f>O154*H154</f>
        <v>0</v>
      </c>
      <c r="Q154" s="204">
        <v>0</v>
      </c>
      <c r="R154" s="204">
        <f>Q154*H154</f>
        <v>0</v>
      </c>
      <c r="S154" s="204">
        <v>0</v>
      </c>
      <c r="T154" s="205">
        <f>S154*H154</f>
        <v>0</v>
      </c>
      <c r="AR154" s="206" t="s">
        <v>225</v>
      </c>
      <c r="AT154" s="206" t="s">
        <v>221</v>
      </c>
      <c r="AU154" s="206" t="s">
        <v>89</v>
      </c>
      <c r="AY154" s="16" t="s">
        <v>219</v>
      </c>
      <c r="BE154" s="207">
        <f>IF(N154="základní",J154,0)</f>
        <v>0</v>
      </c>
      <c r="BF154" s="207">
        <f>IF(N154="snížená",J154,0)</f>
        <v>0</v>
      </c>
      <c r="BG154" s="207">
        <f>IF(N154="zákl. přenesená",J154,0)</f>
        <v>0</v>
      </c>
      <c r="BH154" s="207">
        <f>IF(N154="sníž. přenesená",J154,0)</f>
        <v>0</v>
      </c>
      <c r="BI154" s="207">
        <f>IF(N154="nulová",J154,0)</f>
        <v>0</v>
      </c>
      <c r="BJ154" s="16" t="s">
        <v>87</v>
      </c>
      <c r="BK154" s="207">
        <f>ROUND(I154*H154,2)</f>
        <v>0</v>
      </c>
      <c r="BL154" s="16" t="s">
        <v>225</v>
      </c>
      <c r="BM154" s="206" t="s">
        <v>266</v>
      </c>
    </row>
    <row r="155" spans="2:65" s="1" customFormat="1" ht="19.5">
      <c r="B155" s="33"/>
      <c r="C155" s="34"/>
      <c r="D155" s="208" t="s">
        <v>226</v>
      </c>
      <c r="E155" s="34"/>
      <c r="F155" s="209" t="s">
        <v>273</v>
      </c>
      <c r="G155" s="34"/>
      <c r="H155" s="34"/>
      <c r="I155" s="116"/>
      <c r="J155" s="34"/>
      <c r="K155" s="34"/>
      <c r="L155" s="37"/>
      <c r="M155" s="210"/>
      <c r="N155" s="65"/>
      <c r="O155" s="65"/>
      <c r="P155" s="65"/>
      <c r="Q155" s="65"/>
      <c r="R155" s="65"/>
      <c r="S155" s="65"/>
      <c r="T155" s="66"/>
      <c r="AT155" s="16" t="s">
        <v>226</v>
      </c>
      <c r="AU155" s="16" t="s">
        <v>89</v>
      </c>
    </row>
    <row r="156" spans="2:65" s="1" customFormat="1" ht="16.5" customHeight="1">
      <c r="B156" s="33"/>
      <c r="C156" s="195" t="s">
        <v>243</v>
      </c>
      <c r="D156" s="195" t="s">
        <v>221</v>
      </c>
      <c r="E156" s="196" t="s">
        <v>275</v>
      </c>
      <c r="F156" s="197" t="s">
        <v>276</v>
      </c>
      <c r="G156" s="198" t="s">
        <v>251</v>
      </c>
      <c r="H156" s="199">
        <v>0.54600000000000004</v>
      </c>
      <c r="I156" s="200"/>
      <c r="J156" s="201">
        <f>ROUND(I156*H156,2)</f>
        <v>0</v>
      </c>
      <c r="K156" s="197" t="s">
        <v>230</v>
      </c>
      <c r="L156" s="37"/>
      <c r="M156" s="202" t="s">
        <v>1</v>
      </c>
      <c r="N156" s="203" t="s">
        <v>45</v>
      </c>
      <c r="O156" s="65"/>
      <c r="P156" s="204">
        <f>O156*H156</f>
        <v>0</v>
      </c>
      <c r="Q156" s="204">
        <v>0</v>
      </c>
      <c r="R156" s="204">
        <f>Q156*H156</f>
        <v>0</v>
      </c>
      <c r="S156" s="204">
        <v>0</v>
      </c>
      <c r="T156" s="205">
        <f>S156*H156</f>
        <v>0</v>
      </c>
      <c r="AR156" s="206" t="s">
        <v>225</v>
      </c>
      <c r="AT156" s="206" t="s">
        <v>221</v>
      </c>
      <c r="AU156" s="206" t="s">
        <v>89</v>
      </c>
      <c r="AY156" s="16" t="s">
        <v>219</v>
      </c>
      <c r="BE156" s="207">
        <f>IF(N156="základní",J156,0)</f>
        <v>0</v>
      </c>
      <c r="BF156" s="207">
        <f>IF(N156="snížená",J156,0)</f>
        <v>0</v>
      </c>
      <c r="BG156" s="207">
        <f>IF(N156="zákl. přenesená",J156,0)</f>
        <v>0</v>
      </c>
      <c r="BH156" s="207">
        <f>IF(N156="sníž. přenesená",J156,0)</f>
        <v>0</v>
      </c>
      <c r="BI156" s="207">
        <f>IF(N156="nulová",J156,0)</f>
        <v>0</v>
      </c>
      <c r="BJ156" s="16" t="s">
        <v>87</v>
      </c>
      <c r="BK156" s="207">
        <f>ROUND(I156*H156,2)</f>
        <v>0</v>
      </c>
      <c r="BL156" s="16" t="s">
        <v>225</v>
      </c>
      <c r="BM156" s="206" t="s">
        <v>269</v>
      </c>
    </row>
    <row r="157" spans="2:65" s="1" customFormat="1" ht="19.5">
      <c r="B157" s="33"/>
      <c r="C157" s="34"/>
      <c r="D157" s="208" t="s">
        <v>226</v>
      </c>
      <c r="E157" s="34"/>
      <c r="F157" s="209" t="s">
        <v>278</v>
      </c>
      <c r="G157" s="34"/>
      <c r="H157" s="34"/>
      <c r="I157" s="116"/>
      <c r="J157" s="34"/>
      <c r="K157" s="34"/>
      <c r="L157" s="37"/>
      <c r="M157" s="210"/>
      <c r="N157" s="65"/>
      <c r="O157" s="65"/>
      <c r="P157" s="65"/>
      <c r="Q157" s="65"/>
      <c r="R157" s="65"/>
      <c r="S157" s="65"/>
      <c r="T157" s="66"/>
      <c r="AT157" s="16" t="s">
        <v>226</v>
      </c>
      <c r="AU157" s="16" t="s">
        <v>89</v>
      </c>
    </row>
    <row r="158" spans="2:65" s="1" customFormat="1" ht="29.25">
      <c r="B158" s="33"/>
      <c r="C158" s="34"/>
      <c r="D158" s="208" t="s">
        <v>245</v>
      </c>
      <c r="E158" s="34"/>
      <c r="F158" s="233" t="s">
        <v>279</v>
      </c>
      <c r="G158" s="34"/>
      <c r="H158" s="34"/>
      <c r="I158" s="116"/>
      <c r="J158" s="34"/>
      <c r="K158" s="34"/>
      <c r="L158" s="37"/>
      <c r="M158" s="234"/>
      <c r="N158" s="235"/>
      <c r="O158" s="235"/>
      <c r="P158" s="235"/>
      <c r="Q158" s="235"/>
      <c r="R158" s="235"/>
      <c r="S158" s="235"/>
      <c r="T158" s="236"/>
      <c r="AT158" s="16" t="s">
        <v>245</v>
      </c>
      <c r="AU158" s="16" t="s">
        <v>89</v>
      </c>
    </row>
    <row r="159" spans="2:65" s="1" customFormat="1" ht="6.95" customHeight="1">
      <c r="B159" s="48"/>
      <c r="C159" s="49"/>
      <c r="D159" s="49"/>
      <c r="E159" s="49"/>
      <c r="F159" s="49"/>
      <c r="G159" s="49"/>
      <c r="H159" s="49"/>
      <c r="I159" s="147"/>
      <c r="J159" s="49"/>
      <c r="K159" s="49"/>
      <c r="L159" s="37"/>
    </row>
  </sheetData>
  <sheetProtection algorithmName="SHA-512" hashValue="JitAcEn5xwo498WQadBhJAeL6poNxhEm5yayGB/AhpU/4mNvHAHoZjvGQltaDcFeKE/Y0mNrqJtXbPxUQXDX2A==" saltValue="i8rpSzk3pEGwM1eeUjnlkStU67NK4z9JP4NW+COgEDNT1PEbnikuc728iKEpQpq0BSFyitlYRQk69qLpL3uzNw==" spinCount="100000" sheet="1" objects="1" scenarios="1" formatColumns="0" formatRows="0" autoFilter="0"/>
  <autoFilter ref="C124:K158"/>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5"/>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9"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3"/>
      <c r="M2" s="273"/>
      <c r="N2" s="273"/>
      <c r="O2" s="273"/>
      <c r="P2" s="273"/>
      <c r="Q2" s="273"/>
      <c r="R2" s="273"/>
      <c r="S2" s="273"/>
      <c r="T2" s="273"/>
      <c r="U2" s="273"/>
      <c r="V2" s="273"/>
      <c r="AT2" s="16" t="s">
        <v>122</v>
      </c>
    </row>
    <row r="3" spans="2:46" ht="6.95" customHeight="1">
      <c r="B3" s="110"/>
      <c r="C3" s="111"/>
      <c r="D3" s="111"/>
      <c r="E3" s="111"/>
      <c r="F3" s="111"/>
      <c r="G3" s="111"/>
      <c r="H3" s="111"/>
      <c r="I3" s="112"/>
      <c r="J3" s="111"/>
      <c r="K3" s="111"/>
      <c r="L3" s="19"/>
      <c r="AT3" s="16" t="s">
        <v>89</v>
      </c>
    </row>
    <row r="4" spans="2:46" ht="24.95" customHeight="1">
      <c r="B4" s="19"/>
      <c r="D4" s="113" t="s">
        <v>187</v>
      </c>
      <c r="L4" s="19"/>
      <c r="M4" s="114" t="s">
        <v>10</v>
      </c>
      <c r="AT4" s="16" t="s">
        <v>4</v>
      </c>
    </row>
    <row r="5" spans="2:46" ht="6.95" customHeight="1">
      <c r="B5" s="19"/>
      <c r="L5" s="19"/>
    </row>
    <row r="6" spans="2:46" ht="12" customHeight="1">
      <c r="B6" s="19"/>
      <c r="D6" s="115" t="s">
        <v>16</v>
      </c>
      <c r="L6" s="19"/>
    </row>
    <row r="7" spans="2:46" ht="16.5" customHeight="1">
      <c r="B7" s="19"/>
      <c r="E7" s="307" t="str">
        <f>'Rekapitulace stavby'!K6</f>
        <v>PPV, ř.km 0,000-18,500 - oprava betonového pláště</v>
      </c>
      <c r="F7" s="308"/>
      <c r="G7" s="308"/>
      <c r="H7" s="308"/>
      <c r="L7" s="19"/>
    </row>
    <row r="8" spans="2:46" ht="12" customHeight="1">
      <c r="B8" s="19"/>
      <c r="D8" s="115" t="s">
        <v>188</v>
      </c>
      <c r="L8" s="19"/>
    </row>
    <row r="9" spans="2:46" s="1" customFormat="1" ht="16.5" customHeight="1">
      <c r="B9" s="37"/>
      <c r="E9" s="307" t="s">
        <v>323</v>
      </c>
      <c r="F9" s="309"/>
      <c r="G9" s="309"/>
      <c r="H9" s="309"/>
      <c r="I9" s="116"/>
      <c r="L9" s="37"/>
    </row>
    <row r="10" spans="2:46" s="1" customFormat="1" ht="12" customHeight="1">
      <c r="B10" s="37"/>
      <c r="D10" s="115" t="s">
        <v>190</v>
      </c>
      <c r="I10" s="116"/>
      <c r="L10" s="37"/>
    </row>
    <row r="11" spans="2:46" s="1" customFormat="1" ht="36.950000000000003" customHeight="1">
      <c r="B11" s="37"/>
      <c r="E11" s="310" t="s">
        <v>329</v>
      </c>
      <c r="F11" s="309"/>
      <c r="G11" s="309"/>
      <c r="H11" s="309"/>
      <c r="I11" s="116"/>
      <c r="L11" s="37"/>
    </row>
    <row r="12" spans="2:46" s="1" customFormat="1" ht="11.25">
      <c r="B12" s="37"/>
      <c r="I12" s="116"/>
      <c r="L12" s="37"/>
    </row>
    <row r="13" spans="2:46" s="1" customFormat="1" ht="12" customHeight="1">
      <c r="B13" s="37"/>
      <c r="D13" s="115" t="s">
        <v>18</v>
      </c>
      <c r="F13" s="104" t="s">
        <v>1</v>
      </c>
      <c r="I13" s="117" t="s">
        <v>19</v>
      </c>
      <c r="J13" s="104" t="s">
        <v>1</v>
      </c>
      <c r="L13" s="37"/>
    </row>
    <row r="14" spans="2:46" s="1" customFormat="1" ht="12" customHeight="1">
      <c r="B14" s="37"/>
      <c r="D14" s="115" t="s">
        <v>20</v>
      </c>
      <c r="F14" s="104" t="s">
        <v>21</v>
      </c>
      <c r="I14" s="117" t="s">
        <v>22</v>
      </c>
      <c r="J14" s="118" t="str">
        <f>'Rekapitulace stavby'!AN8</f>
        <v>13. 5. 2019</v>
      </c>
      <c r="L14" s="37"/>
    </row>
    <row r="15" spans="2:46" s="1" customFormat="1" ht="10.9" customHeight="1">
      <c r="B15" s="37"/>
      <c r="I15" s="116"/>
      <c r="L15" s="37"/>
    </row>
    <row r="16" spans="2:46" s="1" customFormat="1" ht="12" customHeight="1">
      <c r="B16" s="37"/>
      <c r="D16" s="115" t="s">
        <v>24</v>
      </c>
      <c r="I16" s="117" t="s">
        <v>25</v>
      </c>
      <c r="J16" s="104" t="str">
        <f>IF('Rekapitulace stavby'!AN10="","",'Rekapitulace stavby'!AN10)</f>
        <v>70889988</v>
      </c>
      <c r="L16" s="37"/>
    </row>
    <row r="17" spans="2:12" s="1" customFormat="1" ht="18" customHeight="1">
      <c r="B17" s="37"/>
      <c r="E17" s="104" t="str">
        <f>IF('Rekapitulace stavby'!E11="","",'Rekapitulace stavby'!E11)</f>
        <v>Povodí Ohře, s.p.</v>
      </c>
      <c r="I17" s="117" t="s">
        <v>28</v>
      </c>
      <c r="J17" s="104" t="str">
        <f>IF('Rekapitulace stavby'!AN11="","",'Rekapitulace stavby'!AN11)</f>
        <v>CZ70889988</v>
      </c>
      <c r="L17" s="37"/>
    </row>
    <row r="18" spans="2:12" s="1" customFormat="1" ht="6.95" customHeight="1">
      <c r="B18" s="37"/>
      <c r="I18" s="116"/>
      <c r="L18" s="37"/>
    </row>
    <row r="19" spans="2:12" s="1" customFormat="1" ht="12" customHeight="1">
      <c r="B19" s="37"/>
      <c r="D19" s="115" t="s">
        <v>30</v>
      </c>
      <c r="I19" s="117" t="s">
        <v>25</v>
      </c>
      <c r="J19" s="29" t="str">
        <f>'Rekapitulace stavby'!AN13</f>
        <v>Vyplň údaj</v>
      </c>
      <c r="L19" s="37"/>
    </row>
    <row r="20" spans="2:12" s="1" customFormat="1" ht="18" customHeight="1">
      <c r="B20" s="37"/>
      <c r="E20" s="311" t="str">
        <f>'Rekapitulace stavby'!E14</f>
        <v>Vyplň údaj</v>
      </c>
      <c r="F20" s="312"/>
      <c r="G20" s="312"/>
      <c r="H20" s="312"/>
      <c r="I20" s="117" t="s">
        <v>28</v>
      </c>
      <c r="J20" s="29" t="str">
        <f>'Rekapitulace stavby'!AN14</f>
        <v>Vyplň údaj</v>
      </c>
      <c r="L20" s="37"/>
    </row>
    <row r="21" spans="2:12" s="1" customFormat="1" ht="6.95" customHeight="1">
      <c r="B21" s="37"/>
      <c r="I21" s="116"/>
      <c r="L21" s="37"/>
    </row>
    <row r="22" spans="2:12" s="1" customFormat="1" ht="12" customHeight="1">
      <c r="B22" s="37"/>
      <c r="D22" s="115" t="s">
        <v>32</v>
      </c>
      <c r="I22" s="117" t="s">
        <v>25</v>
      </c>
      <c r="J22" s="104" t="str">
        <f>IF('Rekapitulace stavby'!AN16="","",'Rekapitulace stavby'!AN16)</f>
        <v>44567430</v>
      </c>
      <c r="L22" s="37"/>
    </row>
    <row r="23" spans="2:12" s="1" customFormat="1" ht="18" customHeight="1">
      <c r="B23" s="37"/>
      <c r="E23" s="104" t="str">
        <f>IF('Rekapitulace stavby'!E17="","",'Rekapitulace stavby'!E17)</f>
        <v xml:space="preserve">AZ Consult, spol. s r.o. </v>
      </c>
      <c r="I23" s="117" t="s">
        <v>28</v>
      </c>
      <c r="J23" s="104" t="str">
        <f>IF('Rekapitulace stavby'!AN17="","",'Rekapitulace stavby'!AN17)</f>
        <v>CZ4456730</v>
      </c>
      <c r="L23" s="37"/>
    </row>
    <row r="24" spans="2:12" s="1" customFormat="1" ht="6.95" customHeight="1">
      <c r="B24" s="37"/>
      <c r="I24" s="116"/>
      <c r="L24" s="37"/>
    </row>
    <row r="25" spans="2:12" s="1" customFormat="1" ht="12" customHeight="1">
      <c r="B25" s="37"/>
      <c r="D25" s="115" t="s">
        <v>37</v>
      </c>
      <c r="I25" s="117" t="s">
        <v>25</v>
      </c>
      <c r="J25" s="104" t="str">
        <f>IF('Rekapitulace stavby'!AN19="","",'Rekapitulace stavby'!AN19)</f>
        <v/>
      </c>
      <c r="L25" s="37"/>
    </row>
    <row r="26" spans="2:12" s="1" customFormat="1" ht="18" customHeight="1">
      <c r="B26" s="37"/>
      <c r="E26" s="104" t="str">
        <f>IF('Rekapitulace stavby'!E20="","",'Rekapitulace stavby'!E20)</f>
        <v xml:space="preserve"> </v>
      </c>
      <c r="I26" s="117" t="s">
        <v>28</v>
      </c>
      <c r="J26" s="104" t="str">
        <f>IF('Rekapitulace stavby'!AN20="","",'Rekapitulace stavby'!AN20)</f>
        <v/>
      </c>
      <c r="L26" s="37"/>
    </row>
    <row r="27" spans="2:12" s="1" customFormat="1" ht="6.95" customHeight="1">
      <c r="B27" s="37"/>
      <c r="I27" s="116"/>
      <c r="L27" s="37"/>
    </row>
    <row r="28" spans="2:12" s="1" customFormat="1" ht="12" customHeight="1">
      <c r="B28" s="37"/>
      <c r="D28" s="115" t="s">
        <v>38</v>
      </c>
      <c r="I28" s="116"/>
      <c r="L28" s="37"/>
    </row>
    <row r="29" spans="2:12" s="7" customFormat="1" ht="16.5" customHeight="1">
      <c r="B29" s="119"/>
      <c r="E29" s="313" t="s">
        <v>325</v>
      </c>
      <c r="F29" s="313"/>
      <c r="G29" s="313"/>
      <c r="H29" s="313"/>
      <c r="I29" s="120"/>
      <c r="L29" s="119"/>
    </row>
    <row r="30" spans="2:12" s="1" customFormat="1" ht="6.95" customHeight="1">
      <c r="B30" s="37"/>
      <c r="I30" s="116"/>
      <c r="L30" s="37"/>
    </row>
    <row r="31" spans="2:12" s="1" customFormat="1" ht="6.95" customHeight="1">
      <c r="B31" s="37"/>
      <c r="D31" s="61"/>
      <c r="E31" s="61"/>
      <c r="F31" s="61"/>
      <c r="G31" s="61"/>
      <c r="H31" s="61"/>
      <c r="I31" s="121"/>
      <c r="J31" s="61"/>
      <c r="K31" s="61"/>
      <c r="L31" s="37"/>
    </row>
    <row r="32" spans="2:12" s="1" customFormat="1" ht="25.35" customHeight="1">
      <c r="B32" s="37"/>
      <c r="D32" s="122" t="s">
        <v>40</v>
      </c>
      <c r="I32" s="116"/>
      <c r="J32" s="123">
        <f>ROUND(J121, 2)</f>
        <v>0</v>
      </c>
      <c r="L32" s="37"/>
    </row>
    <row r="33" spans="2:12" s="1" customFormat="1" ht="6.95" customHeight="1">
      <c r="B33" s="37"/>
      <c r="D33" s="61"/>
      <c r="E33" s="61"/>
      <c r="F33" s="61"/>
      <c r="G33" s="61"/>
      <c r="H33" s="61"/>
      <c r="I33" s="121"/>
      <c r="J33" s="61"/>
      <c r="K33" s="61"/>
      <c r="L33" s="37"/>
    </row>
    <row r="34" spans="2:12" s="1" customFormat="1" ht="14.45" customHeight="1">
      <c r="B34" s="37"/>
      <c r="F34" s="124" t="s">
        <v>42</v>
      </c>
      <c r="I34" s="125" t="s">
        <v>41</v>
      </c>
      <c r="J34" s="124" t="s">
        <v>43</v>
      </c>
      <c r="L34" s="37"/>
    </row>
    <row r="35" spans="2:12" s="1" customFormat="1" ht="14.45" customHeight="1">
      <c r="B35" s="37"/>
      <c r="D35" s="126" t="s">
        <v>44</v>
      </c>
      <c r="E35" s="115" t="s">
        <v>45</v>
      </c>
      <c r="F35" s="127">
        <f>ROUND((SUM(BE121:BE134)),  2)</f>
        <v>0</v>
      </c>
      <c r="I35" s="128">
        <v>0.21</v>
      </c>
      <c r="J35" s="127">
        <f>ROUND(((SUM(BE121:BE134))*I35),  2)</f>
        <v>0</v>
      </c>
      <c r="L35" s="37"/>
    </row>
    <row r="36" spans="2:12" s="1" customFormat="1" ht="14.45" customHeight="1">
      <c r="B36" s="37"/>
      <c r="E36" s="115" t="s">
        <v>46</v>
      </c>
      <c r="F36" s="127">
        <f>ROUND((SUM(BF121:BF134)),  2)</f>
        <v>0</v>
      </c>
      <c r="I36" s="128">
        <v>0.15</v>
      </c>
      <c r="J36" s="127">
        <f>ROUND(((SUM(BF121:BF134))*I36),  2)</f>
        <v>0</v>
      </c>
      <c r="L36" s="37"/>
    </row>
    <row r="37" spans="2:12" s="1" customFormat="1" ht="14.45" hidden="1" customHeight="1">
      <c r="B37" s="37"/>
      <c r="E37" s="115" t="s">
        <v>47</v>
      </c>
      <c r="F37" s="127">
        <f>ROUND((SUM(BG121:BG134)),  2)</f>
        <v>0</v>
      </c>
      <c r="I37" s="128">
        <v>0.21</v>
      </c>
      <c r="J37" s="127">
        <f>0</f>
        <v>0</v>
      </c>
      <c r="L37" s="37"/>
    </row>
    <row r="38" spans="2:12" s="1" customFormat="1" ht="14.45" hidden="1" customHeight="1">
      <c r="B38" s="37"/>
      <c r="E38" s="115" t="s">
        <v>48</v>
      </c>
      <c r="F38" s="127">
        <f>ROUND((SUM(BH121:BH134)),  2)</f>
        <v>0</v>
      </c>
      <c r="I38" s="128">
        <v>0.15</v>
      </c>
      <c r="J38" s="127">
        <f>0</f>
        <v>0</v>
      </c>
      <c r="L38" s="37"/>
    </row>
    <row r="39" spans="2:12" s="1" customFormat="1" ht="14.45" hidden="1" customHeight="1">
      <c r="B39" s="37"/>
      <c r="E39" s="115" t="s">
        <v>49</v>
      </c>
      <c r="F39" s="127">
        <f>ROUND((SUM(BI121:BI134)),  2)</f>
        <v>0</v>
      </c>
      <c r="I39" s="128">
        <v>0</v>
      </c>
      <c r="J39" s="127">
        <f>0</f>
        <v>0</v>
      </c>
      <c r="L39" s="37"/>
    </row>
    <row r="40" spans="2:12" s="1" customFormat="1" ht="6.95" customHeight="1">
      <c r="B40" s="37"/>
      <c r="I40" s="116"/>
      <c r="L40" s="37"/>
    </row>
    <row r="41" spans="2:12" s="1" customFormat="1" ht="25.35" customHeight="1">
      <c r="B41" s="37"/>
      <c r="C41" s="129"/>
      <c r="D41" s="130" t="s">
        <v>50</v>
      </c>
      <c r="E41" s="131"/>
      <c r="F41" s="131"/>
      <c r="G41" s="132" t="s">
        <v>51</v>
      </c>
      <c r="H41" s="133" t="s">
        <v>52</v>
      </c>
      <c r="I41" s="134"/>
      <c r="J41" s="135">
        <f>SUM(J32:J39)</f>
        <v>0</v>
      </c>
      <c r="K41" s="136"/>
      <c r="L41" s="37"/>
    </row>
    <row r="42" spans="2:12" s="1" customFormat="1" ht="14.45" customHeight="1">
      <c r="B42" s="37"/>
      <c r="I42" s="116"/>
      <c r="L42" s="37"/>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7"/>
      <c r="D50" s="137" t="s">
        <v>53</v>
      </c>
      <c r="E50" s="138"/>
      <c r="F50" s="138"/>
      <c r="G50" s="137" t="s">
        <v>54</v>
      </c>
      <c r="H50" s="138"/>
      <c r="I50" s="139"/>
      <c r="J50" s="138"/>
      <c r="K50" s="138"/>
      <c r="L50" s="37"/>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7"/>
      <c r="D61" s="140" t="s">
        <v>55</v>
      </c>
      <c r="E61" s="141"/>
      <c r="F61" s="142" t="s">
        <v>56</v>
      </c>
      <c r="G61" s="140" t="s">
        <v>55</v>
      </c>
      <c r="H61" s="141"/>
      <c r="I61" s="143"/>
      <c r="J61" s="144" t="s">
        <v>56</v>
      </c>
      <c r="K61" s="141"/>
      <c r="L61" s="37"/>
    </row>
    <row r="62" spans="2:12" ht="11.25">
      <c r="B62" s="19"/>
      <c r="L62" s="19"/>
    </row>
    <row r="63" spans="2:12" ht="11.25">
      <c r="B63" s="19"/>
      <c r="L63" s="19"/>
    </row>
    <row r="64" spans="2:12" ht="11.25">
      <c r="B64" s="19"/>
      <c r="L64" s="19"/>
    </row>
    <row r="65" spans="2:12" s="1" customFormat="1" ht="12.75">
      <c r="B65" s="37"/>
      <c r="D65" s="137" t="s">
        <v>57</v>
      </c>
      <c r="E65" s="138"/>
      <c r="F65" s="138"/>
      <c r="G65" s="137" t="s">
        <v>58</v>
      </c>
      <c r="H65" s="138"/>
      <c r="I65" s="139"/>
      <c r="J65" s="138"/>
      <c r="K65" s="138"/>
      <c r="L65" s="37"/>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7"/>
      <c r="D76" s="140" t="s">
        <v>55</v>
      </c>
      <c r="E76" s="141"/>
      <c r="F76" s="142" t="s">
        <v>56</v>
      </c>
      <c r="G76" s="140" t="s">
        <v>55</v>
      </c>
      <c r="H76" s="141"/>
      <c r="I76" s="143"/>
      <c r="J76" s="144" t="s">
        <v>56</v>
      </c>
      <c r="K76" s="141"/>
      <c r="L76" s="37"/>
    </row>
    <row r="77" spans="2:12" s="1" customFormat="1" ht="14.45" customHeight="1">
      <c r="B77" s="145"/>
      <c r="C77" s="146"/>
      <c r="D77" s="146"/>
      <c r="E77" s="146"/>
      <c r="F77" s="146"/>
      <c r="G77" s="146"/>
      <c r="H77" s="146"/>
      <c r="I77" s="147"/>
      <c r="J77" s="146"/>
      <c r="K77" s="146"/>
      <c r="L77" s="37"/>
    </row>
    <row r="81" spans="2:12" s="1" customFormat="1" ht="6.95" customHeight="1">
      <c r="B81" s="148"/>
      <c r="C81" s="149"/>
      <c r="D81" s="149"/>
      <c r="E81" s="149"/>
      <c r="F81" s="149"/>
      <c r="G81" s="149"/>
      <c r="H81" s="149"/>
      <c r="I81" s="150"/>
      <c r="J81" s="149"/>
      <c r="K81" s="149"/>
      <c r="L81" s="37"/>
    </row>
    <row r="82" spans="2:12" s="1" customFormat="1" ht="24.95" customHeight="1">
      <c r="B82" s="33"/>
      <c r="C82" s="22" t="s">
        <v>193</v>
      </c>
      <c r="D82" s="34"/>
      <c r="E82" s="34"/>
      <c r="F82" s="34"/>
      <c r="G82" s="34"/>
      <c r="H82" s="34"/>
      <c r="I82" s="116"/>
      <c r="J82" s="34"/>
      <c r="K82" s="34"/>
      <c r="L82" s="37"/>
    </row>
    <row r="83" spans="2:12" s="1" customFormat="1" ht="6.95" customHeight="1">
      <c r="B83" s="33"/>
      <c r="C83" s="34"/>
      <c r="D83" s="34"/>
      <c r="E83" s="34"/>
      <c r="F83" s="34"/>
      <c r="G83" s="34"/>
      <c r="H83" s="34"/>
      <c r="I83" s="116"/>
      <c r="J83" s="34"/>
      <c r="K83" s="34"/>
      <c r="L83" s="37"/>
    </row>
    <row r="84" spans="2:12" s="1" customFormat="1" ht="12" customHeight="1">
      <c r="B84" s="33"/>
      <c r="C84" s="28" t="s">
        <v>16</v>
      </c>
      <c r="D84" s="34"/>
      <c r="E84" s="34"/>
      <c r="F84" s="34"/>
      <c r="G84" s="34"/>
      <c r="H84" s="34"/>
      <c r="I84" s="116"/>
      <c r="J84" s="34"/>
      <c r="K84" s="34"/>
      <c r="L84" s="37"/>
    </row>
    <row r="85" spans="2:12" s="1" customFormat="1" ht="16.5" customHeight="1">
      <c r="B85" s="33"/>
      <c r="C85" s="34"/>
      <c r="D85" s="34"/>
      <c r="E85" s="314" t="str">
        <f>E7</f>
        <v>PPV, ř.km 0,000-18,500 - oprava betonového pláště</v>
      </c>
      <c r="F85" s="315"/>
      <c r="G85" s="315"/>
      <c r="H85" s="315"/>
      <c r="I85" s="116"/>
      <c r="J85" s="34"/>
      <c r="K85" s="34"/>
      <c r="L85" s="37"/>
    </row>
    <row r="86" spans="2:12" ht="12" customHeight="1">
      <c r="B86" s="20"/>
      <c r="C86" s="28" t="s">
        <v>188</v>
      </c>
      <c r="D86" s="21"/>
      <c r="E86" s="21"/>
      <c r="F86" s="21"/>
      <c r="G86" s="21"/>
      <c r="H86" s="21"/>
      <c r="J86" s="21"/>
      <c r="K86" s="21"/>
      <c r="L86" s="19"/>
    </row>
    <row r="87" spans="2:12" s="1" customFormat="1" ht="16.5" customHeight="1">
      <c r="B87" s="33"/>
      <c r="C87" s="34"/>
      <c r="D87" s="34"/>
      <c r="E87" s="314" t="s">
        <v>323</v>
      </c>
      <c r="F87" s="316"/>
      <c r="G87" s="316"/>
      <c r="H87" s="316"/>
      <c r="I87" s="116"/>
      <c r="J87" s="34"/>
      <c r="K87" s="34"/>
      <c r="L87" s="37"/>
    </row>
    <row r="88" spans="2:12" s="1" customFormat="1" ht="12" customHeight="1">
      <c r="B88" s="33"/>
      <c r="C88" s="28" t="s">
        <v>190</v>
      </c>
      <c r="D88" s="34"/>
      <c r="E88" s="34"/>
      <c r="F88" s="34"/>
      <c r="G88" s="34"/>
      <c r="H88" s="34"/>
      <c r="I88" s="116"/>
      <c r="J88" s="34"/>
      <c r="K88" s="34"/>
      <c r="L88" s="37"/>
    </row>
    <row r="89" spans="2:12" s="1" customFormat="1" ht="16.5" customHeight="1">
      <c r="B89" s="33"/>
      <c r="C89" s="34"/>
      <c r="D89" s="34"/>
      <c r="E89" s="282" t="str">
        <f>E11</f>
        <v>VON07d - Vedlejší a ostatní náklady D.7.1</v>
      </c>
      <c r="F89" s="316"/>
      <c r="G89" s="316"/>
      <c r="H89" s="316"/>
      <c r="I89" s="116"/>
      <c r="J89" s="34"/>
      <c r="K89" s="34"/>
      <c r="L89" s="37"/>
    </row>
    <row r="90" spans="2:12" s="1" customFormat="1" ht="6.95" customHeight="1">
      <c r="B90" s="33"/>
      <c r="C90" s="34"/>
      <c r="D90" s="34"/>
      <c r="E90" s="34"/>
      <c r="F90" s="34"/>
      <c r="G90" s="34"/>
      <c r="H90" s="34"/>
      <c r="I90" s="116"/>
      <c r="J90" s="34"/>
      <c r="K90" s="34"/>
      <c r="L90" s="37"/>
    </row>
    <row r="91" spans="2:12" s="1" customFormat="1" ht="12" customHeight="1">
      <c r="B91" s="33"/>
      <c r="C91" s="28" t="s">
        <v>20</v>
      </c>
      <c r="D91" s="34"/>
      <c r="E91" s="34"/>
      <c r="F91" s="26" t="str">
        <f>F14</f>
        <v xml:space="preserve"> </v>
      </c>
      <c r="G91" s="34"/>
      <c r="H91" s="34"/>
      <c r="I91" s="117" t="s">
        <v>22</v>
      </c>
      <c r="J91" s="60" t="str">
        <f>IF(J14="","",J14)</f>
        <v>13. 5. 2019</v>
      </c>
      <c r="K91" s="34"/>
      <c r="L91" s="37"/>
    </row>
    <row r="92" spans="2:12" s="1" customFormat="1" ht="6.95" customHeight="1">
      <c r="B92" s="33"/>
      <c r="C92" s="34"/>
      <c r="D92" s="34"/>
      <c r="E92" s="34"/>
      <c r="F92" s="34"/>
      <c r="G92" s="34"/>
      <c r="H92" s="34"/>
      <c r="I92" s="116"/>
      <c r="J92" s="34"/>
      <c r="K92" s="34"/>
      <c r="L92" s="37"/>
    </row>
    <row r="93" spans="2:12" s="1" customFormat="1" ht="27.95" customHeight="1">
      <c r="B93" s="33"/>
      <c r="C93" s="28" t="s">
        <v>24</v>
      </c>
      <c r="D93" s="34"/>
      <c r="E93" s="34"/>
      <c r="F93" s="26" t="str">
        <f>E17</f>
        <v>Povodí Ohře, s.p.</v>
      </c>
      <c r="G93" s="34"/>
      <c r="H93" s="34"/>
      <c r="I93" s="117" t="s">
        <v>32</v>
      </c>
      <c r="J93" s="31" t="str">
        <f>E23</f>
        <v xml:space="preserve">AZ Consult, spol. s r.o. </v>
      </c>
      <c r="K93" s="34"/>
      <c r="L93" s="37"/>
    </row>
    <row r="94" spans="2:12" s="1" customFormat="1" ht="15.2" customHeight="1">
      <c r="B94" s="33"/>
      <c r="C94" s="28" t="s">
        <v>30</v>
      </c>
      <c r="D94" s="34"/>
      <c r="E94" s="34"/>
      <c r="F94" s="26" t="str">
        <f>IF(E20="","",E20)</f>
        <v>Vyplň údaj</v>
      </c>
      <c r="G94" s="34"/>
      <c r="H94" s="34"/>
      <c r="I94" s="117" t="s">
        <v>37</v>
      </c>
      <c r="J94" s="31" t="str">
        <f>E26</f>
        <v xml:space="preserve"> </v>
      </c>
      <c r="K94" s="34"/>
      <c r="L94" s="37"/>
    </row>
    <row r="95" spans="2:12" s="1" customFormat="1" ht="10.35" customHeight="1">
      <c r="B95" s="33"/>
      <c r="C95" s="34"/>
      <c r="D95" s="34"/>
      <c r="E95" s="34"/>
      <c r="F95" s="34"/>
      <c r="G95" s="34"/>
      <c r="H95" s="34"/>
      <c r="I95" s="116"/>
      <c r="J95" s="34"/>
      <c r="K95" s="34"/>
      <c r="L95" s="37"/>
    </row>
    <row r="96" spans="2:12" s="1" customFormat="1" ht="29.25" customHeight="1">
      <c r="B96" s="33"/>
      <c r="C96" s="151" t="s">
        <v>194</v>
      </c>
      <c r="D96" s="152"/>
      <c r="E96" s="152"/>
      <c r="F96" s="152"/>
      <c r="G96" s="152"/>
      <c r="H96" s="152"/>
      <c r="I96" s="153"/>
      <c r="J96" s="154" t="s">
        <v>195</v>
      </c>
      <c r="K96" s="152"/>
      <c r="L96" s="37"/>
    </row>
    <row r="97" spans="2:47" s="1" customFormat="1" ht="10.35" customHeight="1">
      <c r="B97" s="33"/>
      <c r="C97" s="34"/>
      <c r="D97" s="34"/>
      <c r="E97" s="34"/>
      <c r="F97" s="34"/>
      <c r="G97" s="34"/>
      <c r="H97" s="34"/>
      <c r="I97" s="116"/>
      <c r="J97" s="34"/>
      <c r="K97" s="34"/>
      <c r="L97" s="37"/>
    </row>
    <row r="98" spans="2:47" s="1" customFormat="1" ht="22.9" customHeight="1">
      <c r="B98" s="33"/>
      <c r="C98" s="155" t="s">
        <v>196</v>
      </c>
      <c r="D98" s="34"/>
      <c r="E98" s="34"/>
      <c r="F98" s="34"/>
      <c r="G98" s="34"/>
      <c r="H98" s="34"/>
      <c r="I98" s="116"/>
      <c r="J98" s="78">
        <f>J121</f>
        <v>0</v>
      </c>
      <c r="K98" s="34"/>
      <c r="L98" s="37"/>
      <c r="AU98" s="16" t="s">
        <v>197</v>
      </c>
    </row>
    <row r="99" spans="2:47" s="8" customFormat="1" ht="24.95" customHeight="1">
      <c r="B99" s="156"/>
      <c r="C99" s="157"/>
      <c r="D99" s="158" t="s">
        <v>281</v>
      </c>
      <c r="E99" s="159"/>
      <c r="F99" s="159"/>
      <c r="G99" s="159"/>
      <c r="H99" s="159"/>
      <c r="I99" s="160"/>
      <c r="J99" s="161">
        <f>J122</f>
        <v>0</v>
      </c>
      <c r="K99" s="157"/>
      <c r="L99" s="162"/>
    </row>
    <row r="100" spans="2:47" s="1" customFormat="1" ht="21.75" customHeight="1">
      <c r="B100" s="33"/>
      <c r="C100" s="34"/>
      <c r="D100" s="34"/>
      <c r="E100" s="34"/>
      <c r="F100" s="34"/>
      <c r="G100" s="34"/>
      <c r="H100" s="34"/>
      <c r="I100" s="116"/>
      <c r="J100" s="34"/>
      <c r="K100" s="34"/>
      <c r="L100" s="37"/>
    </row>
    <row r="101" spans="2:47" s="1" customFormat="1" ht="6.95" customHeight="1">
      <c r="B101" s="48"/>
      <c r="C101" s="49"/>
      <c r="D101" s="49"/>
      <c r="E101" s="49"/>
      <c r="F101" s="49"/>
      <c r="G101" s="49"/>
      <c r="H101" s="49"/>
      <c r="I101" s="147"/>
      <c r="J101" s="49"/>
      <c r="K101" s="49"/>
      <c r="L101" s="37"/>
    </row>
    <row r="105" spans="2:47" s="1" customFormat="1" ht="6.95" customHeight="1">
      <c r="B105" s="50"/>
      <c r="C105" s="51"/>
      <c r="D105" s="51"/>
      <c r="E105" s="51"/>
      <c r="F105" s="51"/>
      <c r="G105" s="51"/>
      <c r="H105" s="51"/>
      <c r="I105" s="150"/>
      <c r="J105" s="51"/>
      <c r="K105" s="51"/>
      <c r="L105" s="37"/>
    </row>
    <row r="106" spans="2:47" s="1" customFormat="1" ht="24.95" customHeight="1">
      <c r="B106" s="33"/>
      <c r="C106" s="22" t="s">
        <v>204</v>
      </c>
      <c r="D106" s="34"/>
      <c r="E106" s="34"/>
      <c r="F106" s="34"/>
      <c r="G106" s="34"/>
      <c r="H106" s="34"/>
      <c r="I106" s="116"/>
      <c r="J106" s="34"/>
      <c r="K106" s="34"/>
      <c r="L106" s="37"/>
    </row>
    <row r="107" spans="2:47" s="1" customFormat="1" ht="6.95" customHeight="1">
      <c r="B107" s="33"/>
      <c r="C107" s="34"/>
      <c r="D107" s="34"/>
      <c r="E107" s="34"/>
      <c r="F107" s="34"/>
      <c r="G107" s="34"/>
      <c r="H107" s="34"/>
      <c r="I107" s="116"/>
      <c r="J107" s="34"/>
      <c r="K107" s="34"/>
      <c r="L107" s="37"/>
    </row>
    <row r="108" spans="2:47" s="1" customFormat="1" ht="12" customHeight="1">
      <c r="B108" s="33"/>
      <c r="C108" s="28" t="s">
        <v>16</v>
      </c>
      <c r="D108" s="34"/>
      <c r="E108" s="34"/>
      <c r="F108" s="34"/>
      <c r="G108" s="34"/>
      <c r="H108" s="34"/>
      <c r="I108" s="116"/>
      <c r="J108" s="34"/>
      <c r="K108" s="34"/>
      <c r="L108" s="37"/>
    </row>
    <row r="109" spans="2:47" s="1" customFormat="1" ht="16.5" customHeight="1">
      <c r="B109" s="33"/>
      <c r="C109" s="34"/>
      <c r="D109" s="34"/>
      <c r="E109" s="314" t="str">
        <f>E7</f>
        <v>PPV, ř.km 0,000-18,500 - oprava betonového pláště</v>
      </c>
      <c r="F109" s="315"/>
      <c r="G109" s="315"/>
      <c r="H109" s="315"/>
      <c r="I109" s="116"/>
      <c r="J109" s="34"/>
      <c r="K109" s="34"/>
      <c r="L109" s="37"/>
    </row>
    <row r="110" spans="2:47" ht="12" customHeight="1">
      <c r="B110" s="20"/>
      <c r="C110" s="28" t="s">
        <v>188</v>
      </c>
      <c r="D110" s="21"/>
      <c r="E110" s="21"/>
      <c r="F110" s="21"/>
      <c r="G110" s="21"/>
      <c r="H110" s="21"/>
      <c r="J110" s="21"/>
      <c r="K110" s="21"/>
      <c r="L110" s="19"/>
    </row>
    <row r="111" spans="2:47" s="1" customFormat="1" ht="16.5" customHeight="1">
      <c r="B111" s="33"/>
      <c r="C111" s="34"/>
      <c r="D111" s="34"/>
      <c r="E111" s="314" t="s">
        <v>323</v>
      </c>
      <c r="F111" s="316"/>
      <c r="G111" s="316"/>
      <c r="H111" s="316"/>
      <c r="I111" s="116"/>
      <c r="J111" s="34"/>
      <c r="K111" s="34"/>
      <c r="L111" s="37"/>
    </row>
    <row r="112" spans="2:47" s="1" customFormat="1" ht="12" customHeight="1">
      <c r="B112" s="33"/>
      <c r="C112" s="28" t="s">
        <v>190</v>
      </c>
      <c r="D112" s="34"/>
      <c r="E112" s="34"/>
      <c r="F112" s="34"/>
      <c r="G112" s="34"/>
      <c r="H112" s="34"/>
      <c r="I112" s="116"/>
      <c r="J112" s="34"/>
      <c r="K112" s="34"/>
      <c r="L112" s="37"/>
    </row>
    <row r="113" spans="2:65" s="1" customFormat="1" ht="16.5" customHeight="1">
      <c r="B113" s="33"/>
      <c r="C113" s="34"/>
      <c r="D113" s="34"/>
      <c r="E113" s="282" t="str">
        <f>E11</f>
        <v>VON07d - Vedlejší a ostatní náklady D.7.1</v>
      </c>
      <c r="F113" s="316"/>
      <c r="G113" s="316"/>
      <c r="H113" s="316"/>
      <c r="I113" s="116"/>
      <c r="J113" s="34"/>
      <c r="K113" s="34"/>
      <c r="L113" s="37"/>
    </row>
    <row r="114" spans="2:65" s="1" customFormat="1" ht="6.95" customHeight="1">
      <c r="B114" s="33"/>
      <c r="C114" s="34"/>
      <c r="D114" s="34"/>
      <c r="E114" s="34"/>
      <c r="F114" s="34"/>
      <c r="G114" s="34"/>
      <c r="H114" s="34"/>
      <c r="I114" s="116"/>
      <c r="J114" s="34"/>
      <c r="K114" s="34"/>
      <c r="L114" s="37"/>
    </row>
    <row r="115" spans="2:65" s="1" customFormat="1" ht="12" customHeight="1">
      <c r="B115" s="33"/>
      <c r="C115" s="28" t="s">
        <v>20</v>
      </c>
      <c r="D115" s="34"/>
      <c r="E115" s="34"/>
      <c r="F115" s="26" t="str">
        <f>F14</f>
        <v xml:space="preserve"> </v>
      </c>
      <c r="G115" s="34"/>
      <c r="H115" s="34"/>
      <c r="I115" s="117" t="s">
        <v>22</v>
      </c>
      <c r="J115" s="60" t="str">
        <f>IF(J14="","",J14)</f>
        <v>13. 5. 2019</v>
      </c>
      <c r="K115" s="34"/>
      <c r="L115" s="37"/>
    </row>
    <row r="116" spans="2:65" s="1" customFormat="1" ht="6.95" customHeight="1">
      <c r="B116" s="33"/>
      <c r="C116" s="34"/>
      <c r="D116" s="34"/>
      <c r="E116" s="34"/>
      <c r="F116" s="34"/>
      <c r="G116" s="34"/>
      <c r="H116" s="34"/>
      <c r="I116" s="116"/>
      <c r="J116" s="34"/>
      <c r="K116" s="34"/>
      <c r="L116" s="37"/>
    </row>
    <row r="117" spans="2:65" s="1" customFormat="1" ht="27.95" customHeight="1">
      <c r="B117" s="33"/>
      <c r="C117" s="28" t="s">
        <v>24</v>
      </c>
      <c r="D117" s="34"/>
      <c r="E117" s="34"/>
      <c r="F117" s="26" t="str">
        <f>E17</f>
        <v>Povodí Ohře, s.p.</v>
      </c>
      <c r="G117" s="34"/>
      <c r="H117" s="34"/>
      <c r="I117" s="117" t="s">
        <v>32</v>
      </c>
      <c r="J117" s="31" t="str">
        <f>E23</f>
        <v xml:space="preserve">AZ Consult, spol. s r.o. </v>
      </c>
      <c r="K117" s="34"/>
      <c r="L117" s="37"/>
    </row>
    <row r="118" spans="2:65" s="1" customFormat="1" ht="15.2" customHeight="1">
      <c r="B118" s="33"/>
      <c r="C118" s="28" t="s">
        <v>30</v>
      </c>
      <c r="D118" s="34"/>
      <c r="E118" s="34"/>
      <c r="F118" s="26" t="str">
        <f>IF(E20="","",E20)</f>
        <v>Vyplň údaj</v>
      </c>
      <c r="G118" s="34"/>
      <c r="H118" s="34"/>
      <c r="I118" s="117" t="s">
        <v>37</v>
      </c>
      <c r="J118" s="31" t="str">
        <f>E26</f>
        <v xml:space="preserve"> </v>
      </c>
      <c r="K118" s="34"/>
      <c r="L118" s="37"/>
    </row>
    <row r="119" spans="2:65" s="1" customFormat="1" ht="10.35" customHeight="1">
      <c r="B119" s="33"/>
      <c r="C119" s="34"/>
      <c r="D119" s="34"/>
      <c r="E119" s="34"/>
      <c r="F119" s="34"/>
      <c r="G119" s="34"/>
      <c r="H119" s="34"/>
      <c r="I119" s="116"/>
      <c r="J119" s="34"/>
      <c r="K119" s="34"/>
      <c r="L119" s="37"/>
    </row>
    <row r="120" spans="2:65" s="10" customFormat="1" ht="29.25" customHeight="1">
      <c r="B120" s="169"/>
      <c r="C120" s="170" t="s">
        <v>205</v>
      </c>
      <c r="D120" s="171" t="s">
        <v>65</v>
      </c>
      <c r="E120" s="171" t="s">
        <v>61</v>
      </c>
      <c r="F120" s="171" t="s">
        <v>62</v>
      </c>
      <c r="G120" s="171" t="s">
        <v>206</v>
      </c>
      <c r="H120" s="171" t="s">
        <v>207</v>
      </c>
      <c r="I120" s="172" t="s">
        <v>208</v>
      </c>
      <c r="J120" s="171" t="s">
        <v>195</v>
      </c>
      <c r="K120" s="173" t="s">
        <v>209</v>
      </c>
      <c r="L120" s="174"/>
      <c r="M120" s="69" t="s">
        <v>1</v>
      </c>
      <c r="N120" s="70" t="s">
        <v>44</v>
      </c>
      <c r="O120" s="70" t="s">
        <v>210</v>
      </c>
      <c r="P120" s="70" t="s">
        <v>211</v>
      </c>
      <c r="Q120" s="70" t="s">
        <v>212</v>
      </c>
      <c r="R120" s="70" t="s">
        <v>213</v>
      </c>
      <c r="S120" s="70" t="s">
        <v>214</v>
      </c>
      <c r="T120" s="71" t="s">
        <v>215</v>
      </c>
    </row>
    <row r="121" spans="2:65" s="1" customFormat="1" ht="22.9" customHeight="1">
      <c r="B121" s="33"/>
      <c r="C121" s="76" t="s">
        <v>216</v>
      </c>
      <c r="D121" s="34"/>
      <c r="E121" s="34"/>
      <c r="F121" s="34"/>
      <c r="G121" s="34"/>
      <c r="H121" s="34"/>
      <c r="I121" s="116"/>
      <c r="J121" s="175">
        <f>BK121</f>
        <v>0</v>
      </c>
      <c r="K121" s="34"/>
      <c r="L121" s="37"/>
      <c r="M121" s="72"/>
      <c r="N121" s="73"/>
      <c r="O121" s="73"/>
      <c r="P121" s="176">
        <f>P122</f>
        <v>0</v>
      </c>
      <c r="Q121" s="73"/>
      <c r="R121" s="176">
        <f>R122</f>
        <v>0</v>
      </c>
      <c r="S121" s="73"/>
      <c r="T121" s="177">
        <f>T122</f>
        <v>0</v>
      </c>
      <c r="AT121" s="16" t="s">
        <v>79</v>
      </c>
      <c r="AU121" s="16" t="s">
        <v>197</v>
      </c>
      <c r="BK121" s="178">
        <f>BK122</f>
        <v>0</v>
      </c>
    </row>
    <row r="122" spans="2:65" s="11" customFormat="1" ht="25.9" customHeight="1">
      <c r="B122" s="179"/>
      <c r="C122" s="180"/>
      <c r="D122" s="181" t="s">
        <v>79</v>
      </c>
      <c r="E122" s="182" t="s">
        <v>282</v>
      </c>
      <c r="F122" s="182" t="s">
        <v>283</v>
      </c>
      <c r="G122" s="180"/>
      <c r="H122" s="180"/>
      <c r="I122" s="183"/>
      <c r="J122" s="184">
        <f>BK122</f>
        <v>0</v>
      </c>
      <c r="K122" s="180"/>
      <c r="L122" s="185"/>
      <c r="M122" s="186"/>
      <c r="N122" s="187"/>
      <c r="O122" s="187"/>
      <c r="P122" s="188">
        <f>SUM(P123:P134)</f>
        <v>0</v>
      </c>
      <c r="Q122" s="187"/>
      <c r="R122" s="188">
        <f>SUM(R123:R134)</f>
        <v>0</v>
      </c>
      <c r="S122" s="187"/>
      <c r="T122" s="189">
        <f>SUM(T123:T134)</f>
        <v>0</v>
      </c>
      <c r="AR122" s="190" t="s">
        <v>87</v>
      </c>
      <c r="AT122" s="191" t="s">
        <v>79</v>
      </c>
      <c r="AU122" s="191" t="s">
        <v>80</v>
      </c>
      <c r="AY122" s="190" t="s">
        <v>219</v>
      </c>
      <c r="BK122" s="192">
        <f>SUM(BK123:BK134)</f>
        <v>0</v>
      </c>
    </row>
    <row r="123" spans="2:65" s="1" customFormat="1" ht="16.5" customHeight="1">
      <c r="B123" s="33"/>
      <c r="C123" s="195" t="s">
        <v>87</v>
      </c>
      <c r="D123" s="195" t="s">
        <v>221</v>
      </c>
      <c r="E123" s="196" t="s">
        <v>301</v>
      </c>
      <c r="F123" s="197" t="s">
        <v>285</v>
      </c>
      <c r="G123" s="198" t="s">
        <v>286</v>
      </c>
      <c r="H123" s="237"/>
      <c r="I123" s="200"/>
      <c r="J123" s="201">
        <f>ROUND(I123*H123,2)</f>
        <v>0</v>
      </c>
      <c r="K123" s="197" t="s">
        <v>1</v>
      </c>
      <c r="L123" s="37"/>
      <c r="M123" s="202" t="s">
        <v>1</v>
      </c>
      <c r="N123" s="203" t="s">
        <v>45</v>
      </c>
      <c r="O123" s="65"/>
      <c r="P123" s="204">
        <f>O123*H123</f>
        <v>0</v>
      </c>
      <c r="Q123" s="204">
        <v>0</v>
      </c>
      <c r="R123" s="204">
        <f>Q123*H123</f>
        <v>0</v>
      </c>
      <c r="S123" s="204">
        <v>0</v>
      </c>
      <c r="T123" s="205">
        <f>S123*H123</f>
        <v>0</v>
      </c>
      <c r="AR123" s="206" t="s">
        <v>225</v>
      </c>
      <c r="AT123" s="206" t="s">
        <v>221</v>
      </c>
      <c r="AU123" s="206" t="s">
        <v>87</v>
      </c>
      <c r="AY123" s="16" t="s">
        <v>219</v>
      </c>
      <c r="BE123" s="207">
        <f>IF(N123="základní",J123,0)</f>
        <v>0</v>
      </c>
      <c r="BF123" s="207">
        <f>IF(N123="snížená",J123,0)</f>
        <v>0</v>
      </c>
      <c r="BG123" s="207">
        <f>IF(N123="zákl. přenesená",J123,0)</f>
        <v>0</v>
      </c>
      <c r="BH123" s="207">
        <f>IF(N123="sníž. přenesená",J123,0)</f>
        <v>0</v>
      </c>
      <c r="BI123" s="207">
        <f>IF(N123="nulová",J123,0)</f>
        <v>0</v>
      </c>
      <c r="BJ123" s="16" t="s">
        <v>87</v>
      </c>
      <c r="BK123" s="207">
        <f>ROUND(I123*H123,2)</f>
        <v>0</v>
      </c>
      <c r="BL123" s="16" t="s">
        <v>225</v>
      </c>
      <c r="BM123" s="206" t="s">
        <v>89</v>
      </c>
    </row>
    <row r="124" spans="2:65" s="1" customFormat="1" ht="11.25">
      <c r="B124" s="33"/>
      <c r="C124" s="34"/>
      <c r="D124" s="208" t="s">
        <v>226</v>
      </c>
      <c r="E124" s="34"/>
      <c r="F124" s="209" t="s">
        <v>285</v>
      </c>
      <c r="G124" s="34"/>
      <c r="H124" s="34"/>
      <c r="I124" s="116"/>
      <c r="J124" s="34"/>
      <c r="K124" s="34"/>
      <c r="L124" s="37"/>
      <c r="M124" s="210"/>
      <c r="N124" s="65"/>
      <c r="O124" s="65"/>
      <c r="P124" s="65"/>
      <c r="Q124" s="65"/>
      <c r="R124" s="65"/>
      <c r="S124" s="65"/>
      <c r="T124" s="66"/>
      <c r="AT124" s="16" t="s">
        <v>226</v>
      </c>
      <c r="AU124" s="16" t="s">
        <v>87</v>
      </c>
    </row>
    <row r="125" spans="2:65" s="14" customFormat="1" ht="22.5">
      <c r="B125" s="238"/>
      <c r="C125" s="239"/>
      <c r="D125" s="208" t="s">
        <v>232</v>
      </c>
      <c r="E125" s="240" t="s">
        <v>1</v>
      </c>
      <c r="F125" s="241" t="s">
        <v>288</v>
      </c>
      <c r="G125" s="239"/>
      <c r="H125" s="240" t="s">
        <v>1</v>
      </c>
      <c r="I125" s="242"/>
      <c r="J125" s="239"/>
      <c r="K125" s="239"/>
      <c r="L125" s="243"/>
      <c r="M125" s="244"/>
      <c r="N125" s="245"/>
      <c r="O125" s="245"/>
      <c r="P125" s="245"/>
      <c r="Q125" s="245"/>
      <c r="R125" s="245"/>
      <c r="S125" s="245"/>
      <c r="T125" s="246"/>
      <c r="AT125" s="247" t="s">
        <v>232</v>
      </c>
      <c r="AU125" s="247" t="s">
        <v>87</v>
      </c>
      <c r="AV125" s="14" t="s">
        <v>87</v>
      </c>
      <c r="AW125" s="14" t="s">
        <v>36</v>
      </c>
      <c r="AX125" s="14" t="s">
        <v>80</v>
      </c>
      <c r="AY125" s="247" t="s">
        <v>219</v>
      </c>
    </row>
    <row r="126" spans="2:65" s="14" customFormat="1" ht="22.5">
      <c r="B126" s="238"/>
      <c r="C126" s="239"/>
      <c r="D126" s="208" t="s">
        <v>232</v>
      </c>
      <c r="E126" s="240" t="s">
        <v>1</v>
      </c>
      <c r="F126" s="241" t="s">
        <v>289</v>
      </c>
      <c r="G126" s="239"/>
      <c r="H126" s="240" t="s">
        <v>1</v>
      </c>
      <c r="I126" s="242"/>
      <c r="J126" s="239"/>
      <c r="K126" s="239"/>
      <c r="L126" s="243"/>
      <c r="M126" s="244"/>
      <c r="N126" s="245"/>
      <c r="O126" s="245"/>
      <c r="P126" s="245"/>
      <c r="Q126" s="245"/>
      <c r="R126" s="245"/>
      <c r="S126" s="245"/>
      <c r="T126" s="246"/>
      <c r="AT126" s="247" t="s">
        <v>232</v>
      </c>
      <c r="AU126" s="247" t="s">
        <v>87</v>
      </c>
      <c r="AV126" s="14" t="s">
        <v>87</v>
      </c>
      <c r="AW126" s="14" t="s">
        <v>36</v>
      </c>
      <c r="AX126" s="14" t="s">
        <v>80</v>
      </c>
      <c r="AY126" s="247" t="s">
        <v>219</v>
      </c>
    </row>
    <row r="127" spans="2:65" s="14" customFormat="1" ht="11.25">
      <c r="B127" s="238"/>
      <c r="C127" s="239"/>
      <c r="D127" s="208" t="s">
        <v>232</v>
      </c>
      <c r="E127" s="240" t="s">
        <v>1</v>
      </c>
      <c r="F127" s="241" t="s">
        <v>290</v>
      </c>
      <c r="G127" s="239"/>
      <c r="H127" s="240" t="s">
        <v>1</v>
      </c>
      <c r="I127" s="242"/>
      <c r="J127" s="239"/>
      <c r="K127" s="239"/>
      <c r="L127" s="243"/>
      <c r="M127" s="244"/>
      <c r="N127" s="245"/>
      <c r="O127" s="245"/>
      <c r="P127" s="245"/>
      <c r="Q127" s="245"/>
      <c r="R127" s="245"/>
      <c r="S127" s="245"/>
      <c r="T127" s="246"/>
      <c r="AT127" s="247" t="s">
        <v>232</v>
      </c>
      <c r="AU127" s="247" t="s">
        <v>87</v>
      </c>
      <c r="AV127" s="14" t="s">
        <v>87</v>
      </c>
      <c r="AW127" s="14" t="s">
        <v>36</v>
      </c>
      <c r="AX127" s="14" t="s">
        <v>80</v>
      </c>
      <c r="AY127" s="247" t="s">
        <v>219</v>
      </c>
    </row>
    <row r="128" spans="2:65" s="14" customFormat="1" ht="22.5">
      <c r="B128" s="238"/>
      <c r="C128" s="239"/>
      <c r="D128" s="208" t="s">
        <v>232</v>
      </c>
      <c r="E128" s="240" t="s">
        <v>1</v>
      </c>
      <c r="F128" s="241" t="s">
        <v>291</v>
      </c>
      <c r="G128" s="239"/>
      <c r="H128" s="240" t="s">
        <v>1</v>
      </c>
      <c r="I128" s="242"/>
      <c r="J128" s="239"/>
      <c r="K128" s="239"/>
      <c r="L128" s="243"/>
      <c r="M128" s="244"/>
      <c r="N128" s="245"/>
      <c r="O128" s="245"/>
      <c r="P128" s="245"/>
      <c r="Q128" s="245"/>
      <c r="R128" s="245"/>
      <c r="S128" s="245"/>
      <c r="T128" s="246"/>
      <c r="AT128" s="247" t="s">
        <v>232</v>
      </c>
      <c r="AU128" s="247" t="s">
        <v>87</v>
      </c>
      <c r="AV128" s="14" t="s">
        <v>87</v>
      </c>
      <c r="AW128" s="14" t="s">
        <v>36</v>
      </c>
      <c r="AX128" s="14" t="s">
        <v>80</v>
      </c>
      <c r="AY128" s="247" t="s">
        <v>219</v>
      </c>
    </row>
    <row r="129" spans="2:51" s="14" customFormat="1" ht="11.25">
      <c r="B129" s="238"/>
      <c r="C129" s="239"/>
      <c r="D129" s="208" t="s">
        <v>232</v>
      </c>
      <c r="E129" s="240" t="s">
        <v>1</v>
      </c>
      <c r="F129" s="241" t="s">
        <v>292</v>
      </c>
      <c r="G129" s="239"/>
      <c r="H129" s="240" t="s">
        <v>1</v>
      </c>
      <c r="I129" s="242"/>
      <c r="J129" s="239"/>
      <c r="K129" s="239"/>
      <c r="L129" s="243"/>
      <c r="M129" s="244"/>
      <c r="N129" s="245"/>
      <c r="O129" s="245"/>
      <c r="P129" s="245"/>
      <c r="Q129" s="245"/>
      <c r="R129" s="245"/>
      <c r="S129" s="245"/>
      <c r="T129" s="246"/>
      <c r="AT129" s="247" t="s">
        <v>232</v>
      </c>
      <c r="AU129" s="247" t="s">
        <v>87</v>
      </c>
      <c r="AV129" s="14" t="s">
        <v>87</v>
      </c>
      <c r="AW129" s="14" t="s">
        <v>36</v>
      </c>
      <c r="AX129" s="14" t="s">
        <v>80</v>
      </c>
      <c r="AY129" s="247" t="s">
        <v>219</v>
      </c>
    </row>
    <row r="130" spans="2:51" s="14" customFormat="1" ht="11.25">
      <c r="B130" s="238"/>
      <c r="C130" s="239"/>
      <c r="D130" s="208" t="s">
        <v>232</v>
      </c>
      <c r="E130" s="240" t="s">
        <v>1</v>
      </c>
      <c r="F130" s="241" t="s">
        <v>293</v>
      </c>
      <c r="G130" s="239"/>
      <c r="H130" s="240" t="s">
        <v>1</v>
      </c>
      <c r="I130" s="242"/>
      <c r="J130" s="239"/>
      <c r="K130" s="239"/>
      <c r="L130" s="243"/>
      <c r="M130" s="244"/>
      <c r="N130" s="245"/>
      <c r="O130" s="245"/>
      <c r="P130" s="245"/>
      <c r="Q130" s="245"/>
      <c r="R130" s="245"/>
      <c r="S130" s="245"/>
      <c r="T130" s="246"/>
      <c r="AT130" s="247" t="s">
        <v>232</v>
      </c>
      <c r="AU130" s="247" t="s">
        <v>87</v>
      </c>
      <c r="AV130" s="14" t="s">
        <v>87</v>
      </c>
      <c r="AW130" s="14" t="s">
        <v>36</v>
      </c>
      <c r="AX130" s="14" t="s">
        <v>80</v>
      </c>
      <c r="AY130" s="247" t="s">
        <v>219</v>
      </c>
    </row>
    <row r="131" spans="2:51" s="14" customFormat="1" ht="22.5">
      <c r="B131" s="238"/>
      <c r="C131" s="239"/>
      <c r="D131" s="208" t="s">
        <v>232</v>
      </c>
      <c r="E131" s="240" t="s">
        <v>1</v>
      </c>
      <c r="F131" s="241" t="s">
        <v>294</v>
      </c>
      <c r="G131" s="239"/>
      <c r="H131" s="240" t="s">
        <v>1</v>
      </c>
      <c r="I131" s="242"/>
      <c r="J131" s="239"/>
      <c r="K131" s="239"/>
      <c r="L131" s="243"/>
      <c r="M131" s="244"/>
      <c r="N131" s="245"/>
      <c r="O131" s="245"/>
      <c r="P131" s="245"/>
      <c r="Q131" s="245"/>
      <c r="R131" s="245"/>
      <c r="S131" s="245"/>
      <c r="T131" s="246"/>
      <c r="AT131" s="247" t="s">
        <v>232</v>
      </c>
      <c r="AU131" s="247" t="s">
        <v>87</v>
      </c>
      <c r="AV131" s="14" t="s">
        <v>87</v>
      </c>
      <c r="AW131" s="14" t="s">
        <v>36</v>
      </c>
      <c r="AX131" s="14" t="s">
        <v>80</v>
      </c>
      <c r="AY131" s="247" t="s">
        <v>219</v>
      </c>
    </row>
    <row r="132" spans="2:51" s="14" customFormat="1" ht="11.25">
      <c r="B132" s="238"/>
      <c r="C132" s="239"/>
      <c r="D132" s="208" t="s">
        <v>232</v>
      </c>
      <c r="E132" s="240" t="s">
        <v>1</v>
      </c>
      <c r="F132" s="241" t="s">
        <v>295</v>
      </c>
      <c r="G132" s="239"/>
      <c r="H132" s="240" t="s">
        <v>1</v>
      </c>
      <c r="I132" s="242"/>
      <c r="J132" s="239"/>
      <c r="K132" s="239"/>
      <c r="L132" s="243"/>
      <c r="M132" s="244"/>
      <c r="N132" s="245"/>
      <c r="O132" s="245"/>
      <c r="P132" s="245"/>
      <c r="Q132" s="245"/>
      <c r="R132" s="245"/>
      <c r="S132" s="245"/>
      <c r="T132" s="246"/>
      <c r="AT132" s="247" t="s">
        <v>232</v>
      </c>
      <c r="AU132" s="247" t="s">
        <v>87</v>
      </c>
      <c r="AV132" s="14" t="s">
        <v>87</v>
      </c>
      <c r="AW132" s="14" t="s">
        <v>36</v>
      </c>
      <c r="AX132" s="14" t="s">
        <v>80</v>
      </c>
      <c r="AY132" s="247" t="s">
        <v>219</v>
      </c>
    </row>
    <row r="133" spans="2:51" s="12" customFormat="1" ht="11.25">
      <c r="B133" s="211"/>
      <c r="C133" s="212"/>
      <c r="D133" s="208" t="s">
        <v>232</v>
      </c>
      <c r="E133" s="213" t="s">
        <v>1</v>
      </c>
      <c r="F133" s="214" t="s">
        <v>296</v>
      </c>
      <c r="G133" s="212"/>
      <c r="H133" s="215">
        <v>0.03</v>
      </c>
      <c r="I133" s="216"/>
      <c r="J133" s="212"/>
      <c r="K133" s="212"/>
      <c r="L133" s="217"/>
      <c r="M133" s="218"/>
      <c r="N133" s="219"/>
      <c r="O133" s="219"/>
      <c r="P133" s="219"/>
      <c r="Q133" s="219"/>
      <c r="R133" s="219"/>
      <c r="S133" s="219"/>
      <c r="T133" s="220"/>
      <c r="AT133" s="221" t="s">
        <v>232</v>
      </c>
      <c r="AU133" s="221" t="s">
        <v>87</v>
      </c>
      <c r="AV133" s="12" t="s">
        <v>89</v>
      </c>
      <c r="AW133" s="12" t="s">
        <v>36</v>
      </c>
      <c r="AX133" s="12" t="s">
        <v>80</v>
      </c>
      <c r="AY133" s="221" t="s">
        <v>219</v>
      </c>
    </row>
    <row r="134" spans="2:51" s="13" customFormat="1" ht="11.25">
      <c r="B134" s="222"/>
      <c r="C134" s="223"/>
      <c r="D134" s="208" t="s">
        <v>232</v>
      </c>
      <c r="E134" s="224" t="s">
        <v>1</v>
      </c>
      <c r="F134" s="225" t="s">
        <v>234</v>
      </c>
      <c r="G134" s="223"/>
      <c r="H134" s="226">
        <v>0.03</v>
      </c>
      <c r="I134" s="227"/>
      <c r="J134" s="223"/>
      <c r="K134" s="223"/>
      <c r="L134" s="228"/>
      <c r="M134" s="248"/>
      <c r="N134" s="249"/>
      <c r="O134" s="249"/>
      <c r="P134" s="249"/>
      <c r="Q134" s="249"/>
      <c r="R134" s="249"/>
      <c r="S134" s="249"/>
      <c r="T134" s="250"/>
      <c r="AT134" s="232" t="s">
        <v>232</v>
      </c>
      <c r="AU134" s="232" t="s">
        <v>87</v>
      </c>
      <c r="AV134" s="13" t="s">
        <v>225</v>
      </c>
      <c r="AW134" s="13" t="s">
        <v>36</v>
      </c>
      <c r="AX134" s="13" t="s">
        <v>87</v>
      </c>
      <c r="AY134" s="232" t="s">
        <v>219</v>
      </c>
    </row>
    <row r="135" spans="2:51" s="1" customFormat="1" ht="6.95" customHeight="1">
      <c r="B135" s="48"/>
      <c r="C135" s="49"/>
      <c r="D135" s="49"/>
      <c r="E135" s="49"/>
      <c r="F135" s="49"/>
      <c r="G135" s="49"/>
      <c r="H135" s="49"/>
      <c r="I135" s="147"/>
      <c r="J135" s="49"/>
      <c r="K135" s="49"/>
      <c r="L135" s="37"/>
    </row>
  </sheetData>
  <sheetProtection algorithmName="SHA-512" hashValue="hqs12oUgZmJxD8sakIrbCnl3lNRIRvwRxTzXnUyG3Xbk2/R6aIeUGfEn3nrjD+TGoODkeFj815fBHFfPD6R7BA==" saltValue="1TSTaXf+rH80ruitLI7Zqz+4nNuWWfqvtQWF7BEc1v76hMbt3Fm+sdEdXhJP3Erks015k7PDWoUmIre8bfW60w==" spinCount="100000" sheet="1" objects="1" scenarios="1" formatColumns="0" formatRows="0" autoFilter="0"/>
  <autoFilter ref="C120:K134"/>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8"/>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9"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3"/>
      <c r="M2" s="273"/>
      <c r="N2" s="273"/>
      <c r="O2" s="273"/>
      <c r="P2" s="273"/>
      <c r="Q2" s="273"/>
      <c r="R2" s="273"/>
      <c r="S2" s="273"/>
      <c r="T2" s="273"/>
      <c r="U2" s="273"/>
      <c r="V2" s="273"/>
      <c r="AT2" s="16" t="s">
        <v>127</v>
      </c>
    </row>
    <row r="3" spans="2:46" ht="6.95" customHeight="1">
      <c r="B3" s="110"/>
      <c r="C3" s="111"/>
      <c r="D3" s="111"/>
      <c r="E3" s="111"/>
      <c r="F3" s="111"/>
      <c r="G3" s="111"/>
      <c r="H3" s="111"/>
      <c r="I3" s="112"/>
      <c r="J3" s="111"/>
      <c r="K3" s="111"/>
      <c r="L3" s="19"/>
      <c r="AT3" s="16" t="s">
        <v>89</v>
      </c>
    </row>
    <row r="4" spans="2:46" ht="24.95" customHeight="1">
      <c r="B4" s="19"/>
      <c r="D4" s="113" t="s">
        <v>187</v>
      </c>
      <c r="L4" s="19"/>
      <c r="M4" s="114" t="s">
        <v>10</v>
      </c>
      <c r="AT4" s="16" t="s">
        <v>4</v>
      </c>
    </row>
    <row r="5" spans="2:46" ht="6.95" customHeight="1">
      <c r="B5" s="19"/>
      <c r="L5" s="19"/>
    </row>
    <row r="6" spans="2:46" ht="12" customHeight="1">
      <c r="B6" s="19"/>
      <c r="D6" s="115" t="s">
        <v>16</v>
      </c>
      <c r="L6" s="19"/>
    </row>
    <row r="7" spans="2:46" ht="16.5" customHeight="1">
      <c r="B7" s="19"/>
      <c r="E7" s="307" t="str">
        <f>'Rekapitulace stavby'!K6</f>
        <v>PPV, ř.km 0,000-18,500 - oprava betonového pláště</v>
      </c>
      <c r="F7" s="308"/>
      <c r="G7" s="308"/>
      <c r="H7" s="308"/>
      <c r="L7" s="19"/>
    </row>
    <row r="8" spans="2:46" ht="12" customHeight="1">
      <c r="B8" s="19"/>
      <c r="D8" s="115" t="s">
        <v>188</v>
      </c>
      <c r="L8" s="19"/>
    </row>
    <row r="9" spans="2:46" s="1" customFormat="1" ht="16.5" customHeight="1">
      <c r="B9" s="37"/>
      <c r="E9" s="307" t="s">
        <v>330</v>
      </c>
      <c r="F9" s="309"/>
      <c r="G9" s="309"/>
      <c r="H9" s="309"/>
      <c r="I9" s="116"/>
      <c r="L9" s="37"/>
    </row>
    <row r="10" spans="2:46" s="1" customFormat="1" ht="12" customHeight="1">
      <c r="B10" s="37"/>
      <c r="D10" s="115" t="s">
        <v>190</v>
      </c>
      <c r="I10" s="116"/>
      <c r="L10" s="37"/>
    </row>
    <row r="11" spans="2:46" s="1" customFormat="1" ht="36.950000000000003" customHeight="1">
      <c r="B11" s="37"/>
      <c r="E11" s="310" t="s">
        <v>331</v>
      </c>
      <c r="F11" s="309"/>
      <c r="G11" s="309"/>
      <c r="H11" s="309"/>
      <c r="I11" s="116"/>
      <c r="L11" s="37"/>
    </row>
    <row r="12" spans="2:46" s="1" customFormat="1" ht="11.25">
      <c r="B12" s="37"/>
      <c r="I12" s="116"/>
      <c r="L12" s="37"/>
    </row>
    <row r="13" spans="2:46" s="1" customFormat="1" ht="12" customHeight="1">
      <c r="B13" s="37"/>
      <c r="D13" s="115" t="s">
        <v>18</v>
      </c>
      <c r="F13" s="104" t="s">
        <v>1</v>
      </c>
      <c r="I13" s="117" t="s">
        <v>19</v>
      </c>
      <c r="J13" s="104" t="s">
        <v>1</v>
      </c>
      <c r="L13" s="37"/>
    </row>
    <row r="14" spans="2:46" s="1" customFormat="1" ht="12" customHeight="1">
      <c r="B14" s="37"/>
      <c r="D14" s="115" t="s">
        <v>20</v>
      </c>
      <c r="F14" s="104" t="s">
        <v>21</v>
      </c>
      <c r="I14" s="117" t="s">
        <v>22</v>
      </c>
      <c r="J14" s="118" t="str">
        <f>'Rekapitulace stavby'!AN8</f>
        <v>13. 5. 2019</v>
      </c>
      <c r="L14" s="37"/>
    </row>
    <row r="15" spans="2:46" s="1" customFormat="1" ht="10.9" customHeight="1">
      <c r="B15" s="37"/>
      <c r="I15" s="116"/>
      <c r="L15" s="37"/>
    </row>
    <row r="16" spans="2:46" s="1" customFormat="1" ht="12" customHeight="1">
      <c r="B16" s="37"/>
      <c r="D16" s="115" t="s">
        <v>24</v>
      </c>
      <c r="I16" s="117" t="s">
        <v>25</v>
      </c>
      <c r="J16" s="104" t="str">
        <f>IF('Rekapitulace stavby'!AN10="","",'Rekapitulace stavby'!AN10)</f>
        <v>70889988</v>
      </c>
      <c r="L16" s="37"/>
    </row>
    <row r="17" spans="2:12" s="1" customFormat="1" ht="18" customHeight="1">
      <c r="B17" s="37"/>
      <c r="E17" s="104" t="str">
        <f>IF('Rekapitulace stavby'!E11="","",'Rekapitulace stavby'!E11)</f>
        <v>Povodí Ohře, s.p.</v>
      </c>
      <c r="I17" s="117" t="s">
        <v>28</v>
      </c>
      <c r="J17" s="104" t="str">
        <f>IF('Rekapitulace stavby'!AN11="","",'Rekapitulace stavby'!AN11)</f>
        <v>CZ70889988</v>
      </c>
      <c r="L17" s="37"/>
    </row>
    <row r="18" spans="2:12" s="1" customFormat="1" ht="6.95" customHeight="1">
      <c r="B18" s="37"/>
      <c r="I18" s="116"/>
      <c r="L18" s="37"/>
    </row>
    <row r="19" spans="2:12" s="1" customFormat="1" ht="12" customHeight="1">
      <c r="B19" s="37"/>
      <c r="D19" s="115" t="s">
        <v>30</v>
      </c>
      <c r="I19" s="117" t="s">
        <v>25</v>
      </c>
      <c r="J19" s="29" t="str">
        <f>'Rekapitulace stavby'!AN13</f>
        <v>Vyplň údaj</v>
      </c>
      <c r="L19" s="37"/>
    </row>
    <row r="20" spans="2:12" s="1" customFormat="1" ht="18" customHeight="1">
      <c r="B20" s="37"/>
      <c r="E20" s="311" t="str">
        <f>'Rekapitulace stavby'!E14</f>
        <v>Vyplň údaj</v>
      </c>
      <c r="F20" s="312"/>
      <c r="G20" s="312"/>
      <c r="H20" s="312"/>
      <c r="I20" s="117" t="s">
        <v>28</v>
      </c>
      <c r="J20" s="29" t="str">
        <f>'Rekapitulace stavby'!AN14</f>
        <v>Vyplň údaj</v>
      </c>
      <c r="L20" s="37"/>
    </row>
    <row r="21" spans="2:12" s="1" customFormat="1" ht="6.95" customHeight="1">
      <c r="B21" s="37"/>
      <c r="I21" s="116"/>
      <c r="L21" s="37"/>
    </row>
    <row r="22" spans="2:12" s="1" customFormat="1" ht="12" customHeight="1">
      <c r="B22" s="37"/>
      <c r="D22" s="115" t="s">
        <v>32</v>
      </c>
      <c r="I22" s="117" t="s">
        <v>25</v>
      </c>
      <c r="J22" s="104" t="str">
        <f>IF('Rekapitulace stavby'!AN16="","",'Rekapitulace stavby'!AN16)</f>
        <v>44567430</v>
      </c>
      <c r="L22" s="37"/>
    </row>
    <row r="23" spans="2:12" s="1" customFormat="1" ht="18" customHeight="1">
      <c r="B23" s="37"/>
      <c r="E23" s="104" t="str">
        <f>IF('Rekapitulace stavby'!E17="","",'Rekapitulace stavby'!E17)</f>
        <v xml:space="preserve">AZ Consult, spol. s r.o. </v>
      </c>
      <c r="I23" s="117" t="s">
        <v>28</v>
      </c>
      <c r="J23" s="104" t="str">
        <f>IF('Rekapitulace stavby'!AN17="","",'Rekapitulace stavby'!AN17)</f>
        <v>CZ4456730</v>
      </c>
      <c r="L23" s="37"/>
    </row>
    <row r="24" spans="2:12" s="1" customFormat="1" ht="6.95" customHeight="1">
      <c r="B24" s="37"/>
      <c r="I24" s="116"/>
      <c r="L24" s="37"/>
    </row>
    <row r="25" spans="2:12" s="1" customFormat="1" ht="12" customHeight="1">
      <c r="B25" s="37"/>
      <c r="D25" s="115" t="s">
        <v>37</v>
      </c>
      <c r="I25" s="117" t="s">
        <v>25</v>
      </c>
      <c r="J25" s="104" t="str">
        <f>IF('Rekapitulace stavby'!AN19="","",'Rekapitulace stavby'!AN19)</f>
        <v/>
      </c>
      <c r="L25" s="37"/>
    </row>
    <row r="26" spans="2:12" s="1" customFormat="1" ht="18" customHeight="1">
      <c r="B26" s="37"/>
      <c r="E26" s="104" t="str">
        <f>IF('Rekapitulace stavby'!E20="","",'Rekapitulace stavby'!E20)</f>
        <v xml:space="preserve"> </v>
      </c>
      <c r="I26" s="117" t="s">
        <v>28</v>
      </c>
      <c r="J26" s="104" t="str">
        <f>IF('Rekapitulace stavby'!AN20="","",'Rekapitulace stavby'!AN20)</f>
        <v/>
      </c>
      <c r="L26" s="37"/>
    </row>
    <row r="27" spans="2:12" s="1" customFormat="1" ht="6.95" customHeight="1">
      <c r="B27" s="37"/>
      <c r="I27" s="116"/>
      <c r="L27" s="37"/>
    </row>
    <row r="28" spans="2:12" s="1" customFormat="1" ht="12" customHeight="1">
      <c r="B28" s="37"/>
      <c r="D28" s="115" t="s">
        <v>38</v>
      </c>
      <c r="I28" s="116"/>
      <c r="L28" s="37"/>
    </row>
    <row r="29" spans="2:12" s="7" customFormat="1" ht="16.5" customHeight="1">
      <c r="B29" s="119"/>
      <c r="E29" s="313" t="s">
        <v>332</v>
      </c>
      <c r="F29" s="313"/>
      <c r="G29" s="313"/>
      <c r="H29" s="313"/>
      <c r="I29" s="120"/>
      <c r="L29" s="119"/>
    </row>
    <row r="30" spans="2:12" s="1" customFormat="1" ht="6.95" customHeight="1">
      <c r="B30" s="37"/>
      <c r="I30" s="116"/>
      <c r="L30" s="37"/>
    </row>
    <row r="31" spans="2:12" s="1" customFormat="1" ht="6.95" customHeight="1">
      <c r="B31" s="37"/>
      <c r="D31" s="61"/>
      <c r="E31" s="61"/>
      <c r="F31" s="61"/>
      <c r="G31" s="61"/>
      <c r="H31" s="61"/>
      <c r="I31" s="121"/>
      <c r="J31" s="61"/>
      <c r="K31" s="61"/>
      <c r="L31" s="37"/>
    </row>
    <row r="32" spans="2:12" s="1" customFormat="1" ht="25.35" customHeight="1">
      <c r="B32" s="37"/>
      <c r="D32" s="122" t="s">
        <v>40</v>
      </c>
      <c r="I32" s="116"/>
      <c r="J32" s="123">
        <f>ROUND(J123, 2)</f>
        <v>0</v>
      </c>
      <c r="L32" s="37"/>
    </row>
    <row r="33" spans="2:12" s="1" customFormat="1" ht="6.95" customHeight="1">
      <c r="B33" s="37"/>
      <c r="D33" s="61"/>
      <c r="E33" s="61"/>
      <c r="F33" s="61"/>
      <c r="G33" s="61"/>
      <c r="H33" s="61"/>
      <c r="I33" s="121"/>
      <c r="J33" s="61"/>
      <c r="K33" s="61"/>
      <c r="L33" s="37"/>
    </row>
    <row r="34" spans="2:12" s="1" customFormat="1" ht="14.45" customHeight="1">
      <c r="B34" s="37"/>
      <c r="F34" s="124" t="s">
        <v>42</v>
      </c>
      <c r="I34" s="125" t="s">
        <v>41</v>
      </c>
      <c r="J34" s="124" t="s">
        <v>43</v>
      </c>
      <c r="L34" s="37"/>
    </row>
    <row r="35" spans="2:12" s="1" customFormat="1" ht="14.45" customHeight="1">
      <c r="B35" s="37"/>
      <c r="D35" s="126" t="s">
        <v>44</v>
      </c>
      <c r="E35" s="115" t="s">
        <v>45</v>
      </c>
      <c r="F35" s="127">
        <f>ROUND((SUM(BE123:BE137)),  2)</f>
        <v>0</v>
      </c>
      <c r="I35" s="128">
        <v>0.21</v>
      </c>
      <c r="J35" s="127">
        <f>ROUND(((SUM(BE123:BE137))*I35),  2)</f>
        <v>0</v>
      </c>
      <c r="L35" s="37"/>
    </row>
    <row r="36" spans="2:12" s="1" customFormat="1" ht="14.45" customHeight="1">
      <c r="B36" s="37"/>
      <c r="E36" s="115" t="s">
        <v>46</v>
      </c>
      <c r="F36" s="127">
        <f>ROUND((SUM(BF123:BF137)),  2)</f>
        <v>0</v>
      </c>
      <c r="I36" s="128">
        <v>0.15</v>
      </c>
      <c r="J36" s="127">
        <f>ROUND(((SUM(BF123:BF137))*I36),  2)</f>
        <v>0</v>
      </c>
      <c r="L36" s="37"/>
    </row>
    <row r="37" spans="2:12" s="1" customFormat="1" ht="14.45" hidden="1" customHeight="1">
      <c r="B37" s="37"/>
      <c r="E37" s="115" t="s">
        <v>47</v>
      </c>
      <c r="F37" s="127">
        <f>ROUND((SUM(BG123:BG137)),  2)</f>
        <v>0</v>
      </c>
      <c r="I37" s="128">
        <v>0.21</v>
      </c>
      <c r="J37" s="127">
        <f>0</f>
        <v>0</v>
      </c>
      <c r="L37" s="37"/>
    </row>
    <row r="38" spans="2:12" s="1" customFormat="1" ht="14.45" hidden="1" customHeight="1">
      <c r="B38" s="37"/>
      <c r="E38" s="115" t="s">
        <v>48</v>
      </c>
      <c r="F38" s="127">
        <f>ROUND((SUM(BH123:BH137)),  2)</f>
        <v>0</v>
      </c>
      <c r="I38" s="128">
        <v>0.15</v>
      </c>
      <c r="J38" s="127">
        <f>0</f>
        <v>0</v>
      </c>
      <c r="L38" s="37"/>
    </row>
    <row r="39" spans="2:12" s="1" customFormat="1" ht="14.45" hidden="1" customHeight="1">
      <c r="B39" s="37"/>
      <c r="E39" s="115" t="s">
        <v>49</v>
      </c>
      <c r="F39" s="127">
        <f>ROUND((SUM(BI123:BI137)),  2)</f>
        <v>0</v>
      </c>
      <c r="I39" s="128">
        <v>0</v>
      </c>
      <c r="J39" s="127">
        <f>0</f>
        <v>0</v>
      </c>
      <c r="L39" s="37"/>
    </row>
    <row r="40" spans="2:12" s="1" customFormat="1" ht="6.95" customHeight="1">
      <c r="B40" s="37"/>
      <c r="I40" s="116"/>
      <c r="L40" s="37"/>
    </row>
    <row r="41" spans="2:12" s="1" customFormat="1" ht="25.35" customHeight="1">
      <c r="B41" s="37"/>
      <c r="C41" s="129"/>
      <c r="D41" s="130" t="s">
        <v>50</v>
      </c>
      <c r="E41" s="131"/>
      <c r="F41" s="131"/>
      <c r="G41" s="132" t="s">
        <v>51</v>
      </c>
      <c r="H41" s="133" t="s">
        <v>52</v>
      </c>
      <c r="I41" s="134"/>
      <c r="J41" s="135">
        <f>SUM(J32:J39)</f>
        <v>0</v>
      </c>
      <c r="K41" s="136"/>
      <c r="L41" s="37"/>
    </row>
    <row r="42" spans="2:12" s="1" customFormat="1" ht="14.45" customHeight="1">
      <c r="B42" s="37"/>
      <c r="I42" s="116"/>
      <c r="L42" s="37"/>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7"/>
      <c r="D50" s="137" t="s">
        <v>53</v>
      </c>
      <c r="E50" s="138"/>
      <c r="F50" s="138"/>
      <c r="G50" s="137" t="s">
        <v>54</v>
      </c>
      <c r="H50" s="138"/>
      <c r="I50" s="139"/>
      <c r="J50" s="138"/>
      <c r="K50" s="138"/>
      <c r="L50" s="37"/>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7"/>
      <c r="D61" s="140" t="s">
        <v>55</v>
      </c>
      <c r="E61" s="141"/>
      <c r="F61" s="142" t="s">
        <v>56</v>
      </c>
      <c r="G61" s="140" t="s">
        <v>55</v>
      </c>
      <c r="H61" s="141"/>
      <c r="I61" s="143"/>
      <c r="J61" s="144" t="s">
        <v>56</v>
      </c>
      <c r="K61" s="141"/>
      <c r="L61" s="37"/>
    </row>
    <row r="62" spans="2:12" ht="11.25">
      <c r="B62" s="19"/>
      <c r="L62" s="19"/>
    </row>
    <row r="63" spans="2:12" ht="11.25">
      <c r="B63" s="19"/>
      <c r="L63" s="19"/>
    </row>
    <row r="64" spans="2:12" ht="11.25">
      <c r="B64" s="19"/>
      <c r="L64" s="19"/>
    </row>
    <row r="65" spans="2:12" s="1" customFormat="1" ht="12.75">
      <c r="B65" s="37"/>
      <c r="D65" s="137" t="s">
        <v>57</v>
      </c>
      <c r="E65" s="138"/>
      <c r="F65" s="138"/>
      <c r="G65" s="137" t="s">
        <v>58</v>
      </c>
      <c r="H65" s="138"/>
      <c r="I65" s="139"/>
      <c r="J65" s="138"/>
      <c r="K65" s="138"/>
      <c r="L65" s="37"/>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7"/>
      <c r="D76" s="140" t="s">
        <v>55</v>
      </c>
      <c r="E76" s="141"/>
      <c r="F76" s="142" t="s">
        <v>56</v>
      </c>
      <c r="G76" s="140" t="s">
        <v>55</v>
      </c>
      <c r="H76" s="141"/>
      <c r="I76" s="143"/>
      <c r="J76" s="144" t="s">
        <v>56</v>
      </c>
      <c r="K76" s="141"/>
      <c r="L76" s="37"/>
    </row>
    <row r="77" spans="2:12" s="1" customFormat="1" ht="14.45" customHeight="1">
      <c r="B77" s="145"/>
      <c r="C77" s="146"/>
      <c r="D77" s="146"/>
      <c r="E77" s="146"/>
      <c r="F77" s="146"/>
      <c r="G77" s="146"/>
      <c r="H77" s="146"/>
      <c r="I77" s="147"/>
      <c r="J77" s="146"/>
      <c r="K77" s="146"/>
      <c r="L77" s="37"/>
    </row>
    <row r="81" spans="2:12" s="1" customFormat="1" ht="6.95" customHeight="1">
      <c r="B81" s="148"/>
      <c r="C81" s="149"/>
      <c r="D81" s="149"/>
      <c r="E81" s="149"/>
      <c r="F81" s="149"/>
      <c r="G81" s="149"/>
      <c r="H81" s="149"/>
      <c r="I81" s="150"/>
      <c r="J81" s="149"/>
      <c r="K81" s="149"/>
      <c r="L81" s="37"/>
    </row>
    <row r="82" spans="2:12" s="1" customFormat="1" ht="24.95" customHeight="1">
      <c r="B82" s="33"/>
      <c r="C82" s="22" t="s">
        <v>193</v>
      </c>
      <c r="D82" s="34"/>
      <c r="E82" s="34"/>
      <c r="F82" s="34"/>
      <c r="G82" s="34"/>
      <c r="H82" s="34"/>
      <c r="I82" s="116"/>
      <c r="J82" s="34"/>
      <c r="K82" s="34"/>
      <c r="L82" s="37"/>
    </row>
    <row r="83" spans="2:12" s="1" customFormat="1" ht="6.95" customHeight="1">
      <c r="B83" s="33"/>
      <c r="C83" s="34"/>
      <c r="D83" s="34"/>
      <c r="E83" s="34"/>
      <c r="F83" s="34"/>
      <c r="G83" s="34"/>
      <c r="H83" s="34"/>
      <c r="I83" s="116"/>
      <c r="J83" s="34"/>
      <c r="K83" s="34"/>
      <c r="L83" s="37"/>
    </row>
    <row r="84" spans="2:12" s="1" customFormat="1" ht="12" customHeight="1">
      <c r="B84" s="33"/>
      <c r="C84" s="28" t="s">
        <v>16</v>
      </c>
      <c r="D84" s="34"/>
      <c r="E84" s="34"/>
      <c r="F84" s="34"/>
      <c r="G84" s="34"/>
      <c r="H84" s="34"/>
      <c r="I84" s="116"/>
      <c r="J84" s="34"/>
      <c r="K84" s="34"/>
      <c r="L84" s="37"/>
    </row>
    <row r="85" spans="2:12" s="1" customFormat="1" ht="16.5" customHeight="1">
      <c r="B85" s="33"/>
      <c r="C85" s="34"/>
      <c r="D85" s="34"/>
      <c r="E85" s="314" t="str">
        <f>E7</f>
        <v>PPV, ř.km 0,000-18,500 - oprava betonového pláště</v>
      </c>
      <c r="F85" s="315"/>
      <c r="G85" s="315"/>
      <c r="H85" s="315"/>
      <c r="I85" s="116"/>
      <c r="J85" s="34"/>
      <c r="K85" s="34"/>
      <c r="L85" s="37"/>
    </row>
    <row r="86" spans="2:12" ht="12" customHeight="1">
      <c r="B86" s="20"/>
      <c r="C86" s="28" t="s">
        <v>188</v>
      </c>
      <c r="D86" s="21"/>
      <c r="E86" s="21"/>
      <c r="F86" s="21"/>
      <c r="G86" s="21"/>
      <c r="H86" s="21"/>
      <c r="J86" s="21"/>
      <c r="K86" s="21"/>
      <c r="L86" s="19"/>
    </row>
    <row r="87" spans="2:12" s="1" customFormat="1" ht="16.5" customHeight="1">
      <c r="B87" s="33"/>
      <c r="C87" s="34"/>
      <c r="D87" s="34"/>
      <c r="E87" s="314" t="s">
        <v>330</v>
      </c>
      <c r="F87" s="316"/>
      <c r="G87" s="316"/>
      <c r="H87" s="316"/>
      <c r="I87" s="116"/>
      <c r="J87" s="34"/>
      <c r="K87" s="34"/>
      <c r="L87" s="37"/>
    </row>
    <row r="88" spans="2:12" s="1" customFormat="1" ht="12" customHeight="1">
      <c r="B88" s="33"/>
      <c r="C88" s="28" t="s">
        <v>190</v>
      </c>
      <c r="D88" s="34"/>
      <c r="E88" s="34"/>
      <c r="F88" s="34"/>
      <c r="G88" s="34"/>
      <c r="H88" s="34"/>
      <c r="I88" s="116"/>
      <c r="J88" s="34"/>
      <c r="K88" s="34"/>
      <c r="L88" s="37"/>
    </row>
    <row r="89" spans="2:12" s="1" customFormat="1" ht="16.5" customHeight="1">
      <c r="B89" s="33"/>
      <c r="C89" s="34"/>
      <c r="D89" s="34"/>
      <c r="E89" s="282" t="str">
        <f>E11</f>
        <v xml:space="preserve">SO7.1 - Bednění </v>
      </c>
      <c r="F89" s="316"/>
      <c r="G89" s="316"/>
      <c r="H89" s="316"/>
      <c r="I89" s="116"/>
      <c r="J89" s="34"/>
      <c r="K89" s="34"/>
      <c r="L89" s="37"/>
    </row>
    <row r="90" spans="2:12" s="1" customFormat="1" ht="6.95" customHeight="1">
      <c r="B90" s="33"/>
      <c r="C90" s="34"/>
      <c r="D90" s="34"/>
      <c r="E90" s="34"/>
      <c r="F90" s="34"/>
      <c r="G90" s="34"/>
      <c r="H90" s="34"/>
      <c r="I90" s="116"/>
      <c r="J90" s="34"/>
      <c r="K90" s="34"/>
      <c r="L90" s="37"/>
    </row>
    <row r="91" spans="2:12" s="1" customFormat="1" ht="12" customHeight="1">
      <c r="B91" s="33"/>
      <c r="C91" s="28" t="s">
        <v>20</v>
      </c>
      <c r="D91" s="34"/>
      <c r="E91" s="34"/>
      <c r="F91" s="26" t="str">
        <f>F14</f>
        <v xml:space="preserve"> </v>
      </c>
      <c r="G91" s="34"/>
      <c r="H91" s="34"/>
      <c r="I91" s="117" t="s">
        <v>22</v>
      </c>
      <c r="J91" s="60" t="str">
        <f>IF(J14="","",J14)</f>
        <v>13. 5. 2019</v>
      </c>
      <c r="K91" s="34"/>
      <c r="L91" s="37"/>
    </row>
    <row r="92" spans="2:12" s="1" customFormat="1" ht="6.95" customHeight="1">
      <c r="B92" s="33"/>
      <c r="C92" s="34"/>
      <c r="D92" s="34"/>
      <c r="E92" s="34"/>
      <c r="F92" s="34"/>
      <c r="G92" s="34"/>
      <c r="H92" s="34"/>
      <c r="I92" s="116"/>
      <c r="J92" s="34"/>
      <c r="K92" s="34"/>
      <c r="L92" s="37"/>
    </row>
    <row r="93" spans="2:12" s="1" customFormat="1" ht="27.95" customHeight="1">
      <c r="B93" s="33"/>
      <c r="C93" s="28" t="s">
        <v>24</v>
      </c>
      <c r="D93" s="34"/>
      <c r="E93" s="34"/>
      <c r="F93" s="26" t="str">
        <f>E17</f>
        <v>Povodí Ohře, s.p.</v>
      </c>
      <c r="G93" s="34"/>
      <c r="H93" s="34"/>
      <c r="I93" s="117" t="s">
        <v>32</v>
      </c>
      <c r="J93" s="31" t="str">
        <f>E23</f>
        <v xml:space="preserve">AZ Consult, spol. s r.o. </v>
      </c>
      <c r="K93" s="34"/>
      <c r="L93" s="37"/>
    </row>
    <row r="94" spans="2:12" s="1" customFormat="1" ht="15.2" customHeight="1">
      <c r="B94" s="33"/>
      <c r="C94" s="28" t="s">
        <v>30</v>
      </c>
      <c r="D94" s="34"/>
      <c r="E94" s="34"/>
      <c r="F94" s="26" t="str">
        <f>IF(E20="","",E20)</f>
        <v>Vyplň údaj</v>
      </c>
      <c r="G94" s="34"/>
      <c r="H94" s="34"/>
      <c r="I94" s="117" t="s">
        <v>37</v>
      </c>
      <c r="J94" s="31" t="str">
        <f>E26</f>
        <v xml:space="preserve"> </v>
      </c>
      <c r="K94" s="34"/>
      <c r="L94" s="37"/>
    </row>
    <row r="95" spans="2:12" s="1" customFormat="1" ht="10.35" customHeight="1">
      <c r="B95" s="33"/>
      <c r="C95" s="34"/>
      <c r="D95" s="34"/>
      <c r="E95" s="34"/>
      <c r="F95" s="34"/>
      <c r="G95" s="34"/>
      <c r="H95" s="34"/>
      <c r="I95" s="116"/>
      <c r="J95" s="34"/>
      <c r="K95" s="34"/>
      <c r="L95" s="37"/>
    </row>
    <row r="96" spans="2:12" s="1" customFormat="1" ht="29.25" customHeight="1">
      <c r="B96" s="33"/>
      <c r="C96" s="151" t="s">
        <v>194</v>
      </c>
      <c r="D96" s="152"/>
      <c r="E96" s="152"/>
      <c r="F96" s="152"/>
      <c r="G96" s="152"/>
      <c r="H96" s="152"/>
      <c r="I96" s="153"/>
      <c r="J96" s="154" t="s">
        <v>195</v>
      </c>
      <c r="K96" s="152"/>
      <c r="L96" s="37"/>
    </row>
    <row r="97" spans="2:47" s="1" customFormat="1" ht="10.35" customHeight="1">
      <c r="B97" s="33"/>
      <c r="C97" s="34"/>
      <c r="D97" s="34"/>
      <c r="E97" s="34"/>
      <c r="F97" s="34"/>
      <c r="G97" s="34"/>
      <c r="H97" s="34"/>
      <c r="I97" s="116"/>
      <c r="J97" s="34"/>
      <c r="K97" s="34"/>
      <c r="L97" s="37"/>
    </row>
    <row r="98" spans="2:47" s="1" customFormat="1" ht="22.9" customHeight="1">
      <c r="B98" s="33"/>
      <c r="C98" s="155" t="s">
        <v>196</v>
      </c>
      <c r="D98" s="34"/>
      <c r="E98" s="34"/>
      <c r="F98" s="34"/>
      <c r="G98" s="34"/>
      <c r="H98" s="34"/>
      <c r="I98" s="116"/>
      <c r="J98" s="78">
        <f>J123</f>
        <v>0</v>
      </c>
      <c r="K98" s="34"/>
      <c r="L98" s="37"/>
      <c r="AU98" s="16" t="s">
        <v>197</v>
      </c>
    </row>
    <row r="99" spans="2:47" s="8" customFormat="1" ht="24.95" customHeight="1">
      <c r="B99" s="156"/>
      <c r="C99" s="157"/>
      <c r="D99" s="158" t="s">
        <v>198</v>
      </c>
      <c r="E99" s="159"/>
      <c r="F99" s="159"/>
      <c r="G99" s="159"/>
      <c r="H99" s="159"/>
      <c r="I99" s="160"/>
      <c r="J99" s="161">
        <f>J124</f>
        <v>0</v>
      </c>
      <c r="K99" s="157"/>
      <c r="L99" s="162"/>
    </row>
    <row r="100" spans="2:47" s="9" customFormat="1" ht="19.899999999999999" customHeight="1">
      <c r="B100" s="163"/>
      <c r="C100" s="98"/>
      <c r="D100" s="164" t="s">
        <v>201</v>
      </c>
      <c r="E100" s="165"/>
      <c r="F100" s="165"/>
      <c r="G100" s="165"/>
      <c r="H100" s="165"/>
      <c r="I100" s="166"/>
      <c r="J100" s="167">
        <f>J125</f>
        <v>0</v>
      </c>
      <c r="K100" s="98"/>
      <c r="L100" s="168"/>
    </row>
    <row r="101" spans="2:47" s="9" customFormat="1" ht="19.899999999999999" customHeight="1">
      <c r="B101" s="163"/>
      <c r="C101" s="98"/>
      <c r="D101" s="164" t="s">
        <v>305</v>
      </c>
      <c r="E101" s="165"/>
      <c r="F101" s="165"/>
      <c r="G101" s="165"/>
      <c r="H101" s="165"/>
      <c r="I101" s="166"/>
      <c r="J101" s="167">
        <f>J134</f>
        <v>0</v>
      </c>
      <c r="K101" s="98"/>
      <c r="L101" s="168"/>
    </row>
    <row r="102" spans="2:47" s="1" customFormat="1" ht="21.75" customHeight="1">
      <c r="B102" s="33"/>
      <c r="C102" s="34"/>
      <c r="D102" s="34"/>
      <c r="E102" s="34"/>
      <c r="F102" s="34"/>
      <c r="G102" s="34"/>
      <c r="H102" s="34"/>
      <c r="I102" s="116"/>
      <c r="J102" s="34"/>
      <c r="K102" s="34"/>
      <c r="L102" s="37"/>
    </row>
    <row r="103" spans="2:47" s="1" customFormat="1" ht="6.95" customHeight="1">
      <c r="B103" s="48"/>
      <c r="C103" s="49"/>
      <c r="D103" s="49"/>
      <c r="E103" s="49"/>
      <c r="F103" s="49"/>
      <c r="G103" s="49"/>
      <c r="H103" s="49"/>
      <c r="I103" s="147"/>
      <c r="J103" s="49"/>
      <c r="K103" s="49"/>
      <c r="L103" s="37"/>
    </row>
    <row r="107" spans="2:47" s="1" customFormat="1" ht="6.95" customHeight="1">
      <c r="B107" s="50"/>
      <c r="C107" s="51"/>
      <c r="D107" s="51"/>
      <c r="E107" s="51"/>
      <c r="F107" s="51"/>
      <c r="G107" s="51"/>
      <c r="H107" s="51"/>
      <c r="I107" s="150"/>
      <c r="J107" s="51"/>
      <c r="K107" s="51"/>
      <c r="L107" s="37"/>
    </row>
    <row r="108" spans="2:47" s="1" customFormat="1" ht="24.95" customHeight="1">
      <c r="B108" s="33"/>
      <c r="C108" s="22" t="s">
        <v>204</v>
      </c>
      <c r="D108" s="34"/>
      <c r="E108" s="34"/>
      <c r="F108" s="34"/>
      <c r="G108" s="34"/>
      <c r="H108" s="34"/>
      <c r="I108" s="116"/>
      <c r="J108" s="34"/>
      <c r="K108" s="34"/>
      <c r="L108" s="37"/>
    </row>
    <row r="109" spans="2:47" s="1" customFormat="1" ht="6.95" customHeight="1">
      <c r="B109" s="33"/>
      <c r="C109" s="34"/>
      <c r="D109" s="34"/>
      <c r="E109" s="34"/>
      <c r="F109" s="34"/>
      <c r="G109" s="34"/>
      <c r="H109" s="34"/>
      <c r="I109" s="116"/>
      <c r="J109" s="34"/>
      <c r="K109" s="34"/>
      <c r="L109" s="37"/>
    </row>
    <row r="110" spans="2:47" s="1" customFormat="1" ht="12" customHeight="1">
      <c r="B110" s="33"/>
      <c r="C110" s="28" t="s">
        <v>16</v>
      </c>
      <c r="D110" s="34"/>
      <c r="E110" s="34"/>
      <c r="F110" s="34"/>
      <c r="G110" s="34"/>
      <c r="H110" s="34"/>
      <c r="I110" s="116"/>
      <c r="J110" s="34"/>
      <c r="K110" s="34"/>
      <c r="L110" s="37"/>
    </row>
    <row r="111" spans="2:47" s="1" customFormat="1" ht="16.5" customHeight="1">
      <c r="B111" s="33"/>
      <c r="C111" s="34"/>
      <c r="D111" s="34"/>
      <c r="E111" s="314" t="str">
        <f>E7</f>
        <v>PPV, ř.km 0,000-18,500 - oprava betonového pláště</v>
      </c>
      <c r="F111" s="315"/>
      <c r="G111" s="315"/>
      <c r="H111" s="315"/>
      <c r="I111" s="116"/>
      <c r="J111" s="34"/>
      <c r="K111" s="34"/>
      <c r="L111" s="37"/>
    </row>
    <row r="112" spans="2:47" ht="12" customHeight="1">
      <c r="B112" s="20"/>
      <c r="C112" s="28" t="s">
        <v>188</v>
      </c>
      <c r="D112" s="21"/>
      <c r="E112" s="21"/>
      <c r="F112" s="21"/>
      <c r="G112" s="21"/>
      <c r="H112" s="21"/>
      <c r="J112" s="21"/>
      <c r="K112" s="21"/>
      <c r="L112" s="19"/>
    </row>
    <row r="113" spans="2:65" s="1" customFormat="1" ht="16.5" customHeight="1">
      <c r="B113" s="33"/>
      <c r="C113" s="34"/>
      <c r="D113" s="34"/>
      <c r="E113" s="314" t="s">
        <v>330</v>
      </c>
      <c r="F113" s="316"/>
      <c r="G113" s="316"/>
      <c r="H113" s="316"/>
      <c r="I113" s="116"/>
      <c r="J113" s="34"/>
      <c r="K113" s="34"/>
      <c r="L113" s="37"/>
    </row>
    <row r="114" spans="2:65" s="1" customFormat="1" ht="12" customHeight="1">
      <c r="B114" s="33"/>
      <c r="C114" s="28" t="s">
        <v>190</v>
      </c>
      <c r="D114" s="34"/>
      <c r="E114" s="34"/>
      <c r="F114" s="34"/>
      <c r="G114" s="34"/>
      <c r="H114" s="34"/>
      <c r="I114" s="116"/>
      <c r="J114" s="34"/>
      <c r="K114" s="34"/>
      <c r="L114" s="37"/>
    </row>
    <row r="115" spans="2:65" s="1" customFormat="1" ht="16.5" customHeight="1">
      <c r="B115" s="33"/>
      <c r="C115" s="34"/>
      <c r="D115" s="34"/>
      <c r="E115" s="282" t="str">
        <f>E11</f>
        <v xml:space="preserve">SO7.1 - Bednění </v>
      </c>
      <c r="F115" s="316"/>
      <c r="G115" s="316"/>
      <c r="H115" s="316"/>
      <c r="I115" s="116"/>
      <c r="J115" s="34"/>
      <c r="K115" s="34"/>
      <c r="L115" s="37"/>
    </row>
    <row r="116" spans="2:65" s="1" customFormat="1" ht="6.95" customHeight="1">
      <c r="B116" s="33"/>
      <c r="C116" s="34"/>
      <c r="D116" s="34"/>
      <c r="E116" s="34"/>
      <c r="F116" s="34"/>
      <c r="G116" s="34"/>
      <c r="H116" s="34"/>
      <c r="I116" s="116"/>
      <c r="J116" s="34"/>
      <c r="K116" s="34"/>
      <c r="L116" s="37"/>
    </row>
    <row r="117" spans="2:65" s="1" customFormat="1" ht="12" customHeight="1">
      <c r="B117" s="33"/>
      <c r="C117" s="28" t="s">
        <v>20</v>
      </c>
      <c r="D117" s="34"/>
      <c r="E117" s="34"/>
      <c r="F117" s="26" t="str">
        <f>F14</f>
        <v xml:space="preserve"> </v>
      </c>
      <c r="G117" s="34"/>
      <c r="H117" s="34"/>
      <c r="I117" s="117" t="s">
        <v>22</v>
      </c>
      <c r="J117" s="60" t="str">
        <f>IF(J14="","",J14)</f>
        <v>13. 5. 2019</v>
      </c>
      <c r="K117" s="34"/>
      <c r="L117" s="37"/>
    </row>
    <row r="118" spans="2:65" s="1" customFormat="1" ht="6.95" customHeight="1">
      <c r="B118" s="33"/>
      <c r="C118" s="34"/>
      <c r="D118" s="34"/>
      <c r="E118" s="34"/>
      <c r="F118" s="34"/>
      <c r="G118" s="34"/>
      <c r="H118" s="34"/>
      <c r="I118" s="116"/>
      <c r="J118" s="34"/>
      <c r="K118" s="34"/>
      <c r="L118" s="37"/>
    </row>
    <row r="119" spans="2:65" s="1" customFormat="1" ht="27.95" customHeight="1">
      <c r="B119" s="33"/>
      <c r="C119" s="28" t="s">
        <v>24</v>
      </c>
      <c r="D119" s="34"/>
      <c r="E119" s="34"/>
      <c r="F119" s="26" t="str">
        <f>E17</f>
        <v>Povodí Ohře, s.p.</v>
      </c>
      <c r="G119" s="34"/>
      <c r="H119" s="34"/>
      <c r="I119" s="117" t="s">
        <v>32</v>
      </c>
      <c r="J119" s="31" t="str">
        <f>E23</f>
        <v xml:space="preserve">AZ Consult, spol. s r.o. </v>
      </c>
      <c r="K119" s="34"/>
      <c r="L119" s="37"/>
    </row>
    <row r="120" spans="2:65" s="1" customFormat="1" ht="15.2" customHeight="1">
      <c r="B120" s="33"/>
      <c r="C120" s="28" t="s">
        <v>30</v>
      </c>
      <c r="D120" s="34"/>
      <c r="E120" s="34"/>
      <c r="F120" s="26" t="str">
        <f>IF(E20="","",E20)</f>
        <v>Vyplň údaj</v>
      </c>
      <c r="G120" s="34"/>
      <c r="H120" s="34"/>
      <c r="I120" s="117" t="s">
        <v>37</v>
      </c>
      <c r="J120" s="31" t="str">
        <f>E26</f>
        <v xml:space="preserve"> </v>
      </c>
      <c r="K120" s="34"/>
      <c r="L120" s="37"/>
    </row>
    <row r="121" spans="2:65" s="1" customFormat="1" ht="10.35" customHeight="1">
      <c r="B121" s="33"/>
      <c r="C121" s="34"/>
      <c r="D121" s="34"/>
      <c r="E121" s="34"/>
      <c r="F121" s="34"/>
      <c r="G121" s="34"/>
      <c r="H121" s="34"/>
      <c r="I121" s="116"/>
      <c r="J121" s="34"/>
      <c r="K121" s="34"/>
      <c r="L121" s="37"/>
    </row>
    <row r="122" spans="2:65" s="10" customFormat="1" ht="29.25" customHeight="1">
      <c r="B122" s="169"/>
      <c r="C122" s="170" t="s">
        <v>205</v>
      </c>
      <c r="D122" s="171" t="s">
        <v>65</v>
      </c>
      <c r="E122" s="171" t="s">
        <v>61</v>
      </c>
      <c r="F122" s="171" t="s">
        <v>62</v>
      </c>
      <c r="G122" s="171" t="s">
        <v>206</v>
      </c>
      <c r="H122" s="171" t="s">
        <v>207</v>
      </c>
      <c r="I122" s="172" t="s">
        <v>208</v>
      </c>
      <c r="J122" s="171" t="s">
        <v>195</v>
      </c>
      <c r="K122" s="173" t="s">
        <v>209</v>
      </c>
      <c r="L122" s="174"/>
      <c r="M122" s="69" t="s">
        <v>1</v>
      </c>
      <c r="N122" s="70" t="s">
        <v>44</v>
      </c>
      <c r="O122" s="70" t="s">
        <v>210</v>
      </c>
      <c r="P122" s="70" t="s">
        <v>211</v>
      </c>
      <c r="Q122" s="70" t="s">
        <v>212</v>
      </c>
      <c r="R122" s="70" t="s">
        <v>213</v>
      </c>
      <c r="S122" s="70" t="s">
        <v>214</v>
      </c>
      <c r="T122" s="71" t="s">
        <v>215</v>
      </c>
    </row>
    <row r="123" spans="2:65" s="1" customFormat="1" ht="22.9" customHeight="1">
      <c r="B123" s="33"/>
      <c r="C123" s="76" t="s">
        <v>216</v>
      </c>
      <c r="D123" s="34"/>
      <c r="E123" s="34"/>
      <c r="F123" s="34"/>
      <c r="G123" s="34"/>
      <c r="H123" s="34"/>
      <c r="I123" s="116"/>
      <c r="J123" s="175">
        <f>BK123</f>
        <v>0</v>
      </c>
      <c r="K123" s="34"/>
      <c r="L123" s="37"/>
      <c r="M123" s="72"/>
      <c r="N123" s="73"/>
      <c r="O123" s="73"/>
      <c r="P123" s="176">
        <f>P124</f>
        <v>0</v>
      </c>
      <c r="Q123" s="73"/>
      <c r="R123" s="176">
        <f>R124</f>
        <v>2.9231999999999999E-3</v>
      </c>
      <c r="S123" s="73"/>
      <c r="T123" s="177">
        <f>T124</f>
        <v>0</v>
      </c>
      <c r="AT123" s="16" t="s">
        <v>79</v>
      </c>
      <c r="AU123" s="16" t="s">
        <v>197</v>
      </c>
      <c r="BK123" s="178">
        <f>BK124</f>
        <v>0</v>
      </c>
    </row>
    <row r="124" spans="2:65" s="11" customFormat="1" ht="25.9" customHeight="1">
      <c r="B124" s="179"/>
      <c r="C124" s="180"/>
      <c r="D124" s="181" t="s">
        <v>79</v>
      </c>
      <c r="E124" s="182" t="s">
        <v>217</v>
      </c>
      <c r="F124" s="182" t="s">
        <v>218</v>
      </c>
      <c r="G124" s="180"/>
      <c r="H124" s="180"/>
      <c r="I124" s="183"/>
      <c r="J124" s="184">
        <f>BK124</f>
        <v>0</v>
      </c>
      <c r="K124" s="180"/>
      <c r="L124" s="185"/>
      <c r="M124" s="186"/>
      <c r="N124" s="187"/>
      <c r="O124" s="187"/>
      <c r="P124" s="188">
        <f>P125+P134</f>
        <v>0</v>
      </c>
      <c r="Q124" s="187"/>
      <c r="R124" s="188">
        <f>R125+R134</f>
        <v>2.9231999999999999E-3</v>
      </c>
      <c r="S124" s="187"/>
      <c r="T124" s="189">
        <f>T125+T134</f>
        <v>0</v>
      </c>
      <c r="AR124" s="190" t="s">
        <v>87</v>
      </c>
      <c r="AT124" s="191" t="s">
        <v>79</v>
      </c>
      <c r="AU124" s="191" t="s">
        <v>80</v>
      </c>
      <c r="AY124" s="190" t="s">
        <v>219</v>
      </c>
      <c r="BK124" s="192">
        <f>BK125+BK134</f>
        <v>0</v>
      </c>
    </row>
    <row r="125" spans="2:65" s="11" customFormat="1" ht="22.9" customHeight="1">
      <c r="B125" s="179"/>
      <c r="C125" s="180"/>
      <c r="D125" s="181" t="s">
        <v>79</v>
      </c>
      <c r="E125" s="193" t="s">
        <v>236</v>
      </c>
      <c r="F125" s="193" t="s">
        <v>240</v>
      </c>
      <c r="G125" s="180"/>
      <c r="H125" s="180"/>
      <c r="I125" s="183"/>
      <c r="J125" s="194">
        <f>BK125</f>
        <v>0</v>
      </c>
      <c r="K125" s="180"/>
      <c r="L125" s="185"/>
      <c r="M125" s="186"/>
      <c r="N125" s="187"/>
      <c r="O125" s="187"/>
      <c r="P125" s="188">
        <f>SUM(P126:P133)</f>
        <v>0</v>
      </c>
      <c r="Q125" s="187"/>
      <c r="R125" s="188">
        <f>SUM(R126:R133)</f>
        <v>2.9231999999999999E-3</v>
      </c>
      <c r="S125" s="187"/>
      <c r="T125" s="189">
        <f>SUM(T126:T133)</f>
        <v>0</v>
      </c>
      <c r="AR125" s="190" t="s">
        <v>87</v>
      </c>
      <c r="AT125" s="191" t="s">
        <v>79</v>
      </c>
      <c r="AU125" s="191" t="s">
        <v>87</v>
      </c>
      <c r="AY125" s="190" t="s">
        <v>219</v>
      </c>
      <c r="BK125" s="192">
        <f>SUM(BK126:BK133)</f>
        <v>0</v>
      </c>
    </row>
    <row r="126" spans="2:65" s="1" customFormat="1" ht="16.5" customHeight="1">
      <c r="B126" s="33"/>
      <c r="C126" s="195" t="s">
        <v>87</v>
      </c>
      <c r="D126" s="195" t="s">
        <v>221</v>
      </c>
      <c r="E126" s="196" t="s">
        <v>306</v>
      </c>
      <c r="F126" s="197" t="s">
        <v>307</v>
      </c>
      <c r="G126" s="198" t="s">
        <v>308</v>
      </c>
      <c r="H126" s="199">
        <v>0.36</v>
      </c>
      <c r="I126" s="200"/>
      <c r="J126" s="201">
        <f>ROUND(I126*H126,2)</f>
        <v>0</v>
      </c>
      <c r="K126" s="197" t="s">
        <v>230</v>
      </c>
      <c r="L126" s="37"/>
      <c r="M126" s="202" t="s">
        <v>1</v>
      </c>
      <c r="N126" s="203" t="s">
        <v>45</v>
      </c>
      <c r="O126" s="65"/>
      <c r="P126" s="204">
        <f>O126*H126</f>
        <v>0</v>
      </c>
      <c r="Q126" s="204">
        <v>7.26E-3</v>
      </c>
      <c r="R126" s="204">
        <f>Q126*H126</f>
        <v>2.6135999999999998E-3</v>
      </c>
      <c r="S126" s="204">
        <v>0</v>
      </c>
      <c r="T126" s="205">
        <f>S126*H126</f>
        <v>0</v>
      </c>
      <c r="AR126" s="206" t="s">
        <v>225</v>
      </c>
      <c r="AT126" s="206" t="s">
        <v>221</v>
      </c>
      <c r="AU126" s="206" t="s">
        <v>89</v>
      </c>
      <c r="AY126" s="16" t="s">
        <v>219</v>
      </c>
      <c r="BE126" s="207">
        <f>IF(N126="základní",J126,0)</f>
        <v>0</v>
      </c>
      <c r="BF126" s="207">
        <f>IF(N126="snížená",J126,0)</f>
        <v>0</v>
      </c>
      <c r="BG126" s="207">
        <f>IF(N126="zákl. přenesená",J126,0)</f>
        <v>0</v>
      </c>
      <c r="BH126" s="207">
        <f>IF(N126="sníž. přenesená",J126,0)</f>
        <v>0</v>
      </c>
      <c r="BI126" s="207">
        <f>IF(N126="nulová",J126,0)</f>
        <v>0</v>
      </c>
      <c r="BJ126" s="16" t="s">
        <v>87</v>
      </c>
      <c r="BK126" s="207">
        <f>ROUND(I126*H126,2)</f>
        <v>0</v>
      </c>
      <c r="BL126" s="16" t="s">
        <v>225</v>
      </c>
      <c r="BM126" s="206" t="s">
        <v>333</v>
      </c>
    </row>
    <row r="127" spans="2:65" s="1" customFormat="1" ht="48.75">
      <c r="B127" s="33"/>
      <c r="C127" s="34"/>
      <c r="D127" s="208" t="s">
        <v>226</v>
      </c>
      <c r="E127" s="34"/>
      <c r="F127" s="209" t="s">
        <v>310</v>
      </c>
      <c r="G127" s="34"/>
      <c r="H127" s="34"/>
      <c r="I127" s="116"/>
      <c r="J127" s="34"/>
      <c r="K127" s="34"/>
      <c r="L127" s="37"/>
      <c r="M127" s="210"/>
      <c r="N127" s="65"/>
      <c r="O127" s="65"/>
      <c r="P127" s="65"/>
      <c r="Q127" s="65"/>
      <c r="R127" s="65"/>
      <c r="S127" s="65"/>
      <c r="T127" s="66"/>
      <c r="AT127" s="16" t="s">
        <v>226</v>
      </c>
      <c r="AU127" s="16" t="s">
        <v>89</v>
      </c>
    </row>
    <row r="128" spans="2:65" s="1" customFormat="1" ht="195">
      <c r="B128" s="33"/>
      <c r="C128" s="34"/>
      <c r="D128" s="208" t="s">
        <v>245</v>
      </c>
      <c r="E128" s="34"/>
      <c r="F128" s="233" t="s">
        <v>311</v>
      </c>
      <c r="G128" s="34"/>
      <c r="H128" s="34"/>
      <c r="I128" s="116"/>
      <c r="J128" s="34"/>
      <c r="K128" s="34"/>
      <c r="L128" s="37"/>
      <c r="M128" s="210"/>
      <c r="N128" s="65"/>
      <c r="O128" s="65"/>
      <c r="P128" s="65"/>
      <c r="Q128" s="65"/>
      <c r="R128" s="65"/>
      <c r="S128" s="65"/>
      <c r="T128" s="66"/>
      <c r="AT128" s="16" t="s">
        <v>245</v>
      </c>
      <c r="AU128" s="16" t="s">
        <v>89</v>
      </c>
    </row>
    <row r="129" spans="2:65" s="12" customFormat="1" ht="11.25">
      <c r="B129" s="211"/>
      <c r="C129" s="212"/>
      <c r="D129" s="208" t="s">
        <v>232</v>
      </c>
      <c r="E129" s="213" t="s">
        <v>1</v>
      </c>
      <c r="F129" s="214" t="s">
        <v>334</v>
      </c>
      <c r="G129" s="212"/>
      <c r="H129" s="215">
        <v>0.36</v>
      </c>
      <c r="I129" s="216"/>
      <c r="J129" s="212"/>
      <c r="K129" s="212"/>
      <c r="L129" s="217"/>
      <c r="M129" s="218"/>
      <c r="N129" s="219"/>
      <c r="O129" s="219"/>
      <c r="P129" s="219"/>
      <c r="Q129" s="219"/>
      <c r="R129" s="219"/>
      <c r="S129" s="219"/>
      <c r="T129" s="220"/>
      <c r="AT129" s="221" t="s">
        <v>232</v>
      </c>
      <c r="AU129" s="221" t="s">
        <v>89</v>
      </c>
      <c r="AV129" s="12" t="s">
        <v>89</v>
      </c>
      <c r="AW129" s="12" t="s">
        <v>36</v>
      </c>
      <c r="AX129" s="12" t="s">
        <v>80</v>
      </c>
      <c r="AY129" s="221" t="s">
        <v>219</v>
      </c>
    </row>
    <row r="130" spans="2:65" s="13" customFormat="1" ht="11.25">
      <c r="B130" s="222"/>
      <c r="C130" s="223"/>
      <c r="D130" s="208" t="s">
        <v>232</v>
      </c>
      <c r="E130" s="224" t="s">
        <v>1</v>
      </c>
      <c r="F130" s="225" t="s">
        <v>234</v>
      </c>
      <c r="G130" s="223"/>
      <c r="H130" s="226">
        <v>0.36</v>
      </c>
      <c r="I130" s="227"/>
      <c r="J130" s="223"/>
      <c r="K130" s="223"/>
      <c r="L130" s="228"/>
      <c r="M130" s="229"/>
      <c r="N130" s="230"/>
      <c r="O130" s="230"/>
      <c r="P130" s="230"/>
      <c r="Q130" s="230"/>
      <c r="R130" s="230"/>
      <c r="S130" s="230"/>
      <c r="T130" s="231"/>
      <c r="AT130" s="232" t="s">
        <v>232</v>
      </c>
      <c r="AU130" s="232" t="s">
        <v>89</v>
      </c>
      <c r="AV130" s="13" t="s">
        <v>225</v>
      </c>
      <c r="AW130" s="13" t="s">
        <v>36</v>
      </c>
      <c r="AX130" s="13" t="s">
        <v>87</v>
      </c>
      <c r="AY130" s="232" t="s">
        <v>219</v>
      </c>
    </row>
    <row r="131" spans="2:65" s="1" customFormat="1" ht="24" customHeight="1">
      <c r="B131" s="33"/>
      <c r="C131" s="195" t="s">
        <v>89</v>
      </c>
      <c r="D131" s="195" t="s">
        <v>221</v>
      </c>
      <c r="E131" s="196" t="s">
        <v>313</v>
      </c>
      <c r="F131" s="197" t="s">
        <v>314</v>
      </c>
      <c r="G131" s="198" t="s">
        <v>308</v>
      </c>
      <c r="H131" s="199">
        <v>0.36</v>
      </c>
      <c r="I131" s="200"/>
      <c r="J131" s="201">
        <f>ROUND(I131*H131,2)</f>
        <v>0</v>
      </c>
      <c r="K131" s="197" t="s">
        <v>230</v>
      </c>
      <c r="L131" s="37"/>
      <c r="M131" s="202" t="s">
        <v>1</v>
      </c>
      <c r="N131" s="203" t="s">
        <v>45</v>
      </c>
      <c r="O131" s="65"/>
      <c r="P131" s="204">
        <f>O131*H131</f>
        <v>0</v>
      </c>
      <c r="Q131" s="204">
        <v>8.5999999999999998E-4</v>
      </c>
      <c r="R131" s="204">
        <f>Q131*H131</f>
        <v>3.0959999999999999E-4</v>
      </c>
      <c r="S131" s="204">
        <v>0</v>
      </c>
      <c r="T131" s="205">
        <f>S131*H131</f>
        <v>0</v>
      </c>
      <c r="AR131" s="206" t="s">
        <v>225</v>
      </c>
      <c r="AT131" s="206" t="s">
        <v>221</v>
      </c>
      <c r="AU131" s="206" t="s">
        <v>89</v>
      </c>
      <c r="AY131" s="16" t="s">
        <v>219</v>
      </c>
      <c r="BE131" s="207">
        <f>IF(N131="základní",J131,0)</f>
        <v>0</v>
      </c>
      <c r="BF131" s="207">
        <f>IF(N131="snížená",J131,0)</f>
        <v>0</v>
      </c>
      <c r="BG131" s="207">
        <f>IF(N131="zákl. přenesená",J131,0)</f>
        <v>0</v>
      </c>
      <c r="BH131" s="207">
        <f>IF(N131="sníž. přenesená",J131,0)</f>
        <v>0</v>
      </c>
      <c r="BI131" s="207">
        <f>IF(N131="nulová",J131,0)</f>
        <v>0</v>
      </c>
      <c r="BJ131" s="16" t="s">
        <v>87</v>
      </c>
      <c r="BK131" s="207">
        <f>ROUND(I131*H131,2)</f>
        <v>0</v>
      </c>
      <c r="BL131" s="16" t="s">
        <v>225</v>
      </c>
      <c r="BM131" s="206" t="s">
        <v>335</v>
      </c>
    </row>
    <row r="132" spans="2:65" s="1" customFormat="1" ht="48.75">
      <c r="B132" s="33"/>
      <c r="C132" s="34"/>
      <c r="D132" s="208" t="s">
        <v>226</v>
      </c>
      <c r="E132" s="34"/>
      <c r="F132" s="209" t="s">
        <v>316</v>
      </c>
      <c r="G132" s="34"/>
      <c r="H132" s="34"/>
      <c r="I132" s="116"/>
      <c r="J132" s="34"/>
      <c r="K132" s="34"/>
      <c r="L132" s="37"/>
      <c r="M132" s="210"/>
      <c r="N132" s="65"/>
      <c r="O132" s="65"/>
      <c r="P132" s="65"/>
      <c r="Q132" s="65"/>
      <c r="R132" s="65"/>
      <c r="S132" s="65"/>
      <c r="T132" s="66"/>
      <c r="AT132" s="16" t="s">
        <v>226</v>
      </c>
      <c r="AU132" s="16" t="s">
        <v>89</v>
      </c>
    </row>
    <row r="133" spans="2:65" s="1" customFormat="1" ht="195">
      <c r="B133" s="33"/>
      <c r="C133" s="34"/>
      <c r="D133" s="208" t="s">
        <v>245</v>
      </c>
      <c r="E133" s="34"/>
      <c r="F133" s="233" t="s">
        <v>311</v>
      </c>
      <c r="G133" s="34"/>
      <c r="H133" s="34"/>
      <c r="I133" s="116"/>
      <c r="J133" s="34"/>
      <c r="K133" s="34"/>
      <c r="L133" s="37"/>
      <c r="M133" s="210"/>
      <c r="N133" s="65"/>
      <c r="O133" s="65"/>
      <c r="P133" s="65"/>
      <c r="Q133" s="65"/>
      <c r="R133" s="65"/>
      <c r="S133" s="65"/>
      <c r="T133" s="66"/>
      <c r="AT133" s="16" t="s">
        <v>245</v>
      </c>
      <c r="AU133" s="16" t="s">
        <v>89</v>
      </c>
    </row>
    <row r="134" spans="2:65" s="11" customFormat="1" ht="22.9" customHeight="1">
      <c r="B134" s="179"/>
      <c r="C134" s="180"/>
      <c r="D134" s="181" t="s">
        <v>79</v>
      </c>
      <c r="E134" s="193" t="s">
        <v>317</v>
      </c>
      <c r="F134" s="193" t="s">
        <v>318</v>
      </c>
      <c r="G134" s="180"/>
      <c r="H134" s="180"/>
      <c r="I134" s="183"/>
      <c r="J134" s="194">
        <f>BK134</f>
        <v>0</v>
      </c>
      <c r="K134" s="180"/>
      <c r="L134" s="185"/>
      <c r="M134" s="186"/>
      <c r="N134" s="187"/>
      <c r="O134" s="187"/>
      <c r="P134" s="188">
        <f>SUM(P135:P137)</f>
        <v>0</v>
      </c>
      <c r="Q134" s="187"/>
      <c r="R134" s="188">
        <f>SUM(R135:R137)</f>
        <v>0</v>
      </c>
      <c r="S134" s="187"/>
      <c r="T134" s="189">
        <f>SUM(T135:T137)</f>
        <v>0</v>
      </c>
      <c r="AR134" s="190" t="s">
        <v>87</v>
      </c>
      <c r="AT134" s="191" t="s">
        <v>79</v>
      </c>
      <c r="AU134" s="191" t="s">
        <v>87</v>
      </c>
      <c r="AY134" s="190" t="s">
        <v>219</v>
      </c>
      <c r="BK134" s="192">
        <f>SUM(BK135:BK137)</f>
        <v>0</v>
      </c>
    </row>
    <row r="135" spans="2:65" s="1" customFormat="1" ht="16.5" customHeight="1">
      <c r="B135" s="33"/>
      <c r="C135" s="195" t="s">
        <v>236</v>
      </c>
      <c r="D135" s="195" t="s">
        <v>221</v>
      </c>
      <c r="E135" s="196" t="s">
        <v>275</v>
      </c>
      <c r="F135" s="197" t="s">
        <v>276</v>
      </c>
      <c r="G135" s="198" t="s">
        <v>251</v>
      </c>
      <c r="H135" s="199">
        <v>3.0000000000000001E-3</v>
      </c>
      <c r="I135" s="200"/>
      <c r="J135" s="201">
        <f>ROUND(I135*H135,2)</f>
        <v>0</v>
      </c>
      <c r="K135" s="197" t="s">
        <v>230</v>
      </c>
      <c r="L135" s="37"/>
      <c r="M135" s="202" t="s">
        <v>1</v>
      </c>
      <c r="N135" s="203" t="s">
        <v>45</v>
      </c>
      <c r="O135" s="65"/>
      <c r="P135" s="204">
        <f>O135*H135</f>
        <v>0</v>
      </c>
      <c r="Q135" s="204">
        <v>0</v>
      </c>
      <c r="R135" s="204">
        <f>Q135*H135</f>
        <v>0</v>
      </c>
      <c r="S135" s="204">
        <v>0</v>
      </c>
      <c r="T135" s="205">
        <f>S135*H135</f>
        <v>0</v>
      </c>
      <c r="AR135" s="206" t="s">
        <v>225</v>
      </c>
      <c r="AT135" s="206" t="s">
        <v>221</v>
      </c>
      <c r="AU135" s="206" t="s">
        <v>89</v>
      </c>
      <c r="AY135" s="16" t="s">
        <v>219</v>
      </c>
      <c r="BE135" s="207">
        <f>IF(N135="základní",J135,0)</f>
        <v>0</v>
      </c>
      <c r="BF135" s="207">
        <f>IF(N135="snížená",J135,0)</f>
        <v>0</v>
      </c>
      <c r="BG135" s="207">
        <f>IF(N135="zákl. přenesená",J135,0)</f>
        <v>0</v>
      </c>
      <c r="BH135" s="207">
        <f>IF(N135="sníž. přenesená",J135,0)</f>
        <v>0</v>
      </c>
      <c r="BI135" s="207">
        <f>IF(N135="nulová",J135,0)</f>
        <v>0</v>
      </c>
      <c r="BJ135" s="16" t="s">
        <v>87</v>
      </c>
      <c r="BK135" s="207">
        <f>ROUND(I135*H135,2)</f>
        <v>0</v>
      </c>
      <c r="BL135" s="16" t="s">
        <v>225</v>
      </c>
      <c r="BM135" s="206" t="s">
        <v>336</v>
      </c>
    </row>
    <row r="136" spans="2:65" s="1" customFormat="1" ht="19.5">
      <c r="B136" s="33"/>
      <c r="C136" s="34"/>
      <c r="D136" s="208" t="s">
        <v>226</v>
      </c>
      <c r="E136" s="34"/>
      <c r="F136" s="209" t="s">
        <v>320</v>
      </c>
      <c r="G136" s="34"/>
      <c r="H136" s="34"/>
      <c r="I136" s="116"/>
      <c r="J136" s="34"/>
      <c r="K136" s="34"/>
      <c r="L136" s="37"/>
      <c r="M136" s="210"/>
      <c r="N136" s="65"/>
      <c r="O136" s="65"/>
      <c r="P136" s="65"/>
      <c r="Q136" s="65"/>
      <c r="R136" s="65"/>
      <c r="S136" s="65"/>
      <c r="T136" s="66"/>
      <c r="AT136" s="16" t="s">
        <v>226</v>
      </c>
      <c r="AU136" s="16" t="s">
        <v>89</v>
      </c>
    </row>
    <row r="137" spans="2:65" s="1" customFormat="1" ht="29.25">
      <c r="B137" s="33"/>
      <c r="C137" s="34"/>
      <c r="D137" s="208" t="s">
        <v>245</v>
      </c>
      <c r="E137" s="34"/>
      <c r="F137" s="233" t="s">
        <v>279</v>
      </c>
      <c r="G137" s="34"/>
      <c r="H137" s="34"/>
      <c r="I137" s="116"/>
      <c r="J137" s="34"/>
      <c r="K137" s="34"/>
      <c r="L137" s="37"/>
      <c r="M137" s="234"/>
      <c r="N137" s="235"/>
      <c r="O137" s="235"/>
      <c r="P137" s="235"/>
      <c r="Q137" s="235"/>
      <c r="R137" s="235"/>
      <c r="S137" s="235"/>
      <c r="T137" s="236"/>
      <c r="AT137" s="16" t="s">
        <v>245</v>
      </c>
      <c r="AU137" s="16" t="s">
        <v>89</v>
      </c>
    </row>
    <row r="138" spans="2:65" s="1" customFormat="1" ht="6.95" customHeight="1">
      <c r="B138" s="48"/>
      <c r="C138" s="49"/>
      <c r="D138" s="49"/>
      <c r="E138" s="49"/>
      <c r="F138" s="49"/>
      <c r="G138" s="49"/>
      <c r="H138" s="49"/>
      <c r="I138" s="147"/>
      <c r="J138" s="49"/>
      <c r="K138" s="49"/>
      <c r="L138" s="37"/>
    </row>
  </sheetData>
  <sheetProtection algorithmName="SHA-512" hashValue="dyobAtHId/1vI9IauFkQftPYgo6RvKLZLP2bX/66Z2wAqt06yJzgnLjwb7FjTEMAUcKm+B/F6E54zE8vAsSN5w==" saltValue="TBCuxqSZ/SD7v/suiXz1ODtgENZZz+Cv42Ev/G5F0cJaajXWRxwQXvcv2dbR7CxfPf9n7S6DzNmpRc8RBmPDhA==" spinCount="100000" sheet="1" objects="1" scenarios="1" formatColumns="0" formatRows="0" autoFilter="0"/>
  <autoFilter ref="C122:K137"/>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5"/>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9"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3"/>
      <c r="M2" s="273"/>
      <c r="N2" s="273"/>
      <c r="O2" s="273"/>
      <c r="P2" s="273"/>
      <c r="Q2" s="273"/>
      <c r="R2" s="273"/>
      <c r="S2" s="273"/>
      <c r="T2" s="273"/>
      <c r="U2" s="273"/>
      <c r="V2" s="273"/>
      <c r="AT2" s="16" t="s">
        <v>129</v>
      </c>
    </row>
    <row r="3" spans="2:46" ht="6.95" customHeight="1">
      <c r="B3" s="110"/>
      <c r="C3" s="111"/>
      <c r="D3" s="111"/>
      <c r="E3" s="111"/>
      <c r="F3" s="111"/>
      <c r="G3" s="111"/>
      <c r="H3" s="111"/>
      <c r="I3" s="112"/>
      <c r="J3" s="111"/>
      <c r="K3" s="111"/>
      <c r="L3" s="19"/>
      <c r="AT3" s="16" t="s">
        <v>89</v>
      </c>
    </row>
    <row r="4" spans="2:46" ht="24.95" customHeight="1">
      <c r="B4" s="19"/>
      <c r="D4" s="113" t="s">
        <v>187</v>
      </c>
      <c r="L4" s="19"/>
      <c r="M4" s="114" t="s">
        <v>10</v>
      </c>
      <c r="AT4" s="16" t="s">
        <v>4</v>
      </c>
    </row>
    <row r="5" spans="2:46" ht="6.95" customHeight="1">
      <c r="B5" s="19"/>
      <c r="L5" s="19"/>
    </row>
    <row r="6" spans="2:46" ht="12" customHeight="1">
      <c r="B6" s="19"/>
      <c r="D6" s="115" t="s">
        <v>16</v>
      </c>
      <c r="L6" s="19"/>
    </row>
    <row r="7" spans="2:46" ht="16.5" customHeight="1">
      <c r="B7" s="19"/>
      <c r="E7" s="307" t="str">
        <f>'Rekapitulace stavby'!K6</f>
        <v>PPV, ř.km 0,000-18,500 - oprava betonového pláště</v>
      </c>
      <c r="F7" s="308"/>
      <c r="G7" s="308"/>
      <c r="H7" s="308"/>
      <c r="L7" s="19"/>
    </row>
    <row r="8" spans="2:46" ht="12" customHeight="1">
      <c r="B8" s="19"/>
      <c r="D8" s="115" t="s">
        <v>188</v>
      </c>
      <c r="L8" s="19"/>
    </row>
    <row r="9" spans="2:46" s="1" customFormat="1" ht="16.5" customHeight="1">
      <c r="B9" s="37"/>
      <c r="E9" s="307" t="s">
        <v>330</v>
      </c>
      <c r="F9" s="309"/>
      <c r="G9" s="309"/>
      <c r="H9" s="309"/>
      <c r="I9" s="116"/>
      <c r="L9" s="37"/>
    </row>
    <row r="10" spans="2:46" s="1" customFormat="1" ht="12" customHeight="1">
      <c r="B10" s="37"/>
      <c r="D10" s="115" t="s">
        <v>190</v>
      </c>
      <c r="I10" s="116"/>
      <c r="L10" s="37"/>
    </row>
    <row r="11" spans="2:46" s="1" customFormat="1" ht="36.950000000000003" customHeight="1">
      <c r="B11" s="37"/>
      <c r="E11" s="310" t="s">
        <v>337</v>
      </c>
      <c r="F11" s="309"/>
      <c r="G11" s="309"/>
      <c r="H11" s="309"/>
      <c r="I11" s="116"/>
      <c r="L11" s="37"/>
    </row>
    <row r="12" spans="2:46" s="1" customFormat="1" ht="11.25">
      <c r="B12" s="37"/>
      <c r="I12" s="116"/>
      <c r="L12" s="37"/>
    </row>
    <row r="13" spans="2:46" s="1" customFormat="1" ht="12" customHeight="1">
      <c r="B13" s="37"/>
      <c r="D13" s="115" t="s">
        <v>18</v>
      </c>
      <c r="F13" s="104" t="s">
        <v>1</v>
      </c>
      <c r="I13" s="117" t="s">
        <v>19</v>
      </c>
      <c r="J13" s="104" t="s">
        <v>1</v>
      </c>
      <c r="L13" s="37"/>
    </row>
    <row r="14" spans="2:46" s="1" customFormat="1" ht="12" customHeight="1">
      <c r="B14" s="37"/>
      <c r="D14" s="115" t="s">
        <v>20</v>
      </c>
      <c r="F14" s="104" t="s">
        <v>21</v>
      </c>
      <c r="I14" s="117" t="s">
        <v>22</v>
      </c>
      <c r="J14" s="118" t="str">
        <f>'Rekapitulace stavby'!AN8</f>
        <v>13. 5. 2019</v>
      </c>
      <c r="L14" s="37"/>
    </row>
    <row r="15" spans="2:46" s="1" customFormat="1" ht="10.9" customHeight="1">
      <c r="B15" s="37"/>
      <c r="I15" s="116"/>
      <c r="L15" s="37"/>
    </row>
    <row r="16" spans="2:46" s="1" customFormat="1" ht="12" customHeight="1">
      <c r="B16" s="37"/>
      <c r="D16" s="115" t="s">
        <v>24</v>
      </c>
      <c r="I16" s="117" t="s">
        <v>25</v>
      </c>
      <c r="J16" s="104" t="str">
        <f>IF('Rekapitulace stavby'!AN10="","",'Rekapitulace stavby'!AN10)</f>
        <v>70889988</v>
      </c>
      <c r="L16" s="37"/>
    </row>
    <row r="17" spans="2:12" s="1" customFormat="1" ht="18" customHeight="1">
      <c r="B17" s="37"/>
      <c r="E17" s="104" t="str">
        <f>IF('Rekapitulace stavby'!E11="","",'Rekapitulace stavby'!E11)</f>
        <v>Povodí Ohře, s.p.</v>
      </c>
      <c r="I17" s="117" t="s">
        <v>28</v>
      </c>
      <c r="J17" s="104" t="str">
        <f>IF('Rekapitulace stavby'!AN11="","",'Rekapitulace stavby'!AN11)</f>
        <v>CZ70889988</v>
      </c>
      <c r="L17" s="37"/>
    </row>
    <row r="18" spans="2:12" s="1" customFormat="1" ht="6.95" customHeight="1">
      <c r="B18" s="37"/>
      <c r="I18" s="116"/>
      <c r="L18" s="37"/>
    </row>
    <row r="19" spans="2:12" s="1" customFormat="1" ht="12" customHeight="1">
      <c r="B19" s="37"/>
      <c r="D19" s="115" t="s">
        <v>30</v>
      </c>
      <c r="I19" s="117" t="s">
        <v>25</v>
      </c>
      <c r="J19" s="29" t="str">
        <f>'Rekapitulace stavby'!AN13</f>
        <v>Vyplň údaj</v>
      </c>
      <c r="L19" s="37"/>
    </row>
    <row r="20" spans="2:12" s="1" customFormat="1" ht="18" customHeight="1">
      <c r="B20" s="37"/>
      <c r="E20" s="311" t="str">
        <f>'Rekapitulace stavby'!E14</f>
        <v>Vyplň údaj</v>
      </c>
      <c r="F20" s="312"/>
      <c r="G20" s="312"/>
      <c r="H20" s="312"/>
      <c r="I20" s="117" t="s">
        <v>28</v>
      </c>
      <c r="J20" s="29" t="str">
        <f>'Rekapitulace stavby'!AN14</f>
        <v>Vyplň údaj</v>
      </c>
      <c r="L20" s="37"/>
    </row>
    <row r="21" spans="2:12" s="1" customFormat="1" ht="6.95" customHeight="1">
      <c r="B21" s="37"/>
      <c r="I21" s="116"/>
      <c r="L21" s="37"/>
    </row>
    <row r="22" spans="2:12" s="1" customFormat="1" ht="12" customHeight="1">
      <c r="B22" s="37"/>
      <c r="D22" s="115" t="s">
        <v>32</v>
      </c>
      <c r="I22" s="117" t="s">
        <v>25</v>
      </c>
      <c r="J22" s="104" t="str">
        <f>IF('Rekapitulace stavby'!AN16="","",'Rekapitulace stavby'!AN16)</f>
        <v>44567430</v>
      </c>
      <c r="L22" s="37"/>
    </row>
    <row r="23" spans="2:12" s="1" customFormat="1" ht="18" customHeight="1">
      <c r="B23" s="37"/>
      <c r="E23" s="104" t="str">
        <f>IF('Rekapitulace stavby'!E17="","",'Rekapitulace stavby'!E17)</f>
        <v xml:space="preserve">AZ Consult, spol. s r.o. </v>
      </c>
      <c r="I23" s="117" t="s">
        <v>28</v>
      </c>
      <c r="J23" s="104" t="str">
        <f>IF('Rekapitulace stavby'!AN17="","",'Rekapitulace stavby'!AN17)</f>
        <v>CZ4456730</v>
      </c>
      <c r="L23" s="37"/>
    </row>
    <row r="24" spans="2:12" s="1" customFormat="1" ht="6.95" customHeight="1">
      <c r="B24" s="37"/>
      <c r="I24" s="116"/>
      <c r="L24" s="37"/>
    </row>
    <row r="25" spans="2:12" s="1" customFormat="1" ht="12" customHeight="1">
      <c r="B25" s="37"/>
      <c r="D25" s="115" t="s">
        <v>37</v>
      </c>
      <c r="I25" s="117" t="s">
        <v>25</v>
      </c>
      <c r="J25" s="104" t="str">
        <f>IF('Rekapitulace stavby'!AN19="","",'Rekapitulace stavby'!AN19)</f>
        <v/>
      </c>
      <c r="L25" s="37"/>
    </row>
    <row r="26" spans="2:12" s="1" customFormat="1" ht="18" customHeight="1">
      <c r="B26" s="37"/>
      <c r="E26" s="104" t="str">
        <f>IF('Rekapitulace stavby'!E20="","",'Rekapitulace stavby'!E20)</f>
        <v xml:space="preserve"> </v>
      </c>
      <c r="I26" s="117" t="s">
        <v>28</v>
      </c>
      <c r="J26" s="104" t="str">
        <f>IF('Rekapitulace stavby'!AN20="","",'Rekapitulace stavby'!AN20)</f>
        <v/>
      </c>
      <c r="L26" s="37"/>
    </row>
    <row r="27" spans="2:12" s="1" customFormat="1" ht="6.95" customHeight="1">
      <c r="B27" s="37"/>
      <c r="I27" s="116"/>
      <c r="L27" s="37"/>
    </row>
    <row r="28" spans="2:12" s="1" customFormat="1" ht="12" customHeight="1">
      <c r="B28" s="37"/>
      <c r="D28" s="115" t="s">
        <v>38</v>
      </c>
      <c r="I28" s="116"/>
      <c r="L28" s="37"/>
    </row>
    <row r="29" spans="2:12" s="7" customFormat="1" ht="16.5" customHeight="1">
      <c r="B29" s="119"/>
      <c r="E29" s="313" t="s">
        <v>332</v>
      </c>
      <c r="F29" s="313"/>
      <c r="G29" s="313"/>
      <c r="H29" s="313"/>
      <c r="I29" s="120"/>
      <c r="L29" s="119"/>
    </row>
    <row r="30" spans="2:12" s="1" customFormat="1" ht="6.95" customHeight="1">
      <c r="B30" s="37"/>
      <c r="I30" s="116"/>
      <c r="L30" s="37"/>
    </row>
    <row r="31" spans="2:12" s="1" customFormat="1" ht="6.95" customHeight="1">
      <c r="B31" s="37"/>
      <c r="D31" s="61"/>
      <c r="E31" s="61"/>
      <c r="F31" s="61"/>
      <c r="G31" s="61"/>
      <c r="H31" s="61"/>
      <c r="I31" s="121"/>
      <c r="J31" s="61"/>
      <c r="K31" s="61"/>
      <c r="L31" s="37"/>
    </row>
    <row r="32" spans="2:12" s="1" customFormat="1" ht="25.35" customHeight="1">
      <c r="B32" s="37"/>
      <c r="D32" s="122" t="s">
        <v>40</v>
      </c>
      <c r="I32" s="116"/>
      <c r="J32" s="123">
        <f>ROUND(J121, 2)</f>
        <v>0</v>
      </c>
      <c r="L32" s="37"/>
    </row>
    <row r="33" spans="2:12" s="1" customFormat="1" ht="6.95" customHeight="1">
      <c r="B33" s="37"/>
      <c r="D33" s="61"/>
      <c r="E33" s="61"/>
      <c r="F33" s="61"/>
      <c r="G33" s="61"/>
      <c r="H33" s="61"/>
      <c r="I33" s="121"/>
      <c r="J33" s="61"/>
      <c r="K33" s="61"/>
      <c r="L33" s="37"/>
    </row>
    <row r="34" spans="2:12" s="1" customFormat="1" ht="14.45" customHeight="1">
      <c r="B34" s="37"/>
      <c r="F34" s="124" t="s">
        <v>42</v>
      </c>
      <c r="I34" s="125" t="s">
        <v>41</v>
      </c>
      <c r="J34" s="124" t="s">
        <v>43</v>
      </c>
      <c r="L34" s="37"/>
    </row>
    <row r="35" spans="2:12" s="1" customFormat="1" ht="14.45" customHeight="1">
      <c r="B35" s="37"/>
      <c r="D35" s="126" t="s">
        <v>44</v>
      </c>
      <c r="E35" s="115" t="s">
        <v>45</v>
      </c>
      <c r="F35" s="127">
        <f>ROUND((SUM(BE121:BE134)),  2)</f>
        <v>0</v>
      </c>
      <c r="I35" s="128">
        <v>0.21</v>
      </c>
      <c r="J35" s="127">
        <f>ROUND(((SUM(BE121:BE134))*I35),  2)</f>
        <v>0</v>
      </c>
      <c r="L35" s="37"/>
    </row>
    <row r="36" spans="2:12" s="1" customFormat="1" ht="14.45" customHeight="1">
      <c r="B36" s="37"/>
      <c r="E36" s="115" t="s">
        <v>46</v>
      </c>
      <c r="F36" s="127">
        <f>ROUND((SUM(BF121:BF134)),  2)</f>
        <v>0</v>
      </c>
      <c r="I36" s="128">
        <v>0.15</v>
      </c>
      <c r="J36" s="127">
        <f>ROUND(((SUM(BF121:BF134))*I36),  2)</f>
        <v>0</v>
      </c>
      <c r="L36" s="37"/>
    </row>
    <row r="37" spans="2:12" s="1" customFormat="1" ht="14.45" hidden="1" customHeight="1">
      <c r="B37" s="37"/>
      <c r="E37" s="115" t="s">
        <v>47</v>
      </c>
      <c r="F37" s="127">
        <f>ROUND((SUM(BG121:BG134)),  2)</f>
        <v>0</v>
      </c>
      <c r="I37" s="128">
        <v>0.21</v>
      </c>
      <c r="J37" s="127">
        <f>0</f>
        <v>0</v>
      </c>
      <c r="L37" s="37"/>
    </row>
    <row r="38" spans="2:12" s="1" customFormat="1" ht="14.45" hidden="1" customHeight="1">
      <c r="B38" s="37"/>
      <c r="E38" s="115" t="s">
        <v>48</v>
      </c>
      <c r="F38" s="127">
        <f>ROUND((SUM(BH121:BH134)),  2)</f>
        <v>0</v>
      </c>
      <c r="I38" s="128">
        <v>0.15</v>
      </c>
      <c r="J38" s="127">
        <f>0</f>
        <v>0</v>
      </c>
      <c r="L38" s="37"/>
    </row>
    <row r="39" spans="2:12" s="1" customFormat="1" ht="14.45" hidden="1" customHeight="1">
      <c r="B39" s="37"/>
      <c r="E39" s="115" t="s">
        <v>49</v>
      </c>
      <c r="F39" s="127">
        <f>ROUND((SUM(BI121:BI134)),  2)</f>
        <v>0</v>
      </c>
      <c r="I39" s="128">
        <v>0</v>
      </c>
      <c r="J39" s="127">
        <f>0</f>
        <v>0</v>
      </c>
      <c r="L39" s="37"/>
    </row>
    <row r="40" spans="2:12" s="1" customFormat="1" ht="6.95" customHeight="1">
      <c r="B40" s="37"/>
      <c r="I40" s="116"/>
      <c r="L40" s="37"/>
    </row>
    <row r="41" spans="2:12" s="1" customFormat="1" ht="25.35" customHeight="1">
      <c r="B41" s="37"/>
      <c r="C41" s="129"/>
      <c r="D41" s="130" t="s">
        <v>50</v>
      </c>
      <c r="E41" s="131"/>
      <c r="F41" s="131"/>
      <c r="G41" s="132" t="s">
        <v>51</v>
      </c>
      <c r="H41" s="133" t="s">
        <v>52</v>
      </c>
      <c r="I41" s="134"/>
      <c r="J41" s="135">
        <f>SUM(J32:J39)</f>
        <v>0</v>
      </c>
      <c r="K41" s="136"/>
      <c r="L41" s="37"/>
    </row>
    <row r="42" spans="2:12" s="1" customFormat="1" ht="14.45" customHeight="1">
      <c r="B42" s="37"/>
      <c r="I42" s="116"/>
      <c r="L42" s="37"/>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7"/>
      <c r="D50" s="137" t="s">
        <v>53</v>
      </c>
      <c r="E50" s="138"/>
      <c r="F50" s="138"/>
      <c r="G50" s="137" t="s">
        <v>54</v>
      </c>
      <c r="H50" s="138"/>
      <c r="I50" s="139"/>
      <c r="J50" s="138"/>
      <c r="K50" s="138"/>
      <c r="L50" s="37"/>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7"/>
      <c r="D61" s="140" t="s">
        <v>55</v>
      </c>
      <c r="E61" s="141"/>
      <c r="F61" s="142" t="s">
        <v>56</v>
      </c>
      <c r="G61" s="140" t="s">
        <v>55</v>
      </c>
      <c r="H61" s="141"/>
      <c r="I61" s="143"/>
      <c r="J61" s="144" t="s">
        <v>56</v>
      </c>
      <c r="K61" s="141"/>
      <c r="L61" s="37"/>
    </row>
    <row r="62" spans="2:12" ht="11.25">
      <c r="B62" s="19"/>
      <c r="L62" s="19"/>
    </row>
    <row r="63" spans="2:12" ht="11.25">
      <c r="B63" s="19"/>
      <c r="L63" s="19"/>
    </row>
    <row r="64" spans="2:12" ht="11.25">
      <c r="B64" s="19"/>
      <c r="L64" s="19"/>
    </row>
    <row r="65" spans="2:12" s="1" customFormat="1" ht="12.75">
      <c r="B65" s="37"/>
      <c r="D65" s="137" t="s">
        <v>57</v>
      </c>
      <c r="E65" s="138"/>
      <c r="F65" s="138"/>
      <c r="G65" s="137" t="s">
        <v>58</v>
      </c>
      <c r="H65" s="138"/>
      <c r="I65" s="139"/>
      <c r="J65" s="138"/>
      <c r="K65" s="138"/>
      <c r="L65" s="37"/>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7"/>
      <c r="D76" s="140" t="s">
        <v>55</v>
      </c>
      <c r="E76" s="141"/>
      <c r="F76" s="142" t="s">
        <v>56</v>
      </c>
      <c r="G76" s="140" t="s">
        <v>55</v>
      </c>
      <c r="H76" s="141"/>
      <c r="I76" s="143"/>
      <c r="J76" s="144" t="s">
        <v>56</v>
      </c>
      <c r="K76" s="141"/>
      <c r="L76" s="37"/>
    </row>
    <row r="77" spans="2:12" s="1" customFormat="1" ht="14.45" customHeight="1">
      <c r="B77" s="145"/>
      <c r="C77" s="146"/>
      <c r="D77" s="146"/>
      <c r="E77" s="146"/>
      <c r="F77" s="146"/>
      <c r="G77" s="146"/>
      <c r="H77" s="146"/>
      <c r="I77" s="147"/>
      <c r="J77" s="146"/>
      <c r="K77" s="146"/>
      <c r="L77" s="37"/>
    </row>
    <row r="81" spans="2:12" s="1" customFormat="1" ht="6.95" customHeight="1">
      <c r="B81" s="148"/>
      <c r="C81" s="149"/>
      <c r="D81" s="149"/>
      <c r="E81" s="149"/>
      <c r="F81" s="149"/>
      <c r="G81" s="149"/>
      <c r="H81" s="149"/>
      <c r="I81" s="150"/>
      <c r="J81" s="149"/>
      <c r="K81" s="149"/>
      <c r="L81" s="37"/>
    </row>
    <row r="82" spans="2:12" s="1" customFormat="1" ht="24.95" customHeight="1">
      <c r="B82" s="33"/>
      <c r="C82" s="22" t="s">
        <v>193</v>
      </c>
      <c r="D82" s="34"/>
      <c r="E82" s="34"/>
      <c r="F82" s="34"/>
      <c r="G82" s="34"/>
      <c r="H82" s="34"/>
      <c r="I82" s="116"/>
      <c r="J82" s="34"/>
      <c r="K82" s="34"/>
      <c r="L82" s="37"/>
    </row>
    <row r="83" spans="2:12" s="1" customFormat="1" ht="6.95" customHeight="1">
      <c r="B83" s="33"/>
      <c r="C83" s="34"/>
      <c r="D83" s="34"/>
      <c r="E83" s="34"/>
      <c r="F83" s="34"/>
      <c r="G83" s="34"/>
      <c r="H83" s="34"/>
      <c r="I83" s="116"/>
      <c r="J83" s="34"/>
      <c r="K83" s="34"/>
      <c r="L83" s="37"/>
    </row>
    <row r="84" spans="2:12" s="1" customFormat="1" ht="12" customHeight="1">
      <c r="B84" s="33"/>
      <c r="C84" s="28" t="s">
        <v>16</v>
      </c>
      <c r="D84" s="34"/>
      <c r="E84" s="34"/>
      <c r="F84" s="34"/>
      <c r="G84" s="34"/>
      <c r="H84" s="34"/>
      <c r="I84" s="116"/>
      <c r="J84" s="34"/>
      <c r="K84" s="34"/>
      <c r="L84" s="37"/>
    </row>
    <row r="85" spans="2:12" s="1" customFormat="1" ht="16.5" customHeight="1">
      <c r="B85" s="33"/>
      <c r="C85" s="34"/>
      <c r="D85" s="34"/>
      <c r="E85" s="314" t="str">
        <f>E7</f>
        <v>PPV, ř.km 0,000-18,500 - oprava betonového pláště</v>
      </c>
      <c r="F85" s="315"/>
      <c r="G85" s="315"/>
      <c r="H85" s="315"/>
      <c r="I85" s="116"/>
      <c r="J85" s="34"/>
      <c r="K85" s="34"/>
      <c r="L85" s="37"/>
    </row>
    <row r="86" spans="2:12" ht="12" customHeight="1">
      <c r="B86" s="20"/>
      <c r="C86" s="28" t="s">
        <v>188</v>
      </c>
      <c r="D86" s="21"/>
      <c r="E86" s="21"/>
      <c r="F86" s="21"/>
      <c r="G86" s="21"/>
      <c r="H86" s="21"/>
      <c r="J86" s="21"/>
      <c r="K86" s="21"/>
      <c r="L86" s="19"/>
    </row>
    <row r="87" spans="2:12" s="1" customFormat="1" ht="16.5" customHeight="1">
      <c r="B87" s="33"/>
      <c r="C87" s="34"/>
      <c r="D87" s="34"/>
      <c r="E87" s="314" t="s">
        <v>330</v>
      </c>
      <c r="F87" s="316"/>
      <c r="G87" s="316"/>
      <c r="H87" s="316"/>
      <c r="I87" s="116"/>
      <c r="J87" s="34"/>
      <c r="K87" s="34"/>
      <c r="L87" s="37"/>
    </row>
    <row r="88" spans="2:12" s="1" customFormat="1" ht="12" customHeight="1">
      <c r="B88" s="33"/>
      <c r="C88" s="28" t="s">
        <v>190</v>
      </c>
      <c r="D88" s="34"/>
      <c r="E88" s="34"/>
      <c r="F88" s="34"/>
      <c r="G88" s="34"/>
      <c r="H88" s="34"/>
      <c r="I88" s="116"/>
      <c r="J88" s="34"/>
      <c r="K88" s="34"/>
      <c r="L88" s="37"/>
    </row>
    <row r="89" spans="2:12" s="1" customFormat="1" ht="16.5" customHeight="1">
      <c r="B89" s="33"/>
      <c r="C89" s="34"/>
      <c r="D89" s="34"/>
      <c r="E89" s="282" t="str">
        <f>E11</f>
        <v xml:space="preserve">VON7.1 - Vedlejší a ostatní náklady </v>
      </c>
      <c r="F89" s="316"/>
      <c r="G89" s="316"/>
      <c r="H89" s="316"/>
      <c r="I89" s="116"/>
      <c r="J89" s="34"/>
      <c r="K89" s="34"/>
      <c r="L89" s="37"/>
    </row>
    <row r="90" spans="2:12" s="1" customFormat="1" ht="6.95" customHeight="1">
      <c r="B90" s="33"/>
      <c r="C90" s="34"/>
      <c r="D90" s="34"/>
      <c r="E90" s="34"/>
      <c r="F90" s="34"/>
      <c r="G90" s="34"/>
      <c r="H90" s="34"/>
      <c r="I90" s="116"/>
      <c r="J90" s="34"/>
      <c r="K90" s="34"/>
      <c r="L90" s="37"/>
    </row>
    <row r="91" spans="2:12" s="1" customFormat="1" ht="12" customHeight="1">
      <c r="B91" s="33"/>
      <c r="C91" s="28" t="s">
        <v>20</v>
      </c>
      <c r="D91" s="34"/>
      <c r="E91" s="34"/>
      <c r="F91" s="26" t="str">
        <f>F14</f>
        <v xml:space="preserve"> </v>
      </c>
      <c r="G91" s="34"/>
      <c r="H91" s="34"/>
      <c r="I91" s="117" t="s">
        <v>22</v>
      </c>
      <c r="J91" s="60" t="str">
        <f>IF(J14="","",J14)</f>
        <v>13. 5. 2019</v>
      </c>
      <c r="K91" s="34"/>
      <c r="L91" s="37"/>
    </row>
    <row r="92" spans="2:12" s="1" customFormat="1" ht="6.95" customHeight="1">
      <c r="B92" s="33"/>
      <c r="C92" s="34"/>
      <c r="D92" s="34"/>
      <c r="E92" s="34"/>
      <c r="F92" s="34"/>
      <c r="G92" s="34"/>
      <c r="H92" s="34"/>
      <c r="I92" s="116"/>
      <c r="J92" s="34"/>
      <c r="K92" s="34"/>
      <c r="L92" s="37"/>
    </row>
    <row r="93" spans="2:12" s="1" customFormat="1" ht="27.95" customHeight="1">
      <c r="B93" s="33"/>
      <c r="C93" s="28" t="s">
        <v>24</v>
      </c>
      <c r="D93" s="34"/>
      <c r="E93" s="34"/>
      <c r="F93" s="26" t="str">
        <f>E17</f>
        <v>Povodí Ohře, s.p.</v>
      </c>
      <c r="G93" s="34"/>
      <c r="H93" s="34"/>
      <c r="I93" s="117" t="s">
        <v>32</v>
      </c>
      <c r="J93" s="31" t="str">
        <f>E23</f>
        <v xml:space="preserve">AZ Consult, spol. s r.o. </v>
      </c>
      <c r="K93" s="34"/>
      <c r="L93" s="37"/>
    </row>
    <row r="94" spans="2:12" s="1" customFormat="1" ht="15.2" customHeight="1">
      <c r="B94" s="33"/>
      <c r="C94" s="28" t="s">
        <v>30</v>
      </c>
      <c r="D94" s="34"/>
      <c r="E94" s="34"/>
      <c r="F94" s="26" t="str">
        <f>IF(E20="","",E20)</f>
        <v>Vyplň údaj</v>
      </c>
      <c r="G94" s="34"/>
      <c r="H94" s="34"/>
      <c r="I94" s="117" t="s">
        <v>37</v>
      </c>
      <c r="J94" s="31" t="str">
        <f>E26</f>
        <v xml:space="preserve"> </v>
      </c>
      <c r="K94" s="34"/>
      <c r="L94" s="37"/>
    </row>
    <row r="95" spans="2:12" s="1" customFormat="1" ht="10.35" customHeight="1">
      <c r="B95" s="33"/>
      <c r="C95" s="34"/>
      <c r="D95" s="34"/>
      <c r="E95" s="34"/>
      <c r="F95" s="34"/>
      <c r="G95" s="34"/>
      <c r="H95" s="34"/>
      <c r="I95" s="116"/>
      <c r="J95" s="34"/>
      <c r="K95" s="34"/>
      <c r="L95" s="37"/>
    </row>
    <row r="96" spans="2:12" s="1" customFormat="1" ht="29.25" customHeight="1">
      <c r="B96" s="33"/>
      <c r="C96" s="151" t="s">
        <v>194</v>
      </c>
      <c r="D96" s="152"/>
      <c r="E96" s="152"/>
      <c r="F96" s="152"/>
      <c r="G96" s="152"/>
      <c r="H96" s="152"/>
      <c r="I96" s="153"/>
      <c r="J96" s="154" t="s">
        <v>195</v>
      </c>
      <c r="K96" s="152"/>
      <c r="L96" s="37"/>
    </row>
    <row r="97" spans="2:47" s="1" customFormat="1" ht="10.35" customHeight="1">
      <c r="B97" s="33"/>
      <c r="C97" s="34"/>
      <c r="D97" s="34"/>
      <c r="E97" s="34"/>
      <c r="F97" s="34"/>
      <c r="G97" s="34"/>
      <c r="H97" s="34"/>
      <c r="I97" s="116"/>
      <c r="J97" s="34"/>
      <c r="K97" s="34"/>
      <c r="L97" s="37"/>
    </row>
    <row r="98" spans="2:47" s="1" customFormat="1" ht="22.9" customHeight="1">
      <c r="B98" s="33"/>
      <c r="C98" s="155" t="s">
        <v>196</v>
      </c>
      <c r="D98" s="34"/>
      <c r="E98" s="34"/>
      <c r="F98" s="34"/>
      <c r="G98" s="34"/>
      <c r="H98" s="34"/>
      <c r="I98" s="116"/>
      <c r="J98" s="78">
        <f>J121</f>
        <v>0</v>
      </c>
      <c r="K98" s="34"/>
      <c r="L98" s="37"/>
      <c r="AU98" s="16" t="s">
        <v>197</v>
      </c>
    </row>
    <row r="99" spans="2:47" s="8" customFormat="1" ht="24.95" customHeight="1">
      <c r="B99" s="156"/>
      <c r="C99" s="157"/>
      <c r="D99" s="158" t="s">
        <v>281</v>
      </c>
      <c r="E99" s="159"/>
      <c r="F99" s="159"/>
      <c r="G99" s="159"/>
      <c r="H99" s="159"/>
      <c r="I99" s="160"/>
      <c r="J99" s="161">
        <f>J122</f>
        <v>0</v>
      </c>
      <c r="K99" s="157"/>
      <c r="L99" s="162"/>
    </row>
    <row r="100" spans="2:47" s="1" customFormat="1" ht="21.75" customHeight="1">
      <c r="B100" s="33"/>
      <c r="C100" s="34"/>
      <c r="D100" s="34"/>
      <c r="E100" s="34"/>
      <c r="F100" s="34"/>
      <c r="G100" s="34"/>
      <c r="H100" s="34"/>
      <c r="I100" s="116"/>
      <c r="J100" s="34"/>
      <c r="K100" s="34"/>
      <c r="L100" s="37"/>
    </row>
    <row r="101" spans="2:47" s="1" customFormat="1" ht="6.95" customHeight="1">
      <c r="B101" s="48"/>
      <c r="C101" s="49"/>
      <c r="D101" s="49"/>
      <c r="E101" s="49"/>
      <c r="F101" s="49"/>
      <c r="G101" s="49"/>
      <c r="H101" s="49"/>
      <c r="I101" s="147"/>
      <c r="J101" s="49"/>
      <c r="K101" s="49"/>
      <c r="L101" s="37"/>
    </row>
    <row r="105" spans="2:47" s="1" customFormat="1" ht="6.95" customHeight="1">
      <c r="B105" s="50"/>
      <c r="C105" s="51"/>
      <c r="D105" s="51"/>
      <c r="E105" s="51"/>
      <c r="F105" s="51"/>
      <c r="G105" s="51"/>
      <c r="H105" s="51"/>
      <c r="I105" s="150"/>
      <c r="J105" s="51"/>
      <c r="K105" s="51"/>
      <c r="L105" s="37"/>
    </row>
    <row r="106" spans="2:47" s="1" customFormat="1" ht="24.95" customHeight="1">
      <c r="B106" s="33"/>
      <c r="C106" s="22" t="s">
        <v>204</v>
      </c>
      <c r="D106" s="34"/>
      <c r="E106" s="34"/>
      <c r="F106" s="34"/>
      <c r="G106" s="34"/>
      <c r="H106" s="34"/>
      <c r="I106" s="116"/>
      <c r="J106" s="34"/>
      <c r="K106" s="34"/>
      <c r="L106" s="37"/>
    </row>
    <row r="107" spans="2:47" s="1" customFormat="1" ht="6.95" customHeight="1">
      <c r="B107" s="33"/>
      <c r="C107" s="34"/>
      <c r="D107" s="34"/>
      <c r="E107" s="34"/>
      <c r="F107" s="34"/>
      <c r="G107" s="34"/>
      <c r="H107" s="34"/>
      <c r="I107" s="116"/>
      <c r="J107" s="34"/>
      <c r="K107" s="34"/>
      <c r="L107" s="37"/>
    </row>
    <row r="108" spans="2:47" s="1" customFormat="1" ht="12" customHeight="1">
      <c r="B108" s="33"/>
      <c r="C108" s="28" t="s">
        <v>16</v>
      </c>
      <c r="D108" s="34"/>
      <c r="E108" s="34"/>
      <c r="F108" s="34"/>
      <c r="G108" s="34"/>
      <c r="H108" s="34"/>
      <c r="I108" s="116"/>
      <c r="J108" s="34"/>
      <c r="K108" s="34"/>
      <c r="L108" s="37"/>
    </row>
    <row r="109" spans="2:47" s="1" customFormat="1" ht="16.5" customHeight="1">
      <c r="B109" s="33"/>
      <c r="C109" s="34"/>
      <c r="D109" s="34"/>
      <c r="E109" s="314" t="str">
        <f>E7</f>
        <v>PPV, ř.km 0,000-18,500 - oprava betonového pláště</v>
      </c>
      <c r="F109" s="315"/>
      <c r="G109" s="315"/>
      <c r="H109" s="315"/>
      <c r="I109" s="116"/>
      <c r="J109" s="34"/>
      <c r="K109" s="34"/>
      <c r="L109" s="37"/>
    </row>
    <row r="110" spans="2:47" ht="12" customHeight="1">
      <c r="B110" s="20"/>
      <c r="C110" s="28" t="s">
        <v>188</v>
      </c>
      <c r="D110" s="21"/>
      <c r="E110" s="21"/>
      <c r="F110" s="21"/>
      <c r="G110" s="21"/>
      <c r="H110" s="21"/>
      <c r="J110" s="21"/>
      <c r="K110" s="21"/>
      <c r="L110" s="19"/>
    </row>
    <row r="111" spans="2:47" s="1" customFormat="1" ht="16.5" customHeight="1">
      <c r="B111" s="33"/>
      <c r="C111" s="34"/>
      <c r="D111" s="34"/>
      <c r="E111" s="314" t="s">
        <v>330</v>
      </c>
      <c r="F111" s="316"/>
      <c r="G111" s="316"/>
      <c r="H111" s="316"/>
      <c r="I111" s="116"/>
      <c r="J111" s="34"/>
      <c r="K111" s="34"/>
      <c r="L111" s="37"/>
    </row>
    <row r="112" spans="2:47" s="1" customFormat="1" ht="12" customHeight="1">
      <c r="B112" s="33"/>
      <c r="C112" s="28" t="s">
        <v>190</v>
      </c>
      <c r="D112" s="34"/>
      <c r="E112" s="34"/>
      <c r="F112" s="34"/>
      <c r="G112" s="34"/>
      <c r="H112" s="34"/>
      <c r="I112" s="116"/>
      <c r="J112" s="34"/>
      <c r="K112" s="34"/>
      <c r="L112" s="37"/>
    </row>
    <row r="113" spans="2:65" s="1" customFormat="1" ht="16.5" customHeight="1">
      <c r="B113" s="33"/>
      <c r="C113" s="34"/>
      <c r="D113" s="34"/>
      <c r="E113" s="282" t="str">
        <f>E11</f>
        <v xml:space="preserve">VON7.1 - Vedlejší a ostatní náklady </v>
      </c>
      <c r="F113" s="316"/>
      <c r="G113" s="316"/>
      <c r="H113" s="316"/>
      <c r="I113" s="116"/>
      <c r="J113" s="34"/>
      <c r="K113" s="34"/>
      <c r="L113" s="37"/>
    </row>
    <row r="114" spans="2:65" s="1" customFormat="1" ht="6.95" customHeight="1">
      <c r="B114" s="33"/>
      <c r="C114" s="34"/>
      <c r="D114" s="34"/>
      <c r="E114" s="34"/>
      <c r="F114" s="34"/>
      <c r="G114" s="34"/>
      <c r="H114" s="34"/>
      <c r="I114" s="116"/>
      <c r="J114" s="34"/>
      <c r="K114" s="34"/>
      <c r="L114" s="37"/>
    </row>
    <row r="115" spans="2:65" s="1" customFormat="1" ht="12" customHeight="1">
      <c r="B115" s="33"/>
      <c r="C115" s="28" t="s">
        <v>20</v>
      </c>
      <c r="D115" s="34"/>
      <c r="E115" s="34"/>
      <c r="F115" s="26" t="str">
        <f>F14</f>
        <v xml:space="preserve"> </v>
      </c>
      <c r="G115" s="34"/>
      <c r="H115" s="34"/>
      <c r="I115" s="117" t="s">
        <v>22</v>
      </c>
      <c r="J115" s="60" t="str">
        <f>IF(J14="","",J14)</f>
        <v>13. 5. 2019</v>
      </c>
      <c r="K115" s="34"/>
      <c r="L115" s="37"/>
    </row>
    <row r="116" spans="2:65" s="1" customFormat="1" ht="6.95" customHeight="1">
      <c r="B116" s="33"/>
      <c r="C116" s="34"/>
      <c r="D116" s="34"/>
      <c r="E116" s="34"/>
      <c r="F116" s="34"/>
      <c r="G116" s="34"/>
      <c r="H116" s="34"/>
      <c r="I116" s="116"/>
      <c r="J116" s="34"/>
      <c r="K116" s="34"/>
      <c r="L116" s="37"/>
    </row>
    <row r="117" spans="2:65" s="1" customFormat="1" ht="27.95" customHeight="1">
      <c r="B117" s="33"/>
      <c r="C117" s="28" t="s">
        <v>24</v>
      </c>
      <c r="D117" s="34"/>
      <c r="E117" s="34"/>
      <c r="F117" s="26" t="str">
        <f>E17</f>
        <v>Povodí Ohře, s.p.</v>
      </c>
      <c r="G117" s="34"/>
      <c r="H117" s="34"/>
      <c r="I117" s="117" t="s">
        <v>32</v>
      </c>
      <c r="J117" s="31" t="str">
        <f>E23</f>
        <v xml:space="preserve">AZ Consult, spol. s r.o. </v>
      </c>
      <c r="K117" s="34"/>
      <c r="L117" s="37"/>
    </row>
    <row r="118" spans="2:65" s="1" customFormat="1" ht="15.2" customHeight="1">
      <c r="B118" s="33"/>
      <c r="C118" s="28" t="s">
        <v>30</v>
      </c>
      <c r="D118" s="34"/>
      <c r="E118" s="34"/>
      <c r="F118" s="26" t="str">
        <f>IF(E20="","",E20)</f>
        <v>Vyplň údaj</v>
      </c>
      <c r="G118" s="34"/>
      <c r="H118" s="34"/>
      <c r="I118" s="117" t="s">
        <v>37</v>
      </c>
      <c r="J118" s="31" t="str">
        <f>E26</f>
        <v xml:space="preserve"> </v>
      </c>
      <c r="K118" s="34"/>
      <c r="L118" s="37"/>
    </row>
    <row r="119" spans="2:65" s="1" customFormat="1" ht="10.35" customHeight="1">
      <c r="B119" s="33"/>
      <c r="C119" s="34"/>
      <c r="D119" s="34"/>
      <c r="E119" s="34"/>
      <c r="F119" s="34"/>
      <c r="G119" s="34"/>
      <c r="H119" s="34"/>
      <c r="I119" s="116"/>
      <c r="J119" s="34"/>
      <c r="K119" s="34"/>
      <c r="L119" s="37"/>
    </row>
    <row r="120" spans="2:65" s="10" customFormat="1" ht="29.25" customHeight="1">
      <c r="B120" s="169"/>
      <c r="C120" s="170" t="s">
        <v>205</v>
      </c>
      <c r="D120" s="171" t="s">
        <v>65</v>
      </c>
      <c r="E120" s="171" t="s">
        <v>61</v>
      </c>
      <c r="F120" s="171" t="s">
        <v>62</v>
      </c>
      <c r="G120" s="171" t="s">
        <v>206</v>
      </c>
      <c r="H120" s="171" t="s">
        <v>207</v>
      </c>
      <c r="I120" s="172" t="s">
        <v>208</v>
      </c>
      <c r="J120" s="171" t="s">
        <v>195</v>
      </c>
      <c r="K120" s="173" t="s">
        <v>209</v>
      </c>
      <c r="L120" s="174"/>
      <c r="M120" s="69" t="s">
        <v>1</v>
      </c>
      <c r="N120" s="70" t="s">
        <v>44</v>
      </c>
      <c r="O120" s="70" t="s">
        <v>210</v>
      </c>
      <c r="P120" s="70" t="s">
        <v>211</v>
      </c>
      <c r="Q120" s="70" t="s">
        <v>212</v>
      </c>
      <c r="R120" s="70" t="s">
        <v>213</v>
      </c>
      <c r="S120" s="70" t="s">
        <v>214</v>
      </c>
      <c r="T120" s="71" t="s">
        <v>215</v>
      </c>
    </row>
    <row r="121" spans="2:65" s="1" customFormat="1" ht="22.9" customHeight="1">
      <c r="B121" s="33"/>
      <c r="C121" s="76" t="s">
        <v>216</v>
      </c>
      <c r="D121" s="34"/>
      <c r="E121" s="34"/>
      <c r="F121" s="34"/>
      <c r="G121" s="34"/>
      <c r="H121" s="34"/>
      <c r="I121" s="116"/>
      <c r="J121" s="175">
        <f>BK121</f>
        <v>0</v>
      </c>
      <c r="K121" s="34"/>
      <c r="L121" s="37"/>
      <c r="M121" s="72"/>
      <c r="N121" s="73"/>
      <c r="O121" s="73"/>
      <c r="P121" s="176">
        <f>P122</f>
        <v>0</v>
      </c>
      <c r="Q121" s="73"/>
      <c r="R121" s="176">
        <f>R122</f>
        <v>0</v>
      </c>
      <c r="S121" s="73"/>
      <c r="T121" s="177">
        <f>T122</f>
        <v>0</v>
      </c>
      <c r="AT121" s="16" t="s">
        <v>79</v>
      </c>
      <c r="AU121" s="16" t="s">
        <v>197</v>
      </c>
      <c r="BK121" s="178">
        <f>BK122</f>
        <v>0</v>
      </c>
    </row>
    <row r="122" spans="2:65" s="11" customFormat="1" ht="25.9" customHeight="1">
      <c r="B122" s="179"/>
      <c r="C122" s="180"/>
      <c r="D122" s="181" t="s">
        <v>79</v>
      </c>
      <c r="E122" s="182" t="s">
        <v>282</v>
      </c>
      <c r="F122" s="182" t="s">
        <v>283</v>
      </c>
      <c r="G122" s="180"/>
      <c r="H122" s="180"/>
      <c r="I122" s="183"/>
      <c r="J122" s="184">
        <f>BK122</f>
        <v>0</v>
      </c>
      <c r="K122" s="180"/>
      <c r="L122" s="185"/>
      <c r="M122" s="186"/>
      <c r="N122" s="187"/>
      <c r="O122" s="187"/>
      <c r="P122" s="188">
        <f>SUM(P123:P134)</f>
        <v>0</v>
      </c>
      <c r="Q122" s="187"/>
      <c r="R122" s="188">
        <f>SUM(R123:R134)</f>
        <v>0</v>
      </c>
      <c r="S122" s="187"/>
      <c r="T122" s="189">
        <f>SUM(T123:T134)</f>
        <v>0</v>
      </c>
      <c r="AR122" s="190" t="s">
        <v>87</v>
      </c>
      <c r="AT122" s="191" t="s">
        <v>79</v>
      </c>
      <c r="AU122" s="191" t="s">
        <v>80</v>
      </c>
      <c r="AY122" s="190" t="s">
        <v>219</v>
      </c>
      <c r="BK122" s="192">
        <f>SUM(BK123:BK134)</f>
        <v>0</v>
      </c>
    </row>
    <row r="123" spans="2:65" s="1" customFormat="1" ht="16.5" customHeight="1">
      <c r="B123" s="33"/>
      <c r="C123" s="195" t="s">
        <v>87</v>
      </c>
      <c r="D123" s="195" t="s">
        <v>221</v>
      </c>
      <c r="E123" s="196" t="s">
        <v>301</v>
      </c>
      <c r="F123" s="197" t="s">
        <v>285</v>
      </c>
      <c r="G123" s="198" t="s">
        <v>286</v>
      </c>
      <c r="H123" s="237"/>
      <c r="I123" s="200"/>
      <c r="J123" s="201">
        <f>ROUND(I123*H123,2)</f>
        <v>0</v>
      </c>
      <c r="K123" s="197" t="s">
        <v>1</v>
      </c>
      <c r="L123" s="37"/>
      <c r="M123" s="202" t="s">
        <v>1</v>
      </c>
      <c r="N123" s="203" t="s">
        <v>45</v>
      </c>
      <c r="O123" s="65"/>
      <c r="P123" s="204">
        <f>O123*H123</f>
        <v>0</v>
      </c>
      <c r="Q123" s="204">
        <v>0</v>
      </c>
      <c r="R123" s="204">
        <f>Q123*H123</f>
        <v>0</v>
      </c>
      <c r="S123" s="204">
        <v>0</v>
      </c>
      <c r="T123" s="205">
        <f>S123*H123</f>
        <v>0</v>
      </c>
      <c r="AR123" s="206" t="s">
        <v>225</v>
      </c>
      <c r="AT123" s="206" t="s">
        <v>221</v>
      </c>
      <c r="AU123" s="206" t="s">
        <v>87</v>
      </c>
      <c r="AY123" s="16" t="s">
        <v>219</v>
      </c>
      <c r="BE123" s="207">
        <f>IF(N123="základní",J123,0)</f>
        <v>0</v>
      </c>
      <c r="BF123" s="207">
        <f>IF(N123="snížená",J123,0)</f>
        <v>0</v>
      </c>
      <c r="BG123" s="207">
        <f>IF(N123="zákl. přenesená",J123,0)</f>
        <v>0</v>
      </c>
      <c r="BH123" s="207">
        <f>IF(N123="sníž. přenesená",J123,0)</f>
        <v>0</v>
      </c>
      <c r="BI123" s="207">
        <f>IF(N123="nulová",J123,0)</f>
        <v>0</v>
      </c>
      <c r="BJ123" s="16" t="s">
        <v>87</v>
      </c>
      <c r="BK123" s="207">
        <f>ROUND(I123*H123,2)</f>
        <v>0</v>
      </c>
      <c r="BL123" s="16" t="s">
        <v>225</v>
      </c>
      <c r="BM123" s="206" t="s">
        <v>338</v>
      </c>
    </row>
    <row r="124" spans="2:65" s="1" customFormat="1" ht="11.25">
      <c r="B124" s="33"/>
      <c r="C124" s="34"/>
      <c r="D124" s="208" t="s">
        <v>226</v>
      </c>
      <c r="E124" s="34"/>
      <c r="F124" s="209" t="s">
        <v>285</v>
      </c>
      <c r="G124" s="34"/>
      <c r="H124" s="34"/>
      <c r="I124" s="116"/>
      <c r="J124" s="34"/>
      <c r="K124" s="34"/>
      <c r="L124" s="37"/>
      <c r="M124" s="210"/>
      <c r="N124" s="65"/>
      <c r="O124" s="65"/>
      <c r="P124" s="65"/>
      <c r="Q124" s="65"/>
      <c r="R124" s="65"/>
      <c r="S124" s="65"/>
      <c r="T124" s="66"/>
      <c r="AT124" s="16" t="s">
        <v>226</v>
      </c>
      <c r="AU124" s="16" t="s">
        <v>87</v>
      </c>
    </row>
    <row r="125" spans="2:65" s="14" customFormat="1" ht="22.5">
      <c r="B125" s="238"/>
      <c r="C125" s="239"/>
      <c r="D125" s="208" t="s">
        <v>232</v>
      </c>
      <c r="E125" s="240" t="s">
        <v>1</v>
      </c>
      <c r="F125" s="241" t="s">
        <v>288</v>
      </c>
      <c r="G125" s="239"/>
      <c r="H125" s="240" t="s">
        <v>1</v>
      </c>
      <c r="I125" s="242"/>
      <c r="J125" s="239"/>
      <c r="K125" s="239"/>
      <c r="L125" s="243"/>
      <c r="M125" s="244"/>
      <c r="N125" s="245"/>
      <c r="O125" s="245"/>
      <c r="P125" s="245"/>
      <c r="Q125" s="245"/>
      <c r="R125" s="245"/>
      <c r="S125" s="245"/>
      <c r="T125" s="246"/>
      <c r="AT125" s="247" t="s">
        <v>232</v>
      </c>
      <c r="AU125" s="247" t="s">
        <v>87</v>
      </c>
      <c r="AV125" s="14" t="s">
        <v>87</v>
      </c>
      <c r="AW125" s="14" t="s">
        <v>36</v>
      </c>
      <c r="AX125" s="14" t="s">
        <v>80</v>
      </c>
      <c r="AY125" s="247" t="s">
        <v>219</v>
      </c>
    </row>
    <row r="126" spans="2:65" s="14" customFormat="1" ht="22.5">
      <c r="B126" s="238"/>
      <c r="C126" s="239"/>
      <c r="D126" s="208" t="s">
        <v>232</v>
      </c>
      <c r="E126" s="240" t="s">
        <v>1</v>
      </c>
      <c r="F126" s="241" t="s">
        <v>289</v>
      </c>
      <c r="G126" s="239"/>
      <c r="H126" s="240" t="s">
        <v>1</v>
      </c>
      <c r="I126" s="242"/>
      <c r="J126" s="239"/>
      <c r="K126" s="239"/>
      <c r="L126" s="243"/>
      <c r="M126" s="244"/>
      <c r="N126" s="245"/>
      <c r="O126" s="245"/>
      <c r="P126" s="245"/>
      <c r="Q126" s="245"/>
      <c r="R126" s="245"/>
      <c r="S126" s="245"/>
      <c r="T126" s="246"/>
      <c r="AT126" s="247" t="s">
        <v>232</v>
      </c>
      <c r="AU126" s="247" t="s">
        <v>87</v>
      </c>
      <c r="AV126" s="14" t="s">
        <v>87</v>
      </c>
      <c r="AW126" s="14" t="s">
        <v>36</v>
      </c>
      <c r="AX126" s="14" t="s">
        <v>80</v>
      </c>
      <c r="AY126" s="247" t="s">
        <v>219</v>
      </c>
    </row>
    <row r="127" spans="2:65" s="14" customFormat="1" ht="11.25">
      <c r="B127" s="238"/>
      <c r="C127" s="239"/>
      <c r="D127" s="208" t="s">
        <v>232</v>
      </c>
      <c r="E127" s="240" t="s">
        <v>1</v>
      </c>
      <c r="F127" s="241" t="s">
        <v>290</v>
      </c>
      <c r="G127" s="239"/>
      <c r="H127" s="240" t="s">
        <v>1</v>
      </c>
      <c r="I127" s="242"/>
      <c r="J127" s="239"/>
      <c r="K127" s="239"/>
      <c r="L127" s="243"/>
      <c r="M127" s="244"/>
      <c r="N127" s="245"/>
      <c r="O127" s="245"/>
      <c r="P127" s="245"/>
      <c r="Q127" s="245"/>
      <c r="R127" s="245"/>
      <c r="S127" s="245"/>
      <c r="T127" s="246"/>
      <c r="AT127" s="247" t="s">
        <v>232</v>
      </c>
      <c r="AU127" s="247" t="s">
        <v>87</v>
      </c>
      <c r="AV127" s="14" t="s">
        <v>87</v>
      </c>
      <c r="AW127" s="14" t="s">
        <v>36</v>
      </c>
      <c r="AX127" s="14" t="s">
        <v>80</v>
      </c>
      <c r="AY127" s="247" t="s">
        <v>219</v>
      </c>
    </row>
    <row r="128" spans="2:65" s="14" customFormat="1" ht="22.5">
      <c r="B128" s="238"/>
      <c r="C128" s="239"/>
      <c r="D128" s="208" t="s">
        <v>232</v>
      </c>
      <c r="E128" s="240" t="s">
        <v>1</v>
      </c>
      <c r="F128" s="241" t="s">
        <v>291</v>
      </c>
      <c r="G128" s="239"/>
      <c r="H128" s="240" t="s">
        <v>1</v>
      </c>
      <c r="I128" s="242"/>
      <c r="J128" s="239"/>
      <c r="K128" s="239"/>
      <c r="L128" s="243"/>
      <c r="M128" s="244"/>
      <c r="N128" s="245"/>
      <c r="O128" s="245"/>
      <c r="P128" s="245"/>
      <c r="Q128" s="245"/>
      <c r="R128" s="245"/>
      <c r="S128" s="245"/>
      <c r="T128" s="246"/>
      <c r="AT128" s="247" t="s">
        <v>232</v>
      </c>
      <c r="AU128" s="247" t="s">
        <v>87</v>
      </c>
      <c r="AV128" s="14" t="s">
        <v>87</v>
      </c>
      <c r="AW128" s="14" t="s">
        <v>36</v>
      </c>
      <c r="AX128" s="14" t="s">
        <v>80</v>
      </c>
      <c r="AY128" s="247" t="s">
        <v>219</v>
      </c>
    </row>
    <row r="129" spans="2:51" s="14" customFormat="1" ht="11.25">
      <c r="B129" s="238"/>
      <c r="C129" s="239"/>
      <c r="D129" s="208" t="s">
        <v>232</v>
      </c>
      <c r="E129" s="240" t="s">
        <v>1</v>
      </c>
      <c r="F129" s="241" t="s">
        <v>292</v>
      </c>
      <c r="G129" s="239"/>
      <c r="H129" s="240" t="s">
        <v>1</v>
      </c>
      <c r="I129" s="242"/>
      <c r="J129" s="239"/>
      <c r="K129" s="239"/>
      <c r="L129" s="243"/>
      <c r="M129" s="244"/>
      <c r="N129" s="245"/>
      <c r="O129" s="245"/>
      <c r="P129" s="245"/>
      <c r="Q129" s="245"/>
      <c r="R129" s="245"/>
      <c r="S129" s="245"/>
      <c r="T129" s="246"/>
      <c r="AT129" s="247" t="s">
        <v>232</v>
      </c>
      <c r="AU129" s="247" t="s">
        <v>87</v>
      </c>
      <c r="AV129" s="14" t="s">
        <v>87</v>
      </c>
      <c r="AW129" s="14" t="s">
        <v>36</v>
      </c>
      <c r="AX129" s="14" t="s">
        <v>80</v>
      </c>
      <c r="AY129" s="247" t="s">
        <v>219</v>
      </c>
    </row>
    <row r="130" spans="2:51" s="14" customFormat="1" ht="11.25">
      <c r="B130" s="238"/>
      <c r="C130" s="239"/>
      <c r="D130" s="208" t="s">
        <v>232</v>
      </c>
      <c r="E130" s="240" t="s">
        <v>1</v>
      </c>
      <c r="F130" s="241" t="s">
        <v>293</v>
      </c>
      <c r="G130" s="239"/>
      <c r="H130" s="240" t="s">
        <v>1</v>
      </c>
      <c r="I130" s="242"/>
      <c r="J130" s="239"/>
      <c r="K130" s="239"/>
      <c r="L130" s="243"/>
      <c r="M130" s="244"/>
      <c r="N130" s="245"/>
      <c r="O130" s="245"/>
      <c r="P130" s="245"/>
      <c r="Q130" s="245"/>
      <c r="R130" s="245"/>
      <c r="S130" s="245"/>
      <c r="T130" s="246"/>
      <c r="AT130" s="247" t="s">
        <v>232</v>
      </c>
      <c r="AU130" s="247" t="s">
        <v>87</v>
      </c>
      <c r="AV130" s="14" t="s">
        <v>87</v>
      </c>
      <c r="AW130" s="14" t="s">
        <v>36</v>
      </c>
      <c r="AX130" s="14" t="s">
        <v>80</v>
      </c>
      <c r="AY130" s="247" t="s">
        <v>219</v>
      </c>
    </row>
    <row r="131" spans="2:51" s="14" customFormat="1" ht="22.5">
      <c r="B131" s="238"/>
      <c r="C131" s="239"/>
      <c r="D131" s="208" t="s">
        <v>232</v>
      </c>
      <c r="E131" s="240" t="s">
        <v>1</v>
      </c>
      <c r="F131" s="241" t="s">
        <v>294</v>
      </c>
      <c r="G131" s="239"/>
      <c r="H131" s="240" t="s">
        <v>1</v>
      </c>
      <c r="I131" s="242"/>
      <c r="J131" s="239"/>
      <c r="K131" s="239"/>
      <c r="L131" s="243"/>
      <c r="M131" s="244"/>
      <c r="N131" s="245"/>
      <c r="O131" s="245"/>
      <c r="P131" s="245"/>
      <c r="Q131" s="245"/>
      <c r="R131" s="245"/>
      <c r="S131" s="245"/>
      <c r="T131" s="246"/>
      <c r="AT131" s="247" t="s">
        <v>232</v>
      </c>
      <c r="AU131" s="247" t="s">
        <v>87</v>
      </c>
      <c r="AV131" s="14" t="s">
        <v>87</v>
      </c>
      <c r="AW131" s="14" t="s">
        <v>36</v>
      </c>
      <c r="AX131" s="14" t="s">
        <v>80</v>
      </c>
      <c r="AY131" s="247" t="s">
        <v>219</v>
      </c>
    </row>
    <row r="132" spans="2:51" s="14" customFormat="1" ht="11.25">
      <c r="B132" s="238"/>
      <c r="C132" s="239"/>
      <c r="D132" s="208" t="s">
        <v>232</v>
      </c>
      <c r="E132" s="240" t="s">
        <v>1</v>
      </c>
      <c r="F132" s="241" t="s">
        <v>295</v>
      </c>
      <c r="G132" s="239"/>
      <c r="H132" s="240" t="s">
        <v>1</v>
      </c>
      <c r="I132" s="242"/>
      <c r="J132" s="239"/>
      <c r="K132" s="239"/>
      <c r="L132" s="243"/>
      <c r="M132" s="244"/>
      <c r="N132" s="245"/>
      <c r="O132" s="245"/>
      <c r="P132" s="245"/>
      <c r="Q132" s="245"/>
      <c r="R132" s="245"/>
      <c r="S132" s="245"/>
      <c r="T132" s="246"/>
      <c r="AT132" s="247" t="s">
        <v>232</v>
      </c>
      <c r="AU132" s="247" t="s">
        <v>87</v>
      </c>
      <c r="AV132" s="14" t="s">
        <v>87</v>
      </c>
      <c r="AW132" s="14" t="s">
        <v>36</v>
      </c>
      <c r="AX132" s="14" t="s">
        <v>80</v>
      </c>
      <c r="AY132" s="247" t="s">
        <v>219</v>
      </c>
    </row>
    <row r="133" spans="2:51" s="12" customFormat="1" ht="11.25">
      <c r="B133" s="211"/>
      <c r="C133" s="212"/>
      <c r="D133" s="208" t="s">
        <v>232</v>
      </c>
      <c r="E133" s="213" t="s">
        <v>1</v>
      </c>
      <c r="F133" s="214" t="s">
        <v>296</v>
      </c>
      <c r="G133" s="212"/>
      <c r="H133" s="215">
        <v>0.03</v>
      </c>
      <c r="I133" s="216"/>
      <c r="J133" s="212"/>
      <c r="K133" s="212"/>
      <c r="L133" s="217"/>
      <c r="M133" s="218"/>
      <c r="N133" s="219"/>
      <c r="O133" s="219"/>
      <c r="P133" s="219"/>
      <c r="Q133" s="219"/>
      <c r="R133" s="219"/>
      <c r="S133" s="219"/>
      <c r="T133" s="220"/>
      <c r="AT133" s="221" t="s">
        <v>232</v>
      </c>
      <c r="AU133" s="221" t="s">
        <v>87</v>
      </c>
      <c r="AV133" s="12" t="s">
        <v>89</v>
      </c>
      <c r="AW133" s="12" t="s">
        <v>36</v>
      </c>
      <c r="AX133" s="12" t="s">
        <v>80</v>
      </c>
      <c r="AY133" s="221" t="s">
        <v>219</v>
      </c>
    </row>
    <row r="134" spans="2:51" s="13" customFormat="1" ht="11.25">
      <c r="B134" s="222"/>
      <c r="C134" s="223"/>
      <c r="D134" s="208" t="s">
        <v>232</v>
      </c>
      <c r="E134" s="224" t="s">
        <v>1</v>
      </c>
      <c r="F134" s="225" t="s">
        <v>234</v>
      </c>
      <c r="G134" s="223"/>
      <c r="H134" s="226">
        <v>0.03</v>
      </c>
      <c r="I134" s="227"/>
      <c r="J134" s="223"/>
      <c r="K134" s="223"/>
      <c r="L134" s="228"/>
      <c r="M134" s="248"/>
      <c r="N134" s="249"/>
      <c r="O134" s="249"/>
      <c r="P134" s="249"/>
      <c r="Q134" s="249"/>
      <c r="R134" s="249"/>
      <c r="S134" s="249"/>
      <c r="T134" s="250"/>
      <c r="AT134" s="232" t="s">
        <v>232</v>
      </c>
      <c r="AU134" s="232" t="s">
        <v>87</v>
      </c>
      <c r="AV134" s="13" t="s">
        <v>225</v>
      </c>
      <c r="AW134" s="13" t="s">
        <v>36</v>
      </c>
      <c r="AX134" s="13" t="s">
        <v>87</v>
      </c>
      <c r="AY134" s="232" t="s">
        <v>219</v>
      </c>
    </row>
    <row r="135" spans="2:51" s="1" customFormat="1" ht="6.95" customHeight="1">
      <c r="B135" s="48"/>
      <c r="C135" s="49"/>
      <c r="D135" s="49"/>
      <c r="E135" s="49"/>
      <c r="F135" s="49"/>
      <c r="G135" s="49"/>
      <c r="H135" s="49"/>
      <c r="I135" s="147"/>
      <c r="J135" s="49"/>
      <c r="K135" s="49"/>
      <c r="L135" s="37"/>
    </row>
  </sheetData>
  <sheetProtection algorithmName="SHA-512" hashValue="bw3nQmsyKAao9TYJlhS9S27iFovnH7QEKq12CCtm1r2gO1haKCQ6G0Qw3rwSQTbkzdjYxbgDjZDHHlU6ZiapWg==" saltValue="Glfmrqi3nHCrejcaqowooaFuHE3Lv+XCKkTjgihmPvQKWgbY4egQsn/eQEkZVpCexsbHlEk1+/s6e7Egp1OUrg==" spinCount="100000" sheet="1" objects="1" scenarios="1" formatColumns="0" formatRows="0" autoFilter="0"/>
  <autoFilter ref="C120:K134"/>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78"/>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9"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3"/>
      <c r="M2" s="273"/>
      <c r="N2" s="273"/>
      <c r="O2" s="273"/>
      <c r="P2" s="273"/>
      <c r="Q2" s="273"/>
      <c r="R2" s="273"/>
      <c r="S2" s="273"/>
      <c r="T2" s="273"/>
      <c r="U2" s="273"/>
      <c r="V2" s="273"/>
      <c r="AT2" s="16" t="s">
        <v>134</v>
      </c>
    </row>
    <row r="3" spans="2:46" ht="6.95" customHeight="1">
      <c r="B3" s="110"/>
      <c r="C3" s="111"/>
      <c r="D3" s="111"/>
      <c r="E3" s="111"/>
      <c r="F3" s="111"/>
      <c r="G3" s="111"/>
      <c r="H3" s="111"/>
      <c r="I3" s="112"/>
      <c r="J3" s="111"/>
      <c r="K3" s="111"/>
      <c r="L3" s="19"/>
      <c r="AT3" s="16" t="s">
        <v>89</v>
      </c>
    </row>
    <row r="4" spans="2:46" ht="24.95" customHeight="1">
      <c r="B4" s="19"/>
      <c r="D4" s="113" t="s">
        <v>187</v>
      </c>
      <c r="L4" s="19"/>
      <c r="M4" s="114" t="s">
        <v>10</v>
      </c>
      <c r="AT4" s="16" t="s">
        <v>4</v>
      </c>
    </row>
    <row r="5" spans="2:46" ht="6.95" customHeight="1">
      <c r="B5" s="19"/>
      <c r="L5" s="19"/>
    </row>
    <row r="6" spans="2:46" ht="12" customHeight="1">
      <c r="B6" s="19"/>
      <c r="D6" s="115" t="s">
        <v>16</v>
      </c>
      <c r="L6" s="19"/>
    </row>
    <row r="7" spans="2:46" ht="16.5" customHeight="1">
      <c r="B7" s="19"/>
      <c r="E7" s="307" t="str">
        <f>'Rekapitulace stavby'!K6</f>
        <v>PPV, ř.km 0,000-18,500 - oprava betonového pláště</v>
      </c>
      <c r="F7" s="308"/>
      <c r="G7" s="308"/>
      <c r="H7" s="308"/>
      <c r="L7" s="19"/>
    </row>
    <row r="8" spans="2:46" ht="12" customHeight="1">
      <c r="B8" s="19"/>
      <c r="D8" s="115" t="s">
        <v>188</v>
      </c>
      <c r="L8" s="19"/>
    </row>
    <row r="9" spans="2:46" s="1" customFormat="1" ht="16.5" customHeight="1">
      <c r="B9" s="37"/>
      <c r="E9" s="307" t="s">
        <v>339</v>
      </c>
      <c r="F9" s="309"/>
      <c r="G9" s="309"/>
      <c r="H9" s="309"/>
      <c r="I9" s="116"/>
      <c r="L9" s="37"/>
    </row>
    <row r="10" spans="2:46" s="1" customFormat="1" ht="12" customHeight="1">
      <c r="B10" s="37"/>
      <c r="D10" s="115" t="s">
        <v>190</v>
      </c>
      <c r="I10" s="116"/>
      <c r="L10" s="37"/>
    </row>
    <row r="11" spans="2:46" s="1" customFormat="1" ht="36.950000000000003" customHeight="1">
      <c r="B11" s="37"/>
      <c r="E11" s="310" t="s">
        <v>340</v>
      </c>
      <c r="F11" s="309"/>
      <c r="G11" s="309"/>
      <c r="H11" s="309"/>
      <c r="I11" s="116"/>
      <c r="L11" s="37"/>
    </row>
    <row r="12" spans="2:46" s="1" customFormat="1" ht="11.25">
      <c r="B12" s="37"/>
      <c r="I12" s="116"/>
      <c r="L12" s="37"/>
    </row>
    <row r="13" spans="2:46" s="1" customFormat="1" ht="12" customHeight="1">
      <c r="B13" s="37"/>
      <c r="D13" s="115" t="s">
        <v>18</v>
      </c>
      <c r="F13" s="104" t="s">
        <v>1</v>
      </c>
      <c r="I13" s="117" t="s">
        <v>19</v>
      </c>
      <c r="J13" s="104" t="s">
        <v>1</v>
      </c>
      <c r="L13" s="37"/>
    </row>
    <row r="14" spans="2:46" s="1" customFormat="1" ht="12" customHeight="1">
      <c r="B14" s="37"/>
      <c r="D14" s="115" t="s">
        <v>20</v>
      </c>
      <c r="F14" s="104" t="s">
        <v>21</v>
      </c>
      <c r="I14" s="117" t="s">
        <v>22</v>
      </c>
      <c r="J14" s="118" t="str">
        <f>'Rekapitulace stavby'!AN8</f>
        <v>13. 5. 2019</v>
      </c>
      <c r="L14" s="37"/>
    </row>
    <row r="15" spans="2:46" s="1" customFormat="1" ht="10.9" customHeight="1">
      <c r="B15" s="37"/>
      <c r="I15" s="116"/>
      <c r="L15" s="37"/>
    </row>
    <row r="16" spans="2:46" s="1" customFormat="1" ht="12" customHeight="1">
      <c r="B16" s="37"/>
      <c r="D16" s="115" t="s">
        <v>24</v>
      </c>
      <c r="I16" s="117" t="s">
        <v>25</v>
      </c>
      <c r="J16" s="104" t="str">
        <f>IF('Rekapitulace stavby'!AN10="","",'Rekapitulace stavby'!AN10)</f>
        <v>70889988</v>
      </c>
      <c r="L16" s="37"/>
    </row>
    <row r="17" spans="2:12" s="1" customFormat="1" ht="18" customHeight="1">
      <c r="B17" s="37"/>
      <c r="E17" s="104" t="str">
        <f>IF('Rekapitulace stavby'!E11="","",'Rekapitulace stavby'!E11)</f>
        <v>Povodí Ohře, s.p.</v>
      </c>
      <c r="I17" s="117" t="s">
        <v>28</v>
      </c>
      <c r="J17" s="104" t="str">
        <f>IF('Rekapitulace stavby'!AN11="","",'Rekapitulace stavby'!AN11)</f>
        <v>CZ70889988</v>
      </c>
      <c r="L17" s="37"/>
    </row>
    <row r="18" spans="2:12" s="1" customFormat="1" ht="6.95" customHeight="1">
      <c r="B18" s="37"/>
      <c r="I18" s="116"/>
      <c r="L18" s="37"/>
    </row>
    <row r="19" spans="2:12" s="1" customFormat="1" ht="12" customHeight="1">
      <c r="B19" s="37"/>
      <c r="D19" s="115" t="s">
        <v>30</v>
      </c>
      <c r="I19" s="117" t="s">
        <v>25</v>
      </c>
      <c r="J19" s="29" t="str">
        <f>'Rekapitulace stavby'!AN13</f>
        <v>Vyplň údaj</v>
      </c>
      <c r="L19" s="37"/>
    </row>
    <row r="20" spans="2:12" s="1" customFormat="1" ht="18" customHeight="1">
      <c r="B20" s="37"/>
      <c r="E20" s="311" t="str">
        <f>'Rekapitulace stavby'!E14</f>
        <v>Vyplň údaj</v>
      </c>
      <c r="F20" s="312"/>
      <c r="G20" s="312"/>
      <c r="H20" s="312"/>
      <c r="I20" s="117" t="s">
        <v>28</v>
      </c>
      <c r="J20" s="29" t="str">
        <f>'Rekapitulace stavby'!AN14</f>
        <v>Vyplň údaj</v>
      </c>
      <c r="L20" s="37"/>
    </row>
    <row r="21" spans="2:12" s="1" customFormat="1" ht="6.95" customHeight="1">
      <c r="B21" s="37"/>
      <c r="I21" s="116"/>
      <c r="L21" s="37"/>
    </row>
    <row r="22" spans="2:12" s="1" customFormat="1" ht="12" customHeight="1">
      <c r="B22" s="37"/>
      <c r="D22" s="115" t="s">
        <v>32</v>
      </c>
      <c r="I22" s="117" t="s">
        <v>25</v>
      </c>
      <c r="J22" s="104" t="str">
        <f>IF('Rekapitulace stavby'!AN16="","",'Rekapitulace stavby'!AN16)</f>
        <v>44567430</v>
      </c>
      <c r="L22" s="37"/>
    </row>
    <row r="23" spans="2:12" s="1" customFormat="1" ht="18" customHeight="1">
      <c r="B23" s="37"/>
      <c r="E23" s="104" t="str">
        <f>IF('Rekapitulace stavby'!E17="","",'Rekapitulace stavby'!E17)</f>
        <v xml:space="preserve">AZ Consult, spol. s r.o. </v>
      </c>
      <c r="I23" s="117" t="s">
        <v>28</v>
      </c>
      <c r="J23" s="104" t="str">
        <f>IF('Rekapitulace stavby'!AN17="","",'Rekapitulace stavby'!AN17)</f>
        <v>CZ4456730</v>
      </c>
      <c r="L23" s="37"/>
    </row>
    <row r="24" spans="2:12" s="1" customFormat="1" ht="6.95" customHeight="1">
      <c r="B24" s="37"/>
      <c r="I24" s="116"/>
      <c r="L24" s="37"/>
    </row>
    <row r="25" spans="2:12" s="1" customFormat="1" ht="12" customHeight="1">
      <c r="B25" s="37"/>
      <c r="D25" s="115" t="s">
        <v>37</v>
      </c>
      <c r="I25" s="117" t="s">
        <v>25</v>
      </c>
      <c r="J25" s="104" t="str">
        <f>IF('Rekapitulace stavby'!AN19="","",'Rekapitulace stavby'!AN19)</f>
        <v/>
      </c>
      <c r="L25" s="37"/>
    </row>
    <row r="26" spans="2:12" s="1" customFormat="1" ht="18" customHeight="1">
      <c r="B26" s="37"/>
      <c r="E26" s="104" t="str">
        <f>IF('Rekapitulace stavby'!E20="","",'Rekapitulace stavby'!E20)</f>
        <v xml:space="preserve"> </v>
      </c>
      <c r="I26" s="117" t="s">
        <v>28</v>
      </c>
      <c r="J26" s="104" t="str">
        <f>IF('Rekapitulace stavby'!AN20="","",'Rekapitulace stavby'!AN20)</f>
        <v/>
      </c>
      <c r="L26" s="37"/>
    </row>
    <row r="27" spans="2:12" s="1" customFormat="1" ht="6.95" customHeight="1">
      <c r="B27" s="37"/>
      <c r="I27" s="116"/>
      <c r="L27" s="37"/>
    </row>
    <row r="28" spans="2:12" s="1" customFormat="1" ht="12" customHeight="1">
      <c r="B28" s="37"/>
      <c r="D28" s="115" t="s">
        <v>38</v>
      </c>
      <c r="I28" s="116"/>
      <c r="L28" s="37"/>
    </row>
    <row r="29" spans="2:12" s="7" customFormat="1" ht="16.5" customHeight="1">
      <c r="B29" s="119"/>
      <c r="E29" s="313" t="s">
        <v>341</v>
      </c>
      <c r="F29" s="313"/>
      <c r="G29" s="313"/>
      <c r="H29" s="313"/>
      <c r="I29" s="120"/>
      <c r="L29" s="119"/>
    </row>
    <row r="30" spans="2:12" s="1" customFormat="1" ht="6.95" customHeight="1">
      <c r="B30" s="37"/>
      <c r="I30" s="116"/>
      <c r="L30" s="37"/>
    </row>
    <row r="31" spans="2:12" s="1" customFormat="1" ht="6.95" customHeight="1">
      <c r="B31" s="37"/>
      <c r="D31" s="61"/>
      <c r="E31" s="61"/>
      <c r="F31" s="61"/>
      <c r="G31" s="61"/>
      <c r="H31" s="61"/>
      <c r="I31" s="121"/>
      <c r="J31" s="61"/>
      <c r="K31" s="61"/>
      <c r="L31" s="37"/>
    </row>
    <row r="32" spans="2:12" s="1" customFormat="1" ht="25.35" customHeight="1">
      <c r="B32" s="37"/>
      <c r="D32" s="122" t="s">
        <v>40</v>
      </c>
      <c r="I32" s="116"/>
      <c r="J32" s="123">
        <f>ROUND(J125, 2)</f>
        <v>0</v>
      </c>
      <c r="L32" s="37"/>
    </row>
    <row r="33" spans="2:12" s="1" customFormat="1" ht="6.95" customHeight="1">
      <c r="B33" s="37"/>
      <c r="D33" s="61"/>
      <c r="E33" s="61"/>
      <c r="F33" s="61"/>
      <c r="G33" s="61"/>
      <c r="H33" s="61"/>
      <c r="I33" s="121"/>
      <c r="J33" s="61"/>
      <c r="K33" s="61"/>
      <c r="L33" s="37"/>
    </row>
    <row r="34" spans="2:12" s="1" customFormat="1" ht="14.45" customHeight="1">
      <c r="B34" s="37"/>
      <c r="F34" s="124" t="s">
        <v>42</v>
      </c>
      <c r="I34" s="125" t="s">
        <v>41</v>
      </c>
      <c r="J34" s="124" t="s">
        <v>43</v>
      </c>
      <c r="L34" s="37"/>
    </row>
    <row r="35" spans="2:12" s="1" customFormat="1" ht="14.45" customHeight="1">
      <c r="B35" s="37"/>
      <c r="D35" s="126" t="s">
        <v>44</v>
      </c>
      <c r="E35" s="115" t="s">
        <v>45</v>
      </c>
      <c r="F35" s="127">
        <f>ROUND((SUM(BE125:BE177)),  2)</f>
        <v>0</v>
      </c>
      <c r="I35" s="128">
        <v>0.21</v>
      </c>
      <c r="J35" s="127">
        <f>ROUND(((SUM(BE125:BE177))*I35),  2)</f>
        <v>0</v>
      </c>
      <c r="L35" s="37"/>
    </row>
    <row r="36" spans="2:12" s="1" customFormat="1" ht="14.45" customHeight="1">
      <c r="B36" s="37"/>
      <c r="E36" s="115" t="s">
        <v>46</v>
      </c>
      <c r="F36" s="127">
        <f>ROUND((SUM(BF125:BF177)),  2)</f>
        <v>0</v>
      </c>
      <c r="I36" s="128">
        <v>0.15</v>
      </c>
      <c r="J36" s="127">
        <f>ROUND(((SUM(BF125:BF177))*I36),  2)</f>
        <v>0</v>
      </c>
      <c r="L36" s="37"/>
    </row>
    <row r="37" spans="2:12" s="1" customFormat="1" ht="14.45" hidden="1" customHeight="1">
      <c r="B37" s="37"/>
      <c r="E37" s="115" t="s">
        <v>47</v>
      </c>
      <c r="F37" s="127">
        <f>ROUND((SUM(BG125:BG177)),  2)</f>
        <v>0</v>
      </c>
      <c r="I37" s="128">
        <v>0.21</v>
      </c>
      <c r="J37" s="127">
        <f>0</f>
        <v>0</v>
      </c>
      <c r="L37" s="37"/>
    </row>
    <row r="38" spans="2:12" s="1" customFormat="1" ht="14.45" hidden="1" customHeight="1">
      <c r="B38" s="37"/>
      <c r="E38" s="115" t="s">
        <v>48</v>
      </c>
      <c r="F38" s="127">
        <f>ROUND((SUM(BH125:BH177)),  2)</f>
        <v>0</v>
      </c>
      <c r="I38" s="128">
        <v>0.15</v>
      </c>
      <c r="J38" s="127">
        <f>0</f>
        <v>0</v>
      </c>
      <c r="L38" s="37"/>
    </row>
    <row r="39" spans="2:12" s="1" customFormat="1" ht="14.45" hidden="1" customHeight="1">
      <c r="B39" s="37"/>
      <c r="E39" s="115" t="s">
        <v>49</v>
      </c>
      <c r="F39" s="127">
        <f>ROUND((SUM(BI125:BI177)),  2)</f>
        <v>0</v>
      </c>
      <c r="I39" s="128">
        <v>0</v>
      </c>
      <c r="J39" s="127">
        <f>0</f>
        <v>0</v>
      </c>
      <c r="L39" s="37"/>
    </row>
    <row r="40" spans="2:12" s="1" customFormat="1" ht="6.95" customHeight="1">
      <c r="B40" s="37"/>
      <c r="I40" s="116"/>
      <c r="L40" s="37"/>
    </row>
    <row r="41" spans="2:12" s="1" customFormat="1" ht="25.35" customHeight="1">
      <c r="B41" s="37"/>
      <c r="C41" s="129"/>
      <c r="D41" s="130" t="s">
        <v>50</v>
      </c>
      <c r="E41" s="131"/>
      <c r="F41" s="131"/>
      <c r="G41" s="132" t="s">
        <v>51</v>
      </c>
      <c r="H41" s="133" t="s">
        <v>52</v>
      </c>
      <c r="I41" s="134"/>
      <c r="J41" s="135">
        <f>SUM(J32:J39)</f>
        <v>0</v>
      </c>
      <c r="K41" s="136"/>
      <c r="L41" s="37"/>
    </row>
    <row r="42" spans="2:12" s="1" customFormat="1" ht="14.45" customHeight="1">
      <c r="B42" s="37"/>
      <c r="I42" s="116"/>
      <c r="L42" s="37"/>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7"/>
      <c r="D50" s="137" t="s">
        <v>53</v>
      </c>
      <c r="E50" s="138"/>
      <c r="F50" s="138"/>
      <c r="G50" s="137" t="s">
        <v>54</v>
      </c>
      <c r="H50" s="138"/>
      <c r="I50" s="139"/>
      <c r="J50" s="138"/>
      <c r="K50" s="138"/>
      <c r="L50" s="37"/>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7"/>
      <c r="D61" s="140" t="s">
        <v>55</v>
      </c>
      <c r="E61" s="141"/>
      <c r="F61" s="142" t="s">
        <v>56</v>
      </c>
      <c r="G61" s="140" t="s">
        <v>55</v>
      </c>
      <c r="H61" s="141"/>
      <c r="I61" s="143"/>
      <c r="J61" s="144" t="s">
        <v>56</v>
      </c>
      <c r="K61" s="141"/>
      <c r="L61" s="37"/>
    </row>
    <row r="62" spans="2:12" ht="11.25">
      <c r="B62" s="19"/>
      <c r="L62" s="19"/>
    </row>
    <row r="63" spans="2:12" ht="11.25">
      <c r="B63" s="19"/>
      <c r="L63" s="19"/>
    </row>
    <row r="64" spans="2:12" ht="11.25">
      <c r="B64" s="19"/>
      <c r="L64" s="19"/>
    </row>
    <row r="65" spans="2:12" s="1" customFormat="1" ht="12.75">
      <c r="B65" s="37"/>
      <c r="D65" s="137" t="s">
        <v>57</v>
      </c>
      <c r="E65" s="138"/>
      <c r="F65" s="138"/>
      <c r="G65" s="137" t="s">
        <v>58</v>
      </c>
      <c r="H65" s="138"/>
      <c r="I65" s="139"/>
      <c r="J65" s="138"/>
      <c r="K65" s="138"/>
      <c r="L65" s="37"/>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7"/>
      <c r="D76" s="140" t="s">
        <v>55</v>
      </c>
      <c r="E76" s="141"/>
      <c r="F76" s="142" t="s">
        <v>56</v>
      </c>
      <c r="G76" s="140" t="s">
        <v>55</v>
      </c>
      <c r="H76" s="141"/>
      <c r="I76" s="143"/>
      <c r="J76" s="144" t="s">
        <v>56</v>
      </c>
      <c r="K76" s="141"/>
      <c r="L76" s="37"/>
    </row>
    <row r="77" spans="2:12" s="1" customFormat="1" ht="14.45" customHeight="1">
      <c r="B77" s="145"/>
      <c r="C77" s="146"/>
      <c r="D77" s="146"/>
      <c r="E77" s="146"/>
      <c r="F77" s="146"/>
      <c r="G77" s="146"/>
      <c r="H77" s="146"/>
      <c r="I77" s="147"/>
      <c r="J77" s="146"/>
      <c r="K77" s="146"/>
      <c r="L77" s="37"/>
    </row>
    <row r="81" spans="2:12" s="1" customFormat="1" ht="6.95" customHeight="1">
      <c r="B81" s="148"/>
      <c r="C81" s="149"/>
      <c r="D81" s="149"/>
      <c r="E81" s="149"/>
      <c r="F81" s="149"/>
      <c r="G81" s="149"/>
      <c r="H81" s="149"/>
      <c r="I81" s="150"/>
      <c r="J81" s="149"/>
      <c r="K81" s="149"/>
      <c r="L81" s="37"/>
    </row>
    <row r="82" spans="2:12" s="1" customFormat="1" ht="24.95" customHeight="1">
      <c r="B82" s="33"/>
      <c r="C82" s="22" t="s">
        <v>193</v>
      </c>
      <c r="D82" s="34"/>
      <c r="E82" s="34"/>
      <c r="F82" s="34"/>
      <c r="G82" s="34"/>
      <c r="H82" s="34"/>
      <c r="I82" s="116"/>
      <c r="J82" s="34"/>
      <c r="K82" s="34"/>
      <c r="L82" s="37"/>
    </row>
    <row r="83" spans="2:12" s="1" customFormat="1" ht="6.95" customHeight="1">
      <c r="B83" s="33"/>
      <c r="C83" s="34"/>
      <c r="D83" s="34"/>
      <c r="E83" s="34"/>
      <c r="F83" s="34"/>
      <c r="G83" s="34"/>
      <c r="H83" s="34"/>
      <c r="I83" s="116"/>
      <c r="J83" s="34"/>
      <c r="K83" s="34"/>
      <c r="L83" s="37"/>
    </row>
    <row r="84" spans="2:12" s="1" customFormat="1" ht="12" customHeight="1">
      <c r="B84" s="33"/>
      <c r="C84" s="28" t="s">
        <v>16</v>
      </c>
      <c r="D84" s="34"/>
      <c r="E84" s="34"/>
      <c r="F84" s="34"/>
      <c r="G84" s="34"/>
      <c r="H84" s="34"/>
      <c r="I84" s="116"/>
      <c r="J84" s="34"/>
      <c r="K84" s="34"/>
      <c r="L84" s="37"/>
    </row>
    <row r="85" spans="2:12" s="1" customFormat="1" ht="16.5" customHeight="1">
      <c r="B85" s="33"/>
      <c r="C85" s="34"/>
      <c r="D85" s="34"/>
      <c r="E85" s="314" t="str">
        <f>E7</f>
        <v>PPV, ř.km 0,000-18,500 - oprava betonového pláště</v>
      </c>
      <c r="F85" s="315"/>
      <c r="G85" s="315"/>
      <c r="H85" s="315"/>
      <c r="I85" s="116"/>
      <c r="J85" s="34"/>
      <c r="K85" s="34"/>
      <c r="L85" s="37"/>
    </row>
    <row r="86" spans="2:12" ht="12" customHeight="1">
      <c r="B86" s="20"/>
      <c r="C86" s="28" t="s">
        <v>188</v>
      </c>
      <c r="D86" s="21"/>
      <c r="E86" s="21"/>
      <c r="F86" s="21"/>
      <c r="G86" s="21"/>
      <c r="H86" s="21"/>
      <c r="J86" s="21"/>
      <c r="K86" s="21"/>
      <c r="L86" s="19"/>
    </row>
    <row r="87" spans="2:12" s="1" customFormat="1" ht="16.5" customHeight="1">
      <c r="B87" s="33"/>
      <c r="C87" s="34"/>
      <c r="D87" s="34"/>
      <c r="E87" s="314" t="s">
        <v>339</v>
      </c>
      <c r="F87" s="316"/>
      <c r="G87" s="316"/>
      <c r="H87" s="316"/>
      <c r="I87" s="116"/>
      <c r="J87" s="34"/>
      <c r="K87" s="34"/>
      <c r="L87" s="37"/>
    </row>
    <row r="88" spans="2:12" s="1" customFormat="1" ht="12" customHeight="1">
      <c r="B88" s="33"/>
      <c r="C88" s="28" t="s">
        <v>190</v>
      </c>
      <c r="D88" s="34"/>
      <c r="E88" s="34"/>
      <c r="F88" s="34"/>
      <c r="G88" s="34"/>
      <c r="H88" s="34"/>
      <c r="I88" s="116"/>
      <c r="J88" s="34"/>
      <c r="K88" s="34"/>
      <c r="L88" s="37"/>
    </row>
    <row r="89" spans="2:12" s="1" customFormat="1" ht="16.5" customHeight="1">
      <c r="B89" s="33"/>
      <c r="C89" s="34"/>
      <c r="D89" s="34"/>
      <c r="E89" s="282" t="str">
        <f>E11</f>
        <v>SO08a - Celková oprava dilatačních celků - sdružené koryto dle D.8</v>
      </c>
      <c r="F89" s="316"/>
      <c r="G89" s="316"/>
      <c r="H89" s="316"/>
      <c r="I89" s="116"/>
      <c r="J89" s="34"/>
      <c r="K89" s="34"/>
      <c r="L89" s="37"/>
    </row>
    <row r="90" spans="2:12" s="1" customFormat="1" ht="6.95" customHeight="1">
      <c r="B90" s="33"/>
      <c r="C90" s="34"/>
      <c r="D90" s="34"/>
      <c r="E90" s="34"/>
      <c r="F90" s="34"/>
      <c r="G90" s="34"/>
      <c r="H90" s="34"/>
      <c r="I90" s="116"/>
      <c r="J90" s="34"/>
      <c r="K90" s="34"/>
      <c r="L90" s="37"/>
    </row>
    <row r="91" spans="2:12" s="1" customFormat="1" ht="12" customHeight="1">
      <c r="B91" s="33"/>
      <c r="C91" s="28" t="s">
        <v>20</v>
      </c>
      <c r="D91" s="34"/>
      <c r="E91" s="34"/>
      <c r="F91" s="26" t="str">
        <f>F14</f>
        <v xml:space="preserve"> </v>
      </c>
      <c r="G91" s="34"/>
      <c r="H91" s="34"/>
      <c r="I91" s="117" t="s">
        <v>22</v>
      </c>
      <c r="J91" s="60" t="str">
        <f>IF(J14="","",J14)</f>
        <v>13. 5. 2019</v>
      </c>
      <c r="K91" s="34"/>
      <c r="L91" s="37"/>
    </row>
    <row r="92" spans="2:12" s="1" customFormat="1" ht="6.95" customHeight="1">
      <c r="B92" s="33"/>
      <c r="C92" s="34"/>
      <c r="D92" s="34"/>
      <c r="E92" s="34"/>
      <c r="F92" s="34"/>
      <c r="G92" s="34"/>
      <c r="H92" s="34"/>
      <c r="I92" s="116"/>
      <c r="J92" s="34"/>
      <c r="K92" s="34"/>
      <c r="L92" s="37"/>
    </row>
    <row r="93" spans="2:12" s="1" customFormat="1" ht="27.95" customHeight="1">
      <c r="B93" s="33"/>
      <c r="C93" s="28" t="s">
        <v>24</v>
      </c>
      <c r="D93" s="34"/>
      <c r="E93" s="34"/>
      <c r="F93" s="26" t="str">
        <f>E17</f>
        <v>Povodí Ohře, s.p.</v>
      </c>
      <c r="G93" s="34"/>
      <c r="H93" s="34"/>
      <c r="I93" s="117" t="s">
        <v>32</v>
      </c>
      <c r="J93" s="31" t="str">
        <f>E23</f>
        <v xml:space="preserve">AZ Consult, spol. s r.o. </v>
      </c>
      <c r="K93" s="34"/>
      <c r="L93" s="37"/>
    </row>
    <row r="94" spans="2:12" s="1" customFormat="1" ht="15.2" customHeight="1">
      <c r="B94" s="33"/>
      <c r="C94" s="28" t="s">
        <v>30</v>
      </c>
      <c r="D94" s="34"/>
      <c r="E94" s="34"/>
      <c r="F94" s="26" t="str">
        <f>IF(E20="","",E20)</f>
        <v>Vyplň údaj</v>
      </c>
      <c r="G94" s="34"/>
      <c r="H94" s="34"/>
      <c r="I94" s="117" t="s">
        <v>37</v>
      </c>
      <c r="J94" s="31" t="str">
        <f>E26</f>
        <v xml:space="preserve"> </v>
      </c>
      <c r="K94" s="34"/>
      <c r="L94" s="37"/>
    </row>
    <row r="95" spans="2:12" s="1" customFormat="1" ht="10.35" customHeight="1">
      <c r="B95" s="33"/>
      <c r="C95" s="34"/>
      <c r="D95" s="34"/>
      <c r="E95" s="34"/>
      <c r="F95" s="34"/>
      <c r="G95" s="34"/>
      <c r="H95" s="34"/>
      <c r="I95" s="116"/>
      <c r="J95" s="34"/>
      <c r="K95" s="34"/>
      <c r="L95" s="37"/>
    </row>
    <row r="96" spans="2:12" s="1" customFormat="1" ht="29.25" customHeight="1">
      <c r="B96" s="33"/>
      <c r="C96" s="151" t="s">
        <v>194</v>
      </c>
      <c r="D96" s="152"/>
      <c r="E96" s="152"/>
      <c r="F96" s="152"/>
      <c r="G96" s="152"/>
      <c r="H96" s="152"/>
      <c r="I96" s="153"/>
      <c r="J96" s="154" t="s">
        <v>195</v>
      </c>
      <c r="K96" s="152"/>
      <c r="L96" s="37"/>
    </row>
    <row r="97" spans="2:47" s="1" customFormat="1" ht="10.35" customHeight="1">
      <c r="B97" s="33"/>
      <c r="C97" s="34"/>
      <c r="D97" s="34"/>
      <c r="E97" s="34"/>
      <c r="F97" s="34"/>
      <c r="G97" s="34"/>
      <c r="H97" s="34"/>
      <c r="I97" s="116"/>
      <c r="J97" s="34"/>
      <c r="K97" s="34"/>
      <c r="L97" s="37"/>
    </row>
    <row r="98" spans="2:47" s="1" customFormat="1" ht="22.9" customHeight="1">
      <c r="B98" s="33"/>
      <c r="C98" s="155" t="s">
        <v>196</v>
      </c>
      <c r="D98" s="34"/>
      <c r="E98" s="34"/>
      <c r="F98" s="34"/>
      <c r="G98" s="34"/>
      <c r="H98" s="34"/>
      <c r="I98" s="116"/>
      <c r="J98" s="78">
        <f>J125</f>
        <v>0</v>
      </c>
      <c r="K98" s="34"/>
      <c r="L98" s="37"/>
      <c r="AU98" s="16" t="s">
        <v>197</v>
      </c>
    </row>
    <row r="99" spans="2:47" s="8" customFormat="1" ht="24.95" customHeight="1">
      <c r="B99" s="156"/>
      <c r="C99" s="157"/>
      <c r="D99" s="158" t="s">
        <v>198</v>
      </c>
      <c r="E99" s="159"/>
      <c r="F99" s="159"/>
      <c r="G99" s="159"/>
      <c r="H99" s="159"/>
      <c r="I99" s="160"/>
      <c r="J99" s="161">
        <f>J126</f>
        <v>0</v>
      </c>
      <c r="K99" s="157"/>
      <c r="L99" s="162"/>
    </row>
    <row r="100" spans="2:47" s="9" customFormat="1" ht="19.899999999999999" customHeight="1">
      <c r="B100" s="163"/>
      <c r="C100" s="98"/>
      <c r="D100" s="164" t="s">
        <v>199</v>
      </c>
      <c r="E100" s="165"/>
      <c r="F100" s="165"/>
      <c r="G100" s="165"/>
      <c r="H100" s="165"/>
      <c r="I100" s="166"/>
      <c r="J100" s="167">
        <f>J127</f>
        <v>0</v>
      </c>
      <c r="K100" s="98"/>
      <c r="L100" s="168"/>
    </row>
    <row r="101" spans="2:47" s="9" customFormat="1" ht="19.899999999999999" customHeight="1">
      <c r="B101" s="163"/>
      <c r="C101" s="98"/>
      <c r="D101" s="164" t="s">
        <v>201</v>
      </c>
      <c r="E101" s="165"/>
      <c r="F101" s="165"/>
      <c r="G101" s="165"/>
      <c r="H101" s="165"/>
      <c r="I101" s="166"/>
      <c r="J101" s="167">
        <f>J153</f>
        <v>0</v>
      </c>
      <c r="K101" s="98"/>
      <c r="L101" s="168"/>
    </row>
    <row r="102" spans="2:47" s="9" customFormat="1" ht="19.899999999999999" customHeight="1">
      <c r="B102" s="163"/>
      <c r="C102" s="98"/>
      <c r="D102" s="164" t="s">
        <v>202</v>
      </c>
      <c r="E102" s="165"/>
      <c r="F102" s="165"/>
      <c r="G102" s="165"/>
      <c r="H102" s="165"/>
      <c r="I102" s="166"/>
      <c r="J102" s="167">
        <f>J164</f>
        <v>0</v>
      </c>
      <c r="K102" s="98"/>
      <c r="L102" s="168"/>
    </row>
    <row r="103" spans="2:47" s="9" customFormat="1" ht="19.899999999999999" customHeight="1">
      <c r="B103" s="163"/>
      <c r="C103" s="98"/>
      <c r="D103" s="164" t="s">
        <v>203</v>
      </c>
      <c r="E103" s="165"/>
      <c r="F103" s="165"/>
      <c r="G103" s="165"/>
      <c r="H103" s="165"/>
      <c r="I103" s="166"/>
      <c r="J103" s="167">
        <f>J169</f>
        <v>0</v>
      </c>
      <c r="K103" s="98"/>
      <c r="L103" s="168"/>
    </row>
    <row r="104" spans="2:47" s="1" customFormat="1" ht="21.75" customHeight="1">
      <c r="B104" s="33"/>
      <c r="C104" s="34"/>
      <c r="D104" s="34"/>
      <c r="E104" s="34"/>
      <c r="F104" s="34"/>
      <c r="G104" s="34"/>
      <c r="H104" s="34"/>
      <c r="I104" s="116"/>
      <c r="J104" s="34"/>
      <c r="K104" s="34"/>
      <c r="L104" s="37"/>
    </row>
    <row r="105" spans="2:47" s="1" customFormat="1" ht="6.95" customHeight="1">
      <c r="B105" s="48"/>
      <c r="C105" s="49"/>
      <c r="D105" s="49"/>
      <c r="E105" s="49"/>
      <c r="F105" s="49"/>
      <c r="G105" s="49"/>
      <c r="H105" s="49"/>
      <c r="I105" s="147"/>
      <c r="J105" s="49"/>
      <c r="K105" s="49"/>
      <c r="L105" s="37"/>
    </row>
    <row r="109" spans="2:47" s="1" customFormat="1" ht="6.95" customHeight="1">
      <c r="B109" s="50"/>
      <c r="C109" s="51"/>
      <c r="D109" s="51"/>
      <c r="E109" s="51"/>
      <c r="F109" s="51"/>
      <c r="G109" s="51"/>
      <c r="H109" s="51"/>
      <c r="I109" s="150"/>
      <c r="J109" s="51"/>
      <c r="K109" s="51"/>
      <c r="L109" s="37"/>
    </row>
    <row r="110" spans="2:47" s="1" customFormat="1" ht="24.95" customHeight="1">
      <c r="B110" s="33"/>
      <c r="C110" s="22" t="s">
        <v>204</v>
      </c>
      <c r="D110" s="34"/>
      <c r="E110" s="34"/>
      <c r="F110" s="34"/>
      <c r="G110" s="34"/>
      <c r="H110" s="34"/>
      <c r="I110" s="116"/>
      <c r="J110" s="34"/>
      <c r="K110" s="34"/>
      <c r="L110" s="37"/>
    </row>
    <row r="111" spans="2:47" s="1" customFormat="1" ht="6.95" customHeight="1">
      <c r="B111" s="33"/>
      <c r="C111" s="34"/>
      <c r="D111" s="34"/>
      <c r="E111" s="34"/>
      <c r="F111" s="34"/>
      <c r="G111" s="34"/>
      <c r="H111" s="34"/>
      <c r="I111" s="116"/>
      <c r="J111" s="34"/>
      <c r="K111" s="34"/>
      <c r="L111" s="37"/>
    </row>
    <row r="112" spans="2:47" s="1" customFormat="1" ht="12" customHeight="1">
      <c r="B112" s="33"/>
      <c r="C112" s="28" t="s">
        <v>16</v>
      </c>
      <c r="D112" s="34"/>
      <c r="E112" s="34"/>
      <c r="F112" s="34"/>
      <c r="G112" s="34"/>
      <c r="H112" s="34"/>
      <c r="I112" s="116"/>
      <c r="J112" s="34"/>
      <c r="K112" s="34"/>
      <c r="L112" s="37"/>
    </row>
    <row r="113" spans="2:65" s="1" customFormat="1" ht="16.5" customHeight="1">
      <c r="B113" s="33"/>
      <c r="C113" s="34"/>
      <c r="D113" s="34"/>
      <c r="E113" s="314" t="str">
        <f>E7</f>
        <v>PPV, ř.km 0,000-18,500 - oprava betonového pláště</v>
      </c>
      <c r="F113" s="315"/>
      <c r="G113" s="315"/>
      <c r="H113" s="315"/>
      <c r="I113" s="116"/>
      <c r="J113" s="34"/>
      <c r="K113" s="34"/>
      <c r="L113" s="37"/>
    </row>
    <row r="114" spans="2:65" ht="12" customHeight="1">
      <c r="B114" s="20"/>
      <c r="C114" s="28" t="s">
        <v>188</v>
      </c>
      <c r="D114" s="21"/>
      <c r="E114" s="21"/>
      <c r="F114" s="21"/>
      <c r="G114" s="21"/>
      <c r="H114" s="21"/>
      <c r="J114" s="21"/>
      <c r="K114" s="21"/>
      <c r="L114" s="19"/>
    </row>
    <row r="115" spans="2:65" s="1" customFormat="1" ht="16.5" customHeight="1">
      <c r="B115" s="33"/>
      <c r="C115" s="34"/>
      <c r="D115" s="34"/>
      <c r="E115" s="314" t="s">
        <v>339</v>
      </c>
      <c r="F115" s="316"/>
      <c r="G115" s="316"/>
      <c r="H115" s="316"/>
      <c r="I115" s="116"/>
      <c r="J115" s="34"/>
      <c r="K115" s="34"/>
      <c r="L115" s="37"/>
    </row>
    <row r="116" spans="2:65" s="1" customFormat="1" ht="12" customHeight="1">
      <c r="B116" s="33"/>
      <c r="C116" s="28" t="s">
        <v>190</v>
      </c>
      <c r="D116" s="34"/>
      <c r="E116" s="34"/>
      <c r="F116" s="34"/>
      <c r="G116" s="34"/>
      <c r="H116" s="34"/>
      <c r="I116" s="116"/>
      <c r="J116" s="34"/>
      <c r="K116" s="34"/>
      <c r="L116" s="37"/>
    </row>
    <row r="117" spans="2:65" s="1" customFormat="1" ht="16.5" customHeight="1">
      <c r="B117" s="33"/>
      <c r="C117" s="34"/>
      <c r="D117" s="34"/>
      <c r="E117" s="282" t="str">
        <f>E11</f>
        <v>SO08a - Celková oprava dilatačních celků - sdružené koryto dle D.8</v>
      </c>
      <c r="F117" s="316"/>
      <c r="G117" s="316"/>
      <c r="H117" s="316"/>
      <c r="I117" s="116"/>
      <c r="J117" s="34"/>
      <c r="K117" s="34"/>
      <c r="L117" s="37"/>
    </row>
    <row r="118" spans="2:65" s="1" customFormat="1" ht="6.95" customHeight="1">
      <c r="B118" s="33"/>
      <c r="C118" s="34"/>
      <c r="D118" s="34"/>
      <c r="E118" s="34"/>
      <c r="F118" s="34"/>
      <c r="G118" s="34"/>
      <c r="H118" s="34"/>
      <c r="I118" s="116"/>
      <c r="J118" s="34"/>
      <c r="K118" s="34"/>
      <c r="L118" s="37"/>
    </row>
    <row r="119" spans="2:65" s="1" customFormat="1" ht="12" customHeight="1">
      <c r="B119" s="33"/>
      <c r="C119" s="28" t="s">
        <v>20</v>
      </c>
      <c r="D119" s="34"/>
      <c r="E119" s="34"/>
      <c r="F119" s="26" t="str">
        <f>F14</f>
        <v xml:space="preserve"> </v>
      </c>
      <c r="G119" s="34"/>
      <c r="H119" s="34"/>
      <c r="I119" s="117" t="s">
        <v>22</v>
      </c>
      <c r="J119" s="60" t="str">
        <f>IF(J14="","",J14)</f>
        <v>13. 5. 2019</v>
      </c>
      <c r="K119" s="34"/>
      <c r="L119" s="37"/>
    </row>
    <row r="120" spans="2:65" s="1" customFormat="1" ht="6.95" customHeight="1">
      <c r="B120" s="33"/>
      <c r="C120" s="34"/>
      <c r="D120" s="34"/>
      <c r="E120" s="34"/>
      <c r="F120" s="34"/>
      <c r="G120" s="34"/>
      <c r="H120" s="34"/>
      <c r="I120" s="116"/>
      <c r="J120" s="34"/>
      <c r="K120" s="34"/>
      <c r="L120" s="37"/>
    </row>
    <row r="121" spans="2:65" s="1" customFormat="1" ht="27.95" customHeight="1">
      <c r="B121" s="33"/>
      <c r="C121" s="28" t="s">
        <v>24</v>
      </c>
      <c r="D121" s="34"/>
      <c r="E121" s="34"/>
      <c r="F121" s="26" t="str">
        <f>E17</f>
        <v>Povodí Ohře, s.p.</v>
      </c>
      <c r="G121" s="34"/>
      <c r="H121" s="34"/>
      <c r="I121" s="117" t="s">
        <v>32</v>
      </c>
      <c r="J121" s="31" t="str">
        <f>E23</f>
        <v xml:space="preserve">AZ Consult, spol. s r.o. </v>
      </c>
      <c r="K121" s="34"/>
      <c r="L121" s="37"/>
    </row>
    <row r="122" spans="2:65" s="1" customFormat="1" ht="15.2" customHeight="1">
      <c r="B122" s="33"/>
      <c r="C122" s="28" t="s">
        <v>30</v>
      </c>
      <c r="D122" s="34"/>
      <c r="E122" s="34"/>
      <c r="F122" s="26" t="str">
        <f>IF(E20="","",E20)</f>
        <v>Vyplň údaj</v>
      </c>
      <c r="G122" s="34"/>
      <c r="H122" s="34"/>
      <c r="I122" s="117" t="s">
        <v>37</v>
      </c>
      <c r="J122" s="31" t="str">
        <f>E26</f>
        <v xml:space="preserve"> </v>
      </c>
      <c r="K122" s="34"/>
      <c r="L122" s="37"/>
    </row>
    <row r="123" spans="2:65" s="1" customFormat="1" ht="10.35" customHeight="1">
      <c r="B123" s="33"/>
      <c r="C123" s="34"/>
      <c r="D123" s="34"/>
      <c r="E123" s="34"/>
      <c r="F123" s="34"/>
      <c r="G123" s="34"/>
      <c r="H123" s="34"/>
      <c r="I123" s="116"/>
      <c r="J123" s="34"/>
      <c r="K123" s="34"/>
      <c r="L123" s="37"/>
    </row>
    <row r="124" spans="2:65" s="10" customFormat="1" ht="29.25" customHeight="1">
      <c r="B124" s="169"/>
      <c r="C124" s="170" t="s">
        <v>205</v>
      </c>
      <c r="D124" s="171" t="s">
        <v>65</v>
      </c>
      <c r="E124" s="171" t="s">
        <v>61</v>
      </c>
      <c r="F124" s="171" t="s">
        <v>62</v>
      </c>
      <c r="G124" s="171" t="s">
        <v>206</v>
      </c>
      <c r="H124" s="171" t="s">
        <v>207</v>
      </c>
      <c r="I124" s="172" t="s">
        <v>208</v>
      </c>
      <c r="J124" s="171" t="s">
        <v>195</v>
      </c>
      <c r="K124" s="173" t="s">
        <v>209</v>
      </c>
      <c r="L124" s="174"/>
      <c r="M124" s="69" t="s">
        <v>1</v>
      </c>
      <c r="N124" s="70" t="s">
        <v>44</v>
      </c>
      <c r="O124" s="70" t="s">
        <v>210</v>
      </c>
      <c r="P124" s="70" t="s">
        <v>211</v>
      </c>
      <c r="Q124" s="70" t="s">
        <v>212</v>
      </c>
      <c r="R124" s="70" t="s">
        <v>213</v>
      </c>
      <c r="S124" s="70" t="s">
        <v>214</v>
      </c>
      <c r="T124" s="71" t="s">
        <v>215</v>
      </c>
    </row>
    <row r="125" spans="2:65" s="1" customFormat="1" ht="22.9" customHeight="1">
      <c r="B125" s="33"/>
      <c r="C125" s="76" t="s">
        <v>216</v>
      </c>
      <c r="D125" s="34"/>
      <c r="E125" s="34"/>
      <c r="F125" s="34"/>
      <c r="G125" s="34"/>
      <c r="H125" s="34"/>
      <c r="I125" s="116"/>
      <c r="J125" s="175">
        <f>BK125</f>
        <v>0</v>
      </c>
      <c r="K125" s="34"/>
      <c r="L125" s="37"/>
      <c r="M125" s="72"/>
      <c r="N125" s="73"/>
      <c r="O125" s="73"/>
      <c r="P125" s="176">
        <f>P126</f>
        <v>0</v>
      </c>
      <c r="Q125" s="73"/>
      <c r="R125" s="176">
        <f>R126</f>
        <v>4.8891959600000003</v>
      </c>
      <c r="S125" s="73"/>
      <c r="T125" s="177">
        <f>T126</f>
        <v>0.64800000000000002</v>
      </c>
      <c r="AT125" s="16" t="s">
        <v>79</v>
      </c>
      <c r="AU125" s="16" t="s">
        <v>197</v>
      </c>
      <c r="BK125" s="178">
        <f>BK126</f>
        <v>0</v>
      </c>
    </row>
    <row r="126" spans="2:65" s="11" customFormat="1" ht="25.9" customHeight="1">
      <c r="B126" s="179"/>
      <c r="C126" s="180"/>
      <c r="D126" s="181" t="s">
        <v>79</v>
      </c>
      <c r="E126" s="182" t="s">
        <v>217</v>
      </c>
      <c r="F126" s="182" t="s">
        <v>218</v>
      </c>
      <c r="G126" s="180"/>
      <c r="H126" s="180"/>
      <c r="I126" s="183"/>
      <c r="J126" s="184">
        <f>BK126</f>
        <v>0</v>
      </c>
      <c r="K126" s="180"/>
      <c r="L126" s="185"/>
      <c r="M126" s="186"/>
      <c r="N126" s="187"/>
      <c r="O126" s="187"/>
      <c r="P126" s="188">
        <f>P127+P153+P164+P169</f>
        <v>0</v>
      </c>
      <c r="Q126" s="187"/>
      <c r="R126" s="188">
        <f>R127+R153+R164+R169</f>
        <v>4.8891959600000003</v>
      </c>
      <c r="S126" s="187"/>
      <c r="T126" s="189">
        <f>T127+T153+T164+T169</f>
        <v>0.64800000000000002</v>
      </c>
      <c r="AR126" s="190" t="s">
        <v>87</v>
      </c>
      <c r="AT126" s="191" t="s">
        <v>79</v>
      </c>
      <c r="AU126" s="191" t="s">
        <v>80</v>
      </c>
      <c r="AY126" s="190" t="s">
        <v>219</v>
      </c>
      <c r="BK126" s="192">
        <f>BK127+BK153+BK164+BK169</f>
        <v>0</v>
      </c>
    </row>
    <row r="127" spans="2:65" s="11" customFormat="1" ht="22.9" customHeight="1">
      <c r="B127" s="179"/>
      <c r="C127" s="180"/>
      <c r="D127" s="181" t="s">
        <v>79</v>
      </c>
      <c r="E127" s="193" t="s">
        <v>87</v>
      </c>
      <c r="F127" s="193" t="s">
        <v>220</v>
      </c>
      <c r="G127" s="180"/>
      <c r="H127" s="180"/>
      <c r="I127" s="183"/>
      <c r="J127" s="194">
        <f>BK127</f>
        <v>0</v>
      </c>
      <c r="K127" s="180"/>
      <c r="L127" s="185"/>
      <c r="M127" s="186"/>
      <c r="N127" s="187"/>
      <c r="O127" s="187"/>
      <c r="P127" s="188">
        <f>SUM(P128:P152)</f>
        <v>0</v>
      </c>
      <c r="Q127" s="187"/>
      <c r="R127" s="188">
        <f>SUM(R128:R152)</f>
        <v>3.9800000000000004</v>
      </c>
      <c r="S127" s="187"/>
      <c r="T127" s="189">
        <f>SUM(T128:T152)</f>
        <v>0.64800000000000002</v>
      </c>
      <c r="AR127" s="190" t="s">
        <v>87</v>
      </c>
      <c r="AT127" s="191" t="s">
        <v>79</v>
      </c>
      <c r="AU127" s="191" t="s">
        <v>87</v>
      </c>
      <c r="AY127" s="190" t="s">
        <v>219</v>
      </c>
      <c r="BK127" s="192">
        <f>SUM(BK128:BK152)</f>
        <v>0</v>
      </c>
    </row>
    <row r="128" spans="2:65" s="1" customFormat="1" ht="24" customHeight="1">
      <c r="B128" s="33"/>
      <c r="C128" s="195" t="s">
        <v>87</v>
      </c>
      <c r="D128" s="195" t="s">
        <v>221</v>
      </c>
      <c r="E128" s="196" t="s">
        <v>342</v>
      </c>
      <c r="F128" s="197" t="s">
        <v>343</v>
      </c>
      <c r="G128" s="198" t="s">
        <v>229</v>
      </c>
      <c r="H128" s="199">
        <v>2.15</v>
      </c>
      <c r="I128" s="200"/>
      <c r="J128" s="201">
        <f>ROUND(I128*H128,2)</f>
        <v>0</v>
      </c>
      <c r="K128" s="197" t="s">
        <v>230</v>
      </c>
      <c r="L128" s="37"/>
      <c r="M128" s="202" t="s">
        <v>1</v>
      </c>
      <c r="N128" s="203" t="s">
        <v>45</v>
      </c>
      <c r="O128" s="65"/>
      <c r="P128" s="204">
        <f>O128*H128</f>
        <v>0</v>
      </c>
      <c r="Q128" s="204">
        <v>0</v>
      </c>
      <c r="R128" s="204">
        <f>Q128*H128</f>
        <v>0</v>
      </c>
      <c r="S128" s="204">
        <v>0</v>
      </c>
      <c r="T128" s="205">
        <f>S128*H128</f>
        <v>0</v>
      </c>
      <c r="AR128" s="206" t="s">
        <v>225</v>
      </c>
      <c r="AT128" s="206" t="s">
        <v>221</v>
      </c>
      <c r="AU128" s="206" t="s">
        <v>89</v>
      </c>
      <c r="AY128" s="16" t="s">
        <v>219</v>
      </c>
      <c r="BE128" s="207">
        <f>IF(N128="základní",J128,0)</f>
        <v>0</v>
      </c>
      <c r="BF128" s="207">
        <f>IF(N128="snížená",J128,0)</f>
        <v>0</v>
      </c>
      <c r="BG128" s="207">
        <f>IF(N128="zákl. přenesená",J128,0)</f>
        <v>0</v>
      </c>
      <c r="BH128" s="207">
        <f>IF(N128="sníž. přenesená",J128,0)</f>
        <v>0</v>
      </c>
      <c r="BI128" s="207">
        <f>IF(N128="nulová",J128,0)</f>
        <v>0</v>
      </c>
      <c r="BJ128" s="16" t="s">
        <v>87</v>
      </c>
      <c r="BK128" s="207">
        <f>ROUND(I128*H128,2)</f>
        <v>0</v>
      </c>
      <c r="BL128" s="16" t="s">
        <v>225</v>
      </c>
      <c r="BM128" s="206" t="s">
        <v>89</v>
      </c>
    </row>
    <row r="129" spans="2:65" s="1" customFormat="1" ht="29.25">
      <c r="B129" s="33"/>
      <c r="C129" s="34"/>
      <c r="D129" s="208" t="s">
        <v>226</v>
      </c>
      <c r="E129" s="34"/>
      <c r="F129" s="209" t="s">
        <v>344</v>
      </c>
      <c r="G129" s="34"/>
      <c r="H129" s="34"/>
      <c r="I129" s="116"/>
      <c r="J129" s="34"/>
      <c r="K129" s="34"/>
      <c r="L129" s="37"/>
      <c r="M129" s="210"/>
      <c r="N129" s="65"/>
      <c r="O129" s="65"/>
      <c r="P129" s="65"/>
      <c r="Q129" s="65"/>
      <c r="R129" s="65"/>
      <c r="S129" s="65"/>
      <c r="T129" s="66"/>
      <c r="AT129" s="16" t="s">
        <v>226</v>
      </c>
      <c r="AU129" s="16" t="s">
        <v>89</v>
      </c>
    </row>
    <row r="130" spans="2:65" s="1" customFormat="1" ht="341.25">
      <c r="B130" s="33"/>
      <c r="C130" s="34"/>
      <c r="D130" s="208" t="s">
        <v>245</v>
      </c>
      <c r="E130" s="34"/>
      <c r="F130" s="233" t="s">
        <v>345</v>
      </c>
      <c r="G130" s="34"/>
      <c r="H130" s="34"/>
      <c r="I130" s="116"/>
      <c r="J130" s="34"/>
      <c r="K130" s="34"/>
      <c r="L130" s="37"/>
      <c r="M130" s="210"/>
      <c r="N130" s="65"/>
      <c r="O130" s="65"/>
      <c r="P130" s="65"/>
      <c r="Q130" s="65"/>
      <c r="R130" s="65"/>
      <c r="S130" s="65"/>
      <c r="T130" s="66"/>
      <c r="AT130" s="16" t="s">
        <v>245</v>
      </c>
      <c r="AU130" s="16" t="s">
        <v>89</v>
      </c>
    </row>
    <row r="131" spans="2:65" s="12" customFormat="1" ht="11.25">
      <c r="B131" s="211"/>
      <c r="C131" s="212"/>
      <c r="D131" s="208" t="s">
        <v>232</v>
      </c>
      <c r="E131" s="213" t="s">
        <v>1</v>
      </c>
      <c r="F131" s="214" t="s">
        <v>346</v>
      </c>
      <c r="G131" s="212"/>
      <c r="H131" s="215">
        <v>2.15</v>
      </c>
      <c r="I131" s="216"/>
      <c r="J131" s="212"/>
      <c r="K131" s="212"/>
      <c r="L131" s="217"/>
      <c r="M131" s="218"/>
      <c r="N131" s="219"/>
      <c r="O131" s="219"/>
      <c r="P131" s="219"/>
      <c r="Q131" s="219"/>
      <c r="R131" s="219"/>
      <c r="S131" s="219"/>
      <c r="T131" s="220"/>
      <c r="AT131" s="221" t="s">
        <v>232</v>
      </c>
      <c r="AU131" s="221" t="s">
        <v>89</v>
      </c>
      <c r="AV131" s="12" t="s">
        <v>89</v>
      </c>
      <c r="AW131" s="12" t="s">
        <v>36</v>
      </c>
      <c r="AX131" s="12" t="s">
        <v>80</v>
      </c>
      <c r="AY131" s="221" t="s">
        <v>219</v>
      </c>
    </row>
    <row r="132" spans="2:65" s="13" customFormat="1" ht="11.25">
      <c r="B132" s="222"/>
      <c r="C132" s="223"/>
      <c r="D132" s="208" t="s">
        <v>232</v>
      </c>
      <c r="E132" s="224" t="s">
        <v>1</v>
      </c>
      <c r="F132" s="225" t="s">
        <v>234</v>
      </c>
      <c r="G132" s="223"/>
      <c r="H132" s="226">
        <v>2.15</v>
      </c>
      <c r="I132" s="227"/>
      <c r="J132" s="223"/>
      <c r="K132" s="223"/>
      <c r="L132" s="228"/>
      <c r="M132" s="229"/>
      <c r="N132" s="230"/>
      <c r="O132" s="230"/>
      <c r="P132" s="230"/>
      <c r="Q132" s="230"/>
      <c r="R132" s="230"/>
      <c r="S132" s="230"/>
      <c r="T132" s="231"/>
      <c r="AT132" s="232" t="s">
        <v>232</v>
      </c>
      <c r="AU132" s="232" t="s">
        <v>89</v>
      </c>
      <c r="AV132" s="13" t="s">
        <v>225</v>
      </c>
      <c r="AW132" s="13" t="s">
        <v>36</v>
      </c>
      <c r="AX132" s="13" t="s">
        <v>87</v>
      </c>
      <c r="AY132" s="232" t="s">
        <v>219</v>
      </c>
    </row>
    <row r="133" spans="2:65" s="1" customFormat="1" ht="24" customHeight="1">
      <c r="B133" s="33"/>
      <c r="C133" s="195" t="s">
        <v>89</v>
      </c>
      <c r="D133" s="195" t="s">
        <v>221</v>
      </c>
      <c r="E133" s="196" t="s">
        <v>347</v>
      </c>
      <c r="F133" s="197" t="s">
        <v>348</v>
      </c>
      <c r="G133" s="198" t="s">
        <v>229</v>
      </c>
      <c r="H133" s="199">
        <v>2.15</v>
      </c>
      <c r="I133" s="200"/>
      <c r="J133" s="201">
        <f>ROUND(I133*H133,2)</f>
        <v>0</v>
      </c>
      <c r="K133" s="197" t="s">
        <v>1</v>
      </c>
      <c r="L133" s="37"/>
      <c r="M133" s="202" t="s">
        <v>1</v>
      </c>
      <c r="N133" s="203" t="s">
        <v>45</v>
      </c>
      <c r="O133" s="65"/>
      <c r="P133" s="204">
        <f>O133*H133</f>
        <v>0</v>
      </c>
      <c r="Q133" s="204">
        <v>0</v>
      </c>
      <c r="R133" s="204">
        <f>Q133*H133</f>
        <v>0</v>
      </c>
      <c r="S133" s="204">
        <v>0</v>
      </c>
      <c r="T133" s="205">
        <f>S133*H133</f>
        <v>0</v>
      </c>
      <c r="AR133" s="206" t="s">
        <v>225</v>
      </c>
      <c r="AT133" s="206" t="s">
        <v>221</v>
      </c>
      <c r="AU133" s="206" t="s">
        <v>89</v>
      </c>
      <c r="AY133" s="16" t="s">
        <v>219</v>
      </c>
      <c r="BE133" s="207">
        <f>IF(N133="základní",J133,0)</f>
        <v>0</v>
      </c>
      <c r="BF133" s="207">
        <f>IF(N133="snížená",J133,0)</f>
        <v>0</v>
      </c>
      <c r="BG133" s="207">
        <f>IF(N133="zákl. přenesená",J133,0)</f>
        <v>0</v>
      </c>
      <c r="BH133" s="207">
        <f>IF(N133="sníž. přenesená",J133,0)</f>
        <v>0</v>
      </c>
      <c r="BI133" s="207">
        <f>IF(N133="nulová",J133,0)</f>
        <v>0</v>
      </c>
      <c r="BJ133" s="16" t="s">
        <v>87</v>
      </c>
      <c r="BK133" s="207">
        <f>ROUND(I133*H133,2)</f>
        <v>0</v>
      </c>
      <c r="BL133" s="16" t="s">
        <v>225</v>
      </c>
      <c r="BM133" s="206" t="s">
        <v>225</v>
      </c>
    </row>
    <row r="134" spans="2:65" s="1" customFormat="1" ht="19.5">
      <c r="B134" s="33"/>
      <c r="C134" s="34"/>
      <c r="D134" s="208" t="s">
        <v>226</v>
      </c>
      <c r="E134" s="34"/>
      <c r="F134" s="209" t="s">
        <v>348</v>
      </c>
      <c r="G134" s="34"/>
      <c r="H134" s="34"/>
      <c r="I134" s="116"/>
      <c r="J134" s="34"/>
      <c r="K134" s="34"/>
      <c r="L134" s="37"/>
      <c r="M134" s="210"/>
      <c r="N134" s="65"/>
      <c r="O134" s="65"/>
      <c r="P134" s="65"/>
      <c r="Q134" s="65"/>
      <c r="R134" s="65"/>
      <c r="S134" s="65"/>
      <c r="T134" s="66"/>
      <c r="AT134" s="16" t="s">
        <v>226</v>
      </c>
      <c r="AU134" s="16" t="s">
        <v>89</v>
      </c>
    </row>
    <row r="135" spans="2:65" s="1" customFormat="1" ht="195">
      <c r="B135" s="33"/>
      <c r="C135" s="34"/>
      <c r="D135" s="208" t="s">
        <v>245</v>
      </c>
      <c r="E135" s="34"/>
      <c r="F135" s="233" t="s">
        <v>349</v>
      </c>
      <c r="G135" s="34"/>
      <c r="H135" s="34"/>
      <c r="I135" s="116"/>
      <c r="J135" s="34"/>
      <c r="K135" s="34"/>
      <c r="L135" s="37"/>
      <c r="M135" s="210"/>
      <c r="N135" s="65"/>
      <c r="O135" s="65"/>
      <c r="P135" s="65"/>
      <c r="Q135" s="65"/>
      <c r="R135" s="65"/>
      <c r="S135" s="65"/>
      <c r="T135" s="66"/>
      <c r="AT135" s="16" t="s">
        <v>245</v>
      </c>
      <c r="AU135" s="16" t="s">
        <v>89</v>
      </c>
    </row>
    <row r="136" spans="2:65" s="1" customFormat="1" ht="24" customHeight="1">
      <c r="B136" s="33"/>
      <c r="C136" s="195" t="s">
        <v>236</v>
      </c>
      <c r="D136" s="195" t="s">
        <v>221</v>
      </c>
      <c r="E136" s="196" t="s">
        <v>350</v>
      </c>
      <c r="F136" s="197" t="s">
        <v>351</v>
      </c>
      <c r="G136" s="198" t="s">
        <v>229</v>
      </c>
      <c r="H136" s="199">
        <v>2.15</v>
      </c>
      <c r="I136" s="200"/>
      <c r="J136" s="201">
        <f>ROUND(I136*H136,2)</f>
        <v>0</v>
      </c>
      <c r="K136" s="197" t="s">
        <v>230</v>
      </c>
      <c r="L136" s="37"/>
      <c r="M136" s="202" t="s">
        <v>1</v>
      </c>
      <c r="N136" s="203" t="s">
        <v>45</v>
      </c>
      <c r="O136" s="65"/>
      <c r="P136" s="204">
        <f>O136*H136</f>
        <v>0</v>
      </c>
      <c r="Q136" s="204">
        <v>0</v>
      </c>
      <c r="R136" s="204">
        <f>Q136*H136</f>
        <v>0</v>
      </c>
      <c r="S136" s="204">
        <v>0</v>
      </c>
      <c r="T136" s="205">
        <f>S136*H136</f>
        <v>0</v>
      </c>
      <c r="AR136" s="206" t="s">
        <v>225</v>
      </c>
      <c r="AT136" s="206" t="s">
        <v>221</v>
      </c>
      <c r="AU136" s="206" t="s">
        <v>89</v>
      </c>
      <c r="AY136" s="16" t="s">
        <v>219</v>
      </c>
      <c r="BE136" s="207">
        <f>IF(N136="základní",J136,0)</f>
        <v>0</v>
      </c>
      <c r="BF136" s="207">
        <f>IF(N136="snížená",J136,0)</f>
        <v>0</v>
      </c>
      <c r="BG136" s="207">
        <f>IF(N136="zákl. přenesená",J136,0)</f>
        <v>0</v>
      </c>
      <c r="BH136" s="207">
        <f>IF(N136="sníž. přenesená",J136,0)</f>
        <v>0</v>
      </c>
      <c r="BI136" s="207">
        <f>IF(N136="nulová",J136,0)</f>
        <v>0</v>
      </c>
      <c r="BJ136" s="16" t="s">
        <v>87</v>
      </c>
      <c r="BK136" s="207">
        <f>ROUND(I136*H136,2)</f>
        <v>0</v>
      </c>
      <c r="BL136" s="16" t="s">
        <v>225</v>
      </c>
      <c r="BM136" s="206" t="s">
        <v>154</v>
      </c>
    </row>
    <row r="137" spans="2:65" s="1" customFormat="1" ht="29.25">
      <c r="B137" s="33"/>
      <c r="C137" s="34"/>
      <c r="D137" s="208" t="s">
        <v>226</v>
      </c>
      <c r="E137" s="34"/>
      <c r="F137" s="209" t="s">
        <v>352</v>
      </c>
      <c r="G137" s="34"/>
      <c r="H137" s="34"/>
      <c r="I137" s="116"/>
      <c r="J137" s="34"/>
      <c r="K137" s="34"/>
      <c r="L137" s="37"/>
      <c r="M137" s="210"/>
      <c r="N137" s="65"/>
      <c r="O137" s="65"/>
      <c r="P137" s="65"/>
      <c r="Q137" s="65"/>
      <c r="R137" s="65"/>
      <c r="S137" s="65"/>
      <c r="T137" s="66"/>
      <c r="AT137" s="16" t="s">
        <v>226</v>
      </c>
      <c r="AU137" s="16" t="s">
        <v>89</v>
      </c>
    </row>
    <row r="138" spans="2:65" s="1" customFormat="1" ht="409.5">
      <c r="B138" s="33"/>
      <c r="C138" s="34"/>
      <c r="D138" s="208" t="s">
        <v>245</v>
      </c>
      <c r="E138" s="34"/>
      <c r="F138" s="251" t="s">
        <v>353</v>
      </c>
      <c r="G138" s="34"/>
      <c r="H138" s="34"/>
      <c r="I138" s="116"/>
      <c r="J138" s="34"/>
      <c r="K138" s="34"/>
      <c r="L138" s="37"/>
      <c r="M138" s="210"/>
      <c r="N138" s="65"/>
      <c r="O138" s="65"/>
      <c r="P138" s="65"/>
      <c r="Q138" s="65"/>
      <c r="R138" s="65"/>
      <c r="S138" s="65"/>
      <c r="T138" s="66"/>
      <c r="AT138" s="16" t="s">
        <v>245</v>
      </c>
      <c r="AU138" s="16" t="s">
        <v>89</v>
      </c>
    </row>
    <row r="139" spans="2:65" s="12" customFormat="1" ht="11.25">
      <c r="B139" s="211"/>
      <c r="C139" s="212"/>
      <c r="D139" s="208" t="s">
        <v>232</v>
      </c>
      <c r="E139" s="213" t="s">
        <v>1</v>
      </c>
      <c r="F139" s="214" t="s">
        <v>354</v>
      </c>
      <c r="G139" s="212"/>
      <c r="H139" s="215">
        <v>2.15</v>
      </c>
      <c r="I139" s="216"/>
      <c r="J139" s="212"/>
      <c r="K139" s="212"/>
      <c r="L139" s="217"/>
      <c r="M139" s="218"/>
      <c r="N139" s="219"/>
      <c r="O139" s="219"/>
      <c r="P139" s="219"/>
      <c r="Q139" s="219"/>
      <c r="R139" s="219"/>
      <c r="S139" s="219"/>
      <c r="T139" s="220"/>
      <c r="AT139" s="221" t="s">
        <v>232</v>
      </c>
      <c r="AU139" s="221" t="s">
        <v>89</v>
      </c>
      <c r="AV139" s="12" t="s">
        <v>89</v>
      </c>
      <c r="AW139" s="12" t="s">
        <v>36</v>
      </c>
      <c r="AX139" s="12" t="s">
        <v>80</v>
      </c>
      <c r="AY139" s="221" t="s">
        <v>219</v>
      </c>
    </row>
    <row r="140" spans="2:65" s="13" customFormat="1" ht="11.25">
      <c r="B140" s="222"/>
      <c r="C140" s="223"/>
      <c r="D140" s="208" t="s">
        <v>232</v>
      </c>
      <c r="E140" s="224" t="s">
        <v>1</v>
      </c>
      <c r="F140" s="225" t="s">
        <v>234</v>
      </c>
      <c r="G140" s="223"/>
      <c r="H140" s="226">
        <v>2.15</v>
      </c>
      <c r="I140" s="227"/>
      <c r="J140" s="223"/>
      <c r="K140" s="223"/>
      <c r="L140" s="228"/>
      <c r="M140" s="229"/>
      <c r="N140" s="230"/>
      <c r="O140" s="230"/>
      <c r="P140" s="230"/>
      <c r="Q140" s="230"/>
      <c r="R140" s="230"/>
      <c r="S140" s="230"/>
      <c r="T140" s="231"/>
      <c r="AT140" s="232" t="s">
        <v>232</v>
      </c>
      <c r="AU140" s="232" t="s">
        <v>89</v>
      </c>
      <c r="AV140" s="13" t="s">
        <v>225</v>
      </c>
      <c r="AW140" s="13" t="s">
        <v>36</v>
      </c>
      <c r="AX140" s="13" t="s">
        <v>87</v>
      </c>
      <c r="AY140" s="232" t="s">
        <v>219</v>
      </c>
    </row>
    <row r="141" spans="2:65" s="1" customFormat="1" ht="16.5" customHeight="1">
      <c r="B141" s="33"/>
      <c r="C141" s="252" t="s">
        <v>225</v>
      </c>
      <c r="D141" s="252" t="s">
        <v>355</v>
      </c>
      <c r="E141" s="253" t="s">
        <v>356</v>
      </c>
      <c r="F141" s="254" t="s">
        <v>357</v>
      </c>
      <c r="G141" s="255" t="s">
        <v>251</v>
      </c>
      <c r="H141" s="256">
        <v>3.2120000000000002</v>
      </c>
      <c r="I141" s="257"/>
      <c r="J141" s="258">
        <f>ROUND(I141*H141,2)</f>
        <v>0</v>
      </c>
      <c r="K141" s="254" t="s">
        <v>230</v>
      </c>
      <c r="L141" s="259"/>
      <c r="M141" s="260" t="s">
        <v>1</v>
      </c>
      <c r="N141" s="261" t="s">
        <v>45</v>
      </c>
      <c r="O141" s="65"/>
      <c r="P141" s="204">
        <f>O141*H141</f>
        <v>0</v>
      </c>
      <c r="Q141" s="204">
        <v>1</v>
      </c>
      <c r="R141" s="204">
        <f>Q141*H141</f>
        <v>3.2120000000000002</v>
      </c>
      <c r="S141" s="204">
        <v>0</v>
      </c>
      <c r="T141" s="205">
        <f>S141*H141</f>
        <v>0</v>
      </c>
      <c r="AR141" s="206" t="s">
        <v>243</v>
      </c>
      <c r="AT141" s="206" t="s">
        <v>355</v>
      </c>
      <c r="AU141" s="206" t="s">
        <v>89</v>
      </c>
      <c r="AY141" s="16" t="s">
        <v>219</v>
      </c>
      <c r="BE141" s="207">
        <f>IF(N141="základní",J141,0)</f>
        <v>0</v>
      </c>
      <c r="BF141" s="207">
        <f>IF(N141="snížená",J141,0)</f>
        <v>0</v>
      </c>
      <c r="BG141" s="207">
        <f>IF(N141="zákl. přenesená",J141,0)</f>
        <v>0</v>
      </c>
      <c r="BH141" s="207">
        <f>IF(N141="sníž. přenesená",J141,0)</f>
        <v>0</v>
      </c>
      <c r="BI141" s="207">
        <f>IF(N141="nulová",J141,0)</f>
        <v>0</v>
      </c>
      <c r="BJ141" s="16" t="s">
        <v>87</v>
      </c>
      <c r="BK141" s="207">
        <f>ROUND(I141*H141,2)</f>
        <v>0</v>
      </c>
      <c r="BL141" s="16" t="s">
        <v>225</v>
      </c>
      <c r="BM141" s="206" t="s">
        <v>358</v>
      </c>
    </row>
    <row r="142" spans="2:65" s="1" customFormat="1" ht="11.25">
      <c r="B142" s="33"/>
      <c r="C142" s="34"/>
      <c r="D142" s="208" t="s">
        <v>226</v>
      </c>
      <c r="E142" s="34"/>
      <c r="F142" s="209" t="s">
        <v>357</v>
      </c>
      <c r="G142" s="34"/>
      <c r="H142" s="34"/>
      <c r="I142" s="116"/>
      <c r="J142" s="34"/>
      <c r="K142" s="34"/>
      <c r="L142" s="37"/>
      <c r="M142" s="210"/>
      <c r="N142" s="65"/>
      <c r="O142" s="65"/>
      <c r="P142" s="65"/>
      <c r="Q142" s="65"/>
      <c r="R142" s="65"/>
      <c r="S142" s="65"/>
      <c r="T142" s="66"/>
      <c r="AT142" s="16" t="s">
        <v>226</v>
      </c>
      <c r="AU142" s="16" t="s">
        <v>89</v>
      </c>
    </row>
    <row r="143" spans="2:65" s="12" customFormat="1" ht="11.25">
      <c r="B143" s="211"/>
      <c r="C143" s="212"/>
      <c r="D143" s="208" t="s">
        <v>232</v>
      </c>
      <c r="E143" s="213" t="s">
        <v>1</v>
      </c>
      <c r="F143" s="214" t="s">
        <v>359</v>
      </c>
      <c r="G143" s="212"/>
      <c r="H143" s="215">
        <v>3.2120000000000002</v>
      </c>
      <c r="I143" s="216"/>
      <c r="J143" s="212"/>
      <c r="K143" s="212"/>
      <c r="L143" s="217"/>
      <c r="M143" s="218"/>
      <c r="N143" s="219"/>
      <c r="O143" s="219"/>
      <c r="P143" s="219"/>
      <c r="Q143" s="219"/>
      <c r="R143" s="219"/>
      <c r="S143" s="219"/>
      <c r="T143" s="220"/>
      <c r="AT143" s="221" t="s">
        <v>232</v>
      </c>
      <c r="AU143" s="221" t="s">
        <v>89</v>
      </c>
      <c r="AV143" s="12" t="s">
        <v>89</v>
      </c>
      <c r="AW143" s="12" t="s">
        <v>36</v>
      </c>
      <c r="AX143" s="12" t="s">
        <v>80</v>
      </c>
      <c r="AY143" s="221" t="s">
        <v>219</v>
      </c>
    </row>
    <row r="144" spans="2:65" s="13" customFormat="1" ht="11.25">
      <c r="B144" s="222"/>
      <c r="C144" s="223"/>
      <c r="D144" s="208" t="s">
        <v>232</v>
      </c>
      <c r="E144" s="224" t="s">
        <v>1</v>
      </c>
      <c r="F144" s="225" t="s">
        <v>234</v>
      </c>
      <c r="G144" s="223"/>
      <c r="H144" s="226">
        <v>3.2120000000000002</v>
      </c>
      <c r="I144" s="227"/>
      <c r="J144" s="223"/>
      <c r="K144" s="223"/>
      <c r="L144" s="228"/>
      <c r="M144" s="229"/>
      <c r="N144" s="230"/>
      <c r="O144" s="230"/>
      <c r="P144" s="230"/>
      <c r="Q144" s="230"/>
      <c r="R144" s="230"/>
      <c r="S144" s="230"/>
      <c r="T144" s="231"/>
      <c r="AT144" s="232" t="s">
        <v>232</v>
      </c>
      <c r="AU144" s="232" t="s">
        <v>89</v>
      </c>
      <c r="AV144" s="13" t="s">
        <v>225</v>
      </c>
      <c r="AW144" s="13" t="s">
        <v>36</v>
      </c>
      <c r="AX144" s="13" t="s">
        <v>87</v>
      </c>
      <c r="AY144" s="232" t="s">
        <v>219</v>
      </c>
    </row>
    <row r="145" spans="2:65" s="1" customFormat="1" ht="16.5" customHeight="1">
      <c r="B145" s="33"/>
      <c r="C145" s="252" t="s">
        <v>248</v>
      </c>
      <c r="D145" s="252" t="s">
        <v>355</v>
      </c>
      <c r="E145" s="253" t="s">
        <v>360</v>
      </c>
      <c r="F145" s="254" t="s">
        <v>361</v>
      </c>
      <c r="G145" s="255" t="s">
        <v>251</v>
      </c>
      <c r="H145" s="256">
        <v>0.76800000000000002</v>
      </c>
      <c r="I145" s="257"/>
      <c r="J145" s="258">
        <f>ROUND(I145*H145,2)</f>
        <v>0</v>
      </c>
      <c r="K145" s="254" t="s">
        <v>230</v>
      </c>
      <c r="L145" s="259"/>
      <c r="M145" s="260" t="s">
        <v>1</v>
      </c>
      <c r="N145" s="261" t="s">
        <v>45</v>
      </c>
      <c r="O145" s="65"/>
      <c r="P145" s="204">
        <f>O145*H145</f>
        <v>0</v>
      </c>
      <c r="Q145" s="204">
        <v>1</v>
      </c>
      <c r="R145" s="204">
        <f>Q145*H145</f>
        <v>0.76800000000000002</v>
      </c>
      <c r="S145" s="204">
        <v>0</v>
      </c>
      <c r="T145" s="205">
        <f>S145*H145</f>
        <v>0</v>
      </c>
      <c r="AR145" s="206" t="s">
        <v>243</v>
      </c>
      <c r="AT145" s="206" t="s">
        <v>355</v>
      </c>
      <c r="AU145" s="206" t="s">
        <v>89</v>
      </c>
      <c r="AY145" s="16" t="s">
        <v>219</v>
      </c>
      <c r="BE145" s="207">
        <f>IF(N145="základní",J145,0)</f>
        <v>0</v>
      </c>
      <c r="BF145" s="207">
        <f>IF(N145="snížená",J145,0)</f>
        <v>0</v>
      </c>
      <c r="BG145" s="207">
        <f>IF(N145="zákl. přenesená",J145,0)</f>
        <v>0</v>
      </c>
      <c r="BH145" s="207">
        <f>IF(N145="sníž. přenesená",J145,0)</f>
        <v>0</v>
      </c>
      <c r="BI145" s="207">
        <f>IF(N145="nulová",J145,0)</f>
        <v>0</v>
      </c>
      <c r="BJ145" s="16" t="s">
        <v>87</v>
      </c>
      <c r="BK145" s="207">
        <f>ROUND(I145*H145,2)</f>
        <v>0</v>
      </c>
      <c r="BL145" s="16" t="s">
        <v>225</v>
      </c>
      <c r="BM145" s="206" t="s">
        <v>252</v>
      </c>
    </row>
    <row r="146" spans="2:65" s="1" customFormat="1" ht="11.25">
      <c r="B146" s="33"/>
      <c r="C146" s="34"/>
      <c r="D146" s="208" t="s">
        <v>226</v>
      </c>
      <c r="E146" s="34"/>
      <c r="F146" s="209" t="s">
        <v>361</v>
      </c>
      <c r="G146" s="34"/>
      <c r="H146" s="34"/>
      <c r="I146" s="116"/>
      <c r="J146" s="34"/>
      <c r="K146" s="34"/>
      <c r="L146" s="37"/>
      <c r="M146" s="210"/>
      <c r="N146" s="65"/>
      <c r="O146" s="65"/>
      <c r="P146" s="65"/>
      <c r="Q146" s="65"/>
      <c r="R146" s="65"/>
      <c r="S146" s="65"/>
      <c r="T146" s="66"/>
      <c r="AT146" s="16" t="s">
        <v>226</v>
      </c>
      <c r="AU146" s="16" t="s">
        <v>89</v>
      </c>
    </row>
    <row r="147" spans="2:65" s="12" customFormat="1" ht="11.25">
      <c r="B147" s="211"/>
      <c r="C147" s="212"/>
      <c r="D147" s="208" t="s">
        <v>232</v>
      </c>
      <c r="E147" s="213" t="s">
        <v>1</v>
      </c>
      <c r="F147" s="214" t="s">
        <v>362</v>
      </c>
      <c r="G147" s="212"/>
      <c r="H147" s="215">
        <v>0.76800000000000002</v>
      </c>
      <c r="I147" s="216"/>
      <c r="J147" s="212"/>
      <c r="K147" s="212"/>
      <c r="L147" s="217"/>
      <c r="M147" s="218"/>
      <c r="N147" s="219"/>
      <c r="O147" s="219"/>
      <c r="P147" s="219"/>
      <c r="Q147" s="219"/>
      <c r="R147" s="219"/>
      <c r="S147" s="219"/>
      <c r="T147" s="220"/>
      <c r="AT147" s="221" t="s">
        <v>232</v>
      </c>
      <c r="AU147" s="221" t="s">
        <v>89</v>
      </c>
      <c r="AV147" s="12" t="s">
        <v>89</v>
      </c>
      <c r="AW147" s="12" t="s">
        <v>36</v>
      </c>
      <c r="AX147" s="12" t="s">
        <v>80</v>
      </c>
      <c r="AY147" s="221" t="s">
        <v>219</v>
      </c>
    </row>
    <row r="148" spans="2:65" s="13" customFormat="1" ht="11.25">
      <c r="B148" s="222"/>
      <c r="C148" s="223"/>
      <c r="D148" s="208" t="s">
        <v>232</v>
      </c>
      <c r="E148" s="224" t="s">
        <v>1</v>
      </c>
      <c r="F148" s="225" t="s">
        <v>234</v>
      </c>
      <c r="G148" s="223"/>
      <c r="H148" s="226">
        <v>0.76800000000000002</v>
      </c>
      <c r="I148" s="227"/>
      <c r="J148" s="223"/>
      <c r="K148" s="223"/>
      <c r="L148" s="228"/>
      <c r="M148" s="229"/>
      <c r="N148" s="230"/>
      <c r="O148" s="230"/>
      <c r="P148" s="230"/>
      <c r="Q148" s="230"/>
      <c r="R148" s="230"/>
      <c r="S148" s="230"/>
      <c r="T148" s="231"/>
      <c r="AT148" s="232" t="s">
        <v>232</v>
      </c>
      <c r="AU148" s="232" t="s">
        <v>89</v>
      </c>
      <c r="AV148" s="13" t="s">
        <v>225</v>
      </c>
      <c r="AW148" s="13" t="s">
        <v>36</v>
      </c>
      <c r="AX148" s="13" t="s">
        <v>87</v>
      </c>
      <c r="AY148" s="232" t="s">
        <v>219</v>
      </c>
    </row>
    <row r="149" spans="2:65" s="1" customFormat="1" ht="16.5" customHeight="1">
      <c r="B149" s="33"/>
      <c r="C149" s="195" t="s">
        <v>239</v>
      </c>
      <c r="D149" s="195" t="s">
        <v>221</v>
      </c>
      <c r="E149" s="196" t="s">
        <v>227</v>
      </c>
      <c r="F149" s="197" t="s">
        <v>228</v>
      </c>
      <c r="G149" s="198" t="s">
        <v>229</v>
      </c>
      <c r="H149" s="199">
        <v>0.32400000000000001</v>
      </c>
      <c r="I149" s="200"/>
      <c r="J149" s="201">
        <f>ROUND(I149*H149,2)</f>
        <v>0</v>
      </c>
      <c r="K149" s="197" t="s">
        <v>230</v>
      </c>
      <c r="L149" s="37"/>
      <c r="M149" s="202" t="s">
        <v>1</v>
      </c>
      <c r="N149" s="203" t="s">
        <v>45</v>
      </c>
      <c r="O149" s="65"/>
      <c r="P149" s="204">
        <f>O149*H149</f>
        <v>0</v>
      </c>
      <c r="Q149" s="204">
        <v>0</v>
      </c>
      <c r="R149" s="204">
        <f>Q149*H149</f>
        <v>0</v>
      </c>
      <c r="S149" s="204">
        <v>2</v>
      </c>
      <c r="T149" s="205">
        <f>S149*H149</f>
        <v>0.64800000000000002</v>
      </c>
      <c r="AR149" s="206" t="s">
        <v>225</v>
      </c>
      <c r="AT149" s="206" t="s">
        <v>221</v>
      </c>
      <c r="AU149" s="206" t="s">
        <v>89</v>
      </c>
      <c r="AY149" s="16" t="s">
        <v>219</v>
      </c>
      <c r="BE149" s="207">
        <f>IF(N149="základní",J149,0)</f>
        <v>0</v>
      </c>
      <c r="BF149" s="207">
        <f>IF(N149="snížená",J149,0)</f>
        <v>0</v>
      </c>
      <c r="BG149" s="207">
        <f>IF(N149="zákl. přenesená",J149,0)</f>
        <v>0</v>
      </c>
      <c r="BH149" s="207">
        <f>IF(N149="sníž. přenesená",J149,0)</f>
        <v>0</v>
      </c>
      <c r="BI149" s="207">
        <f>IF(N149="nulová",J149,0)</f>
        <v>0</v>
      </c>
      <c r="BJ149" s="16" t="s">
        <v>87</v>
      </c>
      <c r="BK149" s="207">
        <f>ROUND(I149*H149,2)</f>
        <v>0</v>
      </c>
      <c r="BL149" s="16" t="s">
        <v>225</v>
      </c>
      <c r="BM149" s="206" t="s">
        <v>259</v>
      </c>
    </row>
    <row r="150" spans="2:65" s="1" customFormat="1" ht="11.25">
      <c r="B150" s="33"/>
      <c r="C150" s="34"/>
      <c r="D150" s="208" t="s">
        <v>226</v>
      </c>
      <c r="E150" s="34"/>
      <c r="F150" s="209" t="s">
        <v>231</v>
      </c>
      <c r="G150" s="34"/>
      <c r="H150" s="34"/>
      <c r="I150" s="116"/>
      <c r="J150" s="34"/>
      <c r="K150" s="34"/>
      <c r="L150" s="37"/>
      <c r="M150" s="210"/>
      <c r="N150" s="65"/>
      <c r="O150" s="65"/>
      <c r="P150" s="65"/>
      <c r="Q150" s="65"/>
      <c r="R150" s="65"/>
      <c r="S150" s="65"/>
      <c r="T150" s="66"/>
      <c r="AT150" s="16" t="s">
        <v>226</v>
      </c>
      <c r="AU150" s="16" t="s">
        <v>89</v>
      </c>
    </row>
    <row r="151" spans="2:65" s="12" customFormat="1" ht="11.25">
      <c r="B151" s="211"/>
      <c r="C151" s="212"/>
      <c r="D151" s="208" t="s">
        <v>232</v>
      </c>
      <c r="E151" s="213" t="s">
        <v>1</v>
      </c>
      <c r="F151" s="214" t="s">
        <v>233</v>
      </c>
      <c r="G151" s="212"/>
      <c r="H151" s="215">
        <v>0.32400000000000001</v>
      </c>
      <c r="I151" s="216"/>
      <c r="J151" s="212"/>
      <c r="K151" s="212"/>
      <c r="L151" s="217"/>
      <c r="M151" s="218"/>
      <c r="N151" s="219"/>
      <c r="O151" s="219"/>
      <c r="P151" s="219"/>
      <c r="Q151" s="219"/>
      <c r="R151" s="219"/>
      <c r="S151" s="219"/>
      <c r="T151" s="220"/>
      <c r="AT151" s="221" t="s">
        <v>232</v>
      </c>
      <c r="AU151" s="221" t="s">
        <v>89</v>
      </c>
      <c r="AV151" s="12" t="s">
        <v>89</v>
      </c>
      <c r="AW151" s="12" t="s">
        <v>36</v>
      </c>
      <c r="AX151" s="12" t="s">
        <v>80</v>
      </c>
      <c r="AY151" s="221" t="s">
        <v>219</v>
      </c>
    </row>
    <row r="152" spans="2:65" s="13" customFormat="1" ht="11.25">
      <c r="B152" s="222"/>
      <c r="C152" s="223"/>
      <c r="D152" s="208" t="s">
        <v>232</v>
      </c>
      <c r="E152" s="224" t="s">
        <v>1</v>
      </c>
      <c r="F152" s="225" t="s">
        <v>234</v>
      </c>
      <c r="G152" s="223"/>
      <c r="H152" s="226">
        <v>0.32400000000000001</v>
      </c>
      <c r="I152" s="227"/>
      <c r="J152" s="223"/>
      <c r="K152" s="223"/>
      <c r="L152" s="228"/>
      <c r="M152" s="229"/>
      <c r="N152" s="230"/>
      <c r="O152" s="230"/>
      <c r="P152" s="230"/>
      <c r="Q152" s="230"/>
      <c r="R152" s="230"/>
      <c r="S152" s="230"/>
      <c r="T152" s="231"/>
      <c r="AT152" s="232" t="s">
        <v>232</v>
      </c>
      <c r="AU152" s="232" t="s">
        <v>89</v>
      </c>
      <c r="AV152" s="13" t="s">
        <v>225</v>
      </c>
      <c r="AW152" s="13" t="s">
        <v>36</v>
      </c>
      <c r="AX152" s="13" t="s">
        <v>87</v>
      </c>
      <c r="AY152" s="232" t="s">
        <v>219</v>
      </c>
    </row>
    <row r="153" spans="2:65" s="11" customFormat="1" ht="22.9" customHeight="1">
      <c r="B153" s="179"/>
      <c r="C153" s="180"/>
      <c r="D153" s="181" t="s">
        <v>79</v>
      </c>
      <c r="E153" s="193" t="s">
        <v>236</v>
      </c>
      <c r="F153" s="193" t="s">
        <v>240</v>
      </c>
      <c r="G153" s="180"/>
      <c r="H153" s="180"/>
      <c r="I153" s="183"/>
      <c r="J153" s="194">
        <f>BK153</f>
        <v>0</v>
      </c>
      <c r="K153" s="180"/>
      <c r="L153" s="185"/>
      <c r="M153" s="186"/>
      <c r="N153" s="187"/>
      <c r="O153" s="187"/>
      <c r="P153" s="188">
        <f>SUM(P154:P163)</f>
        <v>0</v>
      </c>
      <c r="Q153" s="187"/>
      <c r="R153" s="188">
        <f>SUM(R154:R163)</f>
        <v>0.90919596000000003</v>
      </c>
      <c r="S153" s="187"/>
      <c r="T153" s="189">
        <f>SUM(T154:T163)</f>
        <v>0</v>
      </c>
      <c r="AR153" s="190" t="s">
        <v>87</v>
      </c>
      <c r="AT153" s="191" t="s">
        <v>79</v>
      </c>
      <c r="AU153" s="191" t="s">
        <v>87</v>
      </c>
      <c r="AY153" s="190" t="s">
        <v>219</v>
      </c>
      <c r="BK153" s="192">
        <f>SUM(BK154:BK163)</f>
        <v>0</v>
      </c>
    </row>
    <row r="154" spans="2:65" s="1" customFormat="1" ht="24" customHeight="1">
      <c r="B154" s="33"/>
      <c r="C154" s="195" t="s">
        <v>263</v>
      </c>
      <c r="D154" s="195" t="s">
        <v>221</v>
      </c>
      <c r="E154" s="196" t="s">
        <v>241</v>
      </c>
      <c r="F154" s="197" t="s">
        <v>242</v>
      </c>
      <c r="G154" s="198" t="s">
        <v>229</v>
      </c>
      <c r="H154" s="199">
        <v>0.32400000000000001</v>
      </c>
      <c r="I154" s="200"/>
      <c r="J154" s="201">
        <f>ROUND(I154*H154,2)</f>
        <v>0</v>
      </c>
      <c r="K154" s="197" t="s">
        <v>230</v>
      </c>
      <c r="L154" s="37"/>
      <c r="M154" s="202" t="s">
        <v>1</v>
      </c>
      <c r="N154" s="203" t="s">
        <v>45</v>
      </c>
      <c r="O154" s="65"/>
      <c r="P154" s="204">
        <f>O154*H154</f>
        <v>0</v>
      </c>
      <c r="Q154" s="204">
        <v>2.7676599999999998</v>
      </c>
      <c r="R154" s="204">
        <f>Q154*H154</f>
        <v>0.89672183999999999</v>
      </c>
      <c r="S154" s="204">
        <v>0</v>
      </c>
      <c r="T154" s="205">
        <f>S154*H154</f>
        <v>0</v>
      </c>
      <c r="AR154" s="206" t="s">
        <v>225</v>
      </c>
      <c r="AT154" s="206" t="s">
        <v>221</v>
      </c>
      <c r="AU154" s="206" t="s">
        <v>89</v>
      </c>
      <c r="AY154" s="16" t="s">
        <v>219</v>
      </c>
      <c r="BE154" s="207">
        <f>IF(N154="základní",J154,0)</f>
        <v>0</v>
      </c>
      <c r="BF154" s="207">
        <f>IF(N154="snížená",J154,0)</f>
        <v>0</v>
      </c>
      <c r="BG154" s="207">
        <f>IF(N154="zákl. přenesená",J154,0)</f>
        <v>0</v>
      </c>
      <c r="BH154" s="207">
        <f>IF(N154="sníž. přenesená",J154,0)</f>
        <v>0</v>
      </c>
      <c r="BI154" s="207">
        <f>IF(N154="nulová",J154,0)</f>
        <v>0</v>
      </c>
      <c r="BJ154" s="16" t="s">
        <v>87</v>
      </c>
      <c r="BK154" s="207">
        <f>ROUND(I154*H154,2)</f>
        <v>0</v>
      </c>
      <c r="BL154" s="16" t="s">
        <v>225</v>
      </c>
      <c r="BM154" s="206" t="s">
        <v>266</v>
      </c>
    </row>
    <row r="155" spans="2:65" s="1" customFormat="1" ht="48.75">
      <c r="B155" s="33"/>
      <c r="C155" s="34"/>
      <c r="D155" s="208" t="s">
        <v>226</v>
      </c>
      <c r="E155" s="34"/>
      <c r="F155" s="209" t="s">
        <v>244</v>
      </c>
      <c r="G155" s="34"/>
      <c r="H155" s="34"/>
      <c r="I155" s="116"/>
      <c r="J155" s="34"/>
      <c r="K155" s="34"/>
      <c r="L155" s="37"/>
      <c r="M155" s="210"/>
      <c r="N155" s="65"/>
      <c r="O155" s="65"/>
      <c r="P155" s="65"/>
      <c r="Q155" s="65"/>
      <c r="R155" s="65"/>
      <c r="S155" s="65"/>
      <c r="T155" s="66"/>
      <c r="AT155" s="16" t="s">
        <v>226</v>
      </c>
      <c r="AU155" s="16" t="s">
        <v>89</v>
      </c>
    </row>
    <row r="156" spans="2:65" s="1" customFormat="1" ht="243.75">
      <c r="B156" s="33"/>
      <c r="C156" s="34"/>
      <c r="D156" s="208" t="s">
        <v>245</v>
      </c>
      <c r="E156" s="34"/>
      <c r="F156" s="233" t="s">
        <v>246</v>
      </c>
      <c r="G156" s="34"/>
      <c r="H156" s="34"/>
      <c r="I156" s="116"/>
      <c r="J156" s="34"/>
      <c r="K156" s="34"/>
      <c r="L156" s="37"/>
      <c r="M156" s="210"/>
      <c r="N156" s="65"/>
      <c r="O156" s="65"/>
      <c r="P156" s="65"/>
      <c r="Q156" s="65"/>
      <c r="R156" s="65"/>
      <c r="S156" s="65"/>
      <c r="T156" s="66"/>
      <c r="AT156" s="16" t="s">
        <v>245</v>
      </c>
      <c r="AU156" s="16" t="s">
        <v>89</v>
      </c>
    </row>
    <row r="157" spans="2:65" s="12" customFormat="1" ht="11.25">
      <c r="B157" s="211"/>
      <c r="C157" s="212"/>
      <c r="D157" s="208" t="s">
        <v>232</v>
      </c>
      <c r="E157" s="213" t="s">
        <v>1</v>
      </c>
      <c r="F157" s="214" t="s">
        <v>233</v>
      </c>
      <c r="G157" s="212"/>
      <c r="H157" s="215">
        <v>0.32400000000000001</v>
      </c>
      <c r="I157" s="216"/>
      <c r="J157" s="212"/>
      <c r="K157" s="212"/>
      <c r="L157" s="217"/>
      <c r="M157" s="218"/>
      <c r="N157" s="219"/>
      <c r="O157" s="219"/>
      <c r="P157" s="219"/>
      <c r="Q157" s="219"/>
      <c r="R157" s="219"/>
      <c r="S157" s="219"/>
      <c r="T157" s="220"/>
      <c r="AT157" s="221" t="s">
        <v>232</v>
      </c>
      <c r="AU157" s="221" t="s">
        <v>89</v>
      </c>
      <c r="AV157" s="12" t="s">
        <v>89</v>
      </c>
      <c r="AW157" s="12" t="s">
        <v>36</v>
      </c>
      <c r="AX157" s="12" t="s">
        <v>80</v>
      </c>
      <c r="AY157" s="221" t="s">
        <v>219</v>
      </c>
    </row>
    <row r="158" spans="2:65" s="13" customFormat="1" ht="11.25">
      <c r="B158" s="222"/>
      <c r="C158" s="223"/>
      <c r="D158" s="208" t="s">
        <v>232</v>
      </c>
      <c r="E158" s="224" t="s">
        <v>1</v>
      </c>
      <c r="F158" s="225" t="s">
        <v>234</v>
      </c>
      <c r="G158" s="223"/>
      <c r="H158" s="226">
        <v>0.32400000000000001</v>
      </c>
      <c r="I158" s="227"/>
      <c r="J158" s="223"/>
      <c r="K158" s="223"/>
      <c r="L158" s="228"/>
      <c r="M158" s="229"/>
      <c r="N158" s="230"/>
      <c r="O158" s="230"/>
      <c r="P158" s="230"/>
      <c r="Q158" s="230"/>
      <c r="R158" s="230"/>
      <c r="S158" s="230"/>
      <c r="T158" s="231"/>
      <c r="AT158" s="232" t="s">
        <v>232</v>
      </c>
      <c r="AU158" s="232" t="s">
        <v>89</v>
      </c>
      <c r="AV158" s="13" t="s">
        <v>225</v>
      </c>
      <c r="AW158" s="13" t="s">
        <v>36</v>
      </c>
      <c r="AX158" s="13" t="s">
        <v>87</v>
      </c>
      <c r="AY158" s="232" t="s">
        <v>219</v>
      </c>
    </row>
    <row r="159" spans="2:65" s="1" customFormat="1" ht="24" customHeight="1">
      <c r="B159" s="33"/>
      <c r="C159" s="195" t="s">
        <v>243</v>
      </c>
      <c r="D159" s="195" t="s">
        <v>221</v>
      </c>
      <c r="E159" s="196" t="s">
        <v>249</v>
      </c>
      <c r="F159" s="197" t="s">
        <v>250</v>
      </c>
      <c r="G159" s="198" t="s">
        <v>251</v>
      </c>
      <c r="H159" s="199">
        <v>1.2E-2</v>
      </c>
      <c r="I159" s="200"/>
      <c r="J159" s="201">
        <f>ROUND(I159*H159,2)</f>
        <v>0</v>
      </c>
      <c r="K159" s="197" t="s">
        <v>230</v>
      </c>
      <c r="L159" s="37"/>
      <c r="M159" s="202" t="s">
        <v>1</v>
      </c>
      <c r="N159" s="203" t="s">
        <v>45</v>
      </c>
      <c r="O159" s="65"/>
      <c r="P159" s="204">
        <f>O159*H159</f>
        <v>0</v>
      </c>
      <c r="Q159" s="204">
        <v>1.0395099999999999</v>
      </c>
      <c r="R159" s="204">
        <f>Q159*H159</f>
        <v>1.247412E-2</v>
      </c>
      <c r="S159" s="204">
        <v>0</v>
      </c>
      <c r="T159" s="205">
        <f>S159*H159</f>
        <v>0</v>
      </c>
      <c r="AR159" s="206" t="s">
        <v>225</v>
      </c>
      <c r="AT159" s="206" t="s">
        <v>221</v>
      </c>
      <c r="AU159" s="206" t="s">
        <v>89</v>
      </c>
      <c r="AY159" s="16" t="s">
        <v>219</v>
      </c>
      <c r="BE159" s="207">
        <f>IF(N159="základní",J159,0)</f>
        <v>0</v>
      </c>
      <c r="BF159" s="207">
        <f>IF(N159="snížená",J159,0)</f>
        <v>0</v>
      </c>
      <c r="BG159" s="207">
        <f>IF(N159="zákl. přenesená",J159,0)</f>
        <v>0</v>
      </c>
      <c r="BH159" s="207">
        <f>IF(N159="sníž. přenesená",J159,0)</f>
        <v>0</v>
      </c>
      <c r="BI159" s="207">
        <f>IF(N159="nulová",J159,0)</f>
        <v>0</v>
      </c>
      <c r="BJ159" s="16" t="s">
        <v>87</v>
      </c>
      <c r="BK159" s="207">
        <f>ROUND(I159*H159,2)</f>
        <v>0</v>
      </c>
      <c r="BL159" s="16" t="s">
        <v>225</v>
      </c>
      <c r="BM159" s="206" t="s">
        <v>277</v>
      </c>
    </row>
    <row r="160" spans="2:65" s="1" customFormat="1" ht="48.75">
      <c r="B160" s="33"/>
      <c r="C160" s="34"/>
      <c r="D160" s="208" t="s">
        <v>226</v>
      </c>
      <c r="E160" s="34"/>
      <c r="F160" s="209" t="s">
        <v>253</v>
      </c>
      <c r="G160" s="34"/>
      <c r="H160" s="34"/>
      <c r="I160" s="116"/>
      <c r="J160" s="34"/>
      <c r="K160" s="34"/>
      <c r="L160" s="37"/>
      <c r="M160" s="210"/>
      <c r="N160" s="65"/>
      <c r="O160" s="65"/>
      <c r="P160" s="65"/>
      <c r="Q160" s="65"/>
      <c r="R160" s="65"/>
      <c r="S160" s="65"/>
      <c r="T160" s="66"/>
      <c r="AT160" s="16" t="s">
        <v>226</v>
      </c>
      <c r="AU160" s="16" t="s">
        <v>89</v>
      </c>
    </row>
    <row r="161" spans="2:65" s="1" customFormat="1" ht="97.5">
      <c r="B161" s="33"/>
      <c r="C161" s="34"/>
      <c r="D161" s="208" t="s">
        <v>245</v>
      </c>
      <c r="E161" s="34"/>
      <c r="F161" s="233" t="s">
        <v>254</v>
      </c>
      <c r="G161" s="34"/>
      <c r="H161" s="34"/>
      <c r="I161" s="116"/>
      <c r="J161" s="34"/>
      <c r="K161" s="34"/>
      <c r="L161" s="37"/>
      <c r="M161" s="210"/>
      <c r="N161" s="65"/>
      <c r="O161" s="65"/>
      <c r="P161" s="65"/>
      <c r="Q161" s="65"/>
      <c r="R161" s="65"/>
      <c r="S161" s="65"/>
      <c r="T161" s="66"/>
      <c r="AT161" s="16" t="s">
        <v>245</v>
      </c>
      <c r="AU161" s="16" t="s">
        <v>89</v>
      </c>
    </row>
    <row r="162" spans="2:65" s="12" customFormat="1" ht="11.25">
      <c r="B162" s="211"/>
      <c r="C162" s="212"/>
      <c r="D162" s="208" t="s">
        <v>232</v>
      </c>
      <c r="E162" s="213" t="s">
        <v>1</v>
      </c>
      <c r="F162" s="214" t="s">
        <v>255</v>
      </c>
      <c r="G162" s="212"/>
      <c r="H162" s="215">
        <v>1.2E-2</v>
      </c>
      <c r="I162" s="216"/>
      <c r="J162" s="212"/>
      <c r="K162" s="212"/>
      <c r="L162" s="217"/>
      <c r="M162" s="218"/>
      <c r="N162" s="219"/>
      <c r="O162" s="219"/>
      <c r="P162" s="219"/>
      <c r="Q162" s="219"/>
      <c r="R162" s="219"/>
      <c r="S162" s="219"/>
      <c r="T162" s="220"/>
      <c r="AT162" s="221" t="s">
        <v>232</v>
      </c>
      <c r="AU162" s="221" t="s">
        <v>89</v>
      </c>
      <c r="AV162" s="12" t="s">
        <v>89</v>
      </c>
      <c r="AW162" s="12" t="s">
        <v>36</v>
      </c>
      <c r="AX162" s="12" t="s">
        <v>80</v>
      </c>
      <c r="AY162" s="221" t="s">
        <v>219</v>
      </c>
    </row>
    <row r="163" spans="2:65" s="13" customFormat="1" ht="11.25">
      <c r="B163" s="222"/>
      <c r="C163" s="223"/>
      <c r="D163" s="208" t="s">
        <v>232</v>
      </c>
      <c r="E163" s="224" t="s">
        <v>1</v>
      </c>
      <c r="F163" s="225" t="s">
        <v>234</v>
      </c>
      <c r="G163" s="223"/>
      <c r="H163" s="226">
        <v>1.2E-2</v>
      </c>
      <c r="I163" s="227"/>
      <c r="J163" s="223"/>
      <c r="K163" s="223"/>
      <c r="L163" s="228"/>
      <c r="M163" s="229"/>
      <c r="N163" s="230"/>
      <c r="O163" s="230"/>
      <c r="P163" s="230"/>
      <c r="Q163" s="230"/>
      <c r="R163" s="230"/>
      <c r="S163" s="230"/>
      <c r="T163" s="231"/>
      <c r="AT163" s="232" t="s">
        <v>232</v>
      </c>
      <c r="AU163" s="232" t="s">
        <v>89</v>
      </c>
      <c r="AV163" s="13" t="s">
        <v>225</v>
      </c>
      <c r="AW163" s="13" t="s">
        <v>36</v>
      </c>
      <c r="AX163" s="13" t="s">
        <v>87</v>
      </c>
      <c r="AY163" s="232" t="s">
        <v>219</v>
      </c>
    </row>
    <row r="164" spans="2:65" s="11" customFormat="1" ht="22.9" customHeight="1">
      <c r="B164" s="179"/>
      <c r="C164" s="180"/>
      <c r="D164" s="181" t="s">
        <v>79</v>
      </c>
      <c r="E164" s="193" t="s">
        <v>225</v>
      </c>
      <c r="F164" s="193" t="s">
        <v>256</v>
      </c>
      <c r="G164" s="180"/>
      <c r="H164" s="180"/>
      <c r="I164" s="183"/>
      <c r="J164" s="194">
        <f>BK164</f>
        <v>0</v>
      </c>
      <c r="K164" s="180"/>
      <c r="L164" s="185"/>
      <c r="M164" s="186"/>
      <c r="N164" s="187"/>
      <c r="O164" s="187"/>
      <c r="P164" s="188">
        <f>SUM(P165:P168)</f>
        <v>0</v>
      </c>
      <c r="Q164" s="187"/>
      <c r="R164" s="188">
        <f>SUM(R165:R168)</f>
        <v>0</v>
      </c>
      <c r="S164" s="187"/>
      <c r="T164" s="189">
        <f>SUM(T165:T168)</f>
        <v>0</v>
      </c>
      <c r="AR164" s="190" t="s">
        <v>87</v>
      </c>
      <c r="AT164" s="191" t="s">
        <v>79</v>
      </c>
      <c r="AU164" s="191" t="s">
        <v>87</v>
      </c>
      <c r="AY164" s="190" t="s">
        <v>219</v>
      </c>
      <c r="BK164" s="192">
        <f>SUM(BK165:BK168)</f>
        <v>0</v>
      </c>
    </row>
    <row r="165" spans="2:65" s="1" customFormat="1" ht="16.5" customHeight="1">
      <c r="B165" s="33"/>
      <c r="C165" s="195" t="s">
        <v>261</v>
      </c>
      <c r="D165" s="195" t="s">
        <v>221</v>
      </c>
      <c r="E165" s="196" t="s">
        <v>257</v>
      </c>
      <c r="F165" s="197" t="s">
        <v>258</v>
      </c>
      <c r="G165" s="198" t="s">
        <v>229</v>
      </c>
      <c r="H165" s="199">
        <v>0.27</v>
      </c>
      <c r="I165" s="200"/>
      <c r="J165" s="201">
        <f>ROUND(I165*H165,2)</f>
        <v>0</v>
      </c>
      <c r="K165" s="197" t="s">
        <v>1</v>
      </c>
      <c r="L165" s="37"/>
      <c r="M165" s="202" t="s">
        <v>1</v>
      </c>
      <c r="N165" s="203" t="s">
        <v>45</v>
      </c>
      <c r="O165" s="65"/>
      <c r="P165" s="204">
        <f>O165*H165</f>
        <v>0</v>
      </c>
      <c r="Q165" s="204">
        <v>0</v>
      </c>
      <c r="R165" s="204">
        <f>Q165*H165</f>
        <v>0</v>
      </c>
      <c r="S165" s="204">
        <v>0</v>
      </c>
      <c r="T165" s="205">
        <f>S165*H165</f>
        <v>0</v>
      </c>
      <c r="AR165" s="206" t="s">
        <v>225</v>
      </c>
      <c r="AT165" s="206" t="s">
        <v>221</v>
      </c>
      <c r="AU165" s="206" t="s">
        <v>89</v>
      </c>
      <c r="AY165" s="16" t="s">
        <v>219</v>
      </c>
      <c r="BE165" s="207">
        <f>IF(N165="základní",J165,0)</f>
        <v>0</v>
      </c>
      <c r="BF165" s="207">
        <f>IF(N165="snížená",J165,0)</f>
        <v>0</v>
      </c>
      <c r="BG165" s="207">
        <f>IF(N165="zákl. přenesená",J165,0)</f>
        <v>0</v>
      </c>
      <c r="BH165" s="207">
        <f>IF(N165="sníž. přenesená",J165,0)</f>
        <v>0</v>
      </c>
      <c r="BI165" s="207">
        <f>IF(N165="nulová",J165,0)</f>
        <v>0</v>
      </c>
      <c r="BJ165" s="16" t="s">
        <v>87</v>
      </c>
      <c r="BK165" s="207">
        <f>ROUND(I165*H165,2)</f>
        <v>0</v>
      </c>
      <c r="BL165" s="16" t="s">
        <v>225</v>
      </c>
      <c r="BM165" s="206" t="s">
        <v>363</v>
      </c>
    </row>
    <row r="166" spans="2:65" s="1" customFormat="1" ht="11.25">
      <c r="B166" s="33"/>
      <c r="C166" s="34"/>
      <c r="D166" s="208" t="s">
        <v>226</v>
      </c>
      <c r="E166" s="34"/>
      <c r="F166" s="209" t="s">
        <v>258</v>
      </c>
      <c r="G166" s="34"/>
      <c r="H166" s="34"/>
      <c r="I166" s="116"/>
      <c r="J166" s="34"/>
      <c r="K166" s="34"/>
      <c r="L166" s="37"/>
      <c r="M166" s="210"/>
      <c r="N166" s="65"/>
      <c r="O166" s="65"/>
      <c r="P166" s="65"/>
      <c r="Q166" s="65"/>
      <c r="R166" s="65"/>
      <c r="S166" s="65"/>
      <c r="T166" s="66"/>
      <c r="AT166" s="16" t="s">
        <v>226</v>
      </c>
      <c r="AU166" s="16" t="s">
        <v>89</v>
      </c>
    </row>
    <row r="167" spans="2:65" s="12" customFormat="1" ht="11.25">
      <c r="B167" s="211"/>
      <c r="C167" s="212"/>
      <c r="D167" s="208" t="s">
        <v>232</v>
      </c>
      <c r="E167" s="213" t="s">
        <v>1</v>
      </c>
      <c r="F167" s="214" t="s">
        <v>260</v>
      </c>
      <c r="G167" s="212"/>
      <c r="H167" s="215">
        <v>0.27</v>
      </c>
      <c r="I167" s="216"/>
      <c r="J167" s="212"/>
      <c r="K167" s="212"/>
      <c r="L167" s="217"/>
      <c r="M167" s="218"/>
      <c r="N167" s="219"/>
      <c r="O167" s="219"/>
      <c r="P167" s="219"/>
      <c r="Q167" s="219"/>
      <c r="R167" s="219"/>
      <c r="S167" s="219"/>
      <c r="T167" s="220"/>
      <c r="AT167" s="221" t="s">
        <v>232</v>
      </c>
      <c r="AU167" s="221" t="s">
        <v>89</v>
      </c>
      <c r="AV167" s="12" t="s">
        <v>89</v>
      </c>
      <c r="AW167" s="12" t="s">
        <v>36</v>
      </c>
      <c r="AX167" s="12" t="s">
        <v>80</v>
      </c>
      <c r="AY167" s="221" t="s">
        <v>219</v>
      </c>
    </row>
    <row r="168" spans="2:65" s="13" customFormat="1" ht="11.25">
      <c r="B168" s="222"/>
      <c r="C168" s="223"/>
      <c r="D168" s="208" t="s">
        <v>232</v>
      </c>
      <c r="E168" s="224" t="s">
        <v>1</v>
      </c>
      <c r="F168" s="225" t="s">
        <v>234</v>
      </c>
      <c r="G168" s="223"/>
      <c r="H168" s="226">
        <v>0.27</v>
      </c>
      <c r="I168" s="227"/>
      <c r="J168" s="223"/>
      <c r="K168" s="223"/>
      <c r="L168" s="228"/>
      <c r="M168" s="229"/>
      <c r="N168" s="230"/>
      <c r="O168" s="230"/>
      <c r="P168" s="230"/>
      <c r="Q168" s="230"/>
      <c r="R168" s="230"/>
      <c r="S168" s="230"/>
      <c r="T168" s="231"/>
      <c r="AT168" s="232" t="s">
        <v>232</v>
      </c>
      <c r="AU168" s="232" t="s">
        <v>89</v>
      </c>
      <c r="AV168" s="13" t="s">
        <v>225</v>
      </c>
      <c r="AW168" s="13" t="s">
        <v>36</v>
      </c>
      <c r="AX168" s="13" t="s">
        <v>87</v>
      </c>
      <c r="AY168" s="232" t="s">
        <v>219</v>
      </c>
    </row>
    <row r="169" spans="2:65" s="11" customFormat="1" ht="22.9" customHeight="1">
      <c r="B169" s="179"/>
      <c r="C169" s="180"/>
      <c r="D169" s="181" t="s">
        <v>79</v>
      </c>
      <c r="E169" s="193" t="s">
        <v>261</v>
      </c>
      <c r="F169" s="193" t="s">
        <v>262</v>
      </c>
      <c r="G169" s="180"/>
      <c r="H169" s="180"/>
      <c r="I169" s="183"/>
      <c r="J169" s="194">
        <f>BK169</f>
        <v>0</v>
      </c>
      <c r="K169" s="180"/>
      <c r="L169" s="185"/>
      <c r="M169" s="186"/>
      <c r="N169" s="187"/>
      <c r="O169" s="187"/>
      <c r="P169" s="188">
        <f>SUM(P170:P177)</f>
        <v>0</v>
      </c>
      <c r="Q169" s="187"/>
      <c r="R169" s="188">
        <f>SUM(R170:R177)</f>
        <v>0</v>
      </c>
      <c r="S169" s="187"/>
      <c r="T169" s="189">
        <f>SUM(T170:T177)</f>
        <v>0</v>
      </c>
      <c r="AR169" s="190" t="s">
        <v>87</v>
      </c>
      <c r="AT169" s="191" t="s">
        <v>79</v>
      </c>
      <c r="AU169" s="191" t="s">
        <v>87</v>
      </c>
      <c r="AY169" s="190" t="s">
        <v>219</v>
      </c>
      <c r="BK169" s="192">
        <f>SUM(BK170:BK177)</f>
        <v>0</v>
      </c>
    </row>
    <row r="170" spans="2:65" s="1" customFormat="1" ht="16.5" customHeight="1">
      <c r="B170" s="33"/>
      <c r="C170" s="195" t="s">
        <v>154</v>
      </c>
      <c r="D170" s="195" t="s">
        <v>221</v>
      </c>
      <c r="E170" s="196" t="s">
        <v>267</v>
      </c>
      <c r="F170" s="197" t="s">
        <v>268</v>
      </c>
      <c r="G170" s="198" t="s">
        <v>251</v>
      </c>
      <c r="H170" s="199">
        <v>0.64800000000000002</v>
      </c>
      <c r="I170" s="200"/>
      <c r="J170" s="201">
        <f>ROUND(I170*H170,2)</f>
        <v>0</v>
      </c>
      <c r="K170" s="197" t="s">
        <v>230</v>
      </c>
      <c r="L170" s="37"/>
      <c r="M170" s="202" t="s">
        <v>1</v>
      </c>
      <c r="N170" s="203" t="s">
        <v>45</v>
      </c>
      <c r="O170" s="65"/>
      <c r="P170" s="204">
        <f>O170*H170</f>
        <v>0</v>
      </c>
      <c r="Q170" s="204">
        <v>0</v>
      </c>
      <c r="R170" s="204">
        <f>Q170*H170</f>
        <v>0</v>
      </c>
      <c r="S170" s="204">
        <v>0</v>
      </c>
      <c r="T170" s="205">
        <f>S170*H170</f>
        <v>0</v>
      </c>
      <c r="AR170" s="206" t="s">
        <v>225</v>
      </c>
      <c r="AT170" s="206" t="s">
        <v>221</v>
      </c>
      <c r="AU170" s="206" t="s">
        <v>89</v>
      </c>
      <c r="AY170" s="16" t="s">
        <v>219</v>
      </c>
      <c r="BE170" s="207">
        <f>IF(N170="základní",J170,0)</f>
        <v>0</v>
      </c>
      <c r="BF170" s="207">
        <f>IF(N170="snížená",J170,0)</f>
        <v>0</v>
      </c>
      <c r="BG170" s="207">
        <f>IF(N170="zákl. přenesená",J170,0)</f>
        <v>0</v>
      </c>
      <c r="BH170" s="207">
        <f>IF(N170="sníž. přenesená",J170,0)</f>
        <v>0</v>
      </c>
      <c r="BI170" s="207">
        <f>IF(N170="nulová",J170,0)</f>
        <v>0</v>
      </c>
      <c r="BJ170" s="16" t="s">
        <v>87</v>
      </c>
      <c r="BK170" s="207">
        <f>ROUND(I170*H170,2)</f>
        <v>0</v>
      </c>
      <c r="BL170" s="16" t="s">
        <v>225</v>
      </c>
      <c r="BM170" s="206" t="s">
        <v>364</v>
      </c>
    </row>
    <row r="171" spans="2:65" s="1" customFormat="1" ht="29.25">
      <c r="B171" s="33"/>
      <c r="C171" s="34"/>
      <c r="D171" s="208" t="s">
        <v>226</v>
      </c>
      <c r="E171" s="34"/>
      <c r="F171" s="209" t="s">
        <v>270</v>
      </c>
      <c r="G171" s="34"/>
      <c r="H171" s="34"/>
      <c r="I171" s="116"/>
      <c r="J171" s="34"/>
      <c r="K171" s="34"/>
      <c r="L171" s="37"/>
      <c r="M171" s="210"/>
      <c r="N171" s="65"/>
      <c r="O171" s="65"/>
      <c r="P171" s="65"/>
      <c r="Q171" s="65"/>
      <c r="R171" s="65"/>
      <c r="S171" s="65"/>
      <c r="T171" s="66"/>
      <c r="AT171" s="16" t="s">
        <v>226</v>
      </c>
      <c r="AU171" s="16" t="s">
        <v>89</v>
      </c>
    </row>
    <row r="172" spans="2:65" s="1" customFormat="1" ht="58.5">
      <c r="B172" s="33"/>
      <c r="C172" s="34"/>
      <c r="D172" s="208" t="s">
        <v>245</v>
      </c>
      <c r="E172" s="34"/>
      <c r="F172" s="233" t="s">
        <v>271</v>
      </c>
      <c r="G172" s="34"/>
      <c r="H172" s="34"/>
      <c r="I172" s="116"/>
      <c r="J172" s="34"/>
      <c r="K172" s="34"/>
      <c r="L172" s="37"/>
      <c r="M172" s="210"/>
      <c r="N172" s="65"/>
      <c r="O172" s="65"/>
      <c r="P172" s="65"/>
      <c r="Q172" s="65"/>
      <c r="R172" s="65"/>
      <c r="S172" s="65"/>
      <c r="T172" s="66"/>
      <c r="AT172" s="16" t="s">
        <v>245</v>
      </c>
      <c r="AU172" s="16" t="s">
        <v>89</v>
      </c>
    </row>
    <row r="173" spans="2:65" s="1" customFormat="1" ht="24" customHeight="1">
      <c r="B173" s="33"/>
      <c r="C173" s="195" t="s">
        <v>170</v>
      </c>
      <c r="D173" s="195" t="s">
        <v>221</v>
      </c>
      <c r="E173" s="196" t="s">
        <v>272</v>
      </c>
      <c r="F173" s="197" t="s">
        <v>273</v>
      </c>
      <c r="G173" s="198" t="s">
        <v>251</v>
      </c>
      <c r="H173" s="199">
        <v>0.64800000000000002</v>
      </c>
      <c r="I173" s="200"/>
      <c r="J173" s="201">
        <f>ROUND(I173*H173,2)</f>
        <v>0</v>
      </c>
      <c r="K173" s="197" t="s">
        <v>1</v>
      </c>
      <c r="L173" s="37"/>
      <c r="M173" s="202" t="s">
        <v>1</v>
      </c>
      <c r="N173" s="203" t="s">
        <v>45</v>
      </c>
      <c r="O173" s="65"/>
      <c r="P173" s="204">
        <f>O173*H173</f>
        <v>0</v>
      </c>
      <c r="Q173" s="204">
        <v>0</v>
      </c>
      <c r="R173" s="204">
        <f>Q173*H173</f>
        <v>0</v>
      </c>
      <c r="S173" s="204">
        <v>0</v>
      </c>
      <c r="T173" s="205">
        <f>S173*H173</f>
        <v>0</v>
      </c>
      <c r="AR173" s="206" t="s">
        <v>225</v>
      </c>
      <c r="AT173" s="206" t="s">
        <v>221</v>
      </c>
      <c r="AU173" s="206" t="s">
        <v>89</v>
      </c>
      <c r="AY173" s="16" t="s">
        <v>219</v>
      </c>
      <c r="BE173" s="207">
        <f>IF(N173="základní",J173,0)</f>
        <v>0</v>
      </c>
      <c r="BF173" s="207">
        <f>IF(N173="snížená",J173,0)</f>
        <v>0</v>
      </c>
      <c r="BG173" s="207">
        <f>IF(N173="zákl. přenesená",J173,0)</f>
        <v>0</v>
      </c>
      <c r="BH173" s="207">
        <f>IF(N173="sníž. přenesená",J173,0)</f>
        <v>0</v>
      </c>
      <c r="BI173" s="207">
        <f>IF(N173="nulová",J173,0)</f>
        <v>0</v>
      </c>
      <c r="BJ173" s="16" t="s">
        <v>87</v>
      </c>
      <c r="BK173" s="207">
        <f>ROUND(I173*H173,2)</f>
        <v>0</v>
      </c>
      <c r="BL173" s="16" t="s">
        <v>225</v>
      </c>
      <c r="BM173" s="206" t="s">
        <v>365</v>
      </c>
    </row>
    <row r="174" spans="2:65" s="1" customFormat="1" ht="19.5">
      <c r="B174" s="33"/>
      <c r="C174" s="34"/>
      <c r="D174" s="208" t="s">
        <v>226</v>
      </c>
      <c r="E174" s="34"/>
      <c r="F174" s="209" t="s">
        <v>273</v>
      </c>
      <c r="G174" s="34"/>
      <c r="H174" s="34"/>
      <c r="I174" s="116"/>
      <c r="J174" s="34"/>
      <c r="K174" s="34"/>
      <c r="L174" s="37"/>
      <c r="M174" s="210"/>
      <c r="N174" s="65"/>
      <c r="O174" s="65"/>
      <c r="P174" s="65"/>
      <c r="Q174" s="65"/>
      <c r="R174" s="65"/>
      <c r="S174" s="65"/>
      <c r="T174" s="66"/>
      <c r="AT174" s="16" t="s">
        <v>226</v>
      </c>
      <c r="AU174" s="16" t="s">
        <v>89</v>
      </c>
    </row>
    <row r="175" spans="2:65" s="1" customFormat="1" ht="16.5" customHeight="1">
      <c r="B175" s="33"/>
      <c r="C175" s="195" t="s">
        <v>178</v>
      </c>
      <c r="D175" s="195" t="s">
        <v>221</v>
      </c>
      <c r="E175" s="196" t="s">
        <v>275</v>
      </c>
      <c r="F175" s="197" t="s">
        <v>276</v>
      </c>
      <c r="G175" s="198" t="s">
        <v>251</v>
      </c>
      <c r="H175" s="199">
        <v>4.4710000000000001</v>
      </c>
      <c r="I175" s="200"/>
      <c r="J175" s="201">
        <f>ROUND(I175*H175,2)</f>
        <v>0</v>
      </c>
      <c r="K175" s="197" t="s">
        <v>230</v>
      </c>
      <c r="L175" s="37"/>
      <c r="M175" s="202" t="s">
        <v>1</v>
      </c>
      <c r="N175" s="203" t="s">
        <v>45</v>
      </c>
      <c r="O175" s="65"/>
      <c r="P175" s="204">
        <f>O175*H175</f>
        <v>0</v>
      </c>
      <c r="Q175" s="204">
        <v>0</v>
      </c>
      <c r="R175" s="204">
        <f>Q175*H175</f>
        <v>0</v>
      </c>
      <c r="S175" s="204">
        <v>0</v>
      </c>
      <c r="T175" s="205">
        <f>S175*H175</f>
        <v>0</v>
      </c>
      <c r="AR175" s="206" t="s">
        <v>225</v>
      </c>
      <c r="AT175" s="206" t="s">
        <v>221</v>
      </c>
      <c r="AU175" s="206" t="s">
        <v>89</v>
      </c>
      <c r="AY175" s="16" t="s">
        <v>219</v>
      </c>
      <c r="BE175" s="207">
        <f>IF(N175="základní",J175,0)</f>
        <v>0</v>
      </c>
      <c r="BF175" s="207">
        <f>IF(N175="snížená",J175,0)</f>
        <v>0</v>
      </c>
      <c r="BG175" s="207">
        <f>IF(N175="zákl. přenesená",J175,0)</f>
        <v>0</v>
      </c>
      <c r="BH175" s="207">
        <f>IF(N175="sníž. přenesená",J175,0)</f>
        <v>0</v>
      </c>
      <c r="BI175" s="207">
        <f>IF(N175="nulová",J175,0)</f>
        <v>0</v>
      </c>
      <c r="BJ175" s="16" t="s">
        <v>87</v>
      </c>
      <c r="BK175" s="207">
        <f>ROUND(I175*H175,2)</f>
        <v>0</v>
      </c>
      <c r="BL175" s="16" t="s">
        <v>225</v>
      </c>
      <c r="BM175" s="206" t="s">
        <v>366</v>
      </c>
    </row>
    <row r="176" spans="2:65" s="1" customFormat="1" ht="19.5">
      <c r="B176" s="33"/>
      <c r="C176" s="34"/>
      <c r="D176" s="208" t="s">
        <v>226</v>
      </c>
      <c r="E176" s="34"/>
      <c r="F176" s="209" t="s">
        <v>278</v>
      </c>
      <c r="G176" s="34"/>
      <c r="H176" s="34"/>
      <c r="I176" s="116"/>
      <c r="J176" s="34"/>
      <c r="K176" s="34"/>
      <c r="L176" s="37"/>
      <c r="M176" s="210"/>
      <c r="N176" s="65"/>
      <c r="O176" s="65"/>
      <c r="P176" s="65"/>
      <c r="Q176" s="65"/>
      <c r="R176" s="65"/>
      <c r="S176" s="65"/>
      <c r="T176" s="66"/>
      <c r="AT176" s="16" t="s">
        <v>226</v>
      </c>
      <c r="AU176" s="16" t="s">
        <v>89</v>
      </c>
    </row>
    <row r="177" spans="2:47" s="1" customFormat="1" ht="29.25">
      <c r="B177" s="33"/>
      <c r="C177" s="34"/>
      <c r="D177" s="208" t="s">
        <v>245</v>
      </c>
      <c r="E177" s="34"/>
      <c r="F177" s="233" t="s">
        <v>279</v>
      </c>
      <c r="G177" s="34"/>
      <c r="H177" s="34"/>
      <c r="I177" s="116"/>
      <c r="J177" s="34"/>
      <c r="K177" s="34"/>
      <c r="L177" s="37"/>
      <c r="M177" s="234"/>
      <c r="N177" s="235"/>
      <c r="O177" s="235"/>
      <c r="P177" s="235"/>
      <c r="Q177" s="235"/>
      <c r="R177" s="235"/>
      <c r="S177" s="235"/>
      <c r="T177" s="236"/>
      <c r="AT177" s="16" t="s">
        <v>245</v>
      </c>
      <c r="AU177" s="16" t="s">
        <v>89</v>
      </c>
    </row>
    <row r="178" spans="2:47" s="1" customFormat="1" ht="6.95" customHeight="1">
      <c r="B178" s="48"/>
      <c r="C178" s="49"/>
      <c r="D178" s="49"/>
      <c r="E178" s="49"/>
      <c r="F178" s="49"/>
      <c r="G178" s="49"/>
      <c r="H178" s="49"/>
      <c r="I178" s="147"/>
      <c r="J178" s="49"/>
      <c r="K178" s="49"/>
      <c r="L178" s="37"/>
    </row>
  </sheetData>
  <sheetProtection algorithmName="SHA-512" hashValue="7ktXJmM/kc++irJqd9hQ+k1WHI/CyuSGi6QrZAl3QPFbg05nvpLGfqZP4+4GXBfbEmyXnZDD4IVJu3TE4/pYJQ==" saltValue="LG7sB6k83KJgd/itCu+ogM5OqCaKzv2ubsA59Uu4k7YDbaDgNyaTMhB4km9+KnfIHfJ8NE3LvVDQemOL9flrSA==" spinCount="100000" sheet="1" objects="1" scenarios="1" formatColumns="0" formatRows="0" autoFilter="0"/>
  <autoFilter ref="C124:K177"/>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5"/>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9"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3"/>
      <c r="M2" s="273"/>
      <c r="N2" s="273"/>
      <c r="O2" s="273"/>
      <c r="P2" s="273"/>
      <c r="Q2" s="273"/>
      <c r="R2" s="273"/>
      <c r="S2" s="273"/>
      <c r="T2" s="273"/>
      <c r="U2" s="273"/>
      <c r="V2" s="273"/>
      <c r="AT2" s="16" t="s">
        <v>137</v>
      </c>
    </row>
    <row r="3" spans="2:46" ht="6.95" customHeight="1">
      <c r="B3" s="110"/>
      <c r="C3" s="111"/>
      <c r="D3" s="111"/>
      <c r="E3" s="111"/>
      <c r="F3" s="111"/>
      <c r="G3" s="111"/>
      <c r="H3" s="111"/>
      <c r="I3" s="112"/>
      <c r="J3" s="111"/>
      <c r="K3" s="111"/>
      <c r="L3" s="19"/>
      <c r="AT3" s="16" t="s">
        <v>89</v>
      </c>
    </row>
    <row r="4" spans="2:46" ht="24.95" customHeight="1">
      <c r="B4" s="19"/>
      <c r="D4" s="113" t="s">
        <v>187</v>
      </c>
      <c r="L4" s="19"/>
      <c r="M4" s="114" t="s">
        <v>10</v>
      </c>
      <c r="AT4" s="16" t="s">
        <v>4</v>
      </c>
    </row>
    <row r="5" spans="2:46" ht="6.95" customHeight="1">
      <c r="B5" s="19"/>
      <c r="L5" s="19"/>
    </row>
    <row r="6" spans="2:46" ht="12" customHeight="1">
      <c r="B6" s="19"/>
      <c r="D6" s="115" t="s">
        <v>16</v>
      </c>
      <c r="L6" s="19"/>
    </row>
    <row r="7" spans="2:46" ht="16.5" customHeight="1">
      <c r="B7" s="19"/>
      <c r="E7" s="307" t="str">
        <f>'Rekapitulace stavby'!K6</f>
        <v>PPV, ř.km 0,000-18,500 - oprava betonového pláště</v>
      </c>
      <c r="F7" s="308"/>
      <c r="G7" s="308"/>
      <c r="H7" s="308"/>
      <c r="L7" s="19"/>
    </row>
    <row r="8" spans="2:46" ht="12" customHeight="1">
      <c r="B8" s="19"/>
      <c r="D8" s="115" t="s">
        <v>188</v>
      </c>
      <c r="L8" s="19"/>
    </row>
    <row r="9" spans="2:46" s="1" customFormat="1" ht="16.5" customHeight="1">
      <c r="B9" s="37"/>
      <c r="E9" s="307" t="s">
        <v>339</v>
      </c>
      <c r="F9" s="309"/>
      <c r="G9" s="309"/>
      <c r="H9" s="309"/>
      <c r="I9" s="116"/>
      <c r="L9" s="37"/>
    </row>
    <row r="10" spans="2:46" s="1" customFormat="1" ht="12" customHeight="1">
      <c r="B10" s="37"/>
      <c r="D10" s="115" t="s">
        <v>190</v>
      </c>
      <c r="I10" s="116"/>
      <c r="L10" s="37"/>
    </row>
    <row r="11" spans="2:46" s="1" customFormat="1" ht="36.950000000000003" customHeight="1">
      <c r="B11" s="37"/>
      <c r="E11" s="310" t="s">
        <v>367</v>
      </c>
      <c r="F11" s="309"/>
      <c r="G11" s="309"/>
      <c r="H11" s="309"/>
      <c r="I11" s="116"/>
      <c r="L11" s="37"/>
    </row>
    <row r="12" spans="2:46" s="1" customFormat="1" ht="11.25">
      <c r="B12" s="37"/>
      <c r="I12" s="116"/>
      <c r="L12" s="37"/>
    </row>
    <row r="13" spans="2:46" s="1" customFormat="1" ht="12" customHeight="1">
      <c r="B13" s="37"/>
      <c r="D13" s="115" t="s">
        <v>18</v>
      </c>
      <c r="F13" s="104" t="s">
        <v>1</v>
      </c>
      <c r="I13" s="117" t="s">
        <v>19</v>
      </c>
      <c r="J13" s="104" t="s">
        <v>1</v>
      </c>
      <c r="L13" s="37"/>
    </row>
    <row r="14" spans="2:46" s="1" customFormat="1" ht="12" customHeight="1">
      <c r="B14" s="37"/>
      <c r="D14" s="115" t="s">
        <v>20</v>
      </c>
      <c r="F14" s="104" t="s">
        <v>21</v>
      </c>
      <c r="I14" s="117" t="s">
        <v>22</v>
      </c>
      <c r="J14" s="118" t="str">
        <f>'Rekapitulace stavby'!AN8</f>
        <v>13. 5. 2019</v>
      </c>
      <c r="L14" s="37"/>
    </row>
    <row r="15" spans="2:46" s="1" customFormat="1" ht="10.9" customHeight="1">
      <c r="B15" s="37"/>
      <c r="I15" s="116"/>
      <c r="L15" s="37"/>
    </row>
    <row r="16" spans="2:46" s="1" customFormat="1" ht="12" customHeight="1">
      <c r="B16" s="37"/>
      <c r="D16" s="115" t="s">
        <v>24</v>
      </c>
      <c r="I16" s="117" t="s">
        <v>25</v>
      </c>
      <c r="J16" s="104" t="str">
        <f>IF('Rekapitulace stavby'!AN10="","",'Rekapitulace stavby'!AN10)</f>
        <v>70889988</v>
      </c>
      <c r="L16" s="37"/>
    </row>
    <row r="17" spans="2:12" s="1" customFormat="1" ht="18" customHeight="1">
      <c r="B17" s="37"/>
      <c r="E17" s="104" t="str">
        <f>IF('Rekapitulace stavby'!E11="","",'Rekapitulace stavby'!E11)</f>
        <v>Povodí Ohře, s.p.</v>
      </c>
      <c r="I17" s="117" t="s">
        <v>28</v>
      </c>
      <c r="J17" s="104" t="str">
        <f>IF('Rekapitulace stavby'!AN11="","",'Rekapitulace stavby'!AN11)</f>
        <v>CZ70889988</v>
      </c>
      <c r="L17" s="37"/>
    </row>
    <row r="18" spans="2:12" s="1" customFormat="1" ht="6.95" customHeight="1">
      <c r="B18" s="37"/>
      <c r="I18" s="116"/>
      <c r="L18" s="37"/>
    </row>
    <row r="19" spans="2:12" s="1" customFormat="1" ht="12" customHeight="1">
      <c r="B19" s="37"/>
      <c r="D19" s="115" t="s">
        <v>30</v>
      </c>
      <c r="I19" s="117" t="s">
        <v>25</v>
      </c>
      <c r="J19" s="29" t="str">
        <f>'Rekapitulace stavby'!AN13</f>
        <v>Vyplň údaj</v>
      </c>
      <c r="L19" s="37"/>
    </row>
    <row r="20" spans="2:12" s="1" customFormat="1" ht="18" customHeight="1">
      <c r="B20" s="37"/>
      <c r="E20" s="311" t="str">
        <f>'Rekapitulace stavby'!E14</f>
        <v>Vyplň údaj</v>
      </c>
      <c r="F20" s="312"/>
      <c r="G20" s="312"/>
      <c r="H20" s="312"/>
      <c r="I20" s="117" t="s">
        <v>28</v>
      </c>
      <c r="J20" s="29" t="str">
        <f>'Rekapitulace stavby'!AN14</f>
        <v>Vyplň údaj</v>
      </c>
      <c r="L20" s="37"/>
    </row>
    <row r="21" spans="2:12" s="1" customFormat="1" ht="6.95" customHeight="1">
      <c r="B21" s="37"/>
      <c r="I21" s="116"/>
      <c r="L21" s="37"/>
    </row>
    <row r="22" spans="2:12" s="1" customFormat="1" ht="12" customHeight="1">
      <c r="B22" s="37"/>
      <c r="D22" s="115" t="s">
        <v>32</v>
      </c>
      <c r="I22" s="117" t="s">
        <v>25</v>
      </c>
      <c r="J22" s="104" t="str">
        <f>IF('Rekapitulace stavby'!AN16="","",'Rekapitulace stavby'!AN16)</f>
        <v>44567430</v>
      </c>
      <c r="L22" s="37"/>
    </row>
    <row r="23" spans="2:12" s="1" customFormat="1" ht="18" customHeight="1">
      <c r="B23" s="37"/>
      <c r="E23" s="104" t="str">
        <f>IF('Rekapitulace stavby'!E17="","",'Rekapitulace stavby'!E17)</f>
        <v xml:space="preserve">AZ Consult, spol. s r.o. </v>
      </c>
      <c r="I23" s="117" t="s">
        <v>28</v>
      </c>
      <c r="J23" s="104" t="str">
        <f>IF('Rekapitulace stavby'!AN17="","",'Rekapitulace stavby'!AN17)</f>
        <v>CZ4456730</v>
      </c>
      <c r="L23" s="37"/>
    </row>
    <row r="24" spans="2:12" s="1" customFormat="1" ht="6.95" customHeight="1">
      <c r="B24" s="37"/>
      <c r="I24" s="116"/>
      <c r="L24" s="37"/>
    </row>
    <row r="25" spans="2:12" s="1" customFormat="1" ht="12" customHeight="1">
      <c r="B25" s="37"/>
      <c r="D25" s="115" t="s">
        <v>37</v>
      </c>
      <c r="I25" s="117" t="s">
        <v>25</v>
      </c>
      <c r="J25" s="104" t="str">
        <f>IF('Rekapitulace stavby'!AN19="","",'Rekapitulace stavby'!AN19)</f>
        <v/>
      </c>
      <c r="L25" s="37"/>
    </row>
    <row r="26" spans="2:12" s="1" customFormat="1" ht="18" customHeight="1">
      <c r="B26" s="37"/>
      <c r="E26" s="104" t="str">
        <f>IF('Rekapitulace stavby'!E20="","",'Rekapitulace stavby'!E20)</f>
        <v xml:space="preserve"> </v>
      </c>
      <c r="I26" s="117" t="s">
        <v>28</v>
      </c>
      <c r="J26" s="104" t="str">
        <f>IF('Rekapitulace stavby'!AN20="","",'Rekapitulace stavby'!AN20)</f>
        <v/>
      </c>
      <c r="L26" s="37"/>
    </row>
    <row r="27" spans="2:12" s="1" customFormat="1" ht="6.95" customHeight="1">
      <c r="B27" s="37"/>
      <c r="I27" s="116"/>
      <c r="L27" s="37"/>
    </row>
    <row r="28" spans="2:12" s="1" customFormat="1" ht="12" customHeight="1">
      <c r="B28" s="37"/>
      <c r="D28" s="115" t="s">
        <v>38</v>
      </c>
      <c r="I28" s="116"/>
      <c r="L28" s="37"/>
    </row>
    <row r="29" spans="2:12" s="7" customFormat="1" ht="16.5" customHeight="1">
      <c r="B29" s="119"/>
      <c r="E29" s="313" t="s">
        <v>341</v>
      </c>
      <c r="F29" s="313"/>
      <c r="G29" s="313"/>
      <c r="H29" s="313"/>
      <c r="I29" s="120"/>
      <c r="L29" s="119"/>
    </row>
    <row r="30" spans="2:12" s="1" customFormat="1" ht="6.95" customHeight="1">
      <c r="B30" s="37"/>
      <c r="I30" s="116"/>
      <c r="L30" s="37"/>
    </row>
    <row r="31" spans="2:12" s="1" customFormat="1" ht="6.95" customHeight="1">
      <c r="B31" s="37"/>
      <c r="D31" s="61"/>
      <c r="E31" s="61"/>
      <c r="F31" s="61"/>
      <c r="G31" s="61"/>
      <c r="H31" s="61"/>
      <c r="I31" s="121"/>
      <c r="J31" s="61"/>
      <c r="K31" s="61"/>
      <c r="L31" s="37"/>
    </row>
    <row r="32" spans="2:12" s="1" customFormat="1" ht="25.35" customHeight="1">
      <c r="B32" s="37"/>
      <c r="D32" s="122" t="s">
        <v>40</v>
      </c>
      <c r="I32" s="116"/>
      <c r="J32" s="123">
        <f>ROUND(J121, 2)</f>
        <v>0</v>
      </c>
      <c r="L32" s="37"/>
    </row>
    <row r="33" spans="2:12" s="1" customFormat="1" ht="6.95" customHeight="1">
      <c r="B33" s="37"/>
      <c r="D33" s="61"/>
      <c r="E33" s="61"/>
      <c r="F33" s="61"/>
      <c r="G33" s="61"/>
      <c r="H33" s="61"/>
      <c r="I33" s="121"/>
      <c r="J33" s="61"/>
      <c r="K33" s="61"/>
      <c r="L33" s="37"/>
    </row>
    <row r="34" spans="2:12" s="1" customFormat="1" ht="14.45" customHeight="1">
      <c r="B34" s="37"/>
      <c r="F34" s="124" t="s">
        <v>42</v>
      </c>
      <c r="I34" s="125" t="s">
        <v>41</v>
      </c>
      <c r="J34" s="124" t="s">
        <v>43</v>
      </c>
      <c r="L34" s="37"/>
    </row>
    <row r="35" spans="2:12" s="1" customFormat="1" ht="14.45" customHeight="1">
      <c r="B35" s="37"/>
      <c r="D35" s="126" t="s">
        <v>44</v>
      </c>
      <c r="E35" s="115" t="s">
        <v>45</v>
      </c>
      <c r="F35" s="127">
        <f>ROUND((SUM(BE121:BE134)),  2)</f>
        <v>0</v>
      </c>
      <c r="I35" s="128">
        <v>0.21</v>
      </c>
      <c r="J35" s="127">
        <f>ROUND(((SUM(BE121:BE134))*I35),  2)</f>
        <v>0</v>
      </c>
      <c r="L35" s="37"/>
    </row>
    <row r="36" spans="2:12" s="1" customFormat="1" ht="14.45" customHeight="1">
      <c r="B36" s="37"/>
      <c r="E36" s="115" t="s">
        <v>46</v>
      </c>
      <c r="F36" s="127">
        <f>ROUND((SUM(BF121:BF134)),  2)</f>
        <v>0</v>
      </c>
      <c r="I36" s="128">
        <v>0.15</v>
      </c>
      <c r="J36" s="127">
        <f>ROUND(((SUM(BF121:BF134))*I36),  2)</f>
        <v>0</v>
      </c>
      <c r="L36" s="37"/>
    </row>
    <row r="37" spans="2:12" s="1" customFormat="1" ht="14.45" hidden="1" customHeight="1">
      <c r="B37" s="37"/>
      <c r="E37" s="115" t="s">
        <v>47</v>
      </c>
      <c r="F37" s="127">
        <f>ROUND((SUM(BG121:BG134)),  2)</f>
        <v>0</v>
      </c>
      <c r="I37" s="128">
        <v>0.21</v>
      </c>
      <c r="J37" s="127">
        <f>0</f>
        <v>0</v>
      </c>
      <c r="L37" s="37"/>
    </row>
    <row r="38" spans="2:12" s="1" customFormat="1" ht="14.45" hidden="1" customHeight="1">
      <c r="B38" s="37"/>
      <c r="E38" s="115" t="s">
        <v>48</v>
      </c>
      <c r="F38" s="127">
        <f>ROUND((SUM(BH121:BH134)),  2)</f>
        <v>0</v>
      </c>
      <c r="I38" s="128">
        <v>0.15</v>
      </c>
      <c r="J38" s="127">
        <f>0</f>
        <v>0</v>
      </c>
      <c r="L38" s="37"/>
    </row>
    <row r="39" spans="2:12" s="1" customFormat="1" ht="14.45" hidden="1" customHeight="1">
      <c r="B39" s="37"/>
      <c r="E39" s="115" t="s">
        <v>49</v>
      </c>
      <c r="F39" s="127">
        <f>ROUND((SUM(BI121:BI134)),  2)</f>
        <v>0</v>
      </c>
      <c r="I39" s="128">
        <v>0</v>
      </c>
      <c r="J39" s="127">
        <f>0</f>
        <v>0</v>
      </c>
      <c r="L39" s="37"/>
    </row>
    <row r="40" spans="2:12" s="1" customFormat="1" ht="6.95" customHeight="1">
      <c r="B40" s="37"/>
      <c r="I40" s="116"/>
      <c r="L40" s="37"/>
    </row>
    <row r="41" spans="2:12" s="1" customFormat="1" ht="25.35" customHeight="1">
      <c r="B41" s="37"/>
      <c r="C41" s="129"/>
      <c r="D41" s="130" t="s">
        <v>50</v>
      </c>
      <c r="E41" s="131"/>
      <c r="F41" s="131"/>
      <c r="G41" s="132" t="s">
        <v>51</v>
      </c>
      <c r="H41" s="133" t="s">
        <v>52</v>
      </c>
      <c r="I41" s="134"/>
      <c r="J41" s="135">
        <f>SUM(J32:J39)</f>
        <v>0</v>
      </c>
      <c r="K41" s="136"/>
      <c r="L41" s="37"/>
    </row>
    <row r="42" spans="2:12" s="1" customFormat="1" ht="14.45" customHeight="1">
      <c r="B42" s="37"/>
      <c r="I42" s="116"/>
      <c r="L42" s="37"/>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7"/>
      <c r="D50" s="137" t="s">
        <v>53</v>
      </c>
      <c r="E50" s="138"/>
      <c r="F50" s="138"/>
      <c r="G50" s="137" t="s">
        <v>54</v>
      </c>
      <c r="H50" s="138"/>
      <c r="I50" s="139"/>
      <c r="J50" s="138"/>
      <c r="K50" s="138"/>
      <c r="L50" s="37"/>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7"/>
      <c r="D61" s="140" t="s">
        <v>55</v>
      </c>
      <c r="E61" s="141"/>
      <c r="F61" s="142" t="s">
        <v>56</v>
      </c>
      <c r="G61" s="140" t="s">
        <v>55</v>
      </c>
      <c r="H61" s="141"/>
      <c r="I61" s="143"/>
      <c r="J61" s="144" t="s">
        <v>56</v>
      </c>
      <c r="K61" s="141"/>
      <c r="L61" s="37"/>
    </row>
    <row r="62" spans="2:12" ht="11.25">
      <c r="B62" s="19"/>
      <c r="L62" s="19"/>
    </row>
    <row r="63" spans="2:12" ht="11.25">
      <c r="B63" s="19"/>
      <c r="L63" s="19"/>
    </row>
    <row r="64" spans="2:12" ht="11.25">
      <c r="B64" s="19"/>
      <c r="L64" s="19"/>
    </row>
    <row r="65" spans="2:12" s="1" customFormat="1" ht="12.75">
      <c r="B65" s="37"/>
      <c r="D65" s="137" t="s">
        <v>57</v>
      </c>
      <c r="E65" s="138"/>
      <c r="F65" s="138"/>
      <c r="G65" s="137" t="s">
        <v>58</v>
      </c>
      <c r="H65" s="138"/>
      <c r="I65" s="139"/>
      <c r="J65" s="138"/>
      <c r="K65" s="138"/>
      <c r="L65" s="37"/>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7"/>
      <c r="D76" s="140" t="s">
        <v>55</v>
      </c>
      <c r="E76" s="141"/>
      <c r="F76" s="142" t="s">
        <v>56</v>
      </c>
      <c r="G76" s="140" t="s">
        <v>55</v>
      </c>
      <c r="H76" s="141"/>
      <c r="I76" s="143"/>
      <c r="J76" s="144" t="s">
        <v>56</v>
      </c>
      <c r="K76" s="141"/>
      <c r="L76" s="37"/>
    </row>
    <row r="77" spans="2:12" s="1" customFormat="1" ht="14.45" customHeight="1">
      <c r="B77" s="145"/>
      <c r="C77" s="146"/>
      <c r="D77" s="146"/>
      <c r="E77" s="146"/>
      <c r="F77" s="146"/>
      <c r="G77" s="146"/>
      <c r="H77" s="146"/>
      <c r="I77" s="147"/>
      <c r="J77" s="146"/>
      <c r="K77" s="146"/>
      <c r="L77" s="37"/>
    </row>
    <row r="81" spans="2:12" s="1" customFormat="1" ht="6.95" customHeight="1">
      <c r="B81" s="148"/>
      <c r="C81" s="149"/>
      <c r="D81" s="149"/>
      <c r="E81" s="149"/>
      <c r="F81" s="149"/>
      <c r="G81" s="149"/>
      <c r="H81" s="149"/>
      <c r="I81" s="150"/>
      <c r="J81" s="149"/>
      <c r="K81" s="149"/>
      <c r="L81" s="37"/>
    </row>
    <row r="82" spans="2:12" s="1" customFormat="1" ht="24.95" customHeight="1">
      <c r="B82" s="33"/>
      <c r="C82" s="22" t="s">
        <v>193</v>
      </c>
      <c r="D82" s="34"/>
      <c r="E82" s="34"/>
      <c r="F82" s="34"/>
      <c r="G82" s="34"/>
      <c r="H82" s="34"/>
      <c r="I82" s="116"/>
      <c r="J82" s="34"/>
      <c r="K82" s="34"/>
      <c r="L82" s="37"/>
    </row>
    <row r="83" spans="2:12" s="1" customFormat="1" ht="6.95" customHeight="1">
      <c r="B83" s="33"/>
      <c r="C83" s="34"/>
      <c r="D83" s="34"/>
      <c r="E83" s="34"/>
      <c r="F83" s="34"/>
      <c r="G83" s="34"/>
      <c r="H83" s="34"/>
      <c r="I83" s="116"/>
      <c r="J83" s="34"/>
      <c r="K83" s="34"/>
      <c r="L83" s="37"/>
    </row>
    <row r="84" spans="2:12" s="1" customFormat="1" ht="12" customHeight="1">
      <c r="B84" s="33"/>
      <c r="C84" s="28" t="s">
        <v>16</v>
      </c>
      <c r="D84" s="34"/>
      <c r="E84" s="34"/>
      <c r="F84" s="34"/>
      <c r="G84" s="34"/>
      <c r="H84" s="34"/>
      <c r="I84" s="116"/>
      <c r="J84" s="34"/>
      <c r="K84" s="34"/>
      <c r="L84" s="37"/>
    </row>
    <row r="85" spans="2:12" s="1" customFormat="1" ht="16.5" customHeight="1">
      <c r="B85" s="33"/>
      <c r="C85" s="34"/>
      <c r="D85" s="34"/>
      <c r="E85" s="314" t="str">
        <f>E7</f>
        <v>PPV, ř.km 0,000-18,500 - oprava betonového pláště</v>
      </c>
      <c r="F85" s="315"/>
      <c r="G85" s="315"/>
      <c r="H85" s="315"/>
      <c r="I85" s="116"/>
      <c r="J85" s="34"/>
      <c r="K85" s="34"/>
      <c r="L85" s="37"/>
    </row>
    <row r="86" spans="2:12" ht="12" customHeight="1">
      <c r="B86" s="20"/>
      <c r="C86" s="28" t="s">
        <v>188</v>
      </c>
      <c r="D86" s="21"/>
      <c r="E86" s="21"/>
      <c r="F86" s="21"/>
      <c r="G86" s="21"/>
      <c r="H86" s="21"/>
      <c r="J86" s="21"/>
      <c r="K86" s="21"/>
      <c r="L86" s="19"/>
    </row>
    <row r="87" spans="2:12" s="1" customFormat="1" ht="16.5" customHeight="1">
      <c r="B87" s="33"/>
      <c r="C87" s="34"/>
      <c r="D87" s="34"/>
      <c r="E87" s="314" t="s">
        <v>339</v>
      </c>
      <c r="F87" s="316"/>
      <c r="G87" s="316"/>
      <c r="H87" s="316"/>
      <c r="I87" s="116"/>
      <c r="J87" s="34"/>
      <c r="K87" s="34"/>
      <c r="L87" s="37"/>
    </row>
    <row r="88" spans="2:12" s="1" customFormat="1" ht="12" customHeight="1">
      <c r="B88" s="33"/>
      <c r="C88" s="28" t="s">
        <v>190</v>
      </c>
      <c r="D88" s="34"/>
      <c r="E88" s="34"/>
      <c r="F88" s="34"/>
      <c r="G88" s="34"/>
      <c r="H88" s="34"/>
      <c r="I88" s="116"/>
      <c r="J88" s="34"/>
      <c r="K88" s="34"/>
      <c r="L88" s="37"/>
    </row>
    <row r="89" spans="2:12" s="1" customFormat="1" ht="16.5" customHeight="1">
      <c r="B89" s="33"/>
      <c r="C89" s="34"/>
      <c r="D89" s="34"/>
      <c r="E89" s="282" t="str">
        <f>E11</f>
        <v xml:space="preserve">VON08a - Vedlejší a ostatním náklady D.8 (sdružené koryto) </v>
      </c>
      <c r="F89" s="316"/>
      <c r="G89" s="316"/>
      <c r="H89" s="316"/>
      <c r="I89" s="116"/>
      <c r="J89" s="34"/>
      <c r="K89" s="34"/>
      <c r="L89" s="37"/>
    </row>
    <row r="90" spans="2:12" s="1" customFormat="1" ht="6.95" customHeight="1">
      <c r="B90" s="33"/>
      <c r="C90" s="34"/>
      <c r="D90" s="34"/>
      <c r="E90" s="34"/>
      <c r="F90" s="34"/>
      <c r="G90" s="34"/>
      <c r="H90" s="34"/>
      <c r="I90" s="116"/>
      <c r="J90" s="34"/>
      <c r="K90" s="34"/>
      <c r="L90" s="37"/>
    </row>
    <row r="91" spans="2:12" s="1" customFormat="1" ht="12" customHeight="1">
      <c r="B91" s="33"/>
      <c r="C91" s="28" t="s">
        <v>20</v>
      </c>
      <c r="D91" s="34"/>
      <c r="E91" s="34"/>
      <c r="F91" s="26" t="str">
        <f>F14</f>
        <v xml:space="preserve"> </v>
      </c>
      <c r="G91" s="34"/>
      <c r="H91" s="34"/>
      <c r="I91" s="117" t="s">
        <v>22</v>
      </c>
      <c r="J91" s="60" t="str">
        <f>IF(J14="","",J14)</f>
        <v>13. 5. 2019</v>
      </c>
      <c r="K91" s="34"/>
      <c r="L91" s="37"/>
    </row>
    <row r="92" spans="2:12" s="1" customFormat="1" ht="6.95" customHeight="1">
      <c r="B92" s="33"/>
      <c r="C92" s="34"/>
      <c r="D92" s="34"/>
      <c r="E92" s="34"/>
      <c r="F92" s="34"/>
      <c r="G92" s="34"/>
      <c r="H92" s="34"/>
      <c r="I92" s="116"/>
      <c r="J92" s="34"/>
      <c r="K92" s="34"/>
      <c r="L92" s="37"/>
    </row>
    <row r="93" spans="2:12" s="1" customFormat="1" ht="27.95" customHeight="1">
      <c r="B93" s="33"/>
      <c r="C93" s="28" t="s">
        <v>24</v>
      </c>
      <c r="D93" s="34"/>
      <c r="E93" s="34"/>
      <c r="F93" s="26" t="str">
        <f>E17</f>
        <v>Povodí Ohře, s.p.</v>
      </c>
      <c r="G93" s="34"/>
      <c r="H93" s="34"/>
      <c r="I93" s="117" t="s">
        <v>32</v>
      </c>
      <c r="J93" s="31" t="str">
        <f>E23</f>
        <v xml:space="preserve">AZ Consult, spol. s r.o. </v>
      </c>
      <c r="K93" s="34"/>
      <c r="L93" s="37"/>
    </row>
    <row r="94" spans="2:12" s="1" customFormat="1" ht="15.2" customHeight="1">
      <c r="B94" s="33"/>
      <c r="C94" s="28" t="s">
        <v>30</v>
      </c>
      <c r="D94" s="34"/>
      <c r="E94" s="34"/>
      <c r="F94" s="26" t="str">
        <f>IF(E20="","",E20)</f>
        <v>Vyplň údaj</v>
      </c>
      <c r="G94" s="34"/>
      <c r="H94" s="34"/>
      <c r="I94" s="117" t="s">
        <v>37</v>
      </c>
      <c r="J94" s="31" t="str">
        <f>E26</f>
        <v xml:space="preserve"> </v>
      </c>
      <c r="K94" s="34"/>
      <c r="L94" s="37"/>
    </row>
    <row r="95" spans="2:12" s="1" customFormat="1" ht="10.35" customHeight="1">
      <c r="B95" s="33"/>
      <c r="C95" s="34"/>
      <c r="D95" s="34"/>
      <c r="E95" s="34"/>
      <c r="F95" s="34"/>
      <c r="G95" s="34"/>
      <c r="H95" s="34"/>
      <c r="I95" s="116"/>
      <c r="J95" s="34"/>
      <c r="K95" s="34"/>
      <c r="L95" s="37"/>
    </row>
    <row r="96" spans="2:12" s="1" customFormat="1" ht="29.25" customHeight="1">
      <c r="B96" s="33"/>
      <c r="C96" s="151" t="s">
        <v>194</v>
      </c>
      <c r="D96" s="152"/>
      <c r="E96" s="152"/>
      <c r="F96" s="152"/>
      <c r="G96" s="152"/>
      <c r="H96" s="152"/>
      <c r="I96" s="153"/>
      <c r="J96" s="154" t="s">
        <v>195</v>
      </c>
      <c r="K96" s="152"/>
      <c r="L96" s="37"/>
    </row>
    <row r="97" spans="2:47" s="1" customFormat="1" ht="10.35" customHeight="1">
      <c r="B97" s="33"/>
      <c r="C97" s="34"/>
      <c r="D97" s="34"/>
      <c r="E97" s="34"/>
      <c r="F97" s="34"/>
      <c r="G97" s="34"/>
      <c r="H97" s="34"/>
      <c r="I97" s="116"/>
      <c r="J97" s="34"/>
      <c r="K97" s="34"/>
      <c r="L97" s="37"/>
    </row>
    <row r="98" spans="2:47" s="1" customFormat="1" ht="22.9" customHeight="1">
      <c r="B98" s="33"/>
      <c r="C98" s="155" t="s">
        <v>196</v>
      </c>
      <c r="D98" s="34"/>
      <c r="E98" s="34"/>
      <c r="F98" s="34"/>
      <c r="G98" s="34"/>
      <c r="H98" s="34"/>
      <c r="I98" s="116"/>
      <c r="J98" s="78">
        <f>J121</f>
        <v>0</v>
      </c>
      <c r="K98" s="34"/>
      <c r="L98" s="37"/>
      <c r="AU98" s="16" t="s">
        <v>197</v>
      </c>
    </row>
    <row r="99" spans="2:47" s="8" customFormat="1" ht="24.95" customHeight="1">
      <c r="B99" s="156"/>
      <c r="C99" s="157"/>
      <c r="D99" s="158" t="s">
        <v>281</v>
      </c>
      <c r="E99" s="159"/>
      <c r="F99" s="159"/>
      <c r="G99" s="159"/>
      <c r="H99" s="159"/>
      <c r="I99" s="160"/>
      <c r="J99" s="161">
        <f>J122</f>
        <v>0</v>
      </c>
      <c r="K99" s="157"/>
      <c r="L99" s="162"/>
    </row>
    <row r="100" spans="2:47" s="1" customFormat="1" ht="21.75" customHeight="1">
      <c r="B100" s="33"/>
      <c r="C100" s="34"/>
      <c r="D100" s="34"/>
      <c r="E100" s="34"/>
      <c r="F100" s="34"/>
      <c r="G100" s="34"/>
      <c r="H100" s="34"/>
      <c r="I100" s="116"/>
      <c r="J100" s="34"/>
      <c r="K100" s="34"/>
      <c r="L100" s="37"/>
    </row>
    <row r="101" spans="2:47" s="1" customFormat="1" ht="6.95" customHeight="1">
      <c r="B101" s="48"/>
      <c r="C101" s="49"/>
      <c r="D101" s="49"/>
      <c r="E101" s="49"/>
      <c r="F101" s="49"/>
      <c r="G101" s="49"/>
      <c r="H101" s="49"/>
      <c r="I101" s="147"/>
      <c r="J101" s="49"/>
      <c r="K101" s="49"/>
      <c r="L101" s="37"/>
    </row>
    <row r="105" spans="2:47" s="1" customFormat="1" ht="6.95" customHeight="1">
      <c r="B105" s="50"/>
      <c r="C105" s="51"/>
      <c r="D105" s="51"/>
      <c r="E105" s="51"/>
      <c r="F105" s="51"/>
      <c r="G105" s="51"/>
      <c r="H105" s="51"/>
      <c r="I105" s="150"/>
      <c r="J105" s="51"/>
      <c r="K105" s="51"/>
      <c r="L105" s="37"/>
    </row>
    <row r="106" spans="2:47" s="1" customFormat="1" ht="24.95" customHeight="1">
      <c r="B106" s="33"/>
      <c r="C106" s="22" t="s">
        <v>204</v>
      </c>
      <c r="D106" s="34"/>
      <c r="E106" s="34"/>
      <c r="F106" s="34"/>
      <c r="G106" s="34"/>
      <c r="H106" s="34"/>
      <c r="I106" s="116"/>
      <c r="J106" s="34"/>
      <c r="K106" s="34"/>
      <c r="L106" s="37"/>
    </row>
    <row r="107" spans="2:47" s="1" customFormat="1" ht="6.95" customHeight="1">
      <c r="B107" s="33"/>
      <c r="C107" s="34"/>
      <c r="D107" s="34"/>
      <c r="E107" s="34"/>
      <c r="F107" s="34"/>
      <c r="G107" s="34"/>
      <c r="H107" s="34"/>
      <c r="I107" s="116"/>
      <c r="J107" s="34"/>
      <c r="K107" s="34"/>
      <c r="L107" s="37"/>
    </row>
    <row r="108" spans="2:47" s="1" customFormat="1" ht="12" customHeight="1">
      <c r="B108" s="33"/>
      <c r="C108" s="28" t="s">
        <v>16</v>
      </c>
      <c r="D108" s="34"/>
      <c r="E108" s="34"/>
      <c r="F108" s="34"/>
      <c r="G108" s="34"/>
      <c r="H108" s="34"/>
      <c r="I108" s="116"/>
      <c r="J108" s="34"/>
      <c r="K108" s="34"/>
      <c r="L108" s="37"/>
    </row>
    <row r="109" spans="2:47" s="1" customFormat="1" ht="16.5" customHeight="1">
      <c r="B109" s="33"/>
      <c r="C109" s="34"/>
      <c r="D109" s="34"/>
      <c r="E109" s="314" t="str">
        <f>E7</f>
        <v>PPV, ř.km 0,000-18,500 - oprava betonového pláště</v>
      </c>
      <c r="F109" s="315"/>
      <c r="G109" s="315"/>
      <c r="H109" s="315"/>
      <c r="I109" s="116"/>
      <c r="J109" s="34"/>
      <c r="K109" s="34"/>
      <c r="L109" s="37"/>
    </row>
    <row r="110" spans="2:47" ht="12" customHeight="1">
      <c r="B110" s="20"/>
      <c r="C110" s="28" t="s">
        <v>188</v>
      </c>
      <c r="D110" s="21"/>
      <c r="E110" s="21"/>
      <c r="F110" s="21"/>
      <c r="G110" s="21"/>
      <c r="H110" s="21"/>
      <c r="J110" s="21"/>
      <c r="K110" s="21"/>
      <c r="L110" s="19"/>
    </row>
    <row r="111" spans="2:47" s="1" customFormat="1" ht="16.5" customHeight="1">
      <c r="B111" s="33"/>
      <c r="C111" s="34"/>
      <c r="D111" s="34"/>
      <c r="E111" s="314" t="s">
        <v>339</v>
      </c>
      <c r="F111" s="316"/>
      <c r="G111" s="316"/>
      <c r="H111" s="316"/>
      <c r="I111" s="116"/>
      <c r="J111" s="34"/>
      <c r="K111" s="34"/>
      <c r="L111" s="37"/>
    </row>
    <row r="112" spans="2:47" s="1" customFormat="1" ht="12" customHeight="1">
      <c r="B112" s="33"/>
      <c r="C112" s="28" t="s">
        <v>190</v>
      </c>
      <c r="D112" s="34"/>
      <c r="E112" s="34"/>
      <c r="F112" s="34"/>
      <c r="G112" s="34"/>
      <c r="H112" s="34"/>
      <c r="I112" s="116"/>
      <c r="J112" s="34"/>
      <c r="K112" s="34"/>
      <c r="L112" s="37"/>
    </row>
    <row r="113" spans="2:65" s="1" customFormat="1" ht="16.5" customHeight="1">
      <c r="B113" s="33"/>
      <c r="C113" s="34"/>
      <c r="D113" s="34"/>
      <c r="E113" s="282" t="str">
        <f>E11</f>
        <v xml:space="preserve">VON08a - Vedlejší a ostatním náklady D.8 (sdružené koryto) </v>
      </c>
      <c r="F113" s="316"/>
      <c r="G113" s="316"/>
      <c r="H113" s="316"/>
      <c r="I113" s="116"/>
      <c r="J113" s="34"/>
      <c r="K113" s="34"/>
      <c r="L113" s="37"/>
    </row>
    <row r="114" spans="2:65" s="1" customFormat="1" ht="6.95" customHeight="1">
      <c r="B114" s="33"/>
      <c r="C114" s="34"/>
      <c r="D114" s="34"/>
      <c r="E114" s="34"/>
      <c r="F114" s="34"/>
      <c r="G114" s="34"/>
      <c r="H114" s="34"/>
      <c r="I114" s="116"/>
      <c r="J114" s="34"/>
      <c r="K114" s="34"/>
      <c r="L114" s="37"/>
    </row>
    <row r="115" spans="2:65" s="1" customFormat="1" ht="12" customHeight="1">
      <c r="B115" s="33"/>
      <c r="C115" s="28" t="s">
        <v>20</v>
      </c>
      <c r="D115" s="34"/>
      <c r="E115" s="34"/>
      <c r="F115" s="26" t="str">
        <f>F14</f>
        <v xml:space="preserve"> </v>
      </c>
      <c r="G115" s="34"/>
      <c r="H115" s="34"/>
      <c r="I115" s="117" t="s">
        <v>22</v>
      </c>
      <c r="J115" s="60" t="str">
        <f>IF(J14="","",J14)</f>
        <v>13. 5. 2019</v>
      </c>
      <c r="K115" s="34"/>
      <c r="L115" s="37"/>
    </row>
    <row r="116" spans="2:65" s="1" customFormat="1" ht="6.95" customHeight="1">
      <c r="B116" s="33"/>
      <c r="C116" s="34"/>
      <c r="D116" s="34"/>
      <c r="E116" s="34"/>
      <c r="F116" s="34"/>
      <c r="G116" s="34"/>
      <c r="H116" s="34"/>
      <c r="I116" s="116"/>
      <c r="J116" s="34"/>
      <c r="K116" s="34"/>
      <c r="L116" s="37"/>
    </row>
    <row r="117" spans="2:65" s="1" customFormat="1" ht="27.95" customHeight="1">
      <c r="B117" s="33"/>
      <c r="C117" s="28" t="s">
        <v>24</v>
      </c>
      <c r="D117" s="34"/>
      <c r="E117" s="34"/>
      <c r="F117" s="26" t="str">
        <f>E17</f>
        <v>Povodí Ohře, s.p.</v>
      </c>
      <c r="G117" s="34"/>
      <c r="H117" s="34"/>
      <c r="I117" s="117" t="s">
        <v>32</v>
      </c>
      <c r="J117" s="31" t="str">
        <f>E23</f>
        <v xml:space="preserve">AZ Consult, spol. s r.o. </v>
      </c>
      <c r="K117" s="34"/>
      <c r="L117" s="37"/>
    </row>
    <row r="118" spans="2:65" s="1" customFormat="1" ht="15.2" customHeight="1">
      <c r="B118" s="33"/>
      <c r="C118" s="28" t="s">
        <v>30</v>
      </c>
      <c r="D118" s="34"/>
      <c r="E118" s="34"/>
      <c r="F118" s="26" t="str">
        <f>IF(E20="","",E20)</f>
        <v>Vyplň údaj</v>
      </c>
      <c r="G118" s="34"/>
      <c r="H118" s="34"/>
      <c r="I118" s="117" t="s">
        <v>37</v>
      </c>
      <c r="J118" s="31" t="str">
        <f>E26</f>
        <v xml:space="preserve"> </v>
      </c>
      <c r="K118" s="34"/>
      <c r="L118" s="37"/>
    </row>
    <row r="119" spans="2:65" s="1" customFormat="1" ht="10.35" customHeight="1">
      <c r="B119" s="33"/>
      <c r="C119" s="34"/>
      <c r="D119" s="34"/>
      <c r="E119" s="34"/>
      <c r="F119" s="34"/>
      <c r="G119" s="34"/>
      <c r="H119" s="34"/>
      <c r="I119" s="116"/>
      <c r="J119" s="34"/>
      <c r="K119" s="34"/>
      <c r="L119" s="37"/>
    </row>
    <row r="120" spans="2:65" s="10" customFormat="1" ht="29.25" customHeight="1">
      <c r="B120" s="169"/>
      <c r="C120" s="170" t="s">
        <v>205</v>
      </c>
      <c r="D120" s="171" t="s">
        <v>65</v>
      </c>
      <c r="E120" s="171" t="s">
        <v>61</v>
      </c>
      <c r="F120" s="171" t="s">
        <v>62</v>
      </c>
      <c r="G120" s="171" t="s">
        <v>206</v>
      </c>
      <c r="H120" s="171" t="s">
        <v>207</v>
      </c>
      <c r="I120" s="172" t="s">
        <v>208</v>
      </c>
      <c r="J120" s="171" t="s">
        <v>195</v>
      </c>
      <c r="K120" s="173" t="s">
        <v>209</v>
      </c>
      <c r="L120" s="174"/>
      <c r="M120" s="69" t="s">
        <v>1</v>
      </c>
      <c r="N120" s="70" t="s">
        <v>44</v>
      </c>
      <c r="O120" s="70" t="s">
        <v>210</v>
      </c>
      <c r="P120" s="70" t="s">
        <v>211</v>
      </c>
      <c r="Q120" s="70" t="s">
        <v>212</v>
      </c>
      <c r="R120" s="70" t="s">
        <v>213</v>
      </c>
      <c r="S120" s="70" t="s">
        <v>214</v>
      </c>
      <c r="T120" s="71" t="s">
        <v>215</v>
      </c>
    </row>
    <row r="121" spans="2:65" s="1" customFormat="1" ht="22.9" customHeight="1">
      <c r="B121" s="33"/>
      <c r="C121" s="76" t="s">
        <v>216</v>
      </c>
      <c r="D121" s="34"/>
      <c r="E121" s="34"/>
      <c r="F121" s="34"/>
      <c r="G121" s="34"/>
      <c r="H121" s="34"/>
      <c r="I121" s="116"/>
      <c r="J121" s="175">
        <f>BK121</f>
        <v>0</v>
      </c>
      <c r="K121" s="34"/>
      <c r="L121" s="37"/>
      <c r="M121" s="72"/>
      <c r="N121" s="73"/>
      <c r="O121" s="73"/>
      <c r="P121" s="176">
        <f>P122</f>
        <v>0</v>
      </c>
      <c r="Q121" s="73"/>
      <c r="R121" s="176">
        <f>R122</f>
        <v>0</v>
      </c>
      <c r="S121" s="73"/>
      <c r="T121" s="177">
        <f>T122</f>
        <v>0</v>
      </c>
      <c r="AT121" s="16" t="s">
        <v>79</v>
      </c>
      <c r="AU121" s="16" t="s">
        <v>197</v>
      </c>
      <c r="BK121" s="178">
        <f>BK122</f>
        <v>0</v>
      </c>
    </row>
    <row r="122" spans="2:65" s="11" customFormat="1" ht="25.9" customHeight="1">
      <c r="B122" s="179"/>
      <c r="C122" s="180"/>
      <c r="D122" s="181" t="s">
        <v>79</v>
      </c>
      <c r="E122" s="182" t="s">
        <v>282</v>
      </c>
      <c r="F122" s="182" t="s">
        <v>283</v>
      </c>
      <c r="G122" s="180"/>
      <c r="H122" s="180"/>
      <c r="I122" s="183"/>
      <c r="J122" s="184">
        <f>BK122</f>
        <v>0</v>
      </c>
      <c r="K122" s="180"/>
      <c r="L122" s="185"/>
      <c r="M122" s="186"/>
      <c r="N122" s="187"/>
      <c r="O122" s="187"/>
      <c r="P122" s="188">
        <f>SUM(P123:P134)</f>
        <v>0</v>
      </c>
      <c r="Q122" s="187"/>
      <c r="R122" s="188">
        <f>SUM(R123:R134)</f>
        <v>0</v>
      </c>
      <c r="S122" s="187"/>
      <c r="T122" s="189">
        <f>SUM(T123:T134)</f>
        <v>0</v>
      </c>
      <c r="AR122" s="190" t="s">
        <v>87</v>
      </c>
      <c r="AT122" s="191" t="s">
        <v>79</v>
      </c>
      <c r="AU122" s="191" t="s">
        <v>80</v>
      </c>
      <c r="AY122" s="190" t="s">
        <v>219</v>
      </c>
      <c r="BK122" s="192">
        <f>SUM(BK123:BK134)</f>
        <v>0</v>
      </c>
    </row>
    <row r="123" spans="2:65" s="1" customFormat="1" ht="16.5" customHeight="1">
      <c r="B123" s="33"/>
      <c r="C123" s="195" t="s">
        <v>87</v>
      </c>
      <c r="D123" s="195" t="s">
        <v>221</v>
      </c>
      <c r="E123" s="196" t="s">
        <v>301</v>
      </c>
      <c r="F123" s="197" t="s">
        <v>285</v>
      </c>
      <c r="G123" s="198" t="s">
        <v>286</v>
      </c>
      <c r="H123" s="237"/>
      <c r="I123" s="200"/>
      <c r="J123" s="201">
        <f>ROUND(I123*H123,2)</f>
        <v>0</v>
      </c>
      <c r="K123" s="197" t="s">
        <v>1</v>
      </c>
      <c r="L123" s="37"/>
      <c r="M123" s="202" t="s">
        <v>1</v>
      </c>
      <c r="N123" s="203" t="s">
        <v>45</v>
      </c>
      <c r="O123" s="65"/>
      <c r="P123" s="204">
        <f>O123*H123</f>
        <v>0</v>
      </c>
      <c r="Q123" s="204">
        <v>0</v>
      </c>
      <c r="R123" s="204">
        <f>Q123*H123</f>
        <v>0</v>
      </c>
      <c r="S123" s="204">
        <v>0</v>
      </c>
      <c r="T123" s="205">
        <f>S123*H123</f>
        <v>0</v>
      </c>
      <c r="AR123" s="206" t="s">
        <v>225</v>
      </c>
      <c r="AT123" s="206" t="s">
        <v>221</v>
      </c>
      <c r="AU123" s="206" t="s">
        <v>87</v>
      </c>
      <c r="AY123" s="16" t="s">
        <v>219</v>
      </c>
      <c r="BE123" s="207">
        <f>IF(N123="základní",J123,0)</f>
        <v>0</v>
      </c>
      <c r="BF123" s="207">
        <f>IF(N123="snížená",J123,0)</f>
        <v>0</v>
      </c>
      <c r="BG123" s="207">
        <f>IF(N123="zákl. přenesená",J123,0)</f>
        <v>0</v>
      </c>
      <c r="BH123" s="207">
        <f>IF(N123="sníž. přenesená",J123,0)</f>
        <v>0</v>
      </c>
      <c r="BI123" s="207">
        <f>IF(N123="nulová",J123,0)</f>
        <v>0</v>
      </c>
      <c r="BJ123" s="16" t="s">
        <v>87</v>
      </c>
      <c r="BK123" s="207">
        <f>ROUND(I123*H123,2)</f>
        <v>0</v>
      </c>
      <c r="BL123" s="16" t="s">
        <v>225</v>
      </c>
      <c r="BM123" s="206" t="s">
        <v>89</v>
      </c>
    </row>
    <row r="124" spans="2:65" s="1" customFormat="1" ht="11.25">
      <c r="B124" s="33"/>
      <c r="C124" s="34"/>
      <c r="D124" s="208" t="s">
        <v>226</v>
      </c>
      <c r="E124" s="34"/>
      <c r="F124" s="209" t="s">
        <v>285</v>
      </c>
      <c r="G124" s="34"/>
      <c r="H124" s="34"/>
      <c r="I124" s="116"/>
      <c r="J124" s="34"/>
      <c r="K124" s="34"/>
      <c r="L124" s="37"/>
      <c r="M124" s="210"/>
      <c r="N124" s="65"/>
      <c r="O124" s="65"/>
      <c r="P124" s="65"/>
      <c r="Q124" s="65"/>
      <c r="R124" s="65"/>
      <c r="S124" s="65"/>
      <c r="T124" s="66"/>
      <c r="AT124" s="16" t="s">
        <v>226</v>
      </c>
      <c r="AU124" s="16" t="s">
        <v>87</v>
      </c>
    </row>
    <row r="125" spans="2:65" s="14" customFormat="1" ht="22.5">
      <c r="B125" s="238"/>
      <c r="C125" s="239"/>
      <c r="D125" s="208" t="s">
        <v>232</v>
      </c>
      <c r="E125" s="240" t="s">
        <v>1</v>
      </c>
      <c r="F125" s="241" t="s">
        <v>288</v>
      </c>
      <c r="G125" s="239"/>
      <c r="H125" s="240" t="s">
        <v>1</v>
      </c>
      <c r="I125" s="242"/>
      <c r="J125" s="239"/>
      <c r="K125" s="239"/>
      <c r="L125" s="243"/>
      <c r="M125" s="244"/>
      <c r="N125" s="245"/>
      <c r="O125" s="245"/>
      <c r="P125" s="245"/>
      <c r="Q125" s="245"/>
      <c r="R125" s="245"/>
      <c r="S125" s="245"/>
      <c r="T125" s="246"/>
      <c r="AT125" s="247" t="s">
        <v>232</v>
      </c>
      <c r="AU125" s="247" t="s">
        <v>87</v>
      </c>
      <c r="AV125" s="14" t="s">
        <v>87</v>
      </c>
      <c r="AW125" s="14" t="s">
        <v>36</v>
      </c>
      <c r="AX125" s="14" t="s">
        <v>80</v>
      </c>
      <c r="AY125" s="247" t="s">
        <v>219</v>
      </c>
    </row>
    <row r="126" spans="2:65" s="14" customFormat="1" ht="22.5">
      <c r="B126" s="238"/>
      <c r="C126" s="239"/>
      <c r="D126" s="208" t="s">
        <v>232</v>
      </c>
      <c r="E126" s="240" t="s">
        <v>1</v>
      </c>
      <c r="F126" s="241" t="s">
        <v>289</v>
      </c>
      <c r="G126" s="239"/>
      <c r="H126" s="240" t="s">
        <v>1</v>
      </c>
      <c r="I126" s="242"/>
      <c r="J126" s="239"/>
      <c r="K126" s="239"/>
      <c r="L126" s="243"/>
      <c r="M126" s="244"/>
      <c r="N126" s="245"/>
      <c r="O126" s="245"/>
      <c r="P126" s="245"/>
      <c r="Q126" s="245"/>
      <c r="R126" s="245"/>
      <c r="S126" s="245"/>
      <c r="T126" s="246"/>
      <c r="AT126" s="247" t="s">
        <v>232</v>
      </c>
      <c r="AU126" s="247" t="s">
        <v>87</v>
      </c>
      <c r="AV126" s="14" t="s">
        <v>87</v>
      </c>
      <c r="AW126" s="14" t="s">
        <v>36</v>
      </c>
      <c r="AX126" s="14" t="s">
        <v>80</v>
      </c>
      <c r="AY126" s="247" t="s">
        <v>219</v>
      </c>
    </row>
    <row r="127" spans="2:65" s="14" customFormat="1" ht="11.25">
      <c r="B127" s="238"/>
      <c r="C127" s="239"/>
      <c r="D127" s="208" t="s">
        <v>232</v>
      </c>
      <c r="E127" s="240" t="s">
        <v>1</v>
      </c>
      <c r="F127" s="241" t="s">
        <v>290</v>
      </c>
      <c r="G127" s="239"/>
      <c r="H127" s="240" t="s">
        <v>1</v>
      </c>
      <c r="I127" s="242"/>
      <c r="J127" s="239"/>
      <c r="K127" s="239"/>
      <c r="L127" s="243"/>
      <c r="M127" s="244"/>
      <c r="N127" s="245"/>
      <c r="O127" s="245"/>
      <c r="P127" s="245"/>
      <c r="Q127" s="245"/>
      <c r="R127" s="245"/>
      <c r="S127" s="245"/>
      <c r="T127" s="246"/>
      <c r="AT127" s="247" t="s">
        <v>232</v>
      </c>
      <c r="AU127" s="247" t="s">
        <v>87</v>
      </c>
      <c r="AV127" s="14" t="s">
        <v>87</v>
      </c>
      <c r="AW127" s="14" t="s">
        <v>36</v>
      </c>
      <c r="AX127" s="14" t="s">
        <v>80</v>
      </c>
      <c r="AY127" s="247" t="s">
        <v>219</v>
      </c>
    </row>
    <row r="128" spans="2:65" s="14" customFormat="1" ht="22.5">
      <c r="B128" s="238"/>
      <c r="C128" s="239"/>
      <c r="D128" s="208" t="s">
        <v>232</v>
      </c>
      <c r="E128" s="240" t="s">
        <v>1</v>
      </c>
      <c r="F128" s="241" t="s">
        <v>291</v>
      </c>
      <c r="G128" s="239"/>
      <c r="H128" s="240" t="s">
        <v>1</v>
      </c>
      <c r="I128" s="242"/>
      <c r="J128" s="239"/>
      <c r="K128" s="239"/>
      <c r="L128" s="243"/>
      <c r="M128" s="244"/>
      <c r="N128" s="245"/>
      <c r="O128" s="245"/>
      <c r="P128" s="245"/>
      <c r="Q128" s="245"/>
      <c r="R128" s="245"/>
      <c r="S128" s="245"/>
      <c r="T128" s="246"/>
      <c r="AT128" s="247" t="s">
        <v>232</v>
      </c>
      <c r="AU128" s="247" t="s">
        <v>87</v>
      </c>
      <c r="AV128" s="14" t="s">
        <v>87</v>
      </c>
      <c r="AW128" s="14" t="s">
        <v>36</v>
      </c>
      <c r="AX128" s="14" t="s">
        <v>80</v>
      </c>
      <c r="AY128" s="247" t="s">
        <v>219</v>
      </c>
    </row>
    <row r="129" spans="2:51" s="14" customFormat="1" ht="11.25">
      <c r="B129" s="238"/>
      <c r="C129" s="239"/>
      <c r="D129" s="208" t="s">
        <v>232</v>
      </c>
      <c r="E129" s="240" t="s">
        <v>1</v>
      </c>
      <c r="F129" s="241" t="s">
        <v>292</v>
      </c>
      <c r="G129" s="239"/>
      <c r="H129" s="240" t="s">
        <v>1</v>
      </c>
      <c r="I129" s="242"/>
      <c r="J129" s="239"/>
      <c r="K129" s="239"/>
      <c r="L129" s="243"/>
      <c r="M129" s="244"/>
      <c r="N129" s="245"/>
      <c r="O129" s="245"/>
      <c r="P129" s="245"/>
      <c r="Q129" s="245"/>
      <c r="R129" s="245"/>
      <c r="S129" s="245"/>
      <c r="T129" s="246"/>
      <c r="AT129" s="247" t="s">
        <v>232</v>
      </c>
      <c r="AU129" s="247" t="s">
        <v>87</v>
      </c>
      <c r="AV129" s="14" t="s">
        <v>87</v>
      </c>
      <c r="AW129" s="14" t="s">
        <v>36</v>
      </c>
      <c r="AX129" s="14" t="s">
        <v>80</v>
      </c>
      <c r="AY129" s="247" t="s">
        <v>219</v>
      </c>
    </row>
    <row r="130" spans="2:51" s="14" customFormat="1" ht="11.25">
      <c r="B130" s="238"/>
      <c r="C130" s="239"/>
      <c r="D130" s="208" t="s">
        <v>232</v>
      </c>
      <c r="E130" s="240" t="s">
        <v>1</v>
      </c>
      <c r="F130" s="241" t="s">
        <v>293</v>
      </c>
      <c r="G130" s="239"/>
      <c r="H130" s="240" t="s">
        <v>1</v>
      </c>
      <c r="I130" s="242"/>
      <c r="J130" s="239"/>
      <c r="K130" s="239"/>
      <c r="L130" s="243"/>
      <c r="M130" s="244"/>
      <c r="N130" s="245"/>
      <c r="O130" s="245"/>
      <c r="P130" s="245"/>
      <c r="Q130" s="245"/>
      <c r="R130" s="245"/>
      <c r="S130" s="245"/>
      <c r="T130" s="246"/>
      <c r="AT130" s="247" t="s">
        <v>232</v>
      </c>
      <c r="AU130" s="247" t="s">
        <v>87</v>
      </c>
      <c r="AV130" s="14" t="s">
        <v>87</v>
      </c>
      <c r="AW130" s="14" t="s">
        <v>36</v>
      </c>
      <c r="AX130" s="14" t="s">
        <v>80</v>
      </c>
      <c r="AY130" s="247" t="s">
        <v>219</v>
      </c>
    </row>
    <row r="131" spans="2:51" s="14" customFormat="1" ht="22.5">
      <c r="B131" s="238"/>
      <c r="C131" s="239"/>
      <c r="D131" s="208" t="s">
        <v>232</v>
      </c>
      <c r="E131" s="240" t="s">
        <v>1</v>
      </c>
      <c r="F131" s="241" t="s">
        <v>294</v>
      </c>
      <c r="G131" s="239"/>
      <c r="H131" s="240" t="s">
        <v>1</v>
      </c>
      <c r="I131" s="242"/>
      <c r="J131" s="239"/>
      <c r="K131" s="239"/>
      <c r="L131" s="243"/>
      <c r="M131" s="244"/>
      <c r="N131" s="245"/>
      <c r="O131" s="245"/>
      <c r="P131" s="245"/>
      <c r="Q131" s="245"/>
      <c r="R131" s="245"/>
      <c r="S131" s="245"/>
      <c r="T131" s="246"/>
      <c r="AT131" s="247" t="s">
        <v>232</v>
      </c>
      <c r="AU131" s="247" t="s">
        <v>87</v>
      </c>
      <c r="AV131" s="14" t="s">
        <v>87</v>
      </c>
      <c r="AW131" s="14" t="s">
        <v>36</v>
      </c>
      <c r="AX131" s="14" t="s">
        <v>80</v>
      </c>
      <c r="AY131" s="247" t="s">
        <v>219</v>
      </c>
    </row>
    <row r="132" spans="2:51" s="14" customFormat="1" ht="11.25">
      <c r="B132" s="238"/>
      <c r="C132" s="239"/>
      <c r="D132" s="208" t="s">
        <v>232</v>
      </c>
      <c r="E132" s="240" t="s">
        <v>1</v>
      </c>
      <c r="F132" s="241" t="s">
        <v>295</v>
      </c>
      <c r="G132" s="239"/>
      <c r="H132" s="240" t="s">
        <v>1</v>
      </c>
      <c r="I132" s="242"/>
      <c r="J132" s="239"/>
      <c r="K132" s="239"/>
      <c r="L132" s="243"/>
      <c r="M132" s="244"/>
      <c r="N132" s="245"/>
      <c r="O132" s="245"/>
      <c r="P132" s="245"/>
      <c r="Q132" s="245"/>
      <c r="R132" s="245"/>
      <c r="S132" s="245"/>
      <c r="T132" s="246"/>
      <c r="AT132" s="247" t="s">
        <v>232</v>
      </c>
      <c r="AU132" s="247" t="s">
        <v>87</v>
      </c>
      <c r="AV132" s="14" t="s">
        <v>87</v>
      </c>
      <c r="AW132" s="14" t="s">
        <v>36</v>
      </c>
      <c r="AX132" s="14" t="s">
        <v>80</v>
      </c>
      <c r="AY132" s="247" t="s">
        <v>219</v>
      </c>
    </row>
    <row r="133" spans="2:51" s="12" customFormat="1" ht="11.25">
      <c r="B133" s="211"/>
      <c r="C133" s="212"/>
      <c r="D133" s="208" t="s">
        <v>232</v>
      </c>
      <c r="E133" s="213" t="s">
        <v>1</v>
      </c>
      <c r="F133" s="214" t="s">
        <v>296</v>
      </c>
      <c r="G133" s="212"/>
      <c r="H133" s="215">
        <v>0.03</v>
      </c>
      <c r="I133" s="216"/>
      <c r="J133" s="212"/>
      <c r="K133" s="212"/>
      <c r="L133" s="217"/>
      <c r="M133" s="218"/>
      <c r="N133" s="219"/>
      <c r="O133" s="219"/>
      <c r="P133" s="219"/>
      <c r="Q133" s="219"/>
      <c r="R133" s="219"/>
      <c r="S133" s="219"/>
      <c r="T133" s="220"/>
      <c r="AT133" s="221" t="s">
        <v>232</v>
      </c>
      <c r="AU133" s="221" t="s">
        <v>87</v>
      </c>
      <c r="AV133" s="12" t="s">
        <v>89</v>
      </c>
      <c r="AW133" s="12" t="s">
        <v>36</v>
      </c>
      <c r="AX133" s="12" t="s">
        <v>80</v>
      </c>
      <c r="AY133" s="221" t="s">
        <v>219</v>
      </c>
    </row>
    <row r="134" spans="2:51" s="13" customFormat="1" ht="11.25">
      <c r="B134" s="222"/>
      <c r="C134" s="223"/>
      <c r="D134" s="208" t="s">
        <v>232</v>
      </c>
      <c r="E134" s="224" t="s">
        <v>1</v>
      </c>
      <c r="F134" s="225" t="s">
        <v>234</v>
      </c>
      <c r="G134" s="223"/>
      <c r="H134" s="226">
        <v>0.03</v>
      </c>
      <c r="I134" s="227"/>
      <c r="J134" s="223"/>
      <c r="K134" s="223"/>
      <c r="L134" s="228"/>
      <c r="M134" s="248"/>
      <c r="N134" s="249"/>
      <c r="O134" s="249"/>
      <c r="P134" s="249"/>
      <c r="Q134" s="249"/>
      <c r="R134" s="249"/>
      <c r="S134" s="249"/>
      <c r="T134" s="250"/>
      <c r="AT134" s="232" t="s">
        <v>232</v>
      </c>
      <c r="AU134" s="232" t="s">
        <v>87</v>
      </c>
      <c r="AV134" s="13" t="s">
        <v>225</v>
      </c>
      <c r="AW134" s="13" t="s">
        <v>36</v>
      </c>
      <c r="AX134" s="13" t="s">
        <v>87</v>
      </c>
      <c r="AY134" s="232" t="s">
        <v>219</v>
      </c>
    </row>
    <row r="135" spans="2:51" s="1" customFormat="1" ht="6.95" customHeight="1">
      <c r="B135" s="48"/>
      <c r="C135" s="49"/>
      <c r="D135" s="49"/>
      <c r="E135" s="49"/>
      <c r="F135" s="49"/>
      <c r="G135" s="49"/>
      <c r="H135" s="49"/>
      <c r="I135" s="147"/>
      <c r="J135" s="49"/>
      <c r="K135" s="49"/>
      <c r="L135" s="37"/>
    </row>
  </sheetData>
  <sheetProtection algorithmName="SHA-512" hashValue="2ba3xTq6Rinp9L7yM8OOW7WkFBUsgXBIBsKiq4AgpcAz3/+2MCLZS+GI7KU4iyoXc+N5MZCaQcIcUYAroK9JDA==" saltValue="MVrLf0+nxQ5U8nEj/mML/ceJvtZOmqzCEDbQs1jjYQlsbte0BORTEob1IDCJaGAj6N0FDORn61zUQWw5mtyBGA==" spinCount="100000" sheet="1" objects="1" scenarios="1" formatColumns="0" formatRows="0" autoFilter="0"/>
  <autoFilter ref="C120:K134"/>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8"/>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9"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3"/>
      <c r="M2" s="273"/>
      <c r="N2" s="273"/>
      <c r="O2" s="273"/>
      <c r="P2" s="273"/>
      <c r="Q2" s="273"/>
      <c r="R2" s="273"/>
      <c r="S2" s="273"/>
      <c r="T2" s="273"/>
      <c r="U2" s="273"/>
      <c r="V2" s="273"/>
      <c r="AT2" s="16" t="s">
        <v>142</v>
      </c>
    </row>
    <row r="3" spans="2:46" ht="6.95" customHeight="1">
      <c r="B3" s="110"/>
      <c r="C3" s="111"/>
      <c r="D3" s="111"/>
      <c r="E3" s="111"/>
      <c r="F3" s="111"/>
      <c r="G3" s="111"/>
      <c r="H3" s="111"/>
      <c r="I3" s="112"/>
      <c r="J3" s="111"/>
      <c r="K3" s="111"/>
      <c r="L3" s="19"/>
      <c r="AT3" s="16" t="s">
        <v>89</v>
      </c>
    </row>
    <row r="4" spans="2:46" ht="24.95" customHeight="1">
      <c r="B4" s="19"/>
      <c r="D4" s="113" t="s">
        <v>187</v>
      </c>
      <c r="L4" s="19"/>
      <c r="M4" s="114" t="s">
        <v>10</v>
      </c>
      <c r="AT4" s="16" t="s">
        <v>4</v>
      </c>
    </row>
    <row r="5" spans="2:46" ht="6.95" customHeight="1">
      <c r="B5" s="19"/>
      <c r="L5" s="19"/>
    </row>
    <row r="6" spans="2:46" ht="12" customHeight="1">
      <c r="B6" s="19"/>
      <c r="D6" s="115" t="s">
        <v>16</v>
      </c>
      <c r="L6" s="19"/>
    </row>
    <row r="7" spans="2:46" ht="16.5" customHeight="1">
      <c r="B7" s="19"/>
      <c r="E7" s="307" t="str">
        <f>'Rekapitulace stavby'!K6</f>
        <v>PPV, ř.km 0,000-18,500 - oprava betonového pláště</v>
      </c>
      <c r="F7" s="308"/>
      <c r="G7" s="308"/>
      <c r="H7" s="308"/>
      <c r="L7" s="19"/>
    </row>
    <row r="8" spans="2:46" ht="12" customHeight="1">
      <c r="B8" s="19"/>
      <c r="D8" s="115" t="s">
        <v>188</v>
      </c>
      <c r="L8" s="19"/>
    </row>
    <row r="9" spans="2:46" s="1" customFormat="1" ht="16.5" customHeight="1">
      <c r="B9" s="37"/>
      <c r="E9" s="307" t="s">
        <v>368</v>
      </c>
      <c r="F9" s="309"/>
      <c r="G9" s="309"/>
      <c r="H9" s="309"/>
      <c r="I9" s="116"/>
      <c r="L9" s="37"/>
    </row>
    <row r="10" spans="2:46" s="1" customFormat="1" ht="12" customHeight="1">
      <c r="B10" s="37"/>
      <c r="D10" s="115" t="s">
        <v>190</v>
      </c>
      <c r="I10" s="116"/>
      <c r="L10" s="37"/>
    </row>
    <row r="11" spans="2:46" s="1" customFormat="1" ht="36.950000000000003" customHeight="1">
      <c r="B11" s="37"/>
      <c r="E11" s="310" t="s">
        <v>369</v>
      </c>
      <c r="F11" s="309"/>
      <c r="G11" s="309"/>
      <c r="H11" s="309"/>
      <c r="I11" s="116"/>
      <c r="L11" s="37"/>
    </row>
    <row r="12" spans="2:46" s="1" customFormat="1" ht="11.25">
      <c r="B12" s="37"/>
      <c r="I12" s="116"/>
      <c r="L12" s="37"/>
    </row>
    <row r="13" spans="2:46" s="1" customFormat="1" ht="12" customHeight="1">
      <c r="B13" s="37"/>
      <c r="D13" s="115" t="s">
        <v>18</v>
      </c>
      <c r="F13" s="104" t="s">
        <v>1</v>
      </c>
      <c r="I13" s="117" t="s">
        <v>19</v>
      </c>
      <c r="J13" s="104" t="s">
        <v>1</v>
      </c>
      <c r="L13" s="37"/>
    </row>
    <row r="14" spans="2:46" s="1" customFormat="1" ht="12" customHeight="1">
      <c r="B14" s="37"/>
      <c r="D14" s="115" t="s">
        <v>20</v>
      </c>
      <c r="F14" s="104" t="s">
        <v>21</v>
      </c>
      <c r="I14" s="117" t="s">
        <v>22</v>
      </c>
      <c r="J14" s="118" t="str">
        <f>'Rekapitulace stavby'!AN8</f>
        <v>13. 5. 2019</v>
      </c>
      <c r="L14" s="37"/>
    </row>
    <row r="15" spans="2:46" s="1" customFormat="1" ht="10.9" customHeight="1">
      <c r="B15" s="37"/>
      <c r="I15" s="116"/>
      <c r="L15" s="37"/>
    </row>
    <row r="16" spans="2:46" s="1" customFormat="1" ht="12" customHeight="1">
      <c r="B16" s="37"/>
      <c r="D16" s="115" t="s">
        <v>24</v>
      </c>
      <c r="I16" s="117" t="s">
        <v>25</v>
      </c>
      <c r="J16" s="104" t="str">
        <f>IF('Rekapitulace stavby'!AN10="","",'Rekapitulace stavby'!AN10)</f>
        <v>70889988</v>
      </c>
      <c r="L16" s="37"/>
    </row>
    <row r="17" spans="2:12" s="1" customFormat="1" ht="18" customHeight="1">
      <c r="B17" s="37"/>
      <c r="E17" s="104" t="str">
        <f>IF('Rekapitulace stavby'!E11="","",'Rekapitulace stavby'!E11)</f>
        <v>Povodí Ohře, s.p.</v>
      </c>
      <c r="I17" s="117" t="s">
        <v>28</v>
      </c>
      <c r="J17" s="104" t="str">
        <f>IF('Rekapitulace stavby'!AN11="","",'Rekapitulace stavby'!AN11)</f>
        <v>CZ70889988</v>
      </c>
      <c r="L17" s="37"/>
    </row>
    <row r="18" spans="2:12" s="1" customFormat="1" ht="6.95" customHeight="1">
      <c r="B18" s="37"/>
      <c r="I18" s="116"/>
      <c r="L18" s="37"/>
    </row>
    <row r="19" spans="2:12" s="1" customFormat="1" ht="12" customHeight="1">
      <c r="B19" s="37"/>
      <c r="D19" s="115" t="s">
        <v>30</v>
      </c>
      <c r="I19" s="117" t="s">
        <v>25</v>
      </c>
      <c r="J19" s="29" t="str">
        <f>'Rekapitulace stavby'!AN13</f>
        <v>Vyplň údaj</v>
      </c>
      <c r="L19" s="37"/>
    </row>
    <row r="20" spans="2:12" s="1" customFormat="1" ht="18" customHeight="1">
      <c r="B20" s="37"/>
      <c r="E20" s="311" t="str">
        <f>'Rekapitulace stavby'!E14</f>
        <v>Vyplň údaj</v>
      </c>
      <c r="F20" s="312"/>
      <c r="G20" s="312"/>
      <c r="H20" s="312"/>
      <c r="I20" s="117" t="s">
        <v>28</v>
      </c>
      <c r="J20" s="29" t="str">
        <f>'Rekapitulace stavby'!AN14</f>
        <v>Vyplň údaj</v>
      </c>
      <c r="L20" s="37"/>
    </row>
    <row r="21" spans="2:12" s="1" customFormat="1" ht="6.95" customHeight="1">
      <c r="B21" s="37"/>
      <c r="I21" s="116"/>
      <c r="L21" s="37"/>
    </row>
    <row r="22" spans="2:12" s="1" customFormat="1" ht="12" customHeight="1">
      <c r="B22" s="37"/>
      <c r="D22" s="115" t="s">
        <v>32</v>
      </c>
      <c r="I22" s="117" t="s">
        <v>25</v>
      </c>
      <c r="J22" s="104" t="str">
        <f>IF('Rekapitulace stavby'!AN16="","",'Rekapitulace stavby'!AN16)</f>
        <v>44567430</v>
      </c>
      <c r="L22" s="37"/>
    </row>
    <row r="23" spans="2:12" s="1" customFormat="1" ht="18" customHeight="1">
      <c r="B23" s="37"/>
      <c r="E23" s="104" t="str">
        <f>IF('Rekapitulace stavby'!E17="","",'Rekapitulace stavby'!E17)</f>
        <v xml:space="preserve">AZ Consult, spol. s r.o. </v>
      </c>
      <c r="I23" s="117" t="s">
        <v>28</v>
      </c>
      <c r="J23" s="104" t="str">
        <f>IF('Rekapitulace stavby'!AN17="","",'Rekapitulace stavby'!AN17)</f>
        <v>CZ4456730</v>
      </c>
      <c r="L23" s="37"/>
    </row>
    <row r="24" spans="2:12" s="1" customFormat="1" ht="6.95" customHeight="1">
      <c r="B24" s="37"/>
      <c r="I24" s="116"/>
      <c r="L24" s="37"/>
    </row>
    <row r="25" spans="2:12" s="1" customFormat="1" ht="12" customHeight="1">
      <c r="B25" s="37"/>
      <c r="D25" s="115" t="s">
        <v>37</v>
      </c>
      <c r="I25" s="117" t="s">
        <v>25</v>
      </c>
      <c r="J25" s="104" t="str">
        <f>IF('Rekapitulace stavby'!AN19="","",'Rekapitulace stavby'!AN19)</f>
        <v/>
      </c>
      <c r="L25" s="37"/>
    </row>
    <row r="26" spans="2:12" s="1" customFormat="1" ht="18" customHeight="1">
      <c r="B26" s="37"/>
      <c r="E26" s="104" t="str">
        <f>IF('Rekapitulace stavby'!E20="","",'Rekapitulace stavby'!E20)</f>
        <v xml:space="preserve"> </v>
      </c>
      <c r="I26" s="117" t="s">
        <v>28</v>
      </c>
      <c r="J26" s="104" t="str">
        <f>IF('Rekapitulace stavby'!AN20="","",'Rekapitulace stavby'!AN20)</f>
        <v/>
      </c>
      <c r="L26" s="37"/>
    </row>
    <row r="27" spans="2:12" s="1" customFormat="1" ht="6.95" customHeight="1">
      <c r="B27" s="37"/>
      <c r="I27" s="116"/>
      <c r="L27" s="37"/>
    </row>
    <row r="28" spans="2:12" s="1" customFormat="1" ht="12" customHeight="1">
      <c r="B28" s="37"/>
      <c r="D28" s="115" t="s">
        <v>38</v>
      </c>
      <c r="I28" s="116"/>
      <c r="L28" s="37"/>
    </row>
    <row r="29" spans="2:12" s="7" customFormat="1" ht="16.5" customHeight="1">
      <c r="B29" s="119"/>
      <c r="E29" s="313" t="s">
        <v>370</v>
      </c>
      <c r="F29" s="313"/>
      <c r="G29" s="313"/>
      <c r="H29" s="313"/>
      <c r="I29" s="120"/>
      <c r="L29" s="119"/>
    </row>
    <row r="30" spans="2:12" s="1" customFormat="1" ht="6.95" customHeight="1">
      <c r="B30" s="37"/>
      <c r="I30" s="116"/>
      <c r="L30" s="37"/>
    </row>
    <row r="31" spans="2:12" s="1" customFormat="1" ht="6.95" customHeight="1">
      <c r="B31" s="37"/>
      <c r="D31" s="61"/>
      <c r="E31" s="61"/>
      <c r="F31" s="61"/>
      <c r="G31" s="61"/>
      <c r="H31" s="61"/>
      <c r="I31" s="121"/>
      <c r="J31" s="61"/>
      <c r="K31" s="61"/>
      <c r="L31" s="37"/>
    </row>
    <row r="32" spans="2:12" s="1" customFormat="1" ht="25.35" customHeight="1">
      <c r="B32" s="37"/>
      <c r="D32" s="122" t="s">
        <v>40</v>
      </c>
      <c r="I32" s="116"/>
      <c r="J32" s="123">
        <f>ROUND(J123, 2)</f>
        <v>0</v>
      </c>
      <c r="L32" s="37"/>
    </row>
    <row r="33" spans="2:12" s="1" customFormat="1" ht="6.95" customHeight="1">
      <c r="B33" s="37"/>
      <c r="D33" s="61"/>
      <c r="E33" s="61"/>
      <c r="F33" s="61"/>
      <c r="G33" s="61"/>
      <c r="H33" s="61"/>
      <c r="I33" s="121"/>
      <c r="J33" s="61"/>
      <c r="K33" s="61"/>
      <c r="L33" s="37"/>
    </row>
    <row r="34" spans="2:12" s="1" customFormat="1" ht="14.45" customHeight="1">
      <c r="B34" s="37"/>
      <c r="F34" s="124" t="s">
        <v>42</v>
      </c>
      <c r="I34" s="125" t="s">
        <v>41</v>
      </c>
      <c r="J34" s="124" t="s">
        <v>43</v>
      </c>
      <c r="L34" s="37"/>
    </row>
    <row r="35" spans="2:12" s="1" customFormat="1" ht="14.45" customHeight="1">
      <c r="B35" s="37"/>
      <c r="D35" s="126" t="s">
        <v>44</v>
      </c>
      <c r="E35" s="115" t="s">
        <v>45</v>
      </c>
      <c r="F35" s="127">
        <f>ROUND((SUM(BE123:BE137)),  2)</f>
        <v>0</v>
      </c>
      <c r="I35" s="128">
        <v>0.21</v>
      </c>
      <c r="J35" s="127">
        <f>ROUND(((SUM(BE123:BE137))*I35),  2)</f>
        <v>0</v>
      </c>
      <c r="L35" s="37"/>
    </row>
    <row r="36" spans="2:12" s="1" customFormat="1" ht="14.45" customHeight="1">
      <c r="B36" s="37"/>
      <c r="E36" s="115" t="s">
        <v>46</v>
      </c>
      <c r="F36" s="127">
        <f>ROUND((SUM(BF123:BF137)),  2)</f>
        <v>0</v>
      </c>
      <c r="I36" s="128">
        <v>0.15</v>
      </c>
      <c r="J36" s="127">
        <f>ROUND(((SUM(BF123:BF137))*I36),  2)</f>
        <v>0</v>
      </c>
      <c r="L36" s="37"/>
    </row>
    <row r="37" spans="2:12" s="1" customFormat="1" ht="14.45" hidden="1" customHeight="1">
      <c r="B37" s="37"/>
      <c r="E37" s="115" t="s">
        <v>47</v>
      </c>
      <c r="F37" s="127">
        <f>ROUND((SUM(BG123:BG137)),  2)</f>
        <v>0</v>
      </c>
      <c r="I37" s="128">
        <v>0.21</v>
      </c>
      <c r="J37" s="127">
        <f>0</f>
        <v>0</v>
      </c>
      <c r="L37" s="37"/>
    </row>
    <row r="38" spans="2:12" s="1" customFormat="1" ht="14.45" hidden="1" customHeight="1">
      <c r="B38" s="37"/>
      <c r="E38" s="115" t="s">
        <v>48</v>
      </c>
      <c r="F38" s="127">
        <f>ROUND((SUM(BH123:BH137)),  2)</f>
        <v>0</v>
      </c>
      <c r="I38" s="128">
        <v>0.15</v>
      </c>
      <c r="J38" s="127">
        <f>0</f>
        <v>0</v>
      </c>
      <c r="L38" s="37"/>
    </row>
    <row r="39" spans="2:12" s="1" customFormat="1" ht="14.45" hidden="1" customHeight="1">
      <c r="B39" s="37"/>
      <c r="E39" s="115" t="s">
        <v>49</v>
      </c>
      <c r="F39" s="127">
        <f>ROUND((SUM(BI123:BI137)),  2)</f>
        <v>0</v>
      </c>
      <c r="I39" s="128">
        <v>0</v>
      </c>
      <c r="J39" s="127">
        <f>0</f>
        <v>0</v>
      </c>
      <c r="L39" s="37"/>
    </row>
    <row r="40" spans="2:12" s="1" customFormat="1" ht="6.95" customHeight="1">
      <c r="B40" s="37"/>
      <c r="I40" s="116"/>
      <c r="L40" s="37"/>
    </row>
    <row r="41" spans="2:12" s="1" customFormat="1" ht="25.35" customHeight="1">
      <c r="B41" s="37"/>
      <c r="C41" s="129"/>
      <c r="D41" s="130" t="s">
        <v>50</v>
      </c>
      <c r="E41" s="131"/>
      <c r="F41" s="131"/>
      <c r="G41" s="132" t="s">
        <v>51</v>
      </c>
      <c r="H41" s="133" t="s">
        <v>52</v>
      </c>
      <c r="I41" s="134"/>
      <c r="J41" s="135">
        <f>SUM(J32:J39)</f>
        <v>0</v>
      </c>
      <c r="K41" s="136"/>
      <c r="L41" s="37"/>
    </row>
    <row r="42" spans="2:12" s="1" customFormat="1" ht="14.45" customHeight="1">
      <c r="B42" s="37"/>
      <c r="I42" s="116"/>
      <c r="L42" s="37"/>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7"/>
      <c r="D50" s="137" t="s">
        <v>53</v>
      </c>
      <c r="E50" s="138"/>
      <c r="F50" s="138"/>
      <c r="G50" s="137" t="s">
        <v>54</v>
      </c>
      <c r="H50" s="138"/>
      <c r="I50" s="139"/>
      <c r="J50" s="138"/>
      <c r="K50" s="138"/>
      <c r="L50" s="37"/>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7"/>
      <c r="D61" s="140" t="s">
        <v>55</v>
      </c>
      <c r="E61" s="141"/>
      <c r="F61" s="142" t="s">
        <v>56</v>
      </c>
      <c r="G61" s="140" t="s">
        <v>55</v>
      </c>
      <c r="H61" s="141"/>
      <c r="I61" s="143"/>
      <c r="J61" s="144" t="s">
        <v>56</v>
      </c>
      <c r="K61" s="141"/>
      <c r="L61" s="37"/>
    </row>
    <row r="62" spans="2:12" ht="11.25">
      <c r="B62" s="19"/>
      <c r="L62" s="19"/>
    </row>
    <row r="63" spans="2:12" ht="11.25">
      <c r="B63" s="19"/>
      <c r="L63" s="19"/>
    </row>
    <row r="64" spans="2:12" ht="11.25">
      <c r="B64" s="19"/>
      <c r="L64" s="19"/>
    </row>
    <row r="65" spans="2:12" s="1" customFormat="1" ht="12.75">
      <c r="B65" s="37"/>
      <c r="D65" s="137" t="s">
        <v>57</v>
      </c>
      <c r="E65" s="138"/>
      <c r="F65" s="138"/>
      <c r="G65" s="137" t="s">
        <v>58</v>
      </c>
      <c r="H65" s="138"/>
      <c r="I65" s="139"/>
      <c r="J65" s="138"/>
      <c r="K65" s="138"/>
      <c r="L65" s="37"/>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7"/>
      <c r="D76" s="140" t="s">
        <v>55</v>
      </c>
      <c r="E76" s="141"/>
      <c r="F76" s="142" t="s">
        <v>56</v>
      </c>
      <c r="G76" s="140" t="s">
        <v>55</v>
      </c>
      <c r="H76" s="141"/>
      <c r="I76" s="143"/>
      <c r="J76" s="144" t="s">
        <v>56</v>
      </c>
      <c r="K76" s="141"/>
      <c r="L76" s="37"/>
    </row>
    <row r="77" spans="2:12" s="1" customFormat="1" ht="14.45" customHeight="1">
      <c r="B77" s="145"/>
      <c r="C77" s="146"/>
      <c r="D77" s="146"/>
      <c r="E77" s="146"/>
      <c r="F77" s="146"/>
      <c r="G77" s="146"/>
      <c r="H77" s="146"/>
      <c r="I77" s="147"/>
      <c r="J77" s="146"/>
      <c r="K77" s="146"/>
      <c r="L77" s="37"/>
    </row>
    <row r="81" spans="2:12" s="1" customFormat="1" ht="6.95" customHeight="1">
      <c r="B81" s="148"/>
      <c r="C81" s="149"/>
      <c r="D81" s="149"/>
      <c r="E81" s="149"/>
      <c r="F81" s="149"/>
      <c r="G81" s="149"/>
      <c r="H81" s="149"/>
      <c r="I81" s="150"/>
      <c r="J81" s="149"/>
      <c r="K81" s="149"/>
      <c r="L81" s="37"/>
    </row>
    <row r="82" spans="2:12" s="1" customFormat="1" ht="24.95" customHeight="1">
      <c r="B82" s="33"/>
      <c r="C82" s="22" t="s">
        <v>193</v>
      </c>
      <c r="D82" s="34"/>
      <c r="E82" s="34"/>
      <c r="F82" s="34"/>
      <c r="G82" s="34"/>
      <c r="H82" s="34"/>
      <c r="I82" s="116"/>
      <c r="J82" s="34"/>
      <c r="K82" s="34"/>
      <c r="L82" s="37"/>
    </row>
    <row r="83" spans="2:12" s="1" customFormat="1" ht="6.95" customHeight="1">
      <c r="B83" s="33"/>
      <c r="C83" s="34"/>
      <c r="D83" s="34"/>
      <c r="E83" s="34"/>
      <c r="F83" s="34"/>
      <c r="G83" s="34"/>
      <c r="H83" s="34"/>
      <c r="I83" s="116"/>
      <c r="J83" s="34"/>
      <c r="K83" s="34"/>
      <c r="L83" s="37"/>
    </row>
    <row r="84" spans="2:12" s="1" customFormat="1" ht="12" customHeight="1">
      <c r="B84" s="33"/>
      <c r="C84" s="28" t="s">
        <v>16</v>
      </c>
      <c r="D84" s="34"/>
      <c r="E84" s="34"/>
      <c r="F84" s="34"/>
      <c r="G84" s="34"/>
      <c r="H84" s="34"/>
      <c r="I84" s="116"/>
      <c r="J84" s="34"/>
      <c r="K84" s="34"/>
      <c r="L84" s="37"/>
    </row>
    <row r="85" spans="2:12" s="1" customFormat="1" ht="16.5" customHeight="1">
      <c r="B85" s="33"/>
      <c r="C85" s="34"/>
      <c r="D85" s="34"/>
      <c r="E85" s="314" t="str">
        <f>E7</f>
        <v>PPV, ř.km 0,000-18,500 - oprava betonového pláště</v>
      </c>
      <c r="F85" s="315"/>
      <c r="G85" s="315"/>
      <c r="H85" s="315"/>
      <c r="I85" s="116"/>
      <c r="J85" s="34"/>
      <c r="K85" s="34"/>
      <c r="L85" s="37"/>
    </row>
    <row r="86" spans="2:12" ht="12" customHeight="1">
      <c r="B86" s="20"/>
      <c r="C86" s="28" t="s">
        <v>188</v>
      </c>
      <c r="D86" s="21"/>
      <c r="E86" s="21"/>
      <c r="F86" s="21"/>
      <c r="G86" s="21"/>
      <c r="H86" s="21"/>
      <c r="J86" s="21"/>
      <c r="K86" s="21"/>
      <c r="L86" s="19"/>
    </row>
    <row r="87" spans="2:12" s="1" customFormat="1" ht="16.5" customHeight="1">
      <c r="B87" s="33"/>
      <c r="C87" s="34"/>
      <c r="D87" s="34"/>
      <c r="E87" s="314" t="s">
        <v>368</v>
      </c>
      <c r="F87" s="316"/>
      <c r="G87" s="316"/>
      <c r="H87" s="316"/>
      <c r="I87" s="116"/>
      <c r="J87" s="34"/>
      <c r="K87" s="34"/>
      <c r="L87" s="37"/>
    </row>
    <row r="88" spans="2:12" s="1" customFormat="1" ht="12" customHeight="1">
      <c r="B88" s="33"/>
      <c r="C88" s="28" t="s">
        <v>190</v>
      </c>
      <c r="D88" s="34"/>
      <c r="E88" s="34"/>
      <c r="F88" s="34"/>
      <c r="G88" s="34"/>
      <c r="H88" s="34"/>
      <c r="I88" s="116"/>
      <c r="J88" s="34"/>
      <c r="K88" s="34"/>
      <c r="L88" s="37"/>
    </row>
    <row r="89" spans="2:12" s="1" customFormat="1" ht="16.5" customHeight="1">
      <c r="B89" s="33"/>
      <c r="C89" s="34"/>
      <c r="D89" s="34"/>
      <c r="E89" s="282" t="str">
        <f>E11</f>
        <v xml:space="preserve">SO08b - Bednění </v>
      </c>
      <c r="F89" s="316"/>
      <c r="G89" s="316"/>
      <c r="H89" s="316"/>
      <c r="I89" s="116"/>
      <c r="J89" s="34"/>
      <c r="K89" s="34"/>
      <c r="L89" s="37"/>
    </row>
    <row r="90" spans="2:12" s="1" customFormat="1" ht="6.95" customHeight="1">
      <c r="B90" s="33"/>
      <c r="C90" s="34"/>
      <c r="D90" s="34"/>
      <c r="E90" s="34"/>
      <c r="F90" s="34"/>
      <c r="G90" s="34"/>
      <c r="H90" s="34"/>
      <c r="I90" s="116"/>
      <c r="J90" s="34"/>
      <c r="K90" s="34"/>
      <c r="L90" s="37"/>
    </row>
    <row r="91" spans="2:12" s="1" customFormat="1" ht="12" customHeight="1">
      <c r="B91" s="33"/>
      <c r="C91" s="28" t="s">
        <v>20</v>
      </c>
      <c r="D91" s="34"/>
      <c r="E91" s="34"/>
      <c r="F91" s="26" t="str">
        <f>F14</f>
        <v xml:space="preserve"> </v>
      </c>
      <c r="G91" s="34"/>
      <c r="H91" s="34"/>
      <c r="I91" s="117" t="s">
        <v>22</v>
      </c>
      <c r="J91" s="60" t="str">
        <f>IF(J14="","",J14)</f>
        <v>13. 5. 2019</v>
      </c>
      <c r="K91" s="34"/>
      <c r="L91" s="37"/>
    </row>
    <row r="92" spans="2:12" s="1" customFormat="1" ht="6.95" customHeight="1">
      <c r="B92" s="33"/>
      <c r="C92" s="34"/>
      <c r="D92" s="34"/>
      <c r="E92" s="34"/>
      <c r="F92" s="34"/>
      <c r="G92" s="34"/>
      <c r="H92" s="34"/>
      <c r="I92" s="116"/>
      <c r="J92" s="34"/>
      <c r="K92" s="34"/>
      <c r="L92" s="37"/>
    </row>
    <row r="93" spans="2:12" s="1" customFormat="1" ht="27.95" customHeight="1">
      <c r="B93" s="33"/>
      <c r="C93" s="28" t="s">
        <v>24</v>
      </c>
      <c r="D93" s="34"/>
      <c r="E93" s="34"/>
      <c r="F93" s="26" t="str">
        <f>E17</f>
        <v>Povodí Ohře, s.p.</v>
      </c>
      <c r="G93" s="34"/>
      <c r="H93" s="34"/>
      <c r="I93" s="117" t="s">
        <v>32</v>
      </c>
      <c r="J93" s="31" t="str">
        <f>E23</f>
        <v xml:space="preserve">AZ Consult, spol. s r.o. </v>
      </c>
      <c r="K93" s="34"/>
      <c r="L93" s="37"/>
    </row>
    <row r="94" spans="2:12" s="1" customFormat="1" ht="15.2" customHeight="1">
      <c r="B94" s="33"/>
      <c r="C94" s="28" t="s">
        <v>30</v>
      </c>
      <c r="D94" s="34"/>
      <c r="E94" s="34"/>
      <c r="F94" s="26" t="str">
        <f>IF(E20="","",E20)</f>
        <v>Vyplň údaj</v>
      </c>
      <c r="G94" s="34"/>
      <c r="H94" s="34"/>
      <c r="I94" s="117" t="s">
        <v>37</v>
      </c>
      <c r="J94" s="31" t="str">
        <f>E26</f>
        <v xml:space="preserve"> </v>
      </c>
      <c r="K94" s="34"/>
      <c r="L94" s="37"/>
    </row>
    <row r="95" spans="2:12" s="1" customFormat="1" ht="10.35" customHeight="1">
      <c r="B95" s="33"/>
      <c r="C95" s="34"/>
      <c r="D95" s="34"/>
      <c r="E95" s="34"/>
      <c r="F95" s="34"/>
      <c r="G95" s="34"/>
      <c r="H95" s="34"/>
      <c r="I95" s="116"/>
      <c r="J95" s="34"/>
      <c r="K95" s="34"/>
      <c r="L95" s="37"/>
    </row>
    <row r="96" spans="2:12" s="1" customFormat="1" ht="29.25" customHeight="1">
      <c r="B96" s="33"/>
      <c r="C96" s="151" t="s">
        <v>194</v>
      </c>
      <c r="D96" s="152"/>
      <c r="E96" s="152"/>
      <c r="F96" s="152"/>
      <c r="G96" s="152"/>
      <c r="H96" s="152"/>
      <c r="I96" s="153"/>
      <c r="J96" s="154" t="s">
        <v>195</v>
      </c>
      <c r="K96" s="152"/>
      <c r="L96" s="37"/>
    </row>
    <row r="97" spans="2:47" s="1" customFormat="1" ht="10.35" customHeight="1">
      <c r="B97" s="33"/>
      <c r="C97" s="34"/>
      <c r="D97" s="34"/>
      <c r="E97" s="34"/>
      <c r="F97" s="34"/>
      <c r="G97" s="34"/>
      <c r="H97" s="34"/>
      <c r="I97" s="116"/>
      <c r="J97" s="34"/>
      <c r="K97" s="34"/>
      <c r="L97" s="37"/>
    </row>
    <row r="98" spans="2:47" s="1" customFormat="1" ht="22.9" customHeight="1">
      <c r="B98" s="33"/>
      <c r="C98" s="155" t="s">
        <v>196</v>
      </c>
      <c r="D98" s="34"/>
      <c r="E98" s="34"/>
      <c r="F98" s="34"/>
      <c r="G98" s="34"/>
      <c r="H98" s="34"/>
      <c r="I98" s="116"/>
      <c r="J98" s="78">
        <f>J123</f>
        <v>0</v>
      </c>
      <c r="K98" s="34"/>
      <c r="L98" s="37"/>
      <c r="AU98" s="16" t="s">
        <v>197</v>
      </c>
    </row>
    <row r="99" spans="2:47" s="8" customFormat="1" ht="24.95" customHeight="1">
      <c r="B99" s="156"/>
      <c r="C99" s="157"/>
      <c r="D99" s="158" t="s">
        <v>198</v>
      </c>
      <c r="E99" s="159"/>
      <c r="F99" s="159"/>
      <c r="G99" s="159"/>
      <c r="H99" s="159"/>
      <c r="I99" s="160"/>
      <c r="J99" s="161">
        <f>J124</f>
        <v>0</v>
      </c>
      <c r="K99" s="157"/>
      <c r="L99" s="162"/>
    </row>
    <row r="100" spans="2:47" s="9" customFormat="1" ht="19.899999999999999" customHeight="1">
      <c r="B100" s="163"/>
      <c r="C100" s="98"/>
      <c r="D100" s="164" t="s">
        <v>201</v>
      </c>
      <c r="E100" s="165"/>
      <c r="F100" s="165"/>
      <c r="G100" s="165"/>
      <c r="H100" s="165"/>
      <c r="I100" s="166"/>
      <c r="J100" s="167">
        <f>J125</f>
        <v>0</v>
      </c>
      <c r="K100" s="98"/>
      <c r="L100" s="168"/>
    </row>
    <row r="101" spans="2:47" s="9" customFormat="1" ht="19.899999999999999" customHeight="1">
      <c r="B101" s="163"/>
      <c r="C101" s="98"/>
      <c r="D101" s="164" t="s">
        <v>305</v>
      </c>
      <c r="E101" s="165"/>
      <c r="F101" s="165"/>
      <c r="G101" s="165"/>
      <c r="H101" s="165"/>
      <c r="I101" s="166"/>
      <c r="J101" s="167">
        <f>J134</f>
        <v>0</v>
      </c>
      <c r="K101" s="98"/>
      <c r="L101" s="168"/>
    </row>
    <row r="102" spans="2:47" s="1" customFormat="1" ht="21.75" customHeight="1">
      <c r="B102" s="33"/>
      <c r="C102" s="34"/>
      <c r="D102" s="34"/>
      <c r="E102" s="34"/>
      <c r="F102" s="34"/>
      <c r="G102" s="34"/>
      <c r="H102" s="34"/>
      <c r="I102" s="116"/>
      <c r="J102" s="34"/>
      <c r="K102" s="34"/>
      <c r="L102" s="37"/>
    </row>
    <row r="103" spans="2:47" s="1" customFormat="1" ht="6.95" customHeight="1">
      <c r="B103" s="48"/>
      <c r="C103" s="49"/>
      <c r="D103" s="49"/>
      <c r="E103" s="49"/>
      <c r="F103" s="49"/>
      <c r="G103" s="49"/>
      <c r="H103" s="49"/>
      <c r="I103" s="147"/>
      <c r="J103" s="49"/>
      <c r="K103" s="49"/>
      <c r="L103" s="37"/>
    </row>
    <row r="107" spans="2:47" s="1" customFormat="1" ht="6.95" customHeight="1">
      <c r="B107" s="50"/>
      <c r="C107" s="51"/>
      <c r="D107" s="51"/>
      <c r="E107" s="51"/>
      <c r="F107" s="51"/>
      <c r="G107" s="51"/>
      <c r="H107" s="51"/>
      <c r="I107" s="150"/>
      <c r="J107" s="51"/>
      <c r="K107" s="51"/>
      <c r="L107" s="37"/>
    </row>
    <row r="108" spans="2:47" s="1" customFormat="1" ht="24.95" customHeight="1">
      <c r="B108" s="33"/>
      <c r="C108" s="22" t="s">
        <v>204</v>
      </c>
      <c r="D108" s="34"/>
      <c r="E108" s="34"/>
      <c r="F108" s="34"/>
      <c r="G108" s="34"/>
      <c r="H108" s="34"/>
      <c r="I108" s="116"/>
      <c r="J108" s="34"/>
      <c r="K108" s="34"/>
      <c r="L108" s="37"/>
    </row>
    <row r="109" spans="2:47" s="1" customFormat="1" ht="6.95" customHeight="1">
      <c r="B109" s="33"/>
      <c r="C109" s="34"/>
      <c r="D109" s="34"/>
      <c r="E109" s="34"/>
      <c r="F109" s="34"/>
      <c r="G109" s="34"/>
      <c r="H109" s="34"/>
      <c r="I109" s="116"/>
      <c r="J109" s="34"/>
      <c r="K109" s="34"/>
      <c r="L109" s="37"/>
    </row>
    <row r="110" spans="2:47" s="1" customFormat="1" ht="12" customHeight="1">
      <c r="B110" s="33"/>
      <c r="C110" s="28" t="s">
        <v>16</v>
      </c>
      <c r="D110" s="34"/>
      <c r="E110" s="34"/>
      <c r="F110" s="34"/>
      <c r="G110" s="34"/>
      <c r="H110" s="34"/>
      <c r="I110" s="116"/>
      <c r="J110" s="34"/>
      <c r="K110" s="34"/>
      <c r="L110" s="37"/>
    </row>
    <row r="111" spans="2:47" s="1" customFormat="1" ht="16.5" customHeight="1">
      <c r="B111" s="33"/>
      <c r="C111" s="34"/>
      <c r="D111" s="34"/>
      <c r="E111" s="314" t="str">
        <f>E7</f>
        <v>PPV, ř.km 0,000-18,500 - oprava betonového pláště</v>
      </c>
      <c r="F111" s="315"/>
      <c r="G111" s="315"/>
      <c r="H111" s="315"/>
      <c r="I111" s="116"/>
      <c r="J111" s="34"/>
      <c r="K111" s="34"/>
      <c r="L111" s="37"/>
    </row>
    <row r="112" spans="2:47" ht="12" customHeight="1">
      <c r="B112" s="20"/>
      <c r="C112" s="28" t="s">
        <v>188</v>
      </c>
      <c r="D112" s="21"/>
      <c r="E112" s="21"/>
      <c r="F112" s="21"/>
      <c r="G112" s="21"/>
      <c r="H112" s="21"/>
      <c r="J112" s="21"/>
      <c r="K112" s="21"/>
      <c r="L112" s="19"/>
    </row>
    <row r="113" spans="2:65" s="1" customFormat="1" ht="16.5" customHeight="1">
      <c r="B113" s="33"/>
      <c r="C113" s="34"/>
      <c r="D113" s="34"/>
      <c r="E113" s="314" t="s">
        <v>368</v>
      </c>
      <c r="F113" s="316"/>
      <c r="G113" s="316"/>
      <c r="H113" s="316"/>
      <c r="I113" s="116"/>
      <c r="J113" s="34"/>
      <c r="K113" s="34"/>
      <c r="L113" s="37"/>
    </row>
    <row r="114" spans="2:65" s="1" customFormat="1" ht="12" customHeight="1">
      <c r="B114" s="33"/>
      <c r="C114" s="28" t="s">
        <v>190</v>
      </c>
      <c r="D114" s="34"/>
      <c r="E114" s="34"/>
      <c r="F114" s="34"/>
      <c r="G114" s="34"/>
      <c r="H114" s="34"/>
      <c r="I114" s="116"/>
      <c r="J114" s="34"/>
      <c r="K114" s="34"/>
      <c r="L114" s="37"/>
    </row>
    <row r="115" spans="2:65" s="1" customFormat="1" ht="16.5" customHeight="1">
      <c r="B115" s="33"/>
      <c r="C115" s="34"/>
      <c r="D115" s="34"/>
      <c r="E115" s="282" t="str">
        <f>E11</f>
        <v xml:space="preserve">SO08b - Bednění </v>
      </c>
      <c r="F115" s="316"/>
      <c r="G115" s="316"/>
      <c r="H115" s="316"/>
      <c r="I115" s="116"/>
      <c r="J115" s="34"/>
      <c r="K115" s="34"/>
      <c r="L115" s="37"/>
    </row>
    <row r="116" spans="2:65" s="1" customFormat="1" ht="6.95" customHeight="1">
      <c r="B116" s="33"/>
      <c r="C116" s="34"/>
      <c r="D116" s="34"/>
      <c r="E116" s="34"/>
      <c r="F116" s="34"/>
      <c r="G116" s="34"/>
      <c r="H116" s="34"/>
      <c r="I116" s="116"/>
      <c r="J116" s="34"/>
      <c r="K116" s="34"/>
      <c r="L116" s="37"/>
    </row>
    <row r="117" spans="2:65" s="1" customFormat="1" ht="12" customHeight="1">
      <c r="B117" s="33"/>
      <c r="C117" s="28" t="s">
        <v>20</v>
      </c>
      <c r="D117" s="34"/>
      <c r="E117" s="34"/>
      <c r="F117" s="26" t="str">
        <f>F14</f>
        <v xml:space="preserve"> </v>
      </c>
      <c r="G117" s="34"/>
      <c r="H117" s="34"/>
      <c r="I117" s="117" t="s">
        <v>22</v>
      </c>
      <c r="J117" s="60" t="str">
        <f>IF(J14="","",J14)</f>
        <v>13. 5. 2019</v>
      </c>
      <c r="K117" s="34"/>
      <c r="L117" s="37"/>
    </row>
    <row r="118" spans="2:65" s="1" customFormat="1" ht="6.95" customHeight="1">
      <c r="B118" s="33"/>
      <c r="C118" s="34"/>
      <c r="D118" s="34"/>
      <c r="E118" s="34"/>
      <c r="F118" s="34"/>
      <c r="G118" s="34"/>
      <c r="H118" s="34"/>
      <c r="I118" s="116"/>
      <c r="J118" s="34"/>
      <c r="K118" s="34"/>
      <c r="L118" s="37"/>
    </row>
    <row r="119" spans="2:65" s="1" customFormat="1" ht="27.95" customHeight="1">
      <c r="B119" s="33"/>
      <c r="C119" s="28" t="s">
        <v>24</v>
      </c>
      <c r="D119" s="34"/>
      <c r="E119" s="34"/>
      <c r="F119" s="26" t="str">
        <f>E17</f>
        <v>Povodí Ohře, s.p.</v>
      </c>
      <c r="G119" s="34"/>
      <c r="H119" s="34"/>
      <c r="I119" s="117" t="s">
        <v>32</v>
      </c>
      <c r="J119" s="31" t="str">
        <f>E23</f>
        <v xml:space="preserve">AZ Consult, spol. s r.o. </v>
      </c>
      <c r="K119" s="34"/>
      <c r="L119" s="37"/>
    </row>
    <row r="120" spans="2:65" s="1" customFormat="1" ht="15.2" customHeight="1">
      <c r="B120" s="33"/>
      <c r="C120" s="28" t="s">
        <v>30</v>
      </c>
      <c r="D120" s="34"/>
      <c r="E120" s="34"/>
      <c r="F120" s="26" t="str">
        <f>IF(E20="","",E20)</f>
        <v>Vyplň údaj</v>
      </c>
      <c r="G120" s="34"/>
      <c r="H120" s="34"/>
      <c r="I120" s="117" t="s">
        <v>37</v>
      </c>
      <c r="J120" s="31" t="str">
        <f>E26</f>
        <v xml:space="preserve"> </v>
      </c>
      <c r="K120" s="34"/>
      <c r="L120" s="37"/>
    </row>
    <row r="121" spans="2:65" s="1" customFormat="1" ht="10.35" customHeight="1">
      <c r="B121" s="33"/>
      <c r="C121" s="34"/>
      <c r="D121" s="34"/>
      <c r="E121" s="34"/>
      <c r="F121" s="34"/>
      <c r="G121" s="34"/>
      <c r="H121" s="34"/>
      <c r="I121" s="116"/>
      <c r="J121" s="34"/>
      <c r="K121" s="34"/>
      <c r="L121" s="37"/>
    </row>
    <row r="122" spans="2:65" s="10" customFormat="1" ht="29.25" customHeight="1">
      <c r="B122" s="169"/>
      <c r="C122" s="170" t="s">
        <v>205</v>
      </c>
      <c r="D122" s="171" t="s">
        <v>65</v>
      </c>
      <c r="E122" s="171" t="s">
        <v>61</v>
      </c>
      <c r="F122" s="171" t="s">
        <v>62</v>
      </c>
      <c r="G122" s="171" t="s">
        <v>206</v>
      </c>
      <c r="H122" s="171" t="s">
        <v>207</v>
      </c>
      <c r="I122" s="172" t="s">
        <v>208</v>
      </c>
      <c r="J122" s="171" t="s">
        <v>195</v>
      </c>
      <c r="K122" s="173" t="s">
        <v>209</v>
      </c>
      <c r="L122" s="174"/>
      <c r="M122" s="69" t="s">
        <v>1</v>
      </c>
      <c r="N122" s="70" t="s">
        <v>44</v>
      </c>
      <c r="O122" s="70" t="s">
        <v>210</v>
      </c>
      <c r="P122" s="70" t="s">
        <v>211</v>
      </c>
      <c r="Q122" s="70" t="s">
        <v>212</v>
      </c>
      <c r="R122" s="70" t="s">
        <v>213</v>
      </c>
      <c r="S122" s="70" t="s">
        <v>214</v>
      </c>
      <c r="T122" s="71" t="s">
        <v>215</v>
      </c>
    </row>
    <row r="123" spans="2:65" s="1" customFormat="1" ht="22.9" customHeight="1">
      <c r="B123" s="33"/>
      <c r="C123" s="76" t="s">
        <v>216</v>
      </c>
      <c r="D123" s="34"/>
      <c r="E123" s="34"/>
      <c r="F123" s="34"/>
      <c r="G123" s="34"/>
      <c r="H123" s="34"/>
      <c r="I123" s="116"/>
      <c r="J123" s="175">
        <f>BK123</f>
        <v>0</v>
      </c>
      <c r="K123" s="34"/>
      <c r="L123" s="37"/>
      <c r="M123" s="72"/>
      <c r="N123" s="73"/>
      <c r="O123" s="73"/>
      <c r="P123" s="176">
        <f>P124</f>
        <v>0</v>
      </c>
      <c r="Q123" s="73"/>
      <c r="R123" s="176">
        <f>R124</f>
        <v>2.6308800000000004E-3</v>
      </c>
      <c r="S123" s="73"/>
      <c r="T123" s="177">
        <f>T124</f>
        <v>0</v>
      </c>
      <c r="AT123" s="16" t="s">
        <v>79</v>
      </c>
      <c r="AU123" s="16" t="s">
        <v>197</v>
      </c>
      <c r="BK123" s="178">
        <f>BK124</f>
        <v>0</v>
      </c>
    </row>
    <row r="124" spans="2:65" s="11" customFormat="1" ht="25.9" customHeight="1">
      <c r="B124" s="179"/>
      <c r="C124" s="180"/>
      <c r="D124" s="181" t="s">
        <v>79</v>
      </c>
      <c r="E124" s="182" t="s">
        <v>217</v>
      </c>
      <c r="F124" s="182" t="s">
        <v>218</v>
      </c>
      <c r="G124" s="180"/>
      <c r="H124" s="180"/>
      <c r="I124" s="183"/>
      <c r="J124" s="184">
        <f>BK124</f>
        <v>0</v>
      </c>
      <c r="K124" s="180"/>
      <c r="L124" s="185"/>
      <c r="M124" s="186"/>
      <c r="N124" s="187"/>
      <c r="O124" s="187"/>
      <c r="P124" s="188">
        <f>P125+P134</f>
        <v>0</v>
      </c>
      <c r="Q124" s="187"/>
      <c r="R124" s="188">
        <f>R125+R134</f>
        <v>2.6308800000000004E-3</v>
      </c>
      <c r="S124" s="187"/>
      <c r="T124" s="189">
        <f>T125+T134</f>
        <v>0</v>
      </c>
      <c r="AR124" s="190" t="s">
        <v>87</v>
      </c>
      <c r="AT124" s="191" t="s">
        <v>79</v>
      </c>
      <c r="AU124" s="191" t="s">
        <v>80</v>
      </c>
      <c r="AY124" s="190" t="s">
        <v>219</v>
      </c>
      <c r="BK124" s="192">
        <f>BK125+BK134</f>
        <v>0</v>
      </c>
    </row>
    <row r="125" spans="2:65" s="11" customFormat="1" ht="22.9" customHeight="1">
      <c r="B125" s="179"/>
      <c r="C125" s="180"/>
      <c r="D125" s="181" t="s">
        <v>79</v>
      </c>
      <c r="E125" s="193" t="s">
        <v>236</v>
      </c>
      <c r="F125" s="193" t="s">
        <v>240</v>
      </c>
      <c r="G125" s="180"/>
      <c r="H125" s="180"/>
      <c r="I125" s="183"/>
      <c r="J125" s="194">
        <f>BK125</f>
        <v>0</v>
      </c>
      <c r="K125" s="180"/>
      <c r="L125" s="185"/>
      <c r="M125" s="186"/>
      <c r="N125" s="187"/>
      <c r="O125" s="187"/>
      <c r="P125" s="188">
        <f>SUM(P126:P133)</f>
        <v>0</v>
      </c>
      <c r="Q125" s="187"/>
      <c r="R125" s="188">
        <f>SUM(R126:R133)</f>
        <v>2.6308800000000004E-3</v>
      </c>
      <c r="S125" s="187"/>
      <c r="T125" s="189">
        <f>SUM(T126:T133)</f>
        <v>0</v>
      </c>
      <c r="AR125" s="190" t="s">
        <v>87</v>
      </c>
      <c r="AT125" s="191" t="s">
        <v>79</v>
      </c>
      <c r="AU125" s="191" t="s">
        <v>87</v>
      </c>
      <c r="AY125" s="190" t="s">
        <v>219</v>
      </c>
      <c r="BK125" s="192">
        <f>SUM(BK126:BK133)</f>
        <v>0</v>
      </c>
    </row>
    <row r="126" spans="2:65" s="1" customFormat="1" ht="16.5" customHeight="1">
      <c r="B126" s="33"/>
      <c r="C126" s="195" t="s">
        <v>87</v>
      </c>
      <c r="D126" s="195" t="s">
        <v>221</v>
      </c>
      <c r="E126" s="196" t="s">
        <v>306</v>
      </c>
      <c r="F126" s="197" t="s">
        <v>307</v>
      </c>
      <c r="G126" s="198" t="s">
        <v>308</v>
      </c>
      <c r="H126" s="199">
        <v>0.32400000000000001</v>
      </c>
      <c r="I126" s="200"/>
      <c r="J126" s="201">
        <f>ROUND(I126*H126,2)</f>
        <v>0</v>
      </c>
      <c r="K126" s="197" t="s">
        <v>230</v>
      </c>
      <c r="L126" s="37"/>
      <c r="M126" s="202" t="s">
        <v>1</v>
      </c>
      <c r="N126" s="203" t="s">
        <v>45</v>
      </c>
      <c r="O126" s="65"/>
      <c r="P126" s="204">
        <f>O126*H126</f>
        <v>0</v>
      </c>
      <c r="Q126" s="204">
        <v>7.26E-3</v>
      </c>
      <c r="R126" s="204">
        <f>Q126*H126</f>
        <v>2.3522400000000002E-3</v>
      </c>
      <c r="S126" s="204">
        <v>0</v>
      </c>
      <c r="T126" s="205">
        <f>S126*H126</f>
        <v>0</v>
      </c>
      <c r="AR126" s="206" t="s">
        <v>225</v>
      </c>
      <c r="AT126" s="206" t="s">
        <v>221</v>
      </c>
      <c r="AU126" s="206" t="s">
        <v>89</v>
      </c>
      <c r="AY126" s="16" t="s">
        <v>219</v>
      </c>
      <c r="BE126" s="207">
        <f>IF(N126="základní",J126,0)</f>
        <v>0</v>
      </c>
      <c r="BF126" s="207">
        <f>IF(N126="snížená",J126,0)</f>
        <v>0</v>
      </c>
      <c r="BG126" s="207">
        <f>IF(N126="zákl. přenesená",J126,0)</f>
        <v>0</v>
      </c>
      <c r="BH126" s="207">
        <f>IF(N126="sníž. přenesená",J126,0)</f>
        <v>0</v>
      </c>
      <c r="BI126" s="207">
        <f>IF(N126="nulová",J126,0)</f>
        <v>0</v>
      </c>
      <c r="BJ126" s="16" t="s">
        <v>87</v>
      </c>
      <c r="BK126" s="207">
        <f>ROUND(I126*H126,2)</f>
        <v>0</v>
      </c>
      <c r="BL126" s="16" t="s">
        <v>225</v>
      </c>
      <c r="BM126" s="206" t="s">
        <v>371</v>
      </c>
    </row>
    <row r="127" spans="2:65" s="1" customFormat="1" ht="48.75">
      <c r="B127" s="33"/>
      <c r="C127" s="34"/>
      <c r="D127" s="208" t="s">
        <v>226</v>
      </c>
      <c r="E127" s="34"/>
      <c r="F127" s="209" t="s">
        <v>310</v>
      </c>
      <c r="G127" s="34"/>
      <c r="H127" s="34"/>
      <c r="I127" s="116"/>
      <c r="J127" s="34"/>
      <c r="K127" s="34"/>
      <c r="L127" s="37"/>
      <c r="M127" s="210"/>
      <c r="N127" s="65"/>
      <c r="O127" s="65"/>
      <c r="P127" s="65"/>
      <c r="Q127" s="65"/>
      <c r="R127" s="65"/>
      <c r="S127" s="65"/>
      <c r="T127" s="66"/>
      <c r="AT127" s="16" t="s">
        <v>226</v>
      </c>
      <c r="AU127" s="16" t="s">
        <v>89</v>
      </c>
    </row>
    <row r="128" spans="2:65" s="1" customFormat="1" ht="195">
      <c r="B128" s="33"/>
      <c r="C128" s="34"/>
      <c r="D128" s="208" t="s">
        <v>245</v>
      </c>
      <c r="E128" s="34"/>
      <c r="F128" s="233" t="s">
        <v>311</v>
      </c>
      <c r="G128" s="34"/>
      <c r="H128" s="34"/>
      <c r="I128" s="116"/>
      <c r="J128" s="34"/>
      <c r="K128" s="34"/>
      <c r="L128" s="37"/>
      <c r="M128" s="210"/>
      <c r="N128" s="65"/>
      <c r="O128" s="65"/>
      <c r="P128" s="65"/>
      <c r="Q128" s="65"/>
      <c r="R128" s="65"/>
      <c r="S128" s="65"/>
      <c r="T128" s="66"/>
      <c r="AT128" s="16" t="s">
        <v>245</v>
      </c>
      <c r="AU128" s="16" t="s">
        <v>89</v>
      </c>
    </row>
    <row r="129" spans="2:65" s="12" customFormat="1" ht="11.25">
      <c r="B129" s="211"/>
      <c r="C129" s="212"/>
      <c r="D129" s="208" t="s">
        <v>232</v>
      </c>
      <c r="E129" s="213" t="s">
        <v>1</v>
      </c>
      <c r="F129" s="214" t="s">
        <v>312</v>
      </c>
      <c r="G129" s="212"/>
      <c r="H129" s="215">
        <v>0.32400000000000001</v>
      </c>
      <c r="I129" s="216"/>
      <c r="J129" s="212"/>
      <c r="K129" s="212"/>
      <c r="L129" s="217"/>
      <c r="M129" s="218"/>
      <c r="N129" s="219"/>
      <c r="O129" s="219"/>
      <c r="P129" s="219"/>
      <c r="Q129" s="219"/>
      <c r="R129" s="219"/>
      <c r="S129" s="219"/>
      <c r="T129" s="220"/>
      <c r="AT129" s="221" t="s">
        <v>232</v>
      </c>
      <c r="AU129" s="221" t="s">
        <v>89</v>
      </c>
      <c r="AV129" s="12" t="s">
        <v>89</v>
      </c>
      <c r="AW129" s="12" t="s">
        <v>36</v>
      </c>
      <c r="AX129" s="12" t="s">
        <v>80</v>
      </c>
      <c r="AY129" s="221" t="s">
        <v>219</v>
      </c>
    </row>
    <row r="130" spans="2:65" s="13" customFormat="1" ht="11.25">
      <c r="B130" s="222"/>
      <c r="C130" s="223"/>
      <c r="D130" s="208" t="s">
        <v>232</v>
      </c>
      <c r="E130" s="224" t="s">
        <v>1</v>
      </c>
      <c r="F130" s="225" t="s">
        <v>234</v>
      </c>
      <c r="G130" s="223"/>
      <c r="H130" s="226">
        <v>0.32400000000000001</v>
      </c>
      <c r="I130" s="227"/>
      <c r="J130" s="223"/>
      <c r="K130" s="223"/>
      <c r="L130" s="228"/>
      <c r="M130" s="229"/>
      <c r="N130" s="230"/>
      <c r="O130" s="230"/>
      <c r="P130" s="230"/>
      <c r="Q130" s="230"/>
      <c r="R130" s="230"/>
      <c r="S130" s="230"/>
      <c r="T130" s="231"/>
      <c r="AT130" s="232" t="s">
        <v>232</v>
      </c>
      <c r="AU130" s="232" t="s">
        <v>89</v>
      </c>
      <c r="AV130" s="13" t="s">
        <v>225</v>
      </c>
      <c r="AW130" s="13" t="s">
        <v>36</v>
      </c>
      <c r="AX130" s="13" t="s">
        <v>87</v>
      </c>
      <c r="AY130" s="232" t="s">
        <v>219</v>
      </c>
    </row>
    <row r="131" spans="2:65" s="1" customFormat="1" ht="24" customHeight="1">
      <c r="B131" s="33"/>
      <c r="C131" s="195" t="s">
        <v>89</v>
      </c>
      <c r="D131" s="195" t="s">
        <v>221</v>
      </c>
      <c r="E131" s="196" t="s">
        <v>313</v>
      </c>
      <c r="F131" s="197" t="s">
        <v>314</v>
      </c>
      <c r="G131" s="198" t="s">
        <v>308</v>
      </c>
      <c r="H131" s="199">
        <v>0.32400000000000001</v>
      </c>
      <c r="I131" s="200"/>
      <c r="J131" s="201">
        <f>ROUND(I131*H131,2)</f>
        <v>0</v>
      </c>
      <c r="K131" s="197" t="s">
        <v>230</v>
      </c>
      <c r="L131" s="37"/>
      <c r="M131" s="202" t="s">
        <v>1</v>
      </c>
      <c r="N131" s="203" t="s">
        <v>45</v>
      </c>
      <c r="O131" s="65"/>
      <c r="P131" s="204">
        <f>O131*H131</f>
        <v>0</v>
      </c>
      <c r="Q131" s="204">
        <v>8.5999999999999998E-4</v>
      </c>
      <c r="R131" s="204">
        <f>Q131*H131</f>
        <v>2.7863999999999997E-4</v>
      </c>
      <c r="S131" s="204">
        <v>0</v>
      </c>
      <c r="T131" s="205">
        <f>S131*H131</f>
        <v>0</v>
      </c>
      <c r="AR131" s="206" t="s">
        <v>225</v>
      </c>
      <c r="AT131" s="206" t="s">
        <v>221</v>
      </c>
      <c r="AU131" s="206" t="s">
        <v>89</v>
      </c>
      <c r="AY131" s="16" t="s">
        <v>219</v>
      </c>
      <c r="BE131" s="207">
        <f>IF(N131="základní",J131,0)</f>
        <v>0</v>
      </c>
      <c r="BF131" s="207">
        <f>IF(N131="snížená",J131,0)</f>
        <v>0</v>
      </c>
      <c r="BG131" s="207">
        <f>IF(N131="zákl. přenesená",J131,0)</f>
        <v>0</v>
      </c>
      <c r="BH131" s="207">
        <f>IF(N131="sníž. přenesená",J131,0)</f>
        <v>0</v>
      </c>
      <c r="BI131" s="207">
        <f>IF(N131="nulová",J131,0)</f>
        <v>0</v>
      </c>
      <c r="BJ131" s="16" t="s">
        <v>87</v>
      </c>
      <c r="BK131" s="207">
        <f>ROUND(I131*H131,2)</f>
        <v>0</v>
      </c>
      <c r="BL131" s="16" t="s">
        <v>225</v>
      </c>
      <c r="BM131" s="206" t="s">
        <v>372</v>
      </c>
    </row>
    <row r="132" spans="2:65" s="1" customFormat="1" ht="48.75">
      <c r="B132" s="33"/>
      <c r="C132" s="34"/>
      <c r="D132" s="208" t="s">
        <v>226</v>
      </c>
      <c r="E132" s="34"/>
      <c r="F132" s="209" t="s">
        <v>316</v>
      </c>
      <c r="G132" s="34"/>
      <c r="H132" s="34"/>
      <c r="I132" s="116"/>
      <c r="J132" s="34"/>
      <c r="K132" s="34"/>
      <c r="L132" s="37"/>
      <c r="M132" s="210"/>
      <c r="N132" s="65"/>
      <c r="O132" s="65"/>
      <c r="P132" s="65"/>
      <c r="Q132" s="65"/>
      <c r="R132" s="65"/>
      <c r="S132" s="65"/>
      <c r="T132" s="66"/>
      <c r="AT132" s="16" t="s">
        <v>226</v>
      </c>
      <c r="AU132" s="16" t="s">
        <v>89</v>
      </c>
    </row>
    <row r="133" spans="2:65" s="1" customFormat="1" ht="195">
      <c r="B133" s="33"/>
      <c r="C133" s="34"/>
      <c r="D133" s="208" t="s">
        <v>245</v>
      </c>
      <c r="E133" s="34"/>
      <c r="F133" s="233" t="s">
        <v>311</v>
      </c>
      <c r="G133" s="34"/>
      <c r="H133" s="34"/>
      <c r="I133" s="116"/>
      <c r="J133" s="34"/>
      <c r="K133" s="34"/>
      <c r="L133" s="37"/>
      <c r="M133" s="210"/>
      <c r="N133" s="65"/>
      <c r="O133" s="65"/>
      <c r="P133" s="65"/>
      <c r="Q133" s="65"/>
      <c r="R133" s="65"/>
      <c r="S133" s="65"/>
      <c r="T133" s="66"/>
      <c r="AT133" s="16" t="s">
        <v>245</v>
      </c>
      <c r="AU133" s="16" t="s">
        <v>89</v>
      </c>
    </row>
    <row r="134" spans="2:65" s="11" customFormat="1" ht="22.9" customHeight="1">
      <c r="B134" s="179"/>
      <c r="C134" s="180"/>
      <c r="D134" s="181" t="s">
        <v>79</v>
      </c>
      <c r="E134" s="193" t="s">
        <v>317</v>
      </c>
      <c r="F134" s="193" t="s">
        <v>318</v>
      </c>
      <c r="G134" s="180"/>
      <c r="H134" s="180"/>
      <c r="I134" s="183"/>
      <c r="J134" s="194">
        <f>BK134</f>
        <v>0</v>
      </c>
      <c r="K134" s="180"/>
      <c r="L134" s="185"/>
      <c r="M134" s="186"/>
      <c r="N134" s="187"/>
      <c r="O134" s="187"/>
      <c r="P134" s="188">
        <f>SUM(P135:P137)</f>
        <v>0</v>
      </c>
      <c r="Q134" s="187"/>
      <c r="R134" s="188">
        <f>SUM(R135:R137)</f>
        <v>0</v>
      </c>
      <c r="S134" s="187"/>
      <c r="T134" s="189">
        <f>SUM(T135:T137)</f>
        <v>0</v>
      </c>
      <c r="AR134" s="190" t="s">
        <v>87</v>
      </c>
      <c r="AT134" s="191" t="s">
        <v>79</v>
      </c>
      <c r="AU134" s="191" t="s">
        <v>87</v>
      </c>
      <c r="AY134" s="190" t="s">
        <v>219</v>
      </c>
      <c r="BK134" s="192">
        <f>SUM(BK135:BK137)</f>
        <v>0</v>
      </c>
    </row>
    <row r="135" spans="2:65" s="1" customFormat="1" ht="16.5" customHeight="1">
      <c r="B135" s="33"/>
      <c r="C135" s="195" t="s">
        <v>236</v>
      </c>
      <c r="D135" s="195" t="s">
        <v>221</v>
      </c>
      <c r="E135" s="196" t="s">
        <v>275</v>
      </c>
      <c r="F135" s="197" t="s">
        <v>276</v>
      </c>
      <c r="G135" s="198" t="s">
        <v>251</v>
      </c>
      <c r="H135" s="199">
        <v>3.0000000000000001E-3</v>
      </c>
      <c r="I135" s="200"/>
      <c r="J135" s="201">
        <f>ROUND(I135*H135,2)</f>
        <v>0</v>
      </c>
      <c r="K135" s="197" t="s">
        <v>230</v>
      </c>
      <c r="L135" s="37"/>
      <c r="M135" s="202" t="s">
        <v>1</v>
      </c>
      <c r="N135" s="203" t="s">
        <v>45</v>
      </c>
      <c r="O135" s="65"/>
      <c r="P135" s="204">
        <f>O135*H135</f>
        <v>0</v>
      </c>
      <c r="Q135" s="204">
        <v>0</v>
      </c>
      <c r="R135" s="204">
        <f>Q135*H135</f>
        <v>0</v>
      </c>
      <c r="S135" s="204">
        <v>0</v>
      </c>
      <c r="T135" s="205">
        <f>S135*H135</f>
        <v>0</v>
      </c>
      <c r="AR135" s="206" t="s">
        <v>225</v>
      </c>
      <c r="AT135" s="206" t="s">
        <v>221</v>
      </c>
      <c r="AU135" s="206" t="s">
        <v>89</v>
      </c>
      <c r="AY135" s="16" t="s">
        <v>219</v>
      </c>
      <c r="BE135" s="207">
        <f>IF(N135="základní",J135,0)</f>
        <v>0</v>
      </c>
      <c r="BF135" s="207">
        <f>IF(N135="snížená",J135,0)</f>
        <v>0</v>
      </c>
      <c r="BG135" s="207">
        <f>IF(N135="zákl. přenesená",J135,0)</f>
        <v>0</v>
      </c>
      <c r="BH135" s="207">
        <f>IF(N135="sníž. přenesená",J135,0)</f>
        <v>0</v>
      </c>
      <c r="BI135" s="207">
        <f>IF(N135="nulová",J135,0)</f>
        <v>0</v>
      </c>
      <c r="BJ135" s="16" t="s">
        <v>87</v>
      </c>
      <c r="BK135" s="207">
        <f>ROUND(I135*H135,2)</f>
        <v>0</v>
      </c>
      <c r="BL135" s="16" t="s">
        <v>225</v>
      </c>
      <c r="BM135" s="206" t="s">
        <v>373</v>
      </c>
    </row>
    <row r="136" spans="2:65" s="1" customFormat="1" ht="19.5">
      <c r="B136" s="33"/>
      <c r="C136" s="34"/>
      <c r="D136" s="208" t="s">
        <v>226</v>
      </c>
      <c r="E136" s="34"/>
      <c r="F136" s="209" t="s">
        <v>320</v>
      </c>
      <c r="G136" s="34"/>
      <c r="H136" s="34"/>
      <c r="I136" s="116"/>
      <c r="J136" s="34"/>
      <c r="K136" s="34"/>
      <c r="L136" s="37"/>
      <c r="M136" s="210"/>
      <c r="N136" s="65"/>
      <c r="O136" s="65"/>
      <c r="P136" s="65"/>
      <c r="Q136" s="65"/>
      <c r="R136" s="65"/>
      <c r="S136" s="65"/>
      <c r="T136" s="66"/>
      <c r="AT136" s="16" t="s">
        <v>226</v>
      </c>
      <c r="AU136" s="16" t="s">
        <v>89</v>
      </c>
    </row>
    <row r="137" spans="2:65" s="1" customFormat="1" ht="29.25">
      <c r="B137" s="33"/>
      <c r="C137" s="34"/>
      <c r="D137" s="208" t="s">
        <v>245</v>
      </c>
      <c r="E137" s="34"/>
      <c r="F137" s="233" t="s">
        <v>279</v>
      </c>
      <c r="G137" s="34"/>
      <c r="H137" s="34"/>
      <c r="I137" s="116"/>
      <c r="J137" s="34"/>
      <c r="K137" s="34"/>
      <c r="L137" s="37"/>
      <c r="M137" s="234"/>
      <c r="N137" s="235"/>
      <c r="O137" s="235"/>
      <c r="P137" s="235"/>
      <c r="Q137" s="235"/>
      <c r="R137" s="235"/>
      <c r="S137" s="235"/>
      <c r="T137" s="236"/>
      <c r="AT137" s="16" t="s">
        <v>245</v>
      </c>
      <c r="AU137" s="16" t="s">
        <v>89</v>
      </c>
    </row>
    <row r="138" spans="2:65" s="1" customFormat="1" ht="6.95" customHeight="1">
      <c r="B138" s="48"/>
      <c r="C138" s="49"/>
      <c r="D138" s="49"/>
      <c r="E138" s="49"/>
      <c r="F138" s="49"/>
      <c r="G138" s="49"/>
      <c r="H138" s="49"/>
      <c r="I138" s="147"/>
      <c r="J138" s="49"/>
      <c r="K138" s="49"/>
      <c r="L138" s="37"/>
    </row>
  </sheetData>
  <sheetProtection algorithmName="SHA-512" hashValue="tUJs+sv0P5wZrFmnlwNT7PrfmoBZhk5SYee17nJjN/GMQs/7A0YG65LE6mw3QeLXi51X6izGWQJ+6Qnk03Uj7Q==" saltValue="TOgoeRAp7By5MVkbDVc5JK0rtKMy0nVE0Gc9O3qVmwvA7/OzQnzyaOyi8QkyztBq0t7UB7KgaexMk2GGv+1E2Q==" spinCount="100000" sheet="1" objects="1" scenarios="1" formatColumns="0" formatRows="0" autoFilter="0"/>
  <autoFilter ref="C122:K137"/>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5"/>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9"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3"/>
      <c r="M2" s="273"/>
      <c r="N2" s="273"/>
      <c r="O2" s="273"/>
      <c r="P2" s="273"/>
      <c r="Q2" s="273"/>
      <c r="R2" s="273"/>
      <c r="S2" s="273"/>
      <c r="T2" s="273"/>
      <c r="U2" s="273"/>
      <c r="V2" s="273"/>
      <c r="AT2" s="16" t="s">
        <v>145</v>
      </c>
    </row>
    <row r="3" spans="2:46" ht="6.95" customHeight="1">
      <c r="B3" s="110"/>
      <c r="C3" s="111"/>
      <c r="D3" s="111"/>
      <c r="E3" s="111"/>
      <c r="F3" s="111"/>
      <c r="G3" s="111"/>
      <c r="H3" s="111"/>
      <c r="I3" s="112"/>
      <c r="J3" s="111"/>
      <c r="K3" s="111"/>
      <c r="L3" s="19"/>
      <c r="AT3" s="16" t="s">
        <v>89</v>
      </c>
    </row>
    <row r="4" spans="2:46" ht="24.95" customHeight="1">
      <c r="B4" s="19"/>
      <c r="D4" s="113" t="s">
        <v>187</v>
      </c>
      <c r="L4" s="19"/>
      <c r="M4" s="114" t="s">
        <v>10</v>
      </c>
      <c r="AT4" s="16" t="s">
        <v>4</v>
      </c>
    </row>
    <row r="5" spans="2:46" ht="6.95" customHeight="1">
      <c r="B5" s="19"/>
      <c r="L5" s="19"/>
    </row>
    <row r="6" spans="2:46" ht="12" customHeight="1">
      <c r="B6" s="19"/>
      <c r="D6" s="115" t="s">
        <v>16</v>
      </c>
      <c r="L6" s="19"/>
    </row>
    <row r="7" spans="2:46" ht="16.5" customHeight="1">
      <c r="B7" s="19"/>
      <c r="E7" s="307" t="str">
        <f>'Rekapitulace stavby'!K6</f>
        <v>PPV, ř.km 0,000-18,500 - oprava betonového pláště</v>
      </c>
      <c r="F7" s="308"/>
      <c r="G7" s="308"/>
      <c r="H7" s="308"/>
      <c r="L7" s="19"/>
    </row>
    <row r="8" spans="2:46" ht="12" customHeight="1">
      <c r="B8" s="19"/>
      <c r="D8" s="115" t="s">
        <v>188</v>
      </c>
      <c r="L8" s="19"/>
    </row>
    <row r="9" spans="2:46" s="1" customFormat="1" ht="16.5" customHeight="1">
      <c r="B9" s="37"/>
      <c r="E9" s="307" t="s">
        <v>368</v>
      </c>
      <c r="F9" s="309"/>
      <c r="G9" s="309"/>
      <c r="H9" s="309"/>
      <c r="I9" s="116"/>
      <c r="L9" s="37"/>
    </row>
    <row r="10" spans="2:46" s="1" customFormat="1" ht="12" customHeight="1">
      <c r="B10" s="37"/>
      <c r="D10" s="115" t="s">
        <v>190</v>
      </c>
      <c r="I10" s="116"/>
      <c r="L10" s="37"/>
    </row>
    <row r="11" spans="2:46" s="1" customFormat="1" ht="36.950000000000003" customHeight="1">
      <c r="B11" s="37"/>
      <c r="E11" s="310" t="s">
        <v>374</v>
      </c>
      <c r="F11" s="309"/>
      <c r="G11" s="309"/>
      <c r="H11" s="309"/>
      <c r="I11" s="116"/>
      <c r="L11" s="37"/>
    </row>
    <row r="12" spans="2:46" s="1" customFormat="1" ht="11.25">
      <c r="B12" s="37"/>
      <c r="I12" s="116"/>
      <c r="L12" s="37"/>
    </row>
    <row r="13" spans="2:46" s="1" customFormat="1" ht="12" customHeight="1">
      <c r="B13" s="37"/>
      <c r="D13" s="115" t="s">
        <v>18</v>
      </c>
      <c r="F13" s="104" t="s">
        <v>1</v>
      </c>
      <c r="I13" s="117" t="s">
        <v>19</v>
      </c>
      <c r="J13" s="104" t="s">
        <v>1</v>
      </c>
      <c r="L13" s="37"/>
    </row>
    <row r="14" spans="2:46" s="1" customFormat="1" ht="12" customHeight="1">
      <c r="B14" s="37"/>
      <c r="D14" s="115" t="s">
        <v>20</v>
      </c>
      <c r="F14" s="104" t="s">
        <v>21</v>
      </c>
      <c r="I14" s="117" t="s">
        <v>22</v>
      </c>
      <c r="J14" s="118" t="str">
        <f>'Rekapitulace stavby'!AN8</f>
        <v>13. 5. 2019</v>
      </c>
      <c r="L14" s="37"/>
    </row>
    <row r="15" spans="2:46" s="1" customFormat="1" ht="10.9" customHeight="1">
      <c r="B15" s="37"/>
      <c r="I15" s="116"/>
      <c r="L15" s="37"/>
    </row>
    <row r="16" spans="2:46" s="1" customFormat="1" ht="12" customHeight="1">
      <c r="B16" s="37"/>
      <c r="D16" s="115" t="s">
        <v>24</v>
      </c>
      <c r="I16" s="117" t="s">
        <v>25</v>
      </c>
      <c r="J16" s="104" t="str">
        <f>IF('Rekapitulace stavby'!AN10="","",'Rekapitulace stavby'!AN10)</f>
        <v>70889988</v>
      </c>
      <c r="L16" s="37"/>
    </row>
    <row r="17" spans="2:12" s="1" customFormat="1" ht="18" customHeight="1">
      <c r="B17" s="37"/>
      <c r="E17" s="104" t="str">
        <f>IF('Rekapitulace stavby'!E11="","",'Rekapitulace stavby'!E11)</f>
        <v>Povodí Ohře, s.p.</v>
      </c>
      <c r="I17" s="117" t="s">
        <v>28</v>
      </c>
      <c r="J17" s="104" t="str">
        <f>IF('Rekapitulace stavby'!AN11="","",'Rekapitulace stavby'!AN11)</f>
        <v>CZ70889988</v>
      </c>
      <c r="L17" s="37"/>
    </row>
    <row r="18" spans="2:12" s="1" customFormat="1" ht="6.95" customHeight="1">
      <c r="B18" s="37"/>
      <c r="I18" s="116"/>
      <c r="L18" s="37"/>
    </row>
    <row r="19" spans="2:12" s="1" customFormat="1" ht="12" customHeight="1">
      <c r="B19" s="37"/>
      <c r="D19" s="115" t="s">
        <v>30</v>
      </c>
      <c r="I19" s="117" t="s">
        <v>25</v>
      </c>
      <c r="J19" s="29" t="str">
        <f>'Rekapitulace stavby'!AN13</f>
        <v>Vyplň údaj</v>
      </c>
      <c r="L19" s="37"/>
    </row>
    <row r="20" spans="2:12" s="1" customFormat="1" ht="18" customHeight="1">
      <c r="B20" s="37"/>
      <c r="E20" s="311" t="str">
        <f>'Rekapitulace stavby'!E14</f>
        <v>Vyplň údaj</v>
      </c>
      <c r="F20" s="312"/>
      <c r="G20" s="312"/>
      <c r="H20" s="312"/>
      <c r="I20" s="117" t="s">
        <v>28</v>
      </c>
      <c r="J20" s="29" t="str">
        <f>'Rekapitulace stavby'!AN14</f>
        <v>Vyplň údaj</v>
      </c>
      <c r="L20" s="37"/>
    </row>
    <row r="21" spans="2:12" s="1" customFormat="1" ht="6.95" customHeight="1">
      <c r="B21" s="37"/>
      <c r="I21" s="116"/>
      <c r="L21" s="37"/>
    </row>
    <row r="22" spans="2:12" s="1" customFormat="1" ht="12" customHeight="1">
      <c r="B22" s="37"/>
      <c r="D22" s="115" t="s">
        <v>32</v>
      </c>
      <c r="I22" s="117" t="s">
        <v>25</v>
      </c>
      <c r="J22" s="104" t="str">
        <f>IF('Rekapitulace stavby'!AN16="","",'Rekapitulace stavby'!AN16)</f>
        <v>44567430</v>
      </c>
      <c r="L22" s="37"/>
    </row>
    <row r="23" spans="2:12" s="1" customFormat="1" ht="18" customHeight="1">
      <c r="B23" s="37"/>
      <c r="E23" s="104" t="str">
        <f>IF('Rekapitulace stavby'!E17="","",'Rekapitulace stavby'!E17)</f>
        <v xml:space="preserve">AZ Consult, spol. s r.o. </v>
      </c>
      <c r="I23" s="117" t="s">
        <v>28</v>
      </c>
      <c r="J23" s="104" t="str">
        <f>IF('Rekapitulace stavby'!AN17="","",'Rekapitulace stavby'!AN17)</f>
        <v>CZ4456730</v>
      </c>
      <c r="L23" s="37"/>
    </row>
    <row r="24" spans="2:12" s="1" customFormat="1" ht="6.95" customHeight="1">
      <c r="B24" s="37"/>
      <c r="I24" s="116"/>
      <c r="L24" s="37"/>
    </row>
    <row r="25" spans="2:12" s="1" customFormat="1" ht="12" customHeight="1">
      <c r="B25" s="37"/>
      <c r="D25" s="115" t="s">
        <v>37</v>
      </c>
      <c r="I25" s="117" t="s">
        <v>25</v>
      </c>
      <c r="J25" s="104" t="str">
        <f>IF('Rekapitulace stavby'!AN19="","",'Rekapitulace stavby'!AN19)</f>
        <v/>
      </c>
      <c r="L25" s="37"/>
    </row>
    <row r="26" spans="2:12" s="1" customFormat="1" ht="18" customHeight="1">
      <c r="B26" s="37"/>
      <c r="E26" s="104" t="str">
        <f>IF('Rekapitulace stavby'!E20="","",'Rekapitulace stavby'!E20)</f>
        <v xml:space="preserve"> </v>
      </c>
      <c r="I26" s="117" t="s">
        <v>28</v>
      </c>
      <c r="J26" s="104" t="str">
        <f>IF('Rekapitulace stavby'!AN20="","",'Rekapitulace stavby'!AN20)</f>
        <v/>
      </c>
      <c r="L26" s="37"/>
    </row>
    <row r="27" spans="2:12" s="1" customFormat="1" ht="6.95" customHeight="1">
      <c r="B27" s="37"/>
      <c r="I27" s="116"/>
      <c r="L27" s="37"/>
    </row>
    <row r="28" spans="2:12" s="1" customFormat="1" ht="12" customHeight="1">
      <c r="B28" s="37"/>
      <c r="D28" s="115" t="s">
        <v>38</v>
      </c>
      <c r="I28" s="116"/>
      <c r="L28" s="37"/>
    </row>
    <row r="29" spans="2:12" s="7" customFormat="1" ht="16.5" customHeight="1">
      <c r="B29" s="119"/>
      <c r="E29" s="313" t="s">
        <v>370</v>
      </c>
      <c r="F29" s="313"/>
      <c r="G29" s="313"/>
      <c r="H29" s="313"/>
      <c r="I29" s="120"/>
      <c r="L29" s="119"/>
    </row>
    <row r="30" spans="2:12" s="1" customFormat="1" ht="6.95" customHeight="1">
      <c r="B30" s="37"/>
      <c r="I30" s="116"/>
      <c r="L30" s="37"/>
    </row>
    <row r="31" spans="2:12" s="1" customFormat="1" ht="6.95" customHeight="1">
      <c r="B31" s="37"/>
      <c r="D31" s="61"/>
      <c r="E31" s="61"/>
      <c r="F31" s="61"/>
      <c r="G31" s="61"/>
      <c r="H31" s="61"/>
      <c r="I31" s="121"/>
      <c r="J31" s="61"/>
      <c r="K31" s="61"/>
      <c r="L31" s="37"/>
    </row>
    <row r="32" spans="2:12" s="1" customFormat="1" ht="25.35" customHeight="1">
      <c r="B32" s="37"/>
      <c r="D32" s="122" t="s">
        <v>40</v>
      </c>
      <c r="I32" s="116"/>
      <c r="J32" s="123">
        <f>ROUND(J121, 2)</f>
        <v>0</v>
      </c>
      <c r="L32" s="37"/>
    </row>
    <row r="33" spans="2:12" s="1" customFormat="1" ht="6.95" customHeight="1">
      <c r="B33" s="37"/>
      <c r="D33" s="61"/>
      <c r="E33" s="61"/>
      <c r="F33" s="61"/>
      <c r="G33" s="61"/>
      <c r="H33" s="61"/>
      <c r="I33" s="121"/>
      <c r="J33" s="61"/>
      <c r="K33" s="61"/>
      <c r="L33" s="37"/>
    </row>
    <row r="34" spans="2:12" s="1" customFormat="1" ht="14.45" customHeight="1">
      <c r="B34" s="37"/>
      <c r="F34" s="124" t="s">
        <v>42</v>
      </c>
      <c r="I34" s="125" t="s">
        <v>41</v>
      </c>
      <c r="J34" s="124" t="s">
        <v>43</v>
      </c>
      <c r="L34" s="37"/>
    </row>
    <row r="35" spans="2:12" s="1" customFormat="1" ht="14.45" customHeight="1">
      <c r="B35" s="37"/>
      <c r="D35" s="126" t="s">
        <v>44</v>
      </c>
      <c r="E35" s="115" t="s">
        <v>45</v>
      </c>
      <c r="F35" s="127">
        <f>ROUND((SUM(BE121:BE134)),  2)</f>
        <v>0</v>
      </c>
      <c r="I35" s="128">
        <v>0.21</v>
      </c>
      <c r="J35" s="127">
        <f>ROUND(((SUM(BE121:BE134))*I35),  2)</f>
        <v>0</v>
      </c>
      <c r="L35" s="37"/>
    </row>
    <row r="36" spans="2:12" s="1" customFormat="1" ht="14.45" customHeight="1">
      <c r="B36" s="37"/>
      <c r="E36" s="115" t="s">
        <v>46</v>
      </c>
      <c r="F36" s="127">
        <f>ROUND((SUM(BF121:BF134)),  2)</f>
        <v>0</v>
      </c>
      <c r="I36" s="128">
        <v>0.15</v>
      </c>
      <c r="J36" s="127">
        <f>ROUND(((SUM(BF121:BF134))*I36),  2)</f>
        <v>0</v>
      </c>
      <c r="L36" s="37"/>
    </row>
    <row r="37" spans="2:12" s="1" customFormat="1" ht="14.45" hidden="1" customHeight="1">
      <c r="B37" s="37"/>
      <c r="E37" s="115" t="s">
        <v>47</v>
      </c>
      <c r="F37" s="127">
        <f>ROUND((SUM(BG121:BG134)),  2)</f>
        <v>0</v>
      </c>
      <c r="I37" s="128">
        <v>0.21</v>
      </c>
      <c r="J37" s="127">
        <f>0</f>
        <v>0</v>
      </c>
      <c r="L37" s="37"/>
    </row>
    <row r="38" spans="2:12" s="1" customFormat="1" ht="14.45" hidden="1" customHeight="1">
      <c r="B38" s="37"/>
      <c r="E38" s="115" t="s">
        <v>48</v>
      </c>
      <c r="F38" s="127">
        <f>ROUND((SUM(BH121:BH134)),  2)</f>
        <v>0</v>
      </c>
      <c r="I38" s="128">
        <v>0.15</v>
      </c>
      <c r="J38" s="127">
        <f>0</f>
        <v>0</v>
      </c>
      <c r="L38" s="37"/>
    </row>
    <row r="39" spans="2:12" s="1" customFormat="1" ht="14.45" hidden="1" customHeight="1">
      <c r="B39" s="37"/>
      <c r="E39" s="115" t="s">
        <v>49</v>
      </c>
      <c r="F39" s="127">
        <f>ROUND((SUM(BI121:BI134)),  2)</f>
        <v>0</v>
      </c>
      <c r="I39" s="128">
        <v>0</v>
      </c>
      <c r="J39" s="127">
        <f>0</f>
        <v>0</v>
      </c>
      <c r="L39" s="37"/>
    </row>
    <row r="40" spans="2:12" s="1" customFormat="1" ht="6.95" customHeight="1">
      <c r="B40" s="37"/>
      <c r="I40" s="116"/>
      <c r="L40" s="37"/>
    </row>
    <row r="41" spans="2:12" s="1" customFormat="1" ht="25.35" customHeight="1">
      <c r="B41" s="37"/>
      <c r="C41" s="129"/>
      <c r="D41" s="130" t="s">
        <v>50</v>
      </c>
      <c r="E41" s="131"/>
      <c r="F41" s="131"/>
      <c r="G41" s="132" t="s">
        <v>51</v>
      </c>
      <c r="H41" s="133" t="s">
        <v>52</v>
      </c>
      <c r="I41" s="134"/>
      <c r="J41" s="135">
        <f>SUM(J32:J39)</f>
        <v>0</v>
      </c>
      <c r="K41" s="136"/>
      <c r="L41" s="37"/>
    </row>
    <row r="42" spans="2:12" s="1" customFormat="1" ht="14.45" customHeight="1">
      <c r="B42" s="37"/>
      <c r="I42" s="116"/>
      <c r="L42" s="37"/>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7"/>
      <c r="D50" s="137" t="s">
        <v>53</v>
      </c>
      <c r="E50" s="138"/>
      <c r="F50" s="138"/>
      <c r="G50" s="137" t="s">
        <v>54</v>
      </c>
      <c r="H50" s="138"/>
      <c r="I50" s="139"/>
      <c r="J50" s="138"/>
      <c r="K50" s="138"/>
      <c r="L50" s="37"/>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7"/>
      <c r="D61" s="140" t="s">
        <v>55</v>
      </c>
      <c r="E61" s="141"/>
      <c r="F61" s="142" t="s">
        <v>56</v>
      </c>
      <c r="G61" s="140" t="s">
        <v>55</v>
      </c>
      <c r="H61" s="141"/>
      <c r="I61" s="143"/>
      <c r="J61" s="144" t="s">
        <v>56</v>
      </c>
      <c r="K61" s="141"/>
      <c r="L61" s="37"/>
    </row>
    <row r="62" spans="2:12" ht="11.25">
      <c r="B62" s="19"/>
      <c r="L62" s="19"/>
    </row>
    <row r="63" spans="2:12" ht="11.25">
      <c r="B63" s="19"/>
      <c r="L63" s="19"/>
    </row>
    <row r="64" spans="2:12" ht="11.25">
      <c r="B64" s="19"/>
      <c r="L64" s="19"/>
    </row>
    <row r="65" spans="2:12" s="1" customFormat="1" ht="12.75">
      <c r="B65" s="37"/>
      <c r="D65" s="137" t="s">
        <v>57</v>
      </c>
      <c r="E65" s="138"/>
      <c r="F65" s="138"/>
      <c r="G65" s="137" t="s">
        <v>58</v>
      </c>
      <c r="H65" s="138"/>
      <c r="I65" s="139"/>
      <c r="J65" s="138"/>
      <c r="K65" s="138"/>
      <c r="L65" s="37"/>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7"/>
      <c r="D76" s="140" t="s">
        <v>55</v>
      </c>
      <c r="E76" s="141"/>
      <c r="F76" s="142" t="s">
        <v>56</v>
      </c>
      <c r="G76" s="140" t="s">
        <v>55</v>
      </c>
      <c r="H76" s="141"/>
      <c r="I76" s="143"/>
      <c r="J76" s="144" t="s">
        <v>56</v>
      </c>
      <c r="K76" s="141"/>
      <c r="L76" s="37"/>
    </row>
    <row r="77" spans="2:12" s="1" customFormat="1" ht="14.45" customHeight="1">
      <c r="B77" s="145"/>
      <c r="C77" s="146"/>
      <c r="D77" s="146"/>
      <c r="E77" s="146"/>
      <c r="F77" s="146"/>
      <c r="G77" s="146"/>
      <c r="H77" s="146"/>
      <c r="I77" s="147"/>
      <c r="J77" s="146"/>
      <c r="K77" s="146"/>
      <c r="L77" s="37"/>
    </row>
    <row r="81" spans="2:12" s="1" customFormat="1" ht="6.95" customHeight="1">
      <c r="B81" s="148"/>
      <c r="C81" s="149"/>
      <c r="D81" s="149"/>
      <c r="E81" s="149"/>
      <c r="F81" s="149"/>
      <c r="G81" s="149"/>
      <c r="H81" s="149"/>
      <c r="I81" s="150"/>
      <c r="J81" s="149"/>
      <c r="K81" s="149"/>
      <c r="L81" s="37"/>
    </row>
    <row r="82" spans="2:12" s="1" customFormat="1" ht="24.95" customHeight="1">
      <c r="B82" s="33"/>
      <c r="C82" s="22" t="s">
        <v>193</v>
      </c>
      <c r="D82" s="34"/>
      <c r="E82" s="34"/>
      <c r="F82" s="34"/>
      <c r="G82" s="34"/>
      <c r="H82" s="34"/>
      <c r="I82" s="116"/>
      <c r="J82" s="34"/>
      <c r="K82" s="34"/>
      <c r="L82" s="37"/>
    </row>
    <row r="83" spans="2:12" s="1" customFormat="1" ht="6.95" customHeight="1">
      <c r="B83" s="33"/>
      <c r="C83" s="34"/>
      <c r="D83" s="34"/>
      <c r="E83" s="34"/>
      <c r="F83" s="34"/>
      <c r="G83" s="34"/>
      <c r="H83" s="34"/>
      <c r="I83" s="116"/>
      <c r="J83" s="34"/>
      <c r="K83" s="34"/>
      <c r="L83" s="37"/>
    </row>
    <row r="84" spans="2:12" s="1" customFormat="1" ht="12" customHeight="1">
      <c r="B84" s="33"/>
      <c r="C84" s="28" t="s">
        <v>16</v>
      </c>
      <c r="D84" s="34"/>
      <c r="E84" s="34"/>
      <c r="F84" s="34"/>
      <c r="G84" s="34"/>
      <c r="H84" s="34"/>
      <c r="I84" s="116"/>
      <c r="J84" s="34"/>
      <c r="K84" s="34"/>
      <c r="L84" s="37"/>
    </row>
    <row r="85" spans="2:12" s="1" customFormat="1" ht="16.5" customHeight="1">
      <c r="B85" s="33"/>
      <c r="C85" s="34"/>
      <c r="D85" s="34"/>
      <c r="E85" s="314" t="str">
        <f>E7</f>
        <v>PPV, ř.km 0,000-18,500 - oprava betonového pláště</v>
      </c>
      <c r="F85" s="315"/>
      <c r="G85" s="315"/>
      <c r="H85" s="315"/>
      <c r="I85" s="116"/>
      <c r="J85" s="34"/>
      <c r="K85" s="34"/>
      <c r="L85" s="37"/>
    </row>
    <row r="86" spans="2:12" ht="12" customHeight="1">
      <c r="B86" s="20"/>
      <c r="C86" s="28" t="s">
        <v>188</v>
      </c>
      <c r="D86" s="21"/>
      <c r="E86" s="21"/>
      <c r="F86" s="21"/>
      <c r="G86" s="21"/>
      <c r="H86" s="21"/>
      <c r="J86" s="21"/>
      <c r="K86" s="21"/>
      <c r="L86" s="19"/>
    </row>
    <row r="87" spans="2:12" s="1" customFormat="1" ht="16.5" customHeight="1">
      <c r="B87" s="33"/>
      <c r="C87" s="34"/>
      <c r="D87" s="34"/>
      <c r="E87" s="314" t="s">
        <v>368</v>
      </c>
      <c r="F87" s="316"/>
      <c r="G87" s="316"/>
      <c r="H87" s="316"/>
      <c r="I87" s="116"/>
      <c r="J87" s="34"/>
      <c r="K87" s="34"/>
      <c r="L87" s="37"/>
    </row>
    <row r="88" spans="2:12" s="1" customFormat="1" ht="12" customHeight="1">
      <c r="B88" s="33"/>
      <c r="C88" s="28" t="s">
        <v>190</v>
      </c>
      <c r="D88" s="34"/>
      <c r="E88" s="34"/>
      <c r="F88" s="34"/>
      <c r="G88" s="34"/>
      <c r="H88" s="34"/>
      <c r="I88" s="116"/>
      <c r="J88" s="34"/>
      <c r="K88" s="34"/>
      <c r="L88" s="37"/>
    </row>
    <row r="89" spans="2:12" s="1" customFormat="1" ht="16.5" customHeight="1">
      <c r="B89" s="33"/>
      <c r="C89" s="34"/>
      <c r="D89" s="34"/>
      <c r="E89" s="282" t="str">
        <f>E11</f>
        <v xml:space="preserve">VON08b - Vedlejší a ostatní náklady  </v>
      </c>
      <c r="F89" s="316"/>
      <c r="G89" s="316"/>
      <c r="H89" s="316"/>
      <c r="I89" s="116"/>
      <c r="J89" s="34"/>
      <c r="K89" s="34"/>
      <c r="L89" s="37"/>
    </row>
    <row r="90" spans="2:12" s="1" customFormat="1" ht="6.95" customHeight="1">
      <c r="B90" s="33"/>
      <c r="C90" s="34"/>
      <c r="D90" s="34"/>
      <c r="E90" s="34"/>
      <c r="F90" s="34"/>
      <c r="G90" s="34"/>
      <c r="H90" s="34"/>
      <c r="I90" s="116"/>
      <c r="J90" s="34"/>
      <c r="K90" s="34"/>
      <c r="L90" s="37"/>
    </row>
    <row r="91" spans="2:12" s="1" customFormat="1" ht="12" customHeight="1">
      <c r="B91" s="33"/>
      <c r="C91" s="28" t="s">
        <v>20</v>
      </c>
      <c r="D91" s="34"/>
      <c r="E91" s="34"/>
      <c r="F91" s="26" t="str">
        <f>F14</f>
        <v xml:space="preserve"> </v>
      </c>
      <c r="G91" s="34"/>
      <c r="H91" s="34"/>
      <c r="I91" s="117" t="s">
        <v>22</v>
      </c>
      <c r="J91" s="60" t="str">
        <f>IF(J14="","",J14)</f>
        <v>13. 5. 2019</v>
      </c>
      <c r="K91" s="34"/>
      <c r="L91" s="37"/>
    </row>
    <row r="92" spans="2:12" s="1" customFormat="1" ht="6.95" customHeight="1">
      <c r="B92" s="33"/>
      <c r="C92" s="34"/>
      <c r="D92" s="34"/>
      <c r="E92" s="34"/>
      <c r="F92" s="34"/>
      <c r="G92" s="34"/>
      <c r="H92" s="34"/>
      <c r="I92" s="116"/>
      <c r="J92" s="34"/>
      <c r="K92" s="34"/>
      <c r="L92" s="37"/>
    </row>
    <row r="93" spans="2:12" s="1" customFormat="1" ht="27.95" customHeight="1">
      <c r="B93" s="33"/>
      <c r="C93" s="28" t="s">
        <v>24</v>
      </c>
      <c r="D93" s="34"/>
      <c r="E93" s="34"/>
      <c r="F93" s="26" t="str">
        <f>E17</f>
        <v>Povodí Ohře, s.p.</v>
      </c>
      <c r="G93" s="34"/>
      <c r="H93" s="34"/>
      <c r="I93" s="117" t="s">
        <v>32</v>
      </c>
      <c r="J93" s="31" t="str">
        <f>E23</f>
        <v xml:space="preserve">AZ Consult, spol. s r.o. </v>
      </c>
      <c r="K93" s="34"/>
      <c r="L93" s="37"/>
    </row>
    <row r="94" spans="2:12" s="1" customFormat="1" ht="15.2" customHeight="1">
      <c r="B94" s="33"/>
      <c r="C94" s="28" t="s">
        <v>30</v>
      </c>
      <c r="D94" s="34"/>
      <c r="E94" s="34"/>
      <c r="F94" s="26" t="str">
        <f>IF(E20="","",E20)</f>
        <v>Vyplň údaj</v>
      </c>
      <c r="G94" s="34"/>
      <c r="H94" s="34"/>
      <c r="I94" s="117" t="s">
        <v>37</v>
      </c>
      <c r="J94" s="31" t="str">
        <f>E26</f>
        <v xml:space="preserve"> </v>
      </c>
      <c r="K94" s="34"/>
      <c r="L94" s="37"/>
    </row>
    <row r="95" spans="2:12" s="1" customFormat="1" ht="10.35" customHeight="1">
      <c r="B95" s="33"/>
      <c r="C95" s="34"/>
      <c r="D95" s="34"/>
      <c r="E95" s="34"/>
      <c r="F95" s="34"/>
      <c r="G95" s="34"/>
      <c r="H95" s="34"/>
      <c r="I95" s="116"/>
      <c r="J95" s="34"/>
      <c r="K95" s="34"/>
      <c r="L95" s="37"/>
    </row>
    <row r="96" spans="2:12" s="1" customFormat="1" ht="29.25" customHeight="1">
      <c r="B96" s="33"/>
      <c r="C96" s="151" t="s">
        <v>194</v>
      </c>
      <c r="D96" s="152"/>
      <c r="E96" s="152"/>
      <c r="F96" s="152"/>
      <c r="G96" s="152"/>
      <c r="H96" s="152"/>
      <c r="I96" s="153"/>
      <c r="J96" s="154" t="s">
        <v>195</v>
      </c>
      <c r="K96" s="152"/>
      <c r="L96" s="37"/>
    </row>
    <row r="97" spans="2:47" s="1" customFormat="1" ht="10.35" customHeight="1">
      <c r="B97" s="33"/>
      <c r="C97" s="34"/>
      <c r="D97" s="34"/>
      <c r="E97" s="34"/>
      <c r="F97" s="34"/>
      <c r="G97" s="34"/>
      <c r="H97" s="34"/>
      <c r="I97" s="116"/>
      <c r="J97" s="34"/>
      <c r="K97" s="34"/>
      <c r="L97" s="37"/>
    </row>
    <row r="98" spans="2:47" s="1" customFormat="1" ht="22.9" customHeight="1">
      <c r="B98" s="33"/>
      <c r="C98" s="155" t="s">
        <v>196</v>
      </c>
      <c r="D98" s="34"/>
      <c r="E98" s="34"/>
      <c r="F98" s="34"/>
      <c r="G98" s="34"/>
      <c r="H98" s="34"/>
      <c r="I98" s="116"/>
      <c r="J98" s="78">
        <f>J121</f>
        <v>0</v>
      </c>
      <c r="K98" s="34"/>
      <c r="L98" s="37"/>
      <c r="AU98" s="16" t="s">
        <v>197</v>
      </c>
    </row>
    <row r="99" spans="2:47" s="8" customFormat="1" ht="24.95" customHeight="1">
      <c r="B99" s="156"/>
      <c r="C99" s="157"/>
      <c r="D99" s="158" t="s">
        <v>281</v>
      </c>
      <c r="E99" s="159"/>
      <c r="F99" s="159"/>
      <c r="G99" s="159"/>
      <c r="H99" s="159"/>
      <c r="I99" s="160"/>
      <c r="J99" s="161">
        <f>J122</f>
        <v>0</v>
      </c>
      <c r="K99" s="157"/>
      <c r="L99" s="162"/>
    </row>
    <row r="100" spans="2:47" s="1" customFormat="1" ht="21.75" customHeight="1">
      <c r="B100" s="33"/>
      <c r="C100" s="34"/>
      <c r="D100" s="34"/>
      <c r="E100" s="34"/>
      <c r="F100" s="34"/>
      <c r="G100" s="34"/>
      <c r="H100" s="34"/>
      <c r="I100" s="116"/>
      <c r="J100" s="34"/>
      <c r="K100" s="34"/>
      <c r="L100" s="37"/>
    </row>
    <row r="101" spans="2:47" s="1" customFormat="1" ht="6.95" customHeight="1">
      <c r="B101" s="48"/>
      <c r="C101" s="49"/>
      <c r="D101" s="49"/>
      <c r="E101" s="49"/>
      <c r="F101" s="49"/>
      <c r="G101" s="49"/>
      <c r="H101" s="49"/>
      <c r="I101" s="147"/>
      <c r="J101" s="49"/>
      <c r="K101" s="49"/>
      <c r="L101" s="37"/>
    </row>
    <row r="105" spans="2:47" s="1" customFormat="1" ht="6.95" customHeight="1">
      <c r="B105" s="50"/>
      <c r="C105" s="51"/>
      <c r="D105" s="51"/>
      <c r="E105" s="51"/>
      <c r="F105" s="51"/>
      <c r="G105" s="51"/>
      <c r="H105" s="51"/>
      <c r="I105" s="150"/>
      <c r="J105" s="51"/>
      <c r="K105" s="51"/>
      <c r="L105" s="37"/>
    </row>
    <row r="106" spans="2:47" s="1" customFormat="1" ht="24.95" customHeight="1">
      <c r="B106" s="33"/>
      <c r="C106" s="22" t="s">
        <v>204</v>
      </c>
      <c r="D106" s="34"/>
      <c r="E106" s="34"/>
      <c r="F106" s="34"/>
      <c r="G106" s="34"/>
      <c r="H106" s="34"/>
      <c r="I106" s="116"/>
      <c r="J106" s="34"/>
      <c r="K106" s="34"/>
      <c r="L106" s="37"/>
    </row>
    <row r="107" spans="2:47" s="1" customFormat="1" ht="6.95" customHeight="1">
      <c r="B107" s="33"/>
      <c r="C107" s="34"/>
      <c r="D107" s="34"/>
      <c r="E107" s="34"/>
      <c r="F107" s="34"/>
      <c r="G107" s="34"/>
      <c r="H107" s="34"/>
      <c r="I107" s="116"/>
      <c r="J107" s="34"/>
      <c r="K107" s="34"/>
      <c r="L107" s="37"/>
    </row>
    <row r="108" spans="2:47" s="1" customFormat="1" ht="12" customHeight="1">
      <c r="B108" s="33"/>
      <c r="C108" s="28" t="s">
        <v>16</v>
      </c>
      <c r="D108" s="34"/>
      <c r="E108" s="34"/>
      <c r="F108" s="34"/>
      <c r="G108" s="34"/>
      <c r="H108" s="34"/>
      <c r="I108" s="116"/>
      <c r="J108" s="34"/>
      <c r="K108" s="34"/>
      <c r="L108" s="37"/>
    </row>
    <row r="109" spans="2:47" s="1" customFormat="1" ht="16.5" customHeight="1">
      <c r="B109" s="33"/>
      <c r="C109" s="34"/>
      <c r="D109" s="34"/>
      <c r="E109" s="314" t="str">
        <f>E7</f>
        <v>PPV, ř.km 0,000-18,500 - oprava betonového pláště</v>
      </c>
      <c r="F109" s="315"/>
      <c r="G109" s="315"/>
      <c r="H109" s="315"/>
      <c r="I109" s="116"/>
      <c r="J109" s="34"/>
      <c r="K109" s="34"/>
      <c r="L109" s="37"/>
    </row>
    <row r="110" spans="2:47" ht="12" customHeight="1">
      <c r="B110" s="20"/>
      <c r="C110" s="28" t="s">
        <v>188</v>
      </c>
      <c r="D110" s="21"/>
      <c r="E110" s="21"/>
      <c r="F110" s="21"/>
      <c r="G110" s="21"/>
      <c r="H110" s="21"/>
      <c r="J110" s="21"/>
      <c r="K110" s="21"/>
      <c r="L110" s="19"/>
    </row>
    <row r="111" spans="2:47" s="1" customFormat="1" ht="16.5" customHeight="1">
      <c r="B111" s="33"/>
      <c r="C111" s="34"/>
      <c r="D111" s="34"/>
      <c r="E111" s="314" t="s">
        <v>368</v>
      </c>
      <c r="F111" s="316"/>
      <c r="G111" s="316"/>
      <c r="H111" s="316"/>
      <c r="I111" s="116"/>
      <c r="J111" s="34"/>
      <c r="K111" s="34"/>
      <c r="L111" s="37"/>
    </row>
    <row r="112" spans="2:47" s="1" customFormat="1" ht="12" customHeight="1">
      <c r="B112" s="33"/>
      <c r="C112" s="28" t="s">
        <v>190</v>
      </c>
      <c r="D112" s="34"/>
      <c r="E112" s="34"/>
      <c r="F112" s="34"/>
      <c r="G112" s="34"/>
      <c r="H112" s="34"/>
      <c r="I112" s="116"/>
      <c r="J112" s="34"/>
      <c r="K112" s="34"/>
      <c r="L112" s="37"/>
    </row>
    <row r="113" spans="2:65" s="1" customFormat="1" ht="16.5" customHeight="1">
      <c r="B113" s="33"/>
      <c r="C113" s="34"/>
      <c r="D113" s="34"/>
      <c r="E113" s="282" t="str">
        <f>E11</f>
        <v xml:space="preserve">VON08b - Vedlejší a ostatní náklady  </v>
      </c>
      <c r="F113" s="316"/>
      <c r="G113" s="316"/>
      <c r="H113" s="316"/>
      <c r="I113" s="116"/>
      <c r="J113" s="34"/>
      <c r="K113" s="34"/>
      <c r="L113" s="37"/>
    </row>
    <row r="114" spans="2:65" s="1" customFormat="1" ht="6.95" customHeight="1">
      <c r="B114" s="33"/>
      <c r="C114" s="34"/>
      <c r="D114" s="34"/>
      <c r="E114" s="34"/>
      <c r="F114" s="34"/>
      <c r="G114" s="34"/>
      <c r="H114" s="34"/>
      <c r="I114" s="116"/>
      <c r="J114" s="34"/>
      <c r="K114" s="34"/>
      <c r="L114" s="37"/>
    </row>
    <row r="115" spans="2:65" s="1" customFormat="1" ht="12" customHeight="1">
      <c r="B115" s="33"/>
      <c r="C115" s="28" t="s">
        <v>20</v>
      </c>
      <c r="D115" s="34"/>
      <c r="E115" s="34"/>
      <c r="F115" s="26" t="str">
        <f>F14</f>
        <v xml:space="preserve"> </v>
      </c>
      <c r="G115" s="34"/>
      <c r="H115" s="34"/>
      <c r="I115" s="117" t="s">
        <v>22</v>
      </c>
      <c r="J115" s="60" t="str">
        <f>IF(J14="","",J14)</f>
        <v>13. 5. 2019</v>
      </c>
      <c r="K115" s="34"/>
      <c r="L115" s="37"/>
    </row>
    <row r="116" spans="2:65" s="1" customFormat="1" ht="6.95" customHeight="1">
      <c r="B116" s="33"/>
      <c r="C116" s="34"/>
      <c r="D116" s="34"/>
      <c r="E116" s="34"/>
      <c r="F116" s="34"/>
      <c r="G116" s="34"/>
      <c r="H116" s="34"/>
      <c r="I116" s="116"/>
      <c r="J116" s="34"/>
      <c r="K116" s="34"/>
      <c r="L116" s="37"/>
    </row>
    <row r="117" spans="2:65" s="1" customFormat="1" ht="27.95" customHeight="1">
      <c r="B117" s="33"/>
      <c r="C117" s="28" t="s">
        <v>24</v>
      </c>
      <c r="D117" s="34"/>
      <c r="E117" s="34"/>
      <c r="F117" s="26" t="str">
        <f>E17</f>
        <v>Povodí Ohře, s.p.</v>
      </c>
      <c r="G117" s="34"/>
      <c r="H117" s="34"/>
      <c r="I117" s="117" t="s">
        <v>32</v>
      </c>
      <c r="J117" s="31" t="str">
        <f>E23</f>
        <v xml:space="preserve">AZ Consult, spol. s r.o. </v>
      </c>
      <c r="K117" s="34"/>
      <c r="L117" s="37"/>
    </row>
    <row r="118" spans="2:65" s="1" customFormat="1" ht="15.2" customHeight="1">
      <c r="B118" s="33"/>
      <c r="C118" s="28" t="s">
        <v>30</v>
      </c>
      <c r="D118" s="34"/>
      <c r="E118" s="34"/>
      <c r="F118" s="26" t="str">
        <f>IF(E20="","",E20)</f>
        <v>Vyplň údaj</v>
      </c>
      <c r="G118" s="34"/>
      <c r="H118" s="34"/>
      <c r="I118" s="117" t="s">
        <v>37</v>
      </c>
      <c r="J118" s="31" t="str">
        <f>E26</f>
        <v xml:space="preserve"> </v>
      </c>
      <c r="K118" s="34"/>
      <c r="L118" s="37"/>
    </row>
    <row r="119" spans="2:65" s="1" customFormat="1" ht="10.35" customHeight="1">
      <c r="B119" s="33"/>
      <c r="C119" s="34"/>
      <c r="D119" s="34"/>
      <c r="E119" s="34"/>
      <c r="F119" s="34"/>
      <c r="G119" s="34"/>
      <c r="H119" s="34"/>
      <c r="I119" s="116"/>
      <c r="J119" s="34"/>
      <c r="K119" s="34"/>
      <c r="L119" s="37"/>
    </row>
    <row r="120" spans="2:65" s="10" customFormat="1" ht="29.25" customHeight="1">
      <c r="B120" s="169"/>
      <c r="C120" s="170" t="s">
        <v>205</v>
      </c>
      <c r="D120" s="171" t="s">
        <v>65</v>
      </c>
      <c r="E120" s="171" t="s">
        <v>61</v>
      </c>
      <c r="F120" s="171" t="s">
        <v>62</v>
      </c>
      <c r="G120" s="171" t="s">
        <v>206</v>
      </c>
      <c r="H120" s="171" t="s">
        <v>207</v>
      </c>
      <c r="I120" s="172" t="s">
        <v>208</v>
      </c>
      <c r="J120" s="171" t="s">
        <v>195</v>
      </c>
      <c r="K120" s="173" t="s">
        <v>209</v>
      </c>
      <c r="L120" s="174"/>
      <c r="M120" s="69" t="s">
        <v>1</v>
      </c>
      <c r="N120" s="70" t="s">
        <v>44</v>
      </c>
      <c r="O120" s="70" t="s">
        <v>210</v>
      </c>
      <c r="P120" s="70" t="s">
        <v>211</v>
      </c>
      <c r="Q120" s="70" t="s">
        <v>212</v>
      </c>
      <c r="R120" s="70" t="s">
        <v>213</v>
      </c>
      <c r="S120" s="70" t="s">
        <v>214</v>
      </c>
      <c r="T120" s="71" t="s">
        <v>215</v>
      </c>
    </row>
    <row r="121" spans="2:65" s="1" customFormat="1" ht="22.9" customHeight="1">
      <c r="B121" s="33"/>
      <c r="C121" s="76" t="s">
        <v>216</v>
      </c>
      <c r="D121" s="34"/>
      <c r="E121" s="34"/>
      <c r="F121" s="34"/>
      <c r="G121" s="34"/>
      <c r="H121" s="34"/>
      <c r="I121" s="116"/>
      <c r="J121" s="175">
        <f>BK121</f>
        <v>0</v>
      </c>
      <c r="K121" s="34"/>
      <c r="L121" s="37"/>
      <c r="M121" s="72"/>
      <c r="N121" s="73"/>
      <c r="O121" s="73"/>
      <c r="P121" s="176">
        <f>P122</f>
        <v>0</v>
      </c>
      <c r="Q121" s="73"/>
      <c r="R121" s="176">
        <f>R122</f>
        <v>0</v>
      </c>
      <c r="S121" s="73"/>
      <c r="T121" s="177">
        <f>T122</f>
        <v>0</v>
      </c>
      <c r="AT121" s="16" t="s">
        <v>79</v>
      </c>
      <c r="AU121" s="16" t="s">
        <v>197</v>
      </c>
      <c r="BK121" s="178">
        <f>BK122</f>
        <v>0</v>
      </c>
    </row>
    <row r="122" spans="2:65" s="11" customFormat="1" ht="25.9" customHeight="1">
      <c r="B122" s="179"/>
      <c r="C122" s="180"/>
      <c r="D122" s="181" t="s">
        <v>79</v>
      </c>
      <c r="E122" s="182" t="s">
        <v>282</v>
      </c>
      <c r="F122" s="182" t="s">
        <v>283</v>
      </c>
      <c r="G122" s="180"/>
      <c r="H122" s="180"/>
      <c r="I122" s="183"/>
      <c r="J122" s="184">
        <f>BK122</f>
        <v>0</v>
      </c>
      <c r="K122" s="180"/>
      <c r="L122" s="185"/>
      <c r="M122" s="186"/>
      <c r="N122" s="187"/>
      <c r="O122" s="187"/>
      <c r="P122" s="188">
        <f>SUM(P123:P134)</f>
        <v>0</v>
      </c>
      <c r="Q122" s="187"/>
      <c r="R122" s="188">
        <f>SUM(R123:R134)</f>
        <v>0</v>
      </c>
      <c r="S122" s="187"/>
      <c r="T122" s="189">
        <f>SUM(T123:T134)</f>
        <v>0</v>
      </c>
      <c r="AR122" s="190" t="s">
        <v>87</v>
      </c>
      <c r="AT122" s="191" t="s">
        <v>79</v>
      </c>
      <c r="AU122" s="191" t="s">
        <v>80</v>
      </c>
      <c r="AY122" s="190" t="s">
        <v>219</v>
      </c>
      <c r="BK122" s="192">
        <f>SUM(BK123:BK134)</f>
        <v>0</v>
      </c>
    </row>
    <row r="123" spans="2:65" s="1" customFormat="1" ht="16.5" customHeight="1">
      <c r="B123" s="33"/>
      <c r="C123" s="195" t="s">
        <v>87</v>
      </c>
      <c r="D123" s="195" t="s">
        <v>221</v>
      </c>
      <c r="E123" s="196" t="s">
        <v>301</v>
      </c>
      <c r="F123" s="197" t="s">
        <v>285</v>
      </c>
      <c r="G123" s="198" t="s">
        <v>286</v>
      </c>
      <c r="H123" s="237"/>
      <c r="I123" s="200"/>
      <c r="J123" s="201">
        <f>ROUND(I123*H123,2)</f>
        <v>0</v>
      </c>
      <c r="K123" s="197" t="s">
        <v>1</v>
      </c>
      <c r="L123" s="37"/>
      <c r="M123" s="202" t="s">
        <v>1</v>
      </c>
      <c r="N123" s="203" t="s">
        <v>45</v>
      </c>
      <c r="O123" s="65"/>
      <c r="P123" s="204">
        <f>O123*H123</f>
        <v>0</v>
      </c>
      <c r="Q123" s="204">
        <v>0</v>
      </c>
      <c r="R123" s="204">
        <f>Q123*H123</f>
        <v>0</v>
      </c>
      <c r="S123" s="204">
        <v>0</v>
      </c>
      <c r="T123" s="205">
        <f>S123*H123</f>
        <v>0</v>
      </c>
      <c r="AR123" s="206" t="s">
        <v>225</v>
      </c>
      <c r="AT123" s="206" t="s">
        <v>221</v>
      </c>
      <c r="AU123" s="206" t="s">
        <v>87</v>
      </c>
      <c r="AY123" s="16" t="s">
        <v>219</v>
      </c>
      <c r="BE123" s="207">
        <f>IF(N123="základní",J123,0)</f>
        <v>0</v>
      </c>
      <c r="BF123" s="207">
        <f>IF(N123="snížená",J123,0)</f>
        <v>0</v>
      </c>
      <c r="BG123" s="207">
        <f>IF(N123="zákl. přenesená",J123,0)</f>
        <v>0</v>
      </c>
      <c r="BH123" s="207">
        <f>IF(N123="sníž. přenesená",J123,0)</f>
        <v>0</v>
      </c>
      <c r="BI123" s="207">
        <f>IF(N123="nulová",J123,0)</f>
        <v>0</v>
      </c>
      <c r="BJ123" s="16" t="s">
        <v>87</v>
      </c>
      <c r="BK123" s="207">
        <f>ROUND(I123*H123,2)</f>
        <v>0</v>
      </c>
      <c r="BL123" s="16" t="s">
        <v>225</v>
      </c>
      <c r="BM123" s="206" t="s">
        <v>375</v>
      </c>
    </row>
    <row r="124" spans="2:65" s="1" customFormat="1" ht="11.25">
      <c r="B124" s="33"/>
      <c r="C124" s="34"/>
      <c r="D124" s="208" t="s">
        <v>226</v>
      </c>
      <c r="E124" s="34"/>
      <c r="F124" s="209" t="s">
        <v>285</v>
      </c>
      <c r="G124" s="34"/>
      <c r="H124" s="34"/>
      <c r="I124" s="116"/>
      <c r="J124" s="34"/>
      <c r="K124" s="34"/>
      <c r="L124" s="37"/>
      <c r="M124" s="210"/>
      <c r="N124" s="65"/>
      <c r="O124" s="65"/>
      <c r="P124" s="65"/>
      <c r="Q124" s="65"/>
      <c r="R124" s="65"/>
      <c r="S124" s="65"/>
      <c r="T124" s="66"/>
      <c r="AT124" s="16" t="s">
        <v>226</v>
      </c>
      <c r="AU124" s="16" t="s">
        <v>87</v>
      </c>
    </row>
    <row r="125" spans="2:65" s="14" customFormat="1" ht="22.5">
      <c r="B125" s="238"/>
      <c r="C125" s="239"/>
      <c r="D125" s="208" t="s">
        <v>232</v>
      </c>
      <c r="E125" s="240" t="s">
        <v>1</v>
      </c>
      <c r="F125" s="241" t="s">
        <v>288</v>
      </c>
      <c r="G125" s="239"/>
      <c r="H125" s="240" t="s">
        <v>1</v>
      </c>
      <c r="I125" s="242"/>
      <c r="J125" s="239"/>
      <c r="K125" s="239"/>
      <c r="L125" s="243"/>
      <c r="M125" s="244"/>
      <c r="N125" s="245"/>
      <c r="O125" s="245"/>
      <c r="P125" s="245"/>
      <c r="Q125" s="245"/>
      <c r="R125" s="245"/>
      <c r="S125" s="245"/>
      <c r="T125" s="246"/>
      <c r="AT125" s="247" t="s">
        <v>232</v>
      </c>
      <c r="AU125" s="247" t="s">
        <v>87</v>
      </c>
      <c r="AV125" s="14" t="s">
        <v>87</v>
      </c>
      <c r="AW125" s="14" t="s">
        <v>36</v>
      </c>
      <c r="AX125" s="14" t="s">
        <v>80</v>
      </c>
      <c r="AY125" s="247" t="s">
        <v>219</v>
      </c>
    </row>
    <row r="126" spans="2:65" s="14" customFormat="1" ht="22.5">
      <c r="B126" s="238"/>
      <c r="C126" s="239"/>
      <c r="D126" s="208" t="s">
        <v>232</v>
      </c>
      <c r="E126" s="240" t="s">
        <v>1</v>
      </c>
      <c r="F126" s="241" t="s">
        <v>289</v>
      </c>
      <c r="G126" s="239"/>
      <c r="H126" s="240" t="s">
        <v>1</v>
      </c>
      <c r="I126" s="242"/>
      <c r="J126" s="239"/>
      <c r="K126" s="239"/>
      <c r="L126" s="243"/>
      <c r="M126" s="244"/>
      <c r="N126" s="245"/>
      <c r="O126" s="245"/>
      <c r="P126" s="245"/>
      <c r="Q126" s="245"/>
      <c r="R126" s="245"/>
      <c r="S126" s="245"/>
      <c r="T126" s="246"/>
      <c r="AT126" s="247" t="s">
        <v>232</v>
      </c>
      <c r="AU126" s="247" t="s">
        <v>87</v>
      </c>
      <c r="AV126" s="14" t="s">
        <v>87</v>
      </c>
      <c r="AW126" s="14" t="s">
        <v>36</v>
      </c>
      <c r="AX126" s="14" t="s">
        <v>80</v>
      </c>
      <c r="AY126" s="247" t="s">
        <v>219</v>
      </c>
    </row>
    <row r="127" spans="2:65" s="14" customFormat="1" ht="11.25">
      <c r="B127" s="238"/>
      <c r="C127" s="239"/>
      <c r="D127" s="208" t="s">
        <v>232</v>
      </c>
      <c r="E127" s="240" t="s">
        <v>1</v>
      </c>
      <c r="F127" s="241" t="s">
        <v>290</v>
      </c>
      <c r="G127" s="239"/>
      <c r="H127" s="240" t="s">
        <v>1</v>
      </c>
      <c r="I127" s="242"/>
      <c r="J127" s="239"/>
      <c r="K127" s="239"/>
      <c r="L127" s="243"/>
      <c r="M127" s="244"/>
      <c r="N127" s="245"/>
      <c r="O127" s="245"/>
      <c r="P127" s="245"/>
      <c r="Q127" s="245"/>
      <c r="R127" s="245"/>
      <c r="S127" s="245"/>
      <c r="T127" s="246"/>
      <c r="AT127" s="247" t="s">
        <v>232</v>
      </c>
      <c r="AU127" s="247" t="s">
        <v>87</v>
      </c>
      <c r="AV127" s="14" t="s">
        <v>87</v>
      </c>
      <c r="AW127" s="14" t="s">
        <v>36</v>
      </c>
      <c r="AX127" s="14" t="s">
        <v>80</v>
      </c>
      <c r="AY127" s="247" t="s">
        <v>219</v>
      </c>
    </row>
    <row r="128" spans="2:65" s="14" customFormat="1" ht="22.5">
      <c r="B128" s="238"/>
      <c r="C128" s="239"/>
      <c r="D128" s="208" t="s">
        <v>232</v>
      </c>
      <c r="E128" s="240" t="s">
        <v>1</v>
      </c>
      <c r="F128" s="241" t="s">
        <v>291</v>
      </c>
      <c r="G128" s="239"/>
      <c r="H128" s="240" t="s">
        <v>1</v>
      </c>
      <c r="I128" s="242"/>
      <c r="J128" s="239"/>
      <c r="K128" s="239"/>
      <c r="L128" s="243"/>
      <c r="M128" s="244"/>
      <c r="N128" s="245"/>
      <c r="O128" s="245"/>
      <c r="P128" s="245"/>
      <c r="Q128" s="245"/>
      <c r="R128" s="245"/>
      <c r="S128" s="245"/>
      <c r="T128" s="246"/>
      <c r="AT128" s="247" t="s">
        <v>232</v>
      </c>
      <c r="AU128" s="247" t="s">
        <v>87</v>
      </c>
      <c r="AV128" s="14" t="s">
        <v>87</v>
      </c>
      <c r="AW128" s="14" t="s">
        <v>36</v>
      </c>
      <c r="AX128" s="14" t="s">
        <v>80</v>
      </c>
      <c r="AY128" s="247" t="s">
        <v>219</v>
      </c>
    </row>
    <row r="129" spans="2:51" s="14" customFormat="1" ht="11.25">
      <c r="B129" s="238"/>
      <c r="C129" s="239"/>
      <c r="D129" s="208" t="s">
        <v>232</v>
      </c>
      <c r="E129" s="240" t="s">
        <v>1</v>
      </c>
      <c r="F129" s="241" t="s">
        <v>292</v>
      </c>
      <c r="G129" s="239"/>
      <c r="H129" s="240" t="s">
        <v>1</v>
      </c>
      <c r="I129" s="242"/>
      <c r="J129" s="239"/>
      <c r="K129" s="239"/>
      <c r="L129" s="243"/>
      <c r="M129" s="244"/>
      <c r="N129" s="245"/>
      <c r="O129" s="245"/>
      <c r="P129" s="245"/>
      <c r="Q129" s="245"/>
      <c r="R129" s="245"/>
      <c r="S129" s="245"/>
      <c r="T129" s="246"/>
      <c r="AT129" s="247" t="s">
        <v>232</v>
      </c>
      <c r="AU129" s="247" t="s">
        <v>87</v>
      </c>
      <c r="AV129" s="14" t="s">
        <v>87</v>
      </c>
      <c r="AW129" s="14" t="s">
        <v>36</v>
      </c>
      <c r="AX129" s="14" t="s">
        <v>80</v>
      </c>
      <c r="AY129" s="247" t="s">
        <v>219</v>
      </c>
    </row>
    <row r="130" spans="2:51" s="14" customFormat="1" ht="11.25">
      <c r="B130" s="238"/>
      <c r="C130" s="239"/>
      <c r="D130" s="208" t="s">
        <v>232</v>
      </c>
      <c r="E130" s="240" t="s">
        <v>1</v>
      </c>
      <c r="F130" s="241" t="s">
        <v>293</v>
      </c>
      <c r="G130" s="239"/>
      <c r="H130" s="240" t="s">
        <v>1</v>
      </c>
      <c r="I130" s="242"/>
      <c r="J130" s="239"/>
      <c r="K130" s="239"/>
      <c r="L130" s="243"/>
      <c r="M130" s="244"/>
      <c r="N130" s="245"/>
      <c r="O130" s="245"/>
      <c r="P130" s="245"/>
      <c r="Q130" s="245"/>
      <c r="R130" s="245"/>
      <c r="S130" s="245"/>
      <c r="T130" s="246"/>
      <c r="AT130" s="247" t="s">
        <v>232</v>
      </c>
      <c r="AU130" s="247" t="s">
        <v>87</v>
      </c>
      <c r="AV130" s="14" t="s">
        <v>87</v>
      </c>
      <c r="AW130" s="14" t="s">
        <v>36</v>
      </c>
      <c r="AX130" s="14" t="s">
        <v>80</v>
      </c>
      <c r="AY130" s="247" t="s">
        <v>219</v>
      </c>
    </row>
    <row r="131" spans="2:51" s="14" customFormat="1" ht="22.5">
      <c r="B131" s="238"/>
      <c r="C131" s="239"/>
      <c r="D131" s="208" t="s">
        <v>232</v>
      </c>
      <c r="E131" s="240" t="s">
        <v>1</v>
      </c>
      <c r="F131" s="241" t="s">
        <v>294</v>
      </c>
      <c r="G131" s="239"/>
      <c r="H131" s="240" t="s">
        <v>1</v>
      </c>
      <c r="I131" s="242"/>
      <c r="J131" s="239"/>
      <c r="K131" s="239"/>
      <c r="L131" s="243"/>
      <c r="M131" s="244"/>
      <c r="N131" s="245"/>
      <c r="O131" s="245"/>
      <c r="P131" s="245"/>
      <c r="Q131" s="245"/>
      <c r="R131" s="245"/>
      <c r="S131" s="245"/>
      <c r="T131" s="246"/>
      <c r="AT131" s="247" t="s">
        <v>232</v>
      </c>
      <c r="AU131" s="247" t="s">
        <v>87</v>
      </c>
      <c r="AV131" s="14" t="s">
        <v>87</v>
      </c>
      <c r="AW131" s="14" t="s">
        <v>36</v>
      </c>
      <c r="AX131" s="14" t="s">
        <v>80</v>
      </c>
      <c r="AY131" s="247" t="s">
        <v>219</v>
      </c>
    </row>
    <row r="132" spans="2:51" s="14" customFormat="1" ht="11.25">
      <c r="B132" s="238"/>
      <c r="C132" s="239"/>
      <c r="D132" s="208" t="s">
        <v>232</v>
      </c>
      <c r="E132" s="240" t="s">
        <v>1</v>
      </c>
      <c r="F132" s="241" t="s">
        <v>295</v>
      </c>
      <c r="G132" s="239"/>
      <c r="H132" s="240" t="s">
        <v>1</v>
      </c>
      <c r="I132" s="242"/>
      <c r="J132" s="239"/>
      <c r="K132" s="239"/>
      <c r="L132" s="243"/>
      <c r="M132" s="244"/>
      <c r="N132" s="245"/>
      <c r="O132" s="245"/>
      <c r="P132" s="245"/>
      <c r="Q132" s="245"/>
      <c r="R132" s="245"/>
      <c r="S132" s="245"/>
      <c r="T132" s="246"/>
      <c r="AT132" s="247" t="s">
        <v>232</v>
      </c>
      <c r="AU132" s="247" t="s">
        <v>87</v>
      </c>
      <c r="AV132" s="14" t="s">
        <v>87</v>
      </c>
      <c r="AW132" s="14" t="s">
        <v>36</v>
      </c>
      <c r="AX132" s="14" t="s">
        <v>80</v>
      </c>
      <c r="AY132" s="247" t="s">
        <v>219</v>
      </c>
    </row>
    <row r="133" spans="2:51" s="12" customFormat="1" ht="11.25">
      <c r="B133" s="211"/>
      <c r="C133" s="212"/>
      <c r="D133" s="208" t="s">
        <v>232</v>
      </c>
      <c r="E133" s="213" t="s">
        <v>1</v>
      </c>
      <c r="F133" s="214" t="s">
        <v>296</v>
      </c>
      <c r="G133" s="212"/>
      <c r="H133" s="215">
        <v>0.03</v>
      </c>
      <c r="I133" s="216"/>
      <c r="J133" s="212"/>
      <c r="K133" s="212"/>
      <c r="L133" s="217"/>
      <c r="M133" s="218"/>
      <c r="N133" s="219"/>
      <c r="O133" s="219"/>
      <c r="P133" s="219"/>
      <c r="Q133" s="219"/>
      <c r="R133" s="219"/>
      <c r="S133" s="219"/>
      <c r="T133" s="220"/>
      <c r="AT133" s="221" t="s">
        <v>232</v>
      </c>
      <c r="AU133" s="221" t="s">
        <v>87</v>
      </c>
      <c r="AV133" s="12" t="s">
        <v>89</v>
      </c>
      <c r="AW133" s="12" t="s">
        <v>36</v>
      </c>
      <c r="AX133" s="12" t="s">
        <v>80</v>
      </c>
      <c r="AY133" s="221" t="s">
        <v>219</v>
      </c>
    </row>
    <row r="134" spans="2:51" s="13" customFormat="1" ht="11.25">
      <c r="B134" s="222"/>
      <c r="C134" s="223"/>
      <c r="D134" s="208" t="s">
        <v>232</v>
      </c>
      <c r="E134" s="224" t="s">
        <v>1</v>
      </c>
      <c r="F134" s="225" t="s">
        <v>234</v>
      </c>
      <c r="G134" s="223"/>
      <c r="H134" s="226">
        <v>0.03</v>
      </c>
      <c r="I134" s="227"/>
      <c r="J134" s="223"/>
      <c r="K134" s="223"/>
      <c r="L134" s="228"/>
      <c r="M134" s="248"/>
      <c r="N134" s="249"/>
      <c r="O134" s="249"/>
      <c r="P134" s="249"/>
      <c r="Q134" s="249"/>
      <c r="R134" s="249"/>
      <c r="S134" s="249"/>
      <c r="T134" s="250"/>
      <c r="AT134" s="232" t="s">
        <v>232</v>
      </c>
      <c r="AU134" s="232" t="s">
        <v>87</v>
      </c>
      <c r="AV134" s="13" t="s">
        <v>225</v>
      </c>
      <c r="AW134" s="13" t="s">
        <v>36</v>
      </c>
      <c r="AX134" s="13" t="s">
        <v>87</v>
      </c>
      <c r="AY134" s="232" t="s">
        <v>219</v>
      </c>
    </row>
    <row r="135" spans="2:51" s="1" customFormat="1" ht="6.95" customHeight="1">
      <c r="B135" s="48"/>
      <c r="C135" s="49"/>
      <c r="D135" s="49"/>
      <c r="E135" s="49"/>
      <c r="F135" s="49"/>
      <c r="G135" s="49"/>
      <c r="H135" s="49"/>
      <c r="I135" s="147"/>
      <c r="J135" s="49"/>
      <c r="K135" s="49"/>
      <c r="L135" s="37"/>
    </row>
  </sheetData>
  <sheetProtection algorithmName="SHA-512" hashValue="tcvGEcLNYpQVJHZrFsiVpK/oRGXLQfvYFXY6qWfQ5zOWOkL3fCXUnyB5KJX/fQlL/C/GusJchg8FJKxA39v/jg==" saltValue="67ldCq+617c1DCIT1ehQ8Fagq351mVK8/Tr4Cs5fC7MwJxHTBK/LqGJvmIapAvykuQcOTZiU8STtQyzN20bLMg==" spinCount="100000" sheet="1" objects="1" scenarios="1" formatColumns="0" formatRows="0" autoFilter="0"/>
  <autoFilter ref="C120:K134"/>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47"/>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9"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3"/>
      <c r="M2" s="273"/>
      <c r="N2" s="273"/>
      <c r="O2" s="273"/>
      <c r="P2" s="273"/>
      <c r="Q2" s="273"/>
      <c r="R2" s="273"/>
      <c r="S2" s="273"/>
      <c r="T2" s="273"/>
      <c r="U2" s="273"/>
      <c r="V2" s="273"/>
      <c r="AT2" s="16" t="s">
        <v>150</v>
      </c>
    </row>
    <row r="3" spans="2:46" ht="6.95" customHeight="1">
      <c r="B3" s="110"/>
      <c r="C3" s="111"/>
      <c r="D3" s="111"/>
      <c r="E3" s="111"/>
      <c r="F3" s="111"/>
      <c r="G3" s="111"/>
      <c r="H3" s="111"/>
      <c r="I3" s="112"/>
      <c r="J3" s="111"/>
      <c r="K3" s="111"/>
      <c r="L3" s="19"/>
      <c r="AT3" s="16" t="s">
        <v>89</v>
      </c>
    </row>
    <row r="4" spans="2:46" ht="24.95" customHeight="1">
      <c r="B4" s="19"/>
      <c r="D4" s="113" t="s">
        <v>187</v>
      </c>
      <c r="L4" s="19"/>
      <c r="M4" s="114" t="s">
        <v>10</v>
      </c>
      <c r="AT4" s="16" t="s">
        <v>4</v>
      </c>
    </row>
    <row r="5" spans="2:46" ht="6.95" customHeight="1">
      <c r="B5" s="19"/>
      <c r="L5" s="19"/>
    </row>
    <row r="6" spans="2:46" ht="12" customHeight="1">
      <c r="B6" s="19"/>
      <c r="D6" s="115" t="s">
        <v>16</v>
      </c>
      <c r="L6" s="19"/>
    </row>
    <row r="7" spans="2:46" ht="16.5" customHeight="1">
      <c r="B7" s="19"/>
      <c r="E7" s="307" t="str">
        <f>'Rekapitulace stavby'!K6</f>
        <v>PPV, ř.km 0,000-18,500 - oprava betonového pláště</v>
      </c>
      <c r="F7" s="308"/>
      <c r="G7" s="308"/>
      <c r="H7" s="308"/>
      <c r="L7" s="19"/>
    </row>
    <row r="8" spans="2:46" ht="12" customHeight="1">
      <c r="B8" s="19"/>
      <c r="D8" s="115" t="s">
        <v>188</v>
      </c>
      <c r="L8" s="19"/>
    </row>
    <row r="9" spans="2:46" s="1" customFormat="1" ht="16.5" customHeight="1">
      <c r="B9" s="37"/>
      <c r="E9" s="307" t="s">
        <v>376</v>
      </c>
      <c r="F9" s="309"/>
      <c r="G9" s="309"/>
      <c r="H9" s="309"/>
      <c r="I9" s="116"/>
      <c r="L9" s="37"/>
    </row>
    <row r="10" spans="2:46" s="1" customFormat="1" ht="12" customHeight="1">
      <c r="B10" s="37"/>
      <c r="D10" s="115" t="s">
        <v>190</v>
      </c>
      <c r="I10" s="116"/>
      <c r="L10" s="37"/>
    </row>
    <row r="11" spans="2:46" s="1" customFormat="1" ht="36.950000000000003" customHeight="1">
      <c r="B11" s="37"/>
      <c r="E11" s="310" t="s">
        <v>377</v>
      </c>
      <c r="F11" s="309"/>
      <c r="G11" s="309"/>
      <c r="H11" s="309"/>
      <c r="I11" s="116"/>
      <c r="L11" s="37"/>
    </row>
    <row r="12" spans="2:46" s="1" customFormat="1" ht="11.25">
      <c r="B12" s="37"/>
      <c r="I12" s="116"/>
      <c r="L12" s="37"/>
    </row>
    <row r="13" spans="2:46" s="1" customFormat="1" ht="12" customHeight="1">
      <c r="B13" s="37"/>
      <c r="D13" s="115" t="s">
        <v>18</v>
      </c>
      <c r="F13" s="104" t="s">
        <v>1</v>
      </c>
      <c r="I13" s="117" t="s">
        <v>19</v>
      </c>
      <c r="J13" s="104" t="s">
        <v>1</v>
      </c>
      <c r="L13" s="37"/>
    </row>
    <row r="14" spans="2:46" s="1" customFormat="1" ht="12" customHeight="1">
      <c r="B14" s="37"/>
      <c r="D14" s="115" t="s">
        <v>20</v>
      </c>
      <c r="F14" s="104" t="s">
        <v>21</v>
      </c>
      <c r="I14" s="117" t="s">
        <v>22</v>
      </c>
      <c r="J14" s="118" t="str">
        <f>'Rekapitulace stavby'!AN8</f>
        <v>13. 5. 2019</v>
      </c>
      <c r="L14" s="37"/>
    </row>
    <row r="15" spans="2:46" s="1" customFormat="1" ht="10.9" customHeight="1">
      <c r="B15" s="37"/>
      <c r="I15" s="116"/>
      <c r="L15" s="37"/>
    </row>
    <row r="16" spans="2:46" s="1" customFormat="1" ht="12" customHeight="1">
      <c r="B16" s="37"/>
      <c r="D16" s="115" t="s">
        <v>24</v>
      </c>
      <c r="I16" s="117" t="s">
        <v>25</v>
      </c>
      <c r="J16" s="104" t="str">
        <f>IF('Rekapitulace stavby'!AN10="","",'Rekapitulace stavby'!AN10)</f>
        <v>70889988</v>
      </c>
      <c r="L16" s="37"/>
    </row>
    <row r="17" spans="2:12" s="1" customFormat="1" ht="18" customHeight="1">
      <c r="B17" s="37"/>
      <c r="E17" s="104" t="str">
        <f>IF('Rekapitulace stavby'!E11="","",'Rekapitulace stavby'!E11)</f>
        <v>Povodí Ohře, s.p.</v>
      </c>
      <c r="I17" s="117" t="s">
        <v>28</v>
      </c>
      <c r="J17" s="104" t="str">
        <f>IF('Rekapitulace stavby'!AN11="","",'Rekapitulace stavby'!AN11)</f>
        <v>CZ70889988</v>
      </c>
      <c r="L17" s="37"/>
    </row>
    <row r="18" spans="2:12" s="1" customFormat="1" ht="6.95" customHeight="1">
      <c r="B18" s="37"/>
      <c r="I18" s="116"/>
      <c r="L18" s="37"/>
    </row>
    <row r="19" spans="2:12" s="1" customFormat="1" ht="12" customHeight="1">
      <c r="B19" s="37"/>
      <c r="D19" s="115" t="s">
        <v>30</v>
      </c>
      <c r="I19" s="117" t="s">
        <v>25</v>
      </c>
      <c r="J19" s="29" t="str">
        <f>'Rekapitulace stavby'!AN13</f>
        <v>Vyplň údaj</v>
      </c>
      <c r="L19" s="37"/>
    </row>
    <row r="20" spans="2:12" s="1" customFormat="1" ht="18" customHeight="1">
      <c r="B20" s="37"/>
      <c r="E20" s="311" t="str">
        <f>'Rekapitulace stavby'!E14</f>
        <v>Vyplň údaj</v>
      </c>
      <c r="F20" s="312"/>
      <c r="G20" s="312"/>
      <c r="H20" s="312"/>
      <c r="I20" s="117" t="s">
        <v>28</v>
      </c>
      <c r="J20" s="29" t="str">
        <f>'Rekapitulace stavby'!AN14</f>
        <v>Vyplň údaj</v>
      </c>
      <c r="L20" s="37"/>
    </row>
    <row r="21" spans="2:12" s="1" customFormat="1" ht="6.95" customHeight="1">
      <c r="B21" s="37"/>
      <c r="I21" s="116"/>
      <c r="L21" s="37"/>
    </row>
    <row r="22" spans="2:12" s="1" customFormat="1" ht="12" customHeight="1">
      <c r="B22" s="37"/>
      <c r="D22" s="115" t="s">
        <v>32</v>
      </c>
      <c r="I22" s="117" t="s">
        <v>25</v>
      </c>
      <c r="J22" s="104" t="str">
        <f>IF('Rekapitulace stavby'!AN16="","",'Rekapitulace stavby'!AN16)</f>
        <v>44567430</v>
      </c>
      <c r="L22" s="37"/>
    </row>
    <row r="23" spans="2:12" s="1" customFormat="1" ht="18" customHeight="1">
      <c r="B23" s="37"/>
      <c r="E23" s="104" t="str">
        <f>IF('Rekapitulace stavby'!E17="","",'Rekapitulace stavby'!E17)</f>
        <v xml:space="preserve">AZ Consult, spol. s r.o. </v>
      </c>
      <c r="I23" s="117" t="s">
        <v>28</v>
      </c>
      <c r="J23" s="104" t="str">
        <f>IF('Rekapitulace stavby'!AN17="","",'Rekapitulace stavby'!AN17)</f>
        <v>CZ4456730</v>
      </c>
      <c r="L23" s="37"/>
    </row>
    <row r="24" spans="2:12" s="1" customFormat="1" ht="6.95" customHeight="1">
      <c r="B24" s="37"/>
      <c r="I24" s="116"/>
      <c r="L24" s="37"/>
    </row>
    <row r="25" spans="2:12" s="1" customFormat="1" ht="12" customHeight="1">
      <c r="B25" s="37"/>
      <c r="D25" s="115" t="s">
        <v>37</v>
      </c>
      <c r="I25" s="117" t="s">
        <v>25</v>
      </c>
      <c r="J25" s="104" t="str">
        <f>IF('Rekapitulace stavby'!AN19="","",'Rekapitulace stavby'!AN19)</f>
        <v/>
      </c>
      <c r="L25" s="37"/>
    </row>
    <row r="26" spans="2:12" s="1" customFormat="1" ht="18" customHeight="1">
      <c r="B26" s="37"/>
      <c r="E26" s="104" t="str">
        <f>IF('Rekapitulace stavby'!E20="","",'Rekapitulace stavby'!E20)</f>
        <v xml:space="preserve"> </v>
      </c>
      <c r="I26" s="117" t="s">
        <v>28</v>
      </c>
      <c r="J26" s="104" t="str">
        <f>IF('Rekapitulace stavby'!AN20="","",'Rekapitulace stavby'!AN20)</f>
        <v/>
      </c>
      <c r="L26" s="37"/>
    </row>
    <row r="27" spans="2:12" s="1" customFormat="1" ht="6.95" customHeight="1">
      <c r="B27" s="37"/>
      <c r="I27" s="116"/>
      <c r="L27" s="37"/>
    </row>
    <row r="28" spans="2:12" s="1" customFormat="1" ht="12" customHeight="1">
      <c r="B28" s="37"/>
      <c r="D28" s="115" t="s">
        <v>38</v>
      </c>
      <c r="I28" s="116"/>
      <c r="L28" s="37"/>
    </row>
    <row r="29" spans="2:12" s="7" customFormat="1" ht="16.5" customHeight="1">
      <c r="B29" s="119"/>
      <c r="E29" s="313" t="s">
        <v>378</v>
      </c>
      <c r="F29" s="313"/>
      <c r="G29" s="313"/>
      <c r="H29" s="313"/>
      <c r="I29" s="120"/>
      <c r="L29" s="119"/>
    </row>
    <row r="30" spans="2:12" s="1" customFormat="1" ht="6.95" customHeight="1">
      <c r="B30" s="37"/>
      <c r="I30" s="116"/>
      <c r="L30" s="37"/>
    </row>
    <row r="31" spans="2:12" s="1" customFormat="1" ht="6.95" customHeight="1">
      <c r="B31" s="37"/>
      <c r="D31" s="61"/>
      <c r="E31" s="61"/>
      <c r="F31" s="61"/>
      <c r="G31" s="61"/>
      <c r="H31" s="61"/>
      <c r="I31" s="121"/>
      <c r="J31" s="61"/>
      <c r="K31" s="61"/>
      <c r="L31" s="37"/>
    </row>
    <row r="32" spans="2:12" s="1" customFormat="1" ht="25.35" customHeight="1">
      <c r="B32" s="37"/>
      <c r="D32" s="122" t="s">
        <v>40</v>
      </c>
      <c r="I32" s="116"/>
      <c r="J32" s="123">
        <f>ROUND(J126, 2)</f>
        <v>0</v>
      </c>
      <c r="L32" s="37"/>
    </row>
    <row r="33" spans="2:12" s="1" customFormat="1" ht="6.95" customHeight="1">
      <c r="B33" s="37"/>
      <c r="D33" s="61"/>
      <c r="E33" s="61"/>
      <c r="F33" s="61"/>
      <c r="G33" s="61"/>
      <c r="H33" s="61"/>
      <c r="I33" s="121"/>
      <c r="J33" s="61"/>
      <c r="K33" s="61"/>
      <c r="L33" s="37"/>
    </row>
    <row r="34" spans="2:12" s="1" customFormat="1" ht="14.45" customHeight="1">
      <c r="B34" s="37"/>
      <c r="F34" s="124" t="s">
        <v>42</v>
      </c>
      <c r="I34" s="125" t="s">
        <v>41</v>
      </c>
      <c r="J34" s="124" t="s">
        <v>43</v>
      </c>
      <c r="L34" s="37"/>
    </row>
    <row r="35" spans="2:12" s="1" customFormat="1" ht="14.45" customHeight="1">
      <c r="B35" s="37"/>
      <c r="D35" s="126" t="s">
        <v>44</v>
      </c>
      <c r="E35" s="115" t="s">
        <v>45</v>
      </c>
      <c r="F35" s="127">
        <f>ROUND((SUM(BE126:BE146)),  2)</f>
        <v>0</v>
      </c>
      <c r="I35" s="128">
        <v>0.21</v>
      </c>
      <c r="J35" s="127">
        <f>ROUND(((SUM(BE126:BE146))*I35),  2)</f>
        <v>0</v>
      </c>
      <c r="L35" s="37"/>
    </row>
    <row r="36" spans="2:12" s="1" customFormat="1" ht="14.45" customHeight="1">
      <c r="B36" s="37"/>
      <c r="E36" s="115" t="s">
        <v>46</v>
      </c>
      <c r="F36" s="127">
        <f>ROUND((SUM(BF126:BF146)),  2)</f>
        <v>0</v>
      </c>
      <c r="I36" s="128">
        <v>0.15</v>
      </c>
      <c r="J36" s="127">
        <f>ROUND(((SUM(BF126:BF146))*I36),  2)</f>
        <v>0</v>
      </c>
      <c r="L36" s="37"/>
    </row>
    <row r="37" spans="2:12" s="1" customFormat="1" ht="14.45" hidden="1" customHeight="1">
      <c r="B37" s="37"/>
      <c r="E37" s="115" t="s">
        <v>47</v>
      </c>
      <c r="F37" s="127">
        <f>ROUND((SUM(BG126:BG146)),  2)</f>
        <v>0</v>
      </c>
      <c r="I37" s="128">
        <v>0.21</v>
      </c>
      <c r="J37" s="127">
        <f>0</f>
        <v>0</v>
      </c>
      <c r="L37" s="37"/>
    </row>
    <row r="38" spans="2:12" s="1" customFormat="1" ht="14.45" hidden="1" customHeight="1">
      <c r="B38" s="37"/>
      <c r="E38" s="115" t="s">
        <v>48</v>
      </c>
      <c r="F38" s="127">
        <f>ROUND((SUM(BH126:BH146)),  2)</f>
        <v>0</v>
      </c>
      <c r="I38" s="128">
        <v>0.15</v>
      </c>
      <c r="J38" s="127">
        <f>0</f>
        <v>0</v>
      </c>
      <c r="L38" s="37"/>
    </row>
    <row r="39" spans="2:12" s="1" customFormat="1" ht="14.45" hidden="1" customHeight="1">
      <c r="B39" s="37"/>
      <c r="E39" s="115" t="s">
        <v>49</v>
      </c>
      <c r="F39" s="127">
        <f>ROUND((SUM(BI126:BI146)),  2)</f>
        <v>0</v>
      </c>
      <c r="I39" s="128">
        <v>0</v>
      </c>
      <c r="J39" s="127">
        <f>0</f>
        <v>0</v>
      </c>
      <c r="L39" s="37"/>
    </row>
    <row r="40" spans="2:12" s="1" customFormat="1" ht="6.95" customHeight="1">
      <c r="B40" s="37"/>
      <c r="I40" s="116"/>
      <c r="L40" s="37"/>
    </row>
    <row r="41" spans="2:12" s="1" customFormat="1" ht="25.35" customHeight="1">
      <c r="B41" s="37"/>
      <c r="C41" s="129"/>
      <c r="D41" s="130" t="s">
        <v>50</v>
      </c>
      <c r="E41" s="131"/>
      <c r="F41" s="131"/>
      <c r="G41" s="132" t="s">
        <v>51</v>
      </c>
      <c r="H41" s="133" t="s">
        <v>52</v>
      </c>
      <c r="I41" s="134"/>
      <c r="J41" s="135">
        <f>SUM(J32:J39)</f>
        <v>0</v>
      </c>
      <c r="K41" s="136"/>
      <c r="L41" s="37"/>
    </row>
    <row r="42" spans="2:12" s="1" customFormat="1" ht="14.45" customHeight="1">
      <c r="B42" s="37"/>
      <c r="I42" s="116"/>
      <c r="L42" s="37"/>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7"/>
      <c r="D50" s="137" t="s">
        <v>53</v>
      </c>
      <c r="E50" s="138"/>
      <c r="F50" s="138"/>
      <c r="G50" s="137" t="s">
        <v>54</v>
      </c>
      <c r="H50" s="138"/>
      <c r="I50" s="139"/>
      <c r="J50" s="138"/>
      <c r="K50" s="138"/>
      <c r="L50" s="37"/>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7"/>
      <c r="D61" s="140" t="s">
        <v>55</v>
      </c>
      <c r="E61" s="141"/>
      <c r="F61" s="142" t="s">
        <v>56</v>
      </c>
      <c r="G61" s="140" t="s">
        <v>55</v>
      </c>
      <c r="H61" s="141"/>
      <c r="I61" s="143"/>
      <c r="J61" s="144" t="s">
        <v>56</v>
      </c>
      <c r="K61" s="141"/>
      <c r="L61" s="37"/>
    </row>
    <row r="62" spans="2:12" ht="11.25">
      <c r="B62" s="19"/>
      <c r="L62" s="19"/>
    </row>
    <row r="63" spans="2:12" ht="11.25">
      <c r="B63" s="19"/>
      <c r="L63" s="19"/>
    </row>
    <row r="64" spans="2:12" ht="11.25">
      <c r="B64" s="19"/>
      <c r="L64" s="19"/>
    </row>
    <row r="65" spans="2:12" s="1" customFormat="1" ht="12.75">
      <c r="B65" s="37"/>
      <c r="D65" s="137" t="s">
        <v>57</v>
      </c>
      <c r="E65" s="138"/>
      <c r="F65" s="138"/>
      <c r="G65" s="137" t="s">
        <v>58</v>
      </c>
      <c r="H65" s="138"/>
      <c r="I65" s="139"/>
      <c r="J65" s="138"/>
      <c r="K65" s="138"/>
      <c r="L65" s="37"/>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7"/>
      <c r="D76" s="140" t="s">
        <v>55</v>
      </c>
      <c r="E76" s="141"/>
      <c r="F76" s="142" t="s">
        <v>56</v>
      </c>
      <c r="G76" s="140" t="s">
        <v>55</v>
      </c>
      <c r="H76" s="141"/>
      <c r="I76" s="143"/>
      <c r="J76" s="144" t="s">
        <v>56</v>
      </c>
      <c r="K76" s="141"/>
      <c r="L76" s="37"/>
    </row>
    <row r="77" spans="2:12" s="1" customFormat="1" ht="14.45" customHeight="1">
      <c r="B77" s="145"/>
      <c r="C77" s="146"/>
      <c r="D77" s="146"/>
      <c r="E77" s="146"/>
      <c r="F77" s="146"/>
      <c r="G77" s="146"/>
      <c r="H77" s="146"/>
      <c r="I77" s="147"/>
      <c r="J77" s="146"/>
      <c r="K77" s="146"/>
      <c r="L77" s="37"/>
    </row>
    <row r="81" spans="2:12" s="1" customFormat="1" ht="6.95" customHeight="1">
      <c r="B81" s="148"/>
      <c r="C81" s="149"/>
      <c r="D81" s="149"/>
      <c r="E81" s="149"/>
      <c r="F81" s="149"/>
      <c r="G81" s="149"/>
      <c r="H81" s="149"/>
      <c r="I81" s="150"/>
      <c r="J81" s="149"/>
      <c r="K81" s="149"/>
      <c r="L81" s="37"/>
    </row>
    <row r="82" spans="2:12" s="1" customFormat="1" ht="24.95" customHeight="1">
      <c r="B82" s="33"/>
      <c r="C82" s="22" t="s">
        <v>193</v>
      </c>
      <c r="D82" s="34"/>
      <c r="E82" s="34"/>
      <c r="F82" s="34"/>
      <c r="G82" s="34"/>
      <c r="H82" s="34"/>
      <c r="I82" s="116"/>
      <c r="J82" s="34"/>
      <c r="K82" s="34"/>
      <c r="L82" s="37"/>
    </row>
    <row r="83" spans="2:12" s="1" customFormat="1" ht="6.95" customHeight="1">
      <c r="B83" s="33"/>
      <c r="C83" s="34"/>
      <c r="D83" s="34"/>
      <c r="E83" s="34"/>
      <c r="F83" s="34"/>
      <c r="G83" s="34"/>
      <c r="H83" s="34"/>
      <c r="I83" s="116"/>
      <c r="J83" s="34"/>
      <c r="K83" s="34"/>
      <c r="L83" s="37"/>
    </row>
    <row r="84" spans="2:12" s="1" customFormat="1" ht="12" customHeight="1">
      <c r="B84" s="33"/>
      <c r="C84" s="28" t="s">
        <v>16</v>
      </c>
      <c r="D84" s="34"/>
      <c r="E84" s="34"/>
      <c r="F84" s="34"/>
      <c r="G84" s="34"/>
      <c r="H84" s="34"/>
      <c r="I84" s="116"/>
      <c r="J84" s="34"/>
      <c r="K84" s="34"/>
      <c r="L84" s="37"/>
    </row>
    <row r="85" spans="2:12" s="1" customFormat="1" ht="16.5" customHeight="1">
      <c r="B85" s="33"/>
      <c r="C85" s="34"/>
      <c r="D85" s="34"/>
      <c r="E85" s="314" t="str">
        <f>E7</f>
        <v>PPV, ř.km 0,000-18,500 - oprava betonového pláště</v>
      </c>
      <c r="F85" s="315"/>
      <c r="G85" s="315"/>
      <c r="H85" s="315"/>
      <c r="I85" s="116"/>
      <c r="J85" s="34"/>
      <c r="K85" s="34"/>
      <c r="L85" s="37"/>
    </row>
    <row r="86" spans="2:12" ht="12" customHeight="1">
      <c r="B86" s="20"/>
      <c r="C86" s="28" t="s">
        <v>188</v>
      </c>
      <c r="D86" s="21"/>
      <c r="E86" s="21"/>
      <c r="F86" s="21"/>
      <c r="G86" s="21"/>
      <c r="H86" s="21"/>
      <c r="J86" s="21"/>
      <c r="K86" s="21"/>
      <c r="L86" s="19"/>
    </row>
    <row r="87" spans="2:12" s="1" customFormat="1" ht="16.5" customHeight="1">
      <c r="B87" s="33"/>
      <c r="C87" s="34"/>
      <c r="D87" s="34"/>
      <c r="E87" s="314" t="s">
        <v>376</v>
      </c>
      <c r="F87" s="316"/>
      <c r="G87" s="316"/>
      <c r="H87" s="316"/>
      <c r="I87" s="116"/>
      <c r="J87" s="34"/>
      <c r="K87" s="34"/>
      <c r="L87" s="37"/>
    </row>
    <row r="88" spans="2:12" s="1" customFormat="1" ht="12" customHeight="1">
      <c r="B88" s="33"/>
      <c r="C88" s="28" t="s">
        <v>190</v>
      </c>
      <c r="D88" s="34"/>
      <c r="E88" s="34"/>
      <c r="F88" s="34"/>
      <c r="G88" s="34"/>
      <c r="H88" s="34"/>
      <c r="I88" s="116"/>
      <c r="J88" s="34"/>
      <c r="K88" s="34"/>
      <c r="L88" s="37"/>
    </row>
    <row r="89" spans="2:12" s="1" customFormat="1" ht="16.5" customHeight="1">
      <c r="B89" s="33"/>
      <c r="C89" s="34"/>
      <c r="D89" s="34"/>
      <c r="E89" s="282" t="str">
        <f>E11</f>
        <v>SO09 - Dilatační spáry stávající bez poškození hran dle D.9</v>
      </c>
      <c r="F89" s="316"/>
      <c r="G89" s="316"/>
      <c r="H89" s="316"/>
      <c r="I89" s="116"/>
      <c r="J89" s="34"/>
      <c r="K89" s="34"/>
      <c r="L89" s="37"/>
    </row>
    <row r="90" spans="2:12" s="1" customFormat="1" ht="6.95" customHeight="1">
      <c r="B90" s="33"/>
      <c r="C90" s="34"/>
      <c r="D90" s="34"/>
      <c r="E90" s="34"/>
      <c r="F90" s="34"/>
      <c r="G90" s="34"/>
      <c r="H90" s="34"/>
      <c r="I90" s="116"/>
      <c r="J90" s="34"/>
      <c r="K90" s="34"/>
      <c r="L90" s="37"/>
    </row>
    <row r="91" spans="2:12" s="1" customFormat="1" ht="12" customHeight="1">
      <c r="B91" s="33"/>
      <c r="C91" s="28" t="s">
        <v>20</v>
      </c>
      <c r="D91" s="34"/>
      <c r="E91" s="34"/>
      <c r="F91" s="26" t="str">
        <f>F14</f>
        <v xml:space="preserve"> </v>
      </c>
      <c r="G91" s="34"/>
      <c r="H91" s="34"/>
      <c r="I91" s="117" t="s">
        <v>22</v>
      </c>
      <c r="J91" s="60" t="str">
        <f>IF(J14="","",J14)</f>
        <v>13. 5. 2019</v>
      </c>
      <c r="K91" s="34"/>
      <c r="L91" s="37"/>
    </row>
    <row r="92" spans="2:12" s="1" customFormat="1" ht="6.95" customHeight="1">
      <c r="B92" s="33"/>
      <c r="C92" s="34"/>
      <c r="D92" s="34"/>
      <c r="E92" s="34"/>
      <c r="F92" s="34"/>
      <c r="G92" s="34"/>
      <c r="H92" s="34"/>
      <c r="I92" s="116"/>
      <c r="J92" s="34"/>
      <c r="K92" s="34"/>
      <c r="L92" s="37"/>
    </row>
    <row r="93" spans="2:12" s="1" customFormat="1" ht="27.95" customHeight="1">
      <c r="B93" s="33"/>
      <c r="C93" s="28" t="s">
        <v>24</v>
      </c>
      <c r="D93" s="34"/>
      <c r="E93" s="34"/>
      <c r="F93" s="26" t="str">
        <f>E17</f>
        <v>Povodí Ohře, s.p.</v>
      </c>
      <c r="G93" s="34"/>
      <c r="H93" s="34"/>
      <c r="I93" s="117" t="s">
        <v>32</v>
      </c>
      <c r="J93" s="31" t="str">
        <f>E23</f>
        <v xml:space="preserve">AZ Consult, spol. s r.o. </v>
      </c>
      <c r="K93" s="34"/>
      <c r="L93" s="37"/>
    </row>
    <row r="94" spans="2:12" s="1" customFormat="1" ht="15.2" customHeight="1">
      <c r="B94" s="33"/>
      <c r="C94" s="28" t="s">
        <v>30</v>
      </c>
      <c r="D94" s="34"/>
      <c r="E94" s="34"/>
      <c r="F94" s="26" t="str">
        <f>IF(E20="","",E20)</f>
        <v>Vyplň údaj</v>
      </c>
      <c r="G94" s="34"/>
      <c r="H94" s="34"/>
      <c r="I94" s="117" t="s">
        <v>37</v>
      </c>
      <c r="J94" s="31" t="str">
        <f>E26</f>
        <v xml:space="preserve"> </v>
      </c>
      <c r="K94" s="34"/>
      <c r="L94" s="37"/>
    </row>
    <row r="95" spans="2:12" s="1" customFormat="1" ht="10.35" customHeight="1">
      <c r="B95" s="33"/>
      <c r="C95" s="34"/>
      <c r="D95" s="34"/>
      <c r="E95" s="34"/>
      <c r="F95" s="34"/>
      <c r="G95" s="34"/>
      <c r="H95" s="34"/>
      <c r="I95" s="116"/>
      <c r="J95" s="34"/>
      <c r="K95" s="34"/>
      <c r="L95" s="37"/>
    </row>
    <row r="96" spans="2:12" s="1" customFormat="1" ht="29.25" customHeight="1">
      <c r="B96" s="33"/>
      <c r="C96" s="151" t="s">
        <v>194</v>
      </c>
      <c r="D96" s="152"/>
      <c r="E96" s="152"/>
      <c r="F96" s="152"/>
      <c r="G96" s="152"/>
      <c r="H96" s="152"/>
      <c r="I96" s="153"/>
      <c r="J96" s="154" t="s">
        <v>195</v>
      </c>
      <c r="K96" s="152"/>
      <c r="L96" s="37"/>
    </row>
    <row r="97" spans="2:47" s="1" customFormat="1" ht="10.35" customHeight="1">
      <c r="B97" s="33"/>
      <c r="C97" s="34"/>
      <c r="D97" s="34"/>
      <c r="E97" s="34"/>
      <c r="F97" s="34"/>
      <c r="G97" s="34"/>
      <c r="H97" s="34"/>
      <c r="I97" s="116"/>
      <c r="J97" s="34"/>
      <c r="K97" s="34"/>
      <c r="L97" s="37"/>
    </row>
    <row r="98" spans="2:47" s="1" customFormat="1" ht="22.9" customHeight="1">
      <c r="B98" s="33"/>
      <c r="C98" s="155" t="s">
        <v>196</v>
      </c>
      <c r="D98" s="34"/>
      <c r="E98" s="34"/>
      <c r="F98" s="34"/>
      <c r="G98" s="34"/>
      <c r="H98" s="34"/>
      <c r="I98" s="116"/>
      <c r="J98" s="78">
        <f>J126</f>
        <v>0</v>
      </c>
      <c r="K98" s="34"/>
      <c r="L98" s="37"/>
      <c r="AU98" s="16" t="s">
        <v>197</v>
      </c>
    </row>
    <row r="99" spans="2:47" s="8" customFormat="1" ht="24.95" customHeight="1">
      <c r="B99" s="156"/>
      <c r="C99" s="157"/>
      <c r="D99" s="158" t="s">
        <v>198</v>
      </c>
      <c r="E99" s="159"/>
      <c r="F99" s="159"/>
      <c r="G99" s="159"/>
      <c r="H99" s="159"/>
      <c r="I99" s="160"/>
      <c r="J99" s="161">
        <f>J127</f>
        <v>0</v>
      </c>
      <c r="K99" s="157"/>
      <c r="L99" s="162"/>
    </row>
    <row r="100" spans="2:47" s="9" customFormat="1" ht="19.899999999999999" customHeight="1">
      <c r="B100" s="163"/>
      <c r="C100" s="98"/>
      <c r="D100" s="164" t="s">
        <v>199</v>
      </c>
      <c r="E100" s="165"/>
      <c r="F100" s="165"/>
      <c r="G100" s="165"/>
      <c r="H100" s="165"/>
      <c r="I100" s="166"/>
      <c r="J100" s="167">
        <f>J128</f>
        <v>0</v>
      </c>
      <c r="K100" s="98"/>
      <c r="L100" s="168"/>
    </row>
    <row r="101" spans="2:47" s="9" customFormat="1" ht="19.899999999999999" customHeight="1">
      <c r="B101" s="163"/>
      <c r="C101" s="98"/>
      <c r="D101" s="164" t="s">
        <v>203</v>
      </c>
      <c r="E101" s="165"/>
      <c r="F101" s="165"/>
      <c r="G101" s="165"/>
      <c r="H101" s="165"/>
      <c r="I101" s="166"/>
      <c r="J101" s="167">
        <f>J129</f>
        <v>0</v>
      </c>
      <c r="K101" s="98"/>
      <c r="L101" s="168"/>
    </row>
    <row r="102" spans="2:47" s="9" customFormat="1" ht="19.899999999999999" customHeight="1">
      <c r="B102" s="163"/>
      <c r="C102" s="98"/>
      <c r="D102" s="164" t="s">
        <v>379</v>
      </c>
      <c r="E102" s="165"/>
      <c r="F102" s="165"/>
      <c r="G102" s="165"/>
      <c r="H102" s="165"/>
      <c r="I102" s="166"/>
      <c r="J102" s="167">
        <f>J134</f>
        <v>0</v>
      </c>
      <c r="K102" s="98"/>
      <c r="L102" s="168"/>
    </row>
    <row r="103" spans="2:47" s="8" customFormat="1" ht="24.95" customHeight="1">
      <c r="B103" s="156"/>
      <c r="C103" s="157"/>
      <c r="D103" s="158" t="s">
        <v>380</v>
      </c>
      <c r="E103" s="159"/>
      <c r="F103" s="159"/>
      <c r="G103" s="159"/>
      <c r="H103" s="159"/>
      <c r="I103" s="160"/>
      <c r="J103" s="161">
        <f>J138</f>
        <v>0</v>
      </c>
      <c r="K103" s="157"/>
      <c r="L103" s="162"/>
    </row>
    <row r="104" spans="2:47" s="9" customFormat="1" ht="19.899999999999999" customHeight="1">
      <c r="B104" s="163"/>
      <c r="C104" s="98"/>
      <c r="D104" s="164" t="s">
        <v>381</v>
      </c>
      <c r="E104" s="165"/>
      <c r="F104" s="165"/>
      <c r="G104" s="165"/>
      <c r="H104" s="165"/>
      <c r="I104" s="166"/>
      <c r="J104" s="167">
        <f>J139</f>
        <v>0</v>
      </c>
      <c r="K104" s="98"/>
      <c r="L104" s="168"/>
    </row>
    <row r="105" spans="2:47" s="1" customFormat="1" ht="21.75" customHeight="1">
      <c r="B105" s="33"/>
      <c r="C105" s="34"/>
      <c r="D105" s="34"/>
      <c r="E105" s="34"/>
      <c r="F105" s="34"/>
      <c r="G105" s="34"/>
      <c r="H105" s="34"/>
      <c r="I105" s="116"/>
      <c r="J105" s="34"/>
      <c r="K105" s="34"/>
      <c r="L105" s="37"/>
    </row>
    <row r="106" spans="2:47" s="1" customFormat="1" ht="6.95" customHeight="1">
      <c r="B106" s="48"/>
      <c r="C106" s="49"/>
      <c r="D106" s="49"/>
      <c r="E106" s="49"/>
      <c r="F106" s="49"/>
      <c r="G106" s="49"/>
      <c r="H106" s="49"/>
      <c r="I106" s="147"/>
      <c r="J106" s="49"/>
      <c r="K106" s="49"/>
      <c r="L106" s="37"/>
    </row>
    <row r="110" spans="2:47" s="1" customFormat="1" ht="6.95" customHeight="1">
      <c r="B110" s="50"/>
      <c r="C110" s="51"/>
      <c r="D110" s="51"/>
      <c r="E110" s="51"/>
      <c r="F110" s="51"/>
      <c r="G110" s="51"/>
      <c r="H110" s="51"/>
      <c r="I110" s="150"/>
      <c r="J110" s="51"/>
      <c r="K110" s="51"/>
      <c r="L110" s="37"/>
    </row>
    <row r="111" spans="2:47" s="1" customFormat="1" ht="24.95" customHeight="1">
      <c r="B111" s="33"/>
      <c r="C111" s="22" t="s">
        <v>204</v>
      </c>
      <c r="D111" s="34"/>
      <c r="E111" s="34"/>
      <c r="F111" s="34"/>
      <c r="G111" s="34"/>
      <c r="H111" s="34"/>
      <c r="I111" s="116"/>
      <c r="J111" s="34"/>
      <c r="K111" s="34"/>
      <c r="L111" s="37"/>
    </row>
    <row r="112" spans="2:47" s="1" customFormat="1" ht="6.95" customHeight="1">
      <c r="B112" s="33"/>
      <c r="C112" s="34"/>
      <c r="D112" s="34"/>
      <c r="E112" s="34"/>
      <c r="F112" s="34"/>
      <c r="G112" s="34"/>
      <c r="H112" s="34"/>
      <c r="I112" s="116"/>
      <c r="J112" s="34"/>
      <c r="K112" s="34"/>
      <c r="L112" s="37"/>
    </row>
    <row r="113" spans="2:63" s="1" customFormat="1" ht="12" customHeight="1">
      <c r="B113" s="33"/>
      <c r="C113" s="28" t="s">
        <v>16</v>
      </c>
      <c r="D113" s="34"/>
      <c r="E113" s="34"/>
      <c r="F113" s="34"/>
      <c r="G113" s="34"/>
      <c r="H113" s="34"/>
      <c r="I113" s="116"/>
      <c r="J113" s="34"/>
      <c r="K113" s="34"/>
      <c r="L113" s="37"/>
    </row>
    <row r="114" spans="2:63" s="1" customFormat="1" ht="16.5" customHeight="1">
      <c r="B114" s="33"/>
      <c r="C114" s="34"/>
      <c r="D114" s="34"/>
      <c r="E114" s="314" t="str">
        <f>E7</f>
        <v>PPV, ř.km 0,000-18,500 - oprava betonového pláště</v>
      </c>
      <c r="F114" s="315"/>
      <c r="G114" s="315"/>
      <c r="H114" s="315"/>
      <c r="I114" s="116"/>
      <c r="J114" s="34"/>
      <c r="K114" s="34"/>
      <c r="L114" s="37"/>
    </row>
    <row r="115" spans="2:63" ht="12" customHeight="1">
      <c r="B115" s="20"/>
      <c r="C115" s="28" t="s">
        <v>188</v>
      </c>
      <c r="D115" s="21"/>
      <c r="E115" s="21"/>
      <c r="F115" s="21"/>
      <c r="G115" s="21"/>
      <c r="H115" s="21"/>
      <c r="J115" s="21"/>
      <c r="K115" s="21"/>
      <c r="L115" s="19"/>
    </row>
    <row r="116" spans="2:63" s="1" customFormat="1" ht="16.5" customHeight="1">
      <c r="B116" s="33"/>
      <c r="C116" s="34"/>
      <c r="D116" s="34"/>
      <c r="E116" s="314" t="s">
        <v>376</v>
      </c>
      <c r="F116" s="316"/>
      <c r="G116" s="316"/>
      <c r="H116" s="316"/>
      <c r="I116" s="116"/>
      <c r="J116" s="34"/>
      <c r="K116" s="34"/>
      <c r="L116" s="37"/>
    </row>
    <row r="117" spans="2:63" s="1" customFormat="1" ht="12" customHeight="1">
      <c r="B117" s="33"/>
      <c r="C117" s="28" t="s">
        <v>190</v>
      </c>
      <c r="D117" s="34"/>
      <c r="E117" s="34"/>
      <c r="F117" s="34"/>
      <c r="G117" s="34"/>
      <c r="H117" s="34"/>
      <c r="I117" s="116"/>
      <c r="J117" s="34"/>
      <c r="K117" s="34"/>
      <c r="L117" s="37"/>
    </row>
    <row r="118" spans="2:63" s="1" customFormat="1" ht="16.5" customHeight="1">
      <c r="B118" s="33"/>
      <c r="C118" s="34"/>
      <c r="D118" s="34"/>
      <c r="E118" s="282" t="str">
        <f>E11</f>
        <v>SO09 - Dilatační spáry stávající bez poškození hran dle D.9</v>
      </c>
      <c r="F118" s="316"/>
      <c r="G118" s="316"/>
      <c r="H118" s="316"/>
      <c r="I118" s="116"/>
      <c r="J118" s="34"/>
      <c r="K118" s="34"/>
      <c r="L118" s="37"/>
    </row>
    <row r="119" spans="2:63" s="1" customFormat="1" ht="6.95" customHeight="1">
      <c r="B119" s="33"/>
      <c r="C119" s="34"/>
      <c r="D119" s="34"/>
      <c r="E119" s="34"/>
      <c r="F119" s="34"/>
      <c r="G119" s="34"/>
      <c r="H119" s="34"/>
      <c r="I119" s="116"/>
      <c r="J119" s="34"/>
      <c r="K119" s="34"/>
      <c r="L119" s="37"/>
    </row>
    <row r="120" spans="2:63" s="1" customFormat="1" ht="12" customHeight="1">
      <c r="B120" s="33"/>
      <c r="C120" s="28" t="s">
        <v>20</v>
      </c>
      <c r="D120" s="34"/>
      <c r="E120" s="34"/>
      <c r="F120" s="26" t="str">
        <f>F14</f>
        <v xml:space="preserve"> </v>
      </c>
      <c r="G120" s="34"/>
      <c r="H120" s="34"/>
      <c r="I120" s="117" t="s">
        <v>22</v>
      </c>
      <c r="J120" s="60" t="str">
        <f>IF(J14="","",J14)</f>
        <v>13. 5. 2019</v>
      </c>
      <c r="K120" s="34"/>
      <c r="L120" s="37"/>
    </row>
    <row r="121" spans="2:63" s="1" customFormat="1" ht="6.95" customHeight="1">
      <c r="B121" s="33"/>
      <c r="C121" s="34"/>
      <c r="D121" s="34"/>
      <c r="E121" s="34"/>
      <c r="F121" s="34"/>
      <c r="G121" s="34"/>
      <c r="H121" s="34"/>
      <c r="I121" s="116"/>
      <c r="J121" s="34"/>
      <c r="K121" s="34"/>
      <c r="L121" s="37"/>
    </row>
    <row r="122" spans="2:63" s="1" customFormat="1" ht="27.95" customHeight="1">
      <c r="B122" s="33"/>
      <c r="C122" s="28" t="s">
        <v>24</v>
      </c>
      <c r="D122" s="34"/>
      <c r="E122" s="34"/>
      <c r="F122" s="26" t="str">
        <f>E17</f>
        <v>Povodí Ohře, s.p.</v>
      </c>
      <c r="G122" s="34"/>
      <c r="H122" s="34"/>
      <c r="I122" s="117" t="s">
        <v>32</v>
      </c>
      <c r="J122" s="31" t="str">
        <f>E23</f>
        <v xml:space="preserve">AZ Consult, spol. s r.o. </v>
      </c>
      <c r="K122" s="34"/>
      <c r="L122" s="37"/>
    </row>
    <row r="123" spans="2:63" s="1" customFormat="1" ht="15.2" customHeight="1">
      <c r="B123" s="33"/>
      <c r="C123" s="28" t="s">
        <v>30</v>
      </c>
      <c r="D123" s="34"/>
      <c r="E123" s="34"/>
      <c r="F123" s="26" t="str">
        <f>IF(E20="","",E20)</f>
        <v>Vyplň údaj</v>
      </c>
      <c r="G123" s="34"/>
      <c r="H123" s="34"/>
      <c r="I123" s="117" t="s">
        <v>37</v>
      </c>
      <c r="J123" s="31" t="str">
        <f>E26</f>
        <v xml:space="preserve"> </v>
      </c>
      <c r="K123" s="34"/>
      <c r="L123" s="37"/>
    </row>
    <row r="124" spans="2:63" s="1" customFormat="1" ht="10.35" customHeight="1">
      <c r="B124" s="33"/>
      <c r="C124" s="34"/>
      <c r="D124" s="34"/>
      <c r="E124" s="34"/>
      <c r="F124" s="34"/>
      <c r="G124" s="34"/>
      <c r="H124" s="34"/>
      <c r="I124" s="116"/>
      <c r="J124" s="34"/>
      <c r="K124" s="34"/>
      <c r="L124" s="37"/>
    </row>
    <row r="125" spans="2:63" s="10" customFormat="1" ht="29.25" customHeight="1">
      <c r="B125" s="169"/>
      <c r="C125" s="170" t="s">
        <v>205</v>
      </c>
      <c r="D125" s="171" t="s">
        <v>65</v>
      </c>
      <c r="E125" s="171" t="s">
        <v>61</v>
      </c>
      <c r="F125" s="171" t="s">
        <v>62</v>
      </c>
      <c r="G125" s="171" t="s">
        <v>206</v>
      </c>
      <c r="H125" s="171" t="s">
        <v>207</v>
      </c>
      <c r="I125" s="172" t="s">
        <v>208</v>
      </c>
      <c r="J125" s="171" t="s">
        <v>195</v>
      </c>
      <c r="K125" s="173" t="s">
        <v>209</v>
      </c>
      <c r="L125" s="174"/>
      <c r="M125" s="69" t="s">
        <v>1</v>
      </c>
      <c r="N125" s="70" t="s">
        <v>44</v>
      </c>
      <c r="O125" s="70" t="s">
        <v>210</v>
      </c>
      <c r="P125" s="70" t="s">
        <v>211</v>
      </c>
      <c r="Q125" s="70" t="s">
        <v>212</v>
      </c>
      <c r="R125" s="70" t="s">
        <v>213</v>
      </c>
      <c r="S125" s="70" t="s">
        <v>214</v>
      </c>
      <c r="T125" s="71" t="s">
        <v>215</v>
      </c>
    </row>
    <row r="126" spans="2:63" s="1" customFormat="1" ht="22.9" customHeight="1">
      <c r="B126" s="33"/>
      <c r="C126" s="76" t="s">
        <v>216</v>
      </c>
      <c r="D126" s="34"/>
      <c r="E126" s="34"/>
      <c r="F126" s="34"/>
      <c r="G126" s="34"/>
      <c r="H126" s="34"/>
      <c r="I126" s="116"/>
      <c r="J126" s="175">
        <f>BK126</f>
        <v>0</v>
      </c>
      <c r="K126" s="34"/>
      <c r="L126" s="37"/>
      <c r="M126" s="72"/>
      <c r="N126" s="73"/>
      <c r="O126" s="73"/>
      <c r="P126" s="176">
        <f>P127+P138</f>
        <v>0</v>
      </c>
      <c r="Q126" s="73"/>
      <c r="R126" s="176">
        <f>R127+R138</f>
        <v>0</v>
      </c>
      <c r="S126" s="73"/>
      <c r="T126" s="177">
        <f>T127+T138</f>
        <v>0</v>
      </c>
      <c r="AT126" s="16" t="s">
        <v>79</v>
      </c>
      <c r="AU126" s="16" t="s">
        <v>197</v>
      </c>
      <c r="BK126" s="178">
        <f>BK127+BK138</f>
        <v>0</v>
      </c>
    </row>
    <row r="127" spans="2:63" s="11" customFormat="1" ht="25.9" customHeight="1">
      <c r="B127" s="179"/>
      <c r="C127" s="180"/>
      <c r="D127" s="181" t="s">
        <v>79</v>
      </c>
      <c r="E127" s="182" t="s">
        <v>217</v>
      </c>
      <c r="F127" s="182" t="s">
        <v>218</v>
      </c>
      <c r="G127" s="180"/>
      <c r="H127" s="180"/>
      <c r="I127" s="183"/>
      <c r="J127" s="184">
        <f>BK127</f>
        <v>0</v>
      </c>
      <c r="K127" s="180"/>
      <c r="L127" s="185"/>
      <c r="M127" s="186"/>
      <c r="N127" s="187"/>
      <c r="O127" s="187"/>
      <c r="P127" s="188">
        <f>P128+P129+P134</f>
        <v>0</v>
      </c>
      <c r="Q127" s="187"/>
      <c r="R127" s="188">
        <f>R128+R129+R134</f>
        <v>0</v>
      </c>
      <c r="S127" s="187"/>
      <c r="T127" s="189">
        <f>T128+T129+T134</f>
        <v>0</v>
      </c>
      <c r="AR127" s="190" t="s">
        <v>87</v>
      </c>
      <c r="AT127" s="191" t="s">
        <v>79</v>
      </c>
      <c r="AU127" s="191" t="s">
        <v>80</v>
      </c>
      <c r="AY127" s="190" t="s">
        <v>219</v>
      </c>
      <c r="BK127" s="192">
        <f>BK128+BK129+BK134</f>
        <v>0</v>
      </c>
    </row>
    <row r="128" spans="2:63" s="11" customFormat="1" ht="22.9" customHeight="1">
      <c r="B128" s="179"/>
      <c r="C128" s="180"/>
      <c r="D128" s="181" t="s">
        <v>79</v>
      </c>
      <c r="E128" s="193" t="s">
        <v>87</v>
      </c>
      <c r="F128" s="193" t="s">
        <v>220</v>
      </c>
      <c r="G128" s="180"/>
      <c r="H128" s="180"/>
      <c r="I128" s="183"/>
      <c r="J128" s="194">
        <f>BK128</f>
        <v>0</v>
      </c>
      <c r="K128" s="180"/>
      <c r="L128" s="185"/>
      <c r="M128" s="186"/>
      <c r="N128" s="187"/>
      <c r="O128" s="187"/>
      <c r="P128" s="188">
        <v>0</v>
      </c>
      <c r="Q128" s="187"/>
      <c r="R128" s="188">
        <v>0</v>
      </c>
      <c r="S128" s="187"/>
      <c r="T128" s="189">
        <v>0</v>
      </c>
      <c r="AR128" s="190" t="s">
        <v>87</v>
      </c>
      <c r="AT128" s="191" t="s">
        <v>79</v>
      </c>
      <c r="AU128" s="191" t="s">
        <v>87</v>
      </c>
      <c r="AY128" s="190" t="s">
        <v>219</v>
      </c>
      <c r="BK128" s="192">
        <v>0</v>
      </c>
    </row>
    <row r="129" spans="2:65" s="11" customFormat="1" ht="22.9" customHeight="1">
      <c r="B129" s="179"/>
      <c r="C129" s="180"/>
      <c r="D129" s="181" t="s">
        <v>79</v>
      </c>
      <c r="E129" s="193" t="s">
        <v>261</v>
      </c>
      <c r="F129" s="193" t="s">
        <v>262</v>
      </c>
      <c r="G129" s="180"/>
      <c r="H129" s="180"/>
      <c r="I129" s="183"/>
      <c r="J129" s="194">
        <f>BK129</f>
        <v>0</v>
      </c>
      <c r="K129" s="180"/>
      <c r="L129" s="185"/>
      <c r="M129" s="186"/>
      <c r="N129" s="187"/>
      <c r="O129" s="187"/>
      <c r="P129" s="188">
        <f>SUM(P130:P133)</f>
        <v>0</v>
      </c>
      <c r="Q129" s="187"/>
      <c r="R129" s="188">
        <f>SUM(R130:R133)</f>
        <v>0</v>
      </c>
      <c r="S129" s="187"/>
      <c r="T129" s="189">
        <f>SUM(T130:T133)</f>
        <v>0</v>
      </c>
      <c r="AR129" s="190" t="s">
        <v>87</v>
      </c>
      <c r="AT129" s="191" t="s">
        <v>79</v>
      </c>
      <c r="AU129" s="191" t="s">
        <v>87</v>
      </c>
      <c r="AY129" s="190" t="s">
        <v>219</v>
      </c>
      <c r="BK129" s="192">
        <f>SUM(BK130:BK133)</f>
        <v>0</v>
      </c>
    </row>
    <row r="130" spans="2:65" s="1" customFormat="1" ht="16.5" customHeight="1">
      <c r="B130" s="33"/>
      <c r="C130" s="195" t="s">
        <v>87</v>
      </c>
      <c r="D130" s="195" t="s">
        <v>221</v>
      </c>
      <c r="E130" s="196" t="s">
        <v>382</v>
      </c>
      <c r="F130" s="197" t="s">
        <v>383</v>
      </c>
      <c r="G130" s="198" t="s">
        <v>224</v>
      </c>
      <c r="H130" s="199">
        <v>1</v>
      </c>
      <c r="I130" s="200"/>
      <c r="J130" s="201">
        <f>ROUND(I130*H130,2)</f>
        <v>0</v>
      </c>
      <c r="K130" s="197" t="s">
        <v>1</v>
      </c>
      <c r="L130" s="37"/>
      <c r="M130" s="202" t="s">
        <v>1</v>
      </c>
      <c r="N130" s="203" t="s">
        <v>45</v>
      </c>
      <c r="O130" s="65"/>
      <c r="P130" s="204">
        <f>O130*H130</f>
        <v>0</v>
      </c>
      <c r="Q130" s="204">
        <v>0</v>
      </c>
      <c r="R130" s="204">
        <f>Q130*H130</f>
        <v>0</v>
      </c>
      <c r="S130" s="204">
        <v>0</v>
      </c>
      <c r="T130" s="205">
        <f>S130*H130</f>
        <v>0</v>
      </c>
      <c r="AR130" s="206" t="s">
        <v>225</v>
      </c>
      <c r="AT130" s="206" t="s">
        <v>221</v>
      </c>
      <c r="AU130" s="206" t="s">
        <v>89</v>
      </c>
      <c r="AY130" s="16" t="s">
        <v>219</v>
      </c>
      <c r="BE130" s="207">
        <f>IF(N130="základní",J130,0)</f>
        <v>0</v>
      </c>
      <c r="BF130" s="207">
        <f>IF(N130="snížená",J130,0)</f>
        <v>0</v>
      </c>
      <c r="BG130" s="207">
        <f>IF(N130="zákl. přenesená",J130,0)</f>
        <v>0</v>
      </c>
      <c r="BH130" s="207">
        <f>IF(N130="sníž. přenesená",J130,0)</f>
        <v>0</v>
      </c>
      <c r="BI130" s="207">
        <f>IF(N130="nulová",J130,0)</f>
        <v>0</v>
      </c>
      <c r="BJ130" s="16" t="s">
        <v>87</v>
      </c>
      <c r="BK130" s="207">
        <f>ROUND(I130*H130,2)</f>
        <v>0</v>
      </c>
      <c r="BL130" s="16" t="s">
        <v>225</v>
      </c>
      <c r="BM130" s="206" t="s">
        <v>225</v>
      </c>
    </row>
    <row r="131" spans="2:65" s="1" customFormat="1" ht="11.25">
      <c r="B131" s="33"/>
      <c r="C131" s="34"/>
      <c r="D131" s="208" t="s">
        <v>226</v>
      </c>
      <c r="E131" s="34"/>
      <c r="F131" s="209" t="s">
        <v>383</v>
      </c>
      <c r="G131" s="34"/>
      <c r="H131" s="34"/>
      <c r="I131" s="116"/>
      <c r="J131" s="34"/>
      <c r="K131" s="34"/>
      <c r="L131" s="37"/>
      <c r="M131" s="210"/>
      <c r="N131" s="65"/>
      <c r="O131" s="65"/>
      <c r="P131" s="65"/>
      <c r="Q131" s="65"/>
      <c r="R131" s="65"/>
      <c r="S131" s="65"/>
      <c r="T131" s="66"/>
      <c r="AT131" s="16" t="s">
        <v>226</v>
      </c>
      <c r="AU131" s="16" t="s">
        <v>89</v>
      </c>
    </row>
    <row r="132" spans="2:65" s="1" customFormat="1" ht="24" customHeight="1">
      <c r="B132" s="33"/>
      <c r="C132" s="195" t="s">
        <v>89</v>
      </c>
      <c r="D132" s="195" t="s">
        <v>221</v>
      </c>
      <c r="E132" s="196" t="s">
        <v>384</v>
      </c>
      <c r="F132" s="197" t="s">
        <v>385</v>
      </c>
      <c r="G132" s="198" t="s">
        <v>224</v>
      </c>
      <c r="H132" s="199">
        <v>1</v>
      </c>
      <c r="I132" s="200"/>
      <c r="J132" s="201">
        <f>ROUND(I132*H132,2)</f>
        <v>0</v>
      </c>
      <c r="K132" s="197" t="s">
        <v>1</v>
      </c>
      <c r="L132" s="37"/>
      <c r="M132" s="202" t="s">
        <v>1</v>
      </c>
      <c r="N132" s="203" t="s">
        <v>45</v>
      </c>
      <c r="O132" s="65"/>
      <c r="P132" s="204">
        <f>O132*H132</f>
        <v>0</v>
      </c>
      <c r="Q132" s="204">
        <v>0</v>
      </c>
      <c r="R132" s="204">
        <f>Q132*H132</f>
        <v>0</v>
      </c>
      <c r="S132" s="204">
        <v>0</v>
      </c>
      <c r="T132" s="205">
        <f>S132*H132</f>
        <v>0</v>
      </c>
      <c r="AR132" s="206" t="s">
        <v>225</v>
      </c>
      <c r="AT132" s="206" t="s">
        <v>221</v>
      </c>
      <c r="AU132" s="206" t="s">
        <v>89</v>
      </c>
      <c r="AY132" s="16" t="s">
        <v>219</v>
      </c>
      <c r="BE132" s="207">
        <f>IF(N132="základní",J132,0)</f>
        <v>0</v>
      </c>
      <c r="BF132" s="207">
        <f>IF(N132="snížená",J132,0)</f>
        <v>0</v>
      </c>
      <c r="BG132" s="207">
        <f>IF(N132="zákl. přenesená",J132,0)</f>
        <v>0</v>
      </c>
      <c r="BH132" s="207">
        <f>IF(N132="sníž. přenesená",J132,0)</f>
        <v>0</v>
      </c>
      <c r="BI132" s="207">
        <f>IF(N132="nulová",J132,0)</f>
        <v>0</v>
      </c>
      <c r="BJ132" s="16" t="s">
        <v>87</v>
      </c>
      <c r="BK132" s="207">
        <f>ROUND(I132*H132,2)</f>
        <v>0</v>
      </c>
      <c r="BL132" s="16" t="s">
        <v>225</v>
      </c>
      <c r="BM132" s="206" t="s">
        <v>239</v>
      </c>
    </row>
    <row r="133" spans="2:65" s="1" customFormat="1" ht="19.5">
      <c r="B133" s="33"/>
      <c r="C133" s="34"/>
      <c r="D133" s="208" t="s">
        <v>226</v>
      </c>
      <c r="E133" s="34"/>
      <c r="F133" s="209" t="s">
        <v>385</v>
      </c>
      <c r="G133" s="34"/>
      <c r="H133" s="34"/>
      <c r="I133" s="116"/>
      <c r="J133" s="34"/>
      <c r="K133" s="34"/>
      <c r="L133" s="37"/>
      <c r="M133" s="210"/>
      <c r="N133" s="65"/>
      <c r="O133" s="65"/>
      <c r="P133" s="65"/>
      <c r="Q133" s="65"/>
      <c r="R133" s="65"/>
      <c r="S133" s="65"/>
      <c r="T133" s="66"/>
      <c r="AT133" s="16" t="s">
        <v>226</v>
      </c>
      <c r="AU133" s="16" t="s">
        <v>89</v>
      </c>
    </row>
    <row r="134" spans="2:65" s="11" customFormat="1" ht="22.9" customHeight="1">
      <c r="B134" s="179"/>
      <c r="C134" s="180"/>
      <c r="D134" s="181" t="s">
        <v>79</v>
      </c>
      <c r="E134" s="193" t="s">
        <v>386</v>
      </c>
      <c r="F134" s="193" t="s">
        <v>387</v>
      </c>
      <c r="G134" s="180"/>
      <c r="H134" s="180"/>
      <c r="I134" s="183"/>
      <c r="J134" s="194">
        <f>BK134</f>
        <v>0</v>
      </c>
      <c r="K134" s="180"/>
      <c r="L134" s="185"/>
      <c r="M134" s="186"/>
      <c r="N134" s="187"/>
      <c r="O134" s="187"/>
      <c r="P134" s="188">
        <f>SUM(P135:P137)</f>
        <v>0</v>
      </c>
      <c r="Q134" s="187"/>
      <c r="R134" s="188">
        <f>SUM(R135:R137)</f>
        <v>0</v>
      </c>
      <c r="S134" s="187"/>
      <c r="T134" s="189">
        <f>SUM(T135:T137)</f>
        <v>0</v>
      </c>
      <c r="AR134" s="190" t="s">
        <v>87</v>
      </c>
      <c r="AT134" s="191" t="s">
        <v>79</v>
      </c>
      <c r="AU134" s="191" t="s">
        <v>87</v>
      </c>
      <c r="AY134" s="190" t="s">
        <v>219</v>
      </c>
      <c r="BK134" s="192">
        <f>SUM(BK135:BK137)</f>
        <v>0</v>
      </c>
    </row>
    <row r="135" spans="2:65" s="1" customFormat="1" ht="16.5" customHeight="1">
      <c r="B135" s="33"/>
      <c r="C135" s="195" t="s">
        <v>236</v>
      </c>
      <c r="D135" s="195" t="s">
        <v>221</v>
      </c>
      <c r="E135" s="196" t="s">
        <v>275</v>
      </c>
      <c r="F135" s="197" t="s">
        <v>276</v>
      </c>
      <c r="G135" s="198" t="s">
        <v>251</v>
      </c>
      <c r="H135" s="199">
        <v>1E-3</v>
      </c>
      <c r="I135" s="200"/>
      <c r="J135" s="201">
        <f>ROUND(I135*H135,2)</f>
        <v>0</v>
      </c>
      <c r="K135" s="197" t="s">
        <v>230</v>
      </c>
      <c r="L135" s="37"/>
      <c r="M135" s="202" t="s">
        <v>1</v>
      </c>
      <c r="N135" s="203" t="s">
        <v>45</v>
      </c>
      <c r="O135" s="65"/>
      <c r="P135" s="204">
        <f>O135*H135</f>
        <v>0</v>
      </c>
      <c r="Q135" s="204">
        <v>0</v>
      </c>
      <c r="R135" s="204">
        <f>Q135*H135</f>
        <v>0</v>
      </c>
      <c r="S135" s="204">
        <v>0</v>
      </c>
      <c r="T135" s="205">
        <f>S135*H135</f>
        <v>0</v>
      </c>
      <c r="AR135" s="206" t="s">
        <v>225</v>
      </c>
      <c r="AT135" s="206" t="s">
        <v>221</v>
      </c>
      <c r="AU135" s="206" t="s">
        <v>89</v>
      </c>
      <c r="AY135" s="16" t="s">
        <v>219</v>
      </c>
      <c r="BE135" s="207">
        <f>IF(N135="základní",J135,0)</f>
        <v>0</v>
      </c>
      <c r="BF135" s="207">
        <f>IF(N135="snížená",J135,0)</f>
        <v>0</v>
      </c>
      <c r="BG135" s="207">
        <f>IF(N135="zákl. přenesená",J135,0)</f>
        <v>0</v>
      </c>
      <c r="BH135" s="207">
        <f>IF(N135="sníž. přenesená",J135,0)</f>
        <v>0</v>
      </c>
      <c r="BI135" s="207">
        <f>IF(N135="nulová",J135,0)</f>
        <v>0</v>
      </c>
      <c r="BJ135" s="16" t="s">
        <v>87</v>
      </c>
      <c r="BK135" s="207">
        <f>ROUND(I135*H135,2)</f>
        <v>0</v>
      </c>
      <c r="BL135" s="16" t="s">
        <v>225</v>
      </c>
      <c r="BM135" s="206" t="s">
        <v>243</v>
      </c>
    </row>
    <row r="136" spans="2:65" s="1" customFormat="1" ht="19.5">
      <c r="B136" s="33"/>
      <c r="C136" s="34"/>
      <c r="D136" s="208" t="s">
        <v>226</v>
      </c>
      <c r="E136" s="34"/>
      <c r="F136" s="209" t="s">
        <v>278</v>
      </c>
      <c r="G136" s="34"/>
      <c r="H136" s="34"/>
      <c r="I136" s="116"/>
      <c r="J136" s="34"/>
      <c r="K136" s="34"/>
      <c r="L136" s="37"/>
      <c r="M136" s="210"/>
      <c r="N136" s="65"/>
      <c r="O136" s="65"/>
      <c r="P136" s="65"/>
      <c r="Q136" s="65"/>
      <c r="R136" s="65"/>
      <c r="S136" s="65"/>
      <c r="T136" s="66"/>
      <c r="AT136" s="16" t="s">
        <v>226</v>
      </c>
      <c r="AU136" s="16" t="s">
        <v>89</v>
      </c>
    </row>
    <row r="137" spans="2:65" s="1" customFormat="1" ht="29.25">
      <c r="B137" s="33"/>
      <c r="C137" s="34"/>
      <c r="D137" s="208" t="s">
        <v>245</v>
      </c>
      <c r="E137" s="34"/>
      <c r="F137" s="233" t="s">
        <v>279</v>
      </c>
      <c r="G137" s="34"/>
      <c r="H137" s="34"/>
      <c r="I137" s="116"/>
      <c r="J137" s="34"/>
      <c r="K137" s="34"/>
      <c r="L137" s="37"/>
      <c r="M137" s="210"/>
      <c r="N137" s="65"/>
      <c r="O137" s="65"/>
      <c r="P137" s="65"/>
      <c r="Q137" s="65"/>
      <c r="R137" s="65"/>
      <c r="S137" s="65"/>
      <c r="T137" s="66"/>
      <c r="AT137" s="16" t="s">
        <v>245</v>
      </c>
      <c r="AU137" s="16" t="s">
        <v>89</v>
      </c>
    </row>
    <row r="138" spans="2:65" s="11" customFormat="1" ht="25.9" customHeight="1">
      <c r="B138" s="179"/>
      <c r="C138" s="180"/>
      <c r="D138" s="181" t="s">
        <v>79</v>
      </c>
      <c r="E138" s="182" t="s">
        <v>388</v>
      </c>
      <c r="F138" s="182" t="s">
        <v>389</v>
      </c>
      <c r="G138" s="180"/>
      <c r="H138" s="180"/>
      <c r="I138" s="183"/>
      <c r="J138" s="184">
        <f>BK138</f>
        <v>0</v>
      </c>
      <c r="K138" s="180"/>
      <c r="L138" s="185"/>
      <c r="M138" s="186"/>
      <c r="N138" s="187"/>
      <c r="O138" s="187"/>
      <c r="P138" s="188">
        <f>P139</f>
        <v>0</v>
      </c>
      <c r="Q138" s="187"/>
      <c r="R138" s="188">
        <f>R139</f>
        <v>0</v>
      </c>
      <c r="S138" s="187"/>
      <c r="T138" s="189">
        <f>T139</f>
        <v>0</v>
      </c>
      <c r="AR138" s="190" t="s">
        <v>89</v>
      </c>
      <c r="AT138" s="191" t="s">
        <v>79</v>
      </c>
      <c r="AU138" s="191" t="s">
        <v>80</v>
      </c>
      <c r="AY138" s="190" t="s">
        <v>219</v>
      </c>
      <c r="BK138" s="192">
        <f>BK139</f>
        <v>0</v>
      </c>
    </row>
    <row r="139" spans="2:65" s="11" customFormat="1" ht="22.9" customHeight="1">
      <c r="B139" s="179"/>
      <c r="C139" s="180"/>
      <c r="D139" s="181" t="s">
        <v>79</v>
      </c>
      <c r="E139" s="193" t="s">
        <v>390</v>
      </c>
      <c r="F139" s="193" t="s">
        <v>391</v>
      </c>
      <c r="G139" s="180"/>
      <c r="H139" s="180"/>
      <c r="I139" s="183"/>
      <c r="J139" s="194">
        <f>BK139</f>
        <v>0</v>
      </c>
      <c r="K139" s="180"/>
      <c r="L139" s="185"/>
      <c r="M139" s="186"/>
      <c r="N139" s="187"/>
      <c r="O139" s="187"/>
      <c r="P139" s="188">
        <f>SUM(P140:P146)</f>
        <v>0</v>
      </c>
      <c r="Q139" s="187"/>
      <c r="R139" s="188">
        <f>SUM(R140:R146)</f>
        <v>0</v>
      </c>
      <c r="S139" s="187"/>
      <c r="T139" s="189">
        <f>SUM(T140:T146)</f>
        <v>0</v>
      </c>
      <c r="AR139" s="190" t="s">
        <v>89</v>
      </c>
      <c r="AT139" s="191" t="s">
        <v>79</v>
      </c>
      <c r="AU139" s="191" t="s">
        <v>87</v>
      </c>
      <c r="AY139" s="190" t="s">
        <v>219</v>
      </c>
      <c r="BK139" s="192">
        <f>SUM(BK140:BK146)</f>
        <v>0</v>
      </c>
    </row>
    <row r="140" spans="2:65" s="1" customFormat="1" ht="24" customHeight="1">
      <c r="B140" s="33"/>
      <c r="C140" s="195" t="s">
        <v>225</v>
      </c>
      <c r="D140" s="195" t="s">
        <v>221</v>
      </c>
      <c r="E140" s="196" t="s">
        <v>392</v>
      </c>
      <c r="F140" s="197" t="s">
        <v>393</v>
      </c>
      <c r="G140" s="198" t="s">
        <v>224</v>
      </c>
      <c r="H140" s="199">
        <v>1</v>
      </c>
      <c r="I140" s="200"/>
      <c r="J140" s="201">
        <f>ROUND(I140*H140,2)</f>
        <v>0</v>
      </c>
      <c r="K140" s="197" t="s">
        <v>230</v>
      </c>
      <c r="L140" s="37"/>
      <c r="M140" s="202" t="s">
        <v>1</v>
      </c>
      <c r="N140" s="203" t="s">
        <v>45</v>
      </c>
      <c r="O140" s="65"/>
      <c r="P140" s="204">
        <f>O140*H140</f>
        <v>0</v>
      </c>
      <c r="Q140" s="204">
        <v>0</v>
      </c>
      <c r="R140" s="204">
        <f>Q140*H140</f>
        <v>0</v>
      </c>
      <c r="S140" s="204">
        <v>0</v>
      </c>
      <c r="T140" s="205">
        <f>S140*H140</f>
        <v>0</v>
      </c>
      <c r="AR140" s="206" t="s">
        <v>259</v>
      </c>
      <c r="AT140" s="206" t="s">
        <v>221</v>
      </c>
      <c r="AU140" s="206" t="s">
        <v>89</v>
      </c>
      <c r="AY140" s="16" t="s">
        <v>219</v>
      </c>
      <c r="BE140" s="207">
        <f>IF(N140="základní",J140,0)</f>
        <v>0</v>
      </c>
      <c r="BF140" s="207">
        <f>IF(N140="snížená",J140,0)</f>
        <v>0</v>
      </c>
      <c r="BG140" s="207">
        <f>IF(N140="zákl. přenesená",J140,0)</f>
        <v>0</v>
      </c>
      <c r="BH140" s="207">
        <f>IF(N140="sníž. přenesená",J140,0)</f>
        <v>0</v>
      </c>
      <c r="BI140" s="207">
        <f>IF(N140="nulová",J140,0)</f>
        <v>0</v>
      </c>
      <c r="BJ140" s="16" t="s">
        <v>87</v>
      </c>
      <c r="BK140" s="207">
        <f>ROUND(I140*H140,2)</f>
        <v>0</v>
      </c>
      <c r="BL140" s="16" t="s">
        <v>259</v>
      </c>
      <c r="BM140" s="206" t="s">
        <v>154</v>
      </c>
    </row>
    <row r="141" spans="2:65" s="1" customFormat="1" ht="11.25">
      <c r="B141" s="33"/>
      <c r="C141" s="34"/>
      <c r="D141" s="208" t="s">
        <v>226</v>
      </c>
      <c r="E141" s="34"/>
      <c r="F141" s="209" t="s">
        <v>394</v>
      </c>
      <c r="G141" s="34"/>
      <c r="H141" s="34"/>
      <c r="I141" s="116"/>
      <c r="J141" s="34"/>
      <c r="K141" s="34"/>
      <c r="L141" s="37"/>
      <c r="M141" s="210"/>
      <c r="N141" s="65"/>
      <c r="O141" s="65"/>
      <c r="P141" s="65"/>
      <c r="Q141" s="65"/>
      <c r="R141" s="65"/>
      <c r="S141" s="65"/>
      <c r="T141" s="66"/>
      <c r="AT141" s="16" t="s">
        <v>226</v>
      </c>
      <c r="AU141" s="16" t="s">
        <v>89</v>
      </c>
    </row>
    <row r="142" spans="2:65" s="1" customFormat="1" ht="16.5" customHeight="1">
      <c r="B142" s="33"/>
      <c r="C142" s="252" t="s">
        <v>248</v>
      </c>
      <c r="D142" s="252" t="s">
        <v>355</v>
      </c>
      <c r="E142" s="253" t="s">
        <v>395</v>
      </c>
      <c r="F142" s="254" t="s">
        <v>396</v>
      </c>
      <c r="G142" s="255" t="s">
        <v>224</v>
      </c>
      <c r="H142" s="256">
        <v>1</v>
      </c>
      <c r="I142" s="257"/>
      <c r="J142" s="258">
        <f>ROUND(I142*H142,2)</f>
        <v>0</v>
      </c>
      <c r="K142" s="254" t="s">
        <v>1</v>
      </c>
      <c r="L142" s="259"/>
      <c r="M142" s="260" t="s">
        <v>1</v>
      </c>
      <c r="N142" s="261" t="s">
        <v>45</v>
      </c>
      <c r="O142" s="65"/>
      <c r="P142" s="204">
        <f>O142*H142</f>
        <v>0</v>
      </c>
      <c r="Q142" s="204">
        <v>0</v>
      </c>
      <c r="R142" s="204">
        <f>Q142*H142</f>
        <v>0</v>
      </c>
      <c r="S142" s="204">
        <v>0</v>
      </c>
      <c r="T142" s="205">
        <f>S142*H142</f>
        <v>0</v>
      </c>
      <c r="AR142" s="206" t="s">
        <v>366</v>
      </c>
      <c r="AT142" s="206" t="s">
        <v>355</v>
      </c>
      <c r="AU142" s="206" t="s">
        <v>89</v>
      </c>
      <c r="AY142" s="16" t="s">
        <v>219</v>
      </c>
      <c r="BE142" s="207">
        <f>IF(N142="základní",J142,0)</f>
        <v>0</v>
      </c>
      <c r="BF142" s="207">
        <f>IF(N142="snížená",J142,0)</f>
        <v>0</v>
      </c>
      <c r="BG142" s="207">
        <f>IF(N142="zákl. přenesená",J142,0)</f>
        <v>0</v>
      </c>
      <c r="BH142" s="207">
        <f>IF(N142="sníž. přenesená",J142,0)</f>
        <v>0</v>
      </c>
      <c r="BI142" s="207">
        <f>IF(N142="nulová",J142,0)</f>
        <v>0</v>
      </c>
      <c r="BJ142" s="16" t="s">
        <v>87</v>
      </c>
      <c r="BK142" s="207">
        <f>ROUND(I142*H142,2)</f>
        <v>0</v>
      </c>
      <c r="BL142" s="16" t="s">
        <v>259</v>
      </c>
      <c r="BM142" s="206" t="s">
        <v>178</v>
      </c>
    </row>
    <row r="143" spans="2:65" s="1" customFormat="1" ht="11.25">
      <c r="B143" s="33"/>
      <c r="C143" s="34"/>
      <c r="D143" s="208" t="s">
        <v>226</v>
      </c>
      <c r="E143" s="34"/>
      <c r="F143" s="209" t="s">
        <v>397</v>
      </c>
      <c r="G143" s="34"/>
      <c r="H143" s="34"/>
      <c r="I143" s="116"/>
      <c r="J143" s="34"/>
      <c r="K143" s="34"/>
      <c r="L143" s="37"/>
      <c r="M143" s="210"/>
      <c r="N143" s="65"/>
      <c r="O143" s="65"/>
      <c r="P143" s="65"/>
      <c r="Q143" s="65"/>
      <c r="R143" s="65"/>
      <c r="S143" s="65"/>
      <c r="T143" s="66"/>
      <c r="AT143" s="16" t="s">
        <v>226</v>
      </c>
      <c r="AU143" s="16" t="s">
        <v>89</v>
      </c>
    </row>
    <row r="144" spans="2:65" s="1" customFormat="1" ht="24" customHeight="1">
      <c r="B144" s="33"/>
      <c r="C144" s="195" t="s">
        <v>239</v>
      </c>
      <c r="D144" s="195" t="s">
        <v>221</v>
      </c>
      <c r="E144" s="196" t="s">
        <v>398</v>
      </c>
      <c r="F144" s="197" t="s">
        <v>399</v>
      </c>
      <c r="G144" s="198" t="s">
        <v>286</v>
      </c>
      <c r="H144" s="237"/>
      <c r="I144" s="200"/>
      <c r="J144" s="201">
        <f>ROUND(I144*H144,2)</f>
        <v>0</v>
      </c>
      <c r="K144" s="197" t="s">
        <v>230</v>
      </c>
      <c r="L144" s="37"/>
      <c r="M144" s="202" t="s">
        <v>1</v>
      </c>
      <c r="N144" s="203" t="s">
        <v>45</v>
      </c>
      <c r="O144" s="65"/>
      <c r="P144" s="204">
        <f>O144*H144</f>
        <v>0</v>
      </c>
      <c r="Q144" s="204">
        <v>0</v>
      </c>
      <c r="R144" s="204">
        <f>Q144*H144</f>
        <v>0</v>
      </c>
      <c r="S144" s="204">
        <v>0</v>
      </c>
      <c r="T144" s="205">
        <f>S144*H144</f>
        <v>0</v>
      </c>
      <c r="AR144" s="206" t="s">
        <v>259</v>
      </c>
      <c r="AT144" s="206" t="s">
        <v>221</v>
      </c>
      <c r="AU144" s="206" t="s">
        <v>89</v>
      </c>
      <c r="AY144" s="16" t="s">
        <v>219</v>
      </c>
      <c r="BE144" s="207">
        <f>IF(N144="základní",J144,0)</f>
        <v>0</v>
      </c>
      <c r="BF144" s="207">
        <f>IF(N144="snížená",J144,0)</f>
        <v>0</v>
      </c>
      <c r="BG144" s="207">
        <f>IF(N144="zákl. přenesená",J144,0)</f>
        <v>0</v>
      </c>
      <c r="BH144" s="207">
        <f>IF(N144="sníž. přenesená",J144,0)</f>
        <v>0</v>
      </c>
      <c r="BI144" s="207">
        <f>IF(N144="nulová",J144,0)</f>
        <v>0</v>
      </c>
      <c r="BJ144" s="16" t="s">
        <v>87</v>
      </c>
      <c r="BK144" s="207">
        <f>ROUND(I144*H144,2)</f>
        <v>0</v>
      </c>
      <c r="BL144" s="16" t="s">
        <v>259</v>
      </c>
      <c r="BM144" s="206" t="s">
        <v>400</v>
      </c>
    </row>
    <row r="145" spans="2:47" s="1" customFormat="1" ht="29.25">
      <c r="B145" s="33"/>
      <c r="C145" s="34"/>
      <c r="D145" s="208" t="s">
        <v>226</v>
      </c>
      <c r="E145" s="34"/>
      <c r="F145" s="209" t="s">
        <v>401</v>
      </c>
      <c r="G145" s="34"/>
      <c r="H145" s="34"/>
      <c r="I145" s="116"/>
      <c r="J145" s="34"/>
      <c r="K145" s="34"/>
      <c r="L145" s="37"/>
      <c r="M145" s="210"/>
      <c r="N145" s="65"/>
      <c r="O145" s="65"/>
      <c r="P145" s="65"/>
      <c r="Q145" s="65"/>
      <c r="R145" s="65"/>
      <c r="S145" s="65"/>
      <c r="T145" s="66"/>
      <c r="AT145" s="16" t="s">
        <v>226</v>
      </c>
      <c r="AU145" s="16" t="s">
        <v>89</v>
      </c>
    </row>
    <row r="146" spans="2:47" s="1" customFormat="1" ht="107.25">
      <c r="B146" s="33"/>
      <c r="C146" s="34"/>
      <c r="D146" s="208" t="s">
        <v>245</v>
      </c>
      <c r="E146" s="34"/>
      <c r="F146" s="233" t="s">
        <v>402</v>
      </c>
      <c r="G146" s="34"/>
      <c r="H146" s="34"/>
      <c r="I146" s="116"/>
      <c r="J146" s="34"/>
      <c r="K146" s="34"/>
      <c r="L146" s="37"/>
      <c r="M146" s="234"/>
      <c r="N146" s="235"/>
      <c r="O146" s="235"/>
      <c r="P146" s="235"/>
      <c r="Q146" s="235"/>
      <c r="R146" s="235"/>
      <c r="S146" s="235"/>
      <c r="T146" s="236"/>
      <c r="AT146" s="16" t="s">
        <v>245</v>
      </c>
      <c r="AU146" s="16" t="s">
        <v>89</v>
      </c>
    </row>
    <row r="147" spans="2:47" s="1" customFormat="1" ht="6.95" customHeight="1">
      <c r="B147" s="48"/>
      <c r="C147" s="49"/>
      <c r="D147" s="49"/>
      <c r="E147" s="49"/>
      <c r="F147" s="49"/>
      <c r="G147" s="49"/>
      <c r="H147" s="49"/>
      <c r="I147" s="147"/>
      <c r="J147" s="49"/>
      <c r="K147" s="49"/>
      <c r="L147" s="37"/>
    </row>
  </sheetData>
  <sheetProtection algorithmName="SHA-512" hashValue="PxdcfvgotWVX4dR9sv6cwOTqMzEr/mbewCWhxU3MZBCcQBJjstIR4ahpLs4dvMBMAuUlwpXIhUNV9gKC125+hg==" saltValue="0uefBH6wERRZ8rDaZmQQkSf3J3A/pGrWiyoTcdeIxQ7RJxpdMiCPc6HgKT09mvrBlNHpKX7J8MYU/lRT00HSKQ==" spinCount="100000" sheet="1" objects="1" scenarios="1" formatColumns="0" formatRows="0" autoFilter="0"/>
  <autoFilter ref="C125:K146"/>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5"/>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9"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3"/>
      <c r="M2" s="273"/>
      <c r="N2" s="273"/>
      <c r="O2" s="273"/>
      <c r="P2" s="273"/>
      <c r="Q2" s="273"/>
      <c r="R2" s="273"/>
      <c r="S2" s="273"/>
      <c r="T2" s="273"/>
      <c r="U2" s="273"/>
      <c r="V2" s="273"/>
      <c r="AT2" s="16" t="s">
        <v>153</v>
      </c>
    </row>
    <row r="3" spans="2:46" ht="6.95" customHeight="1">
      <c r="B3" s="110"/>
      <c r="C3" s="111"/>
      <c r="D3" s="111"/>
      <c r="E3" s="111"/>
      <c r="F3" s="111"/>
      <c r="G3" s="111"/>
      <c r="H3" s="111"/>
      <c r="I3" s="112"/>
      <c r="J3" s="111"/>
      <c r="K3" s="111"/>
      <c r="L3" s="19"/>
      <c r="AT3" s="16" t="s">
        <v>89</v>
      </c>
    </row>
    <row r="4" spans="2:46" ht="24.95" customHeight="1">
      <c r="B4" s="19"/>
      <c r="D4" s="113" t="s">
        <v>187</v>
      </c>
      <c r="L4" s="19"/>
      <c r="M4" s="114" t="s">
        <v>10</v>
      </c>
      <c r="AT4" s="16" t="s">
        <v>4</v>
      </c>
    </row>
    <row r="5" spans="2:46" ht="6.95" customHeight="1">
      <c r="B5" s="19"/>
      <c r="L5" s="19"/>
    </row>
    <row r="6" spans="2:46" ht="12" customHeight="1">
      <c r="B6" s="19"/>
      <c r="D6" s="115" t="s">
        <v>16</v>
      </c>
      <c r="L6" s="19"/>
    </row>
    <row r="7" spans="2:46" ht="16.5" customHeight="1">
      <c r="B7" s="19"/>
      <c r="E7" s="307" t="str">
        <f>'Rekapitulace stavby'!K6</f>
        <v>PPV, ř.km 0,000-18,500 - oprava betonového pláště</v>
      </c>
      <c r="F7" s="308"/>
      <c r="G7" s="308"/>
      <c r="H7" s="308"/>
      <c r="L7" s="19"/>
    </row>
    <row r="8" spans="2:46" ht="12" customHeight="1">
      <c r="B8" s="19"/>
      <c r="D8" s="115" t="s">
        <v>188</v>
      </c>
      <c r="L8" s="19"/>
    </row>
    <row r="9" spans="2:46" s="1" customFormat="1" ht="16.5" customHeight="1">
      <c r="B9" s="37"/>
      <c r="E9" s="307" t="s">
        <v>376</v>
      </c>
      <c r="F9" s="309"/>
      <c r="G9" s="309"/>
      <c r="H9" s="309"/>
      <c r="I9" s="116"/>
      <c r="L9" s="37"/>
    </row>
    <row r="10" spans="2:46" s="1" customFormat="1" ht="12" customHeight="1">
      <c r="B10" s="37"/>
      <c r="D10" s="115" t="s">
        <v>190</v>
      </c>
      <c r="I10" s="116"/>
      <c r="L10" s="37"/>
    </row>
    <row r="11" spans="2:46" s="1" customFormat="1" ht="36.950000000000003" customHeight="1">
      <c r="B11" s="37"/>
      <c r="E11" s="310" t="s">
        <v>403</v>
      </c>
      <c r="F11" s="309"/>
      <c r="G11" s="309"/>
      <c r="H11" s="309"/>
      <c r="I11" s="116"/>
      <c r="L11" s="37"/>
    </row>
    <row r="12" spans="2:46" s="1" customFormat="1" ht="11.25">
      <c r="B12" s="37"/>
      <c r="I12" s="116"/>
      <c r="L12" s="37"/>
    </row>
    <row r="13" spans="2:46" s="1" customFormat="1" ht="12" customHeight="1">
      <c r="B13" s="37"/>
      <c r="D13" s="115" t="s">
        <v>18</v>
      </c>
      <c r="F13" s="104" t="s">
        <v>1</v>
      </c>
      <c r="I13" s="117" t="s">
        <v>19</v>
      </c>
      <c r="J13" s="104" t="s">
        <v>1</v>
      </c>
      <c r="L13" s="37"/>
    </row>
    <row r="14" spans="2:46" s="1" customFormat="1" ht="12" customHeight="1">
      <c r="B14" s="37"/>
      <c r="D14" s="115" t="s">
        <v>20</v>
      </c>
      <c r="F14" s="104" t="s">
        <v>21</v>
      </c>
      <c r="I14" s="117" t="s">
        <v>22</v>
      </c>
      <c r="J14" s="118" t="str">
        <f>'Rekapitulace stavby'!AN8</f>
        <v>13. 5. 2019</v>
      </c>
      <c r="L14" s="37"/>
    </row>
    <row r="15" spans="2:46" s="1" customFormat="1" ht="10.9" customHeight="1">
      <c r="B15" s="37"/>
      <c r="I15" s="116"/>
      <c r="L15" s="37"/>
    </row>
    <row r="16" spans="2:46" s="1" customFormat="1" ht="12" customHeight="1">
      <c r="B16" s="37"/>
      <c r="D16" s="115" t="s">
        <v>24</v>
      </c>
      <c r="I16" s="117" t="s">
        <v>25</v>
      </c>
      <c r="J16" s="104" t="str">
        <f>IF('Rekapitulace stavby'!AN10="","",'Rekapitulace stavby'!AN10)</f>
        <v>70889988</v>
      </c>
      <c r="L16" s="37"/>
    </row>
    <row r="17" spans="2:12" s="1" customFormat="1" ht="18" customHeight="1">
      <c r="B17" s="37"/>
      <c r="E17" s="104" t="str">
        <f>IF('Rekapitulace stavby'!E11="","",'Rekapitulace stavby'!E11)</f>
        <v>Povodí Ohře, s.p.</v>
      </c>
      <c r="I17" s="117" t="s">
        <v>28</v>
      </c>
      <c r="J17" s="104" t="str">
        <f>IF('Rekapitulace stavby'!AN11="","",'Rekapitulace stavby'!AN11)</f>
        <v>CZ70889988</v>
      </c>
      <c r="L17" s="37"/>
    </row>
    <row r="18" spans="2:12" s="1" customFormat="1" ht="6.95" customHeight="1">
      <c r="B18" s="37"/>
      <c r="I18" s="116"/>
      <c r="L18" s="37"/>
    </row>
    <row r="19" spans="2:12" s="1" customFormat="1" ht="12" customHeight="1">
      <c r="B19" s="37"/>
      <c r="D19" s="115" t="s">
        <v>30</v>
      </c>
      <c r="I19" s="117" t="s">
        <v>25</v>
      </c>
      <c r="J19" s="29" t="str">
        <f>'Rekapitulace stavby'!AN13</f>
        <v>Vyplň údaj</v>
      </c>
      <c r="L19" s="37"/>
    </row>
    <row r="20" spans="2:12" s="1" customFormat="1" ht="18" customHeight="1">
      <c r="B20" s="37"/>
      <c r="E20" s="311" t="str">
        <f>'Rekapitulace stavby'!E14</f>
        <v>Vyplň údaj</v>
      </c>
      <c r="F20" s="312"/>
      <c r="G20" s="312"/>
      <c r="H20" s="312"/>
      <c r="I20" s="117" t="s">
        <v>28</v>
      </c>
      <c r="J20" s="29" t="str">
        <f>'Rekapitulace stavby'!AN14</f>
        <v>Vyplň údaj</v>
      </c>
      <c r="L20" s="37"/>
    </row>
    <row r="21" spans="2:12" s="1" customFormat="1" ht="6.95" customHeight="1">
      <c r="B21" s="37"/>
      <c r="I21" s="116"/>
      <c r="L21" s="37"/>
    </row>
    <row r="22" spans="2:12" s="1" customFormat="1" ht="12" customHeight="1">
      <c r="B22" s="37"/>
      <c r="D22" s="115" t="s">
        <v>32</v>
      </c>
      <c r="I22" s="117" t="s">
        <v>25</v>
      </c>
      <c r="J22" s="104" t="str">
        <f>IF('Rekapitulace stavby'!AN16="","",'Rekapitulace stavby'!AN16)</f>
        <v>44567430</v>
      </c>
      <c r="L22" s="37"/>
    </row>
    <row r="23" spans="2:12" s="1" customFormat="1" ht="18" customHeight="1">
      <c r="B23" s="37"/>
      <c r="E23" s="104" t="str">
        <f>IF('Rekapitulace stavby'!E17="","",'Rekapitulace stavby'!E17)</f>
        <v xml:space="preserve">AZ Consult, spol. s r.o. </v>
      </c>
      <c r="I23" s="117" t="s">
        <v>28</v>
      </c>
      <c r="J23" s="104" t="str">
        <f>IF('Rekapitulace stavby'!AN17="","",'Rekapitulace stavby'!AN17)</f>
        <v>CZ4456730</v>
      </c>
      <c r="L23" s="37"/>
    </row>
    <row r="24" spans="2:12" s="1" customFormat="1" ht="6.95" customHeight="1">
      <c r="B24" s="37"/>
      <c r="I24" s="116"/>
      <c r="L24" s="37"/>
    </row>
    <row r="25" spans="2:12" s="1" customFormat="1" ht="12" customHeight="1">
      <c r="B25" s="37"/>
      <c r="D25" s="115" t="s">
        <v>37</v>
      </c>
      <c r="I25" s="117" t="s">
        <v>25</v>
      </c>
      <c r="J25" s="104" t="str">
        <f>IF('Rekapitulace stavby'!AN19="","",'Rekapitulace stavby'!AN19)</f>
        <v/>
      </c>
      <c r="L25" s="37"/>
    </row>
    <row r="26" spans="2:12" s="1" customFormat="1" ht="18" customHeight="1">
      <c r="B26" s="37"/>
      <c r="E26" s="104" t="str">
        <f>IF('Rekapitulace stavby'!E20="","",'Rekapitulace stavby'!E20)</f>
        <v xml:space="preserve"> </v>
      </c>
      <c r="I26" s="117" t="s">
        <v>28</v>
      </c>
      <c r="J26" s="104" t="str">
        <f>IF('Rekapitulace stavby'!AN20="","",'Rekapitulace stavby'!AN20)</f>
        <v/>
      </c>
      <c r="L26" s="37"/>
    </row>
    <row r="27" spans="2:12" s="1" customFormat="1" ht="6.95" customHeight="1">
      <c r="B27" s="37"/>
      <c r="I27" s="116"/>
      <c r="L27" s="37"/>
    </row>
    <row r="28" spans="2:12" s="1" customFormat="1" ht="12" customHeight="1">
      <c r="B28" s="37"/>
      <c r="D28" s="115" t="s">
        <v>38</v>
      </c>
      <c r="I28" s="116"/>
      <c r="L28" s="37"/>
    </row>
    <row r="29" spans="2:12" s="7" customFormat="1" ht="16.5" customHeight="1">
      <c r="B29" s="119"/>
      <c r="E29" s="313" t="s">
        <v>378</v>
      </c>
      <c r="F29" s="313"/>
      <c r="G29" s="313"/>
      <c r="H29" s="313"/>
      <c r="I29" s="120"/>
      <c r="L29" s="119"/>
    </row>
    <row r="30" spans="2:12" s="1" customFormat="1" ht="6.95" customHeight="1">
      <c r="B30" s="37"/>
      <c r="I30" s="116"/>
      <c r="L30" s="37"/>
    </row>
    <row r="31" spans="2:12" s="1" customFormat="1" ht="6.95" customHeight="1">
      <c r="B31" s="37"/>
      <c r="D31" s="61"/>
      <c r="E31" s="61"/>
      <c r="F31" s="61"/>
      <c r="G31" s="61"/>
      <c r="H31" s="61"/>
      <c r="I31" s="121"/>
      <c r="J31" s="61"/>
      <c r="K31" s="61"/>
      <c r="L31" s="37"/>
    </row>
    <row r="32" spans="2:12" s="1" customFormat="1" ht="25.35" customHeight="1">
      <c r="B32" s="37"/>
      <c r="D32" s="122" t="s">
        <v>40</v>
      </c>
      <c r="I32" s="116"/>
      <c r="J32" s="123">
        <f>ROUND(J121, 2)</f>
        <v>0</v>
      </c>
      <c r="L32" s="37"/>
    </row>
    <row r="33" spans="2:12" s="1" customFormat="1" ht="6.95" customHeight="1">
      <c r="B33" s="37"/>
      <c r="D33" s="61"/>
      <c r="E33" s="61"/>
      <c r="F33" s="61"/>
      <c r="G33" s="61"/>
      <c r="H33" s="61"/>
      <c r="I33" s="121"/>
      <c r="J33" s="61"/>
      <c r="K33" s="61"/>
      <c r="L33" s="37"/>
    </row>
    <row r="34" spans="2:12" s="1" customFormat="1" ht="14.45" customHeight="1">
      <c r="B34" s="37"/>
      <c r="F34" s="124" t="s">
        <v>42</v>
      </c>
      <c r="I34" s="125" t="s">
        <v>41</v>
      </c>
      <c r="J34" s="124" t="s">
        <v>43</v>
      </c>
      <c r="L34" s="37"/>
    </row>
    <row r="35" spans="2:12" s="1" customFormat="1" ht="14.45" customHeight="1">
      <c r="B35" s="37"/>
      <c r="D35" s="126" t="s">
        <v>44</v>
      </c>
      <c r="E35" s="115" t="s">
        <v>45</v>
      </c>
      <c r="F35" s="127">
        <f>ROUND((SUM(BE121:BE134)),  2)</f>
        <v>0</v>
      </c>
      <c r="I35" s="128">
        <v>0.21</v>
      </c>
      <c r="J35" s="127">
        <f>ROUND(((SUM(BE121:BE134))*I35),  2)</f>
        <v>0</v>
      </c>
      <c r="L35" s="37"/>
    </row>
    <row r="36" spans="2:12" s="1" customFormat="1" ht="14.45" customHeight="1">
      <c r="B36" s="37"/>
      <c r="E36" s="115" t="s">
        <v>46</v>
      </c>
      <c r="F36" s="127">
        <f>ROUND((SUM(BF121:BF134)),  2)</f>
        <v>0</v>
      </c>
      <c r="I36" s="128">
        <v>0.15</v>
      </c>
      <c r="J36" s="127">
        <f>ROUND(((SUM(BF121:BF134))*I36),  2)</f>
        <v>0</v>
      </c>
      <c r="L36" s="37"/>
    </row>
    <row r="37" spans="2:12" s="1" customFormat="1" ht="14.45" hidden="1" customHeight="1">
      <c r="B37" s="37"/>
      <c r="E37" s="115" t="s">
        <v>47</v>
      </c>
      <c r="F37" s="127">
        <f>ROUND((SUM(BG121:BG134)),  2)</f>
        <v>0</v>
      </c>
      <c r="I37" s="128">
        <v>0.21</v>
      </c>
      <c r="J37" s="127">
        <f>0</f>
        <v>0</v>
      </c>
      <c r="L37" s="37"/>
    </row>
    <row r="38" spans="2:12" s="1" customFormat="1" ht="14.45" hidden="1" customHeight="1">
      <c r="B38" s="37"/>
      <c r="E38" s="115" t="s">
        <v>48</v>
      </c>
      <c r="F38" s="127">
        <f>ROUND((SUM(BH121:BH134)),  2)</f>
        <v>0</v>
      </c>
      <c r="I38" s="128">
        <v>0.15</v>
      </c>
      <c r="J38" s="127">
        <f>0</f>
        <v>0</v>
      </c>
      <c r="L38" s="37"/>
    </row>
    <row r="39" spans="2:12" s="1" customFormat="1" ht="14.45" hidden="1" customHeight="1">
      <c r="B39" s="37"/>
      <c r="E39" s="115" t="s">
        <v>49</v>
      </c>
      <c r="F39" s="127">
        <f>ROUND((SUM(BI121:BI134)),  2)</f>
        <v>0</v>
      </c>
      <c r="I39" s="128">
        <v>0</v>
      </c>
      <c r="J39" s="127">
        <f>0</f>
        <v>0</v>
      </c>
      <c r="L39" s="37"/>
    </row>
    <row r="40" spans="2:12" s="1" customFormat="1" ht="6.95" customHeight="1">
      <c r="B40" s="37"/>
      <c r="I40" s="116"/>
      <c r="L40" s="37"/>
    </row>
    <row r="41" spans="2:12" s="1" customFormat="1" ht="25.35" customHeight="1">
      <c r="B41" s="37"/>
      <c r="C41" s="129"/>
      <c r="D41" s="130" t="s">
        <v>50</v>
      </c>
      <c r="E41" s="131"/>
      <c r="F41" s="131"/>
      <c r="G41" s="132" t="s">
        <v>51</v>
      </c>
      <c r="H41" s="133" t="s">
        <v>52</v>
      </c>
      <c r="I41" s="134"/>
      <c r="J41" s="135">
        <f>SUM(J32:J39)</f>
        <v>0</v>
      </c>
      <c r="K41" s="136"/>
      <c r="L41" s="37"/>
    </row>
    <row r="42" spans="2:12" s="1" customFormat="1" ht="14.45" customHeight="1">
      <c r="B42" s="37"/>
      <c r="I42" s="116"/>
      <c r="L42" s="37"/>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7"/>
      <c r="D50" s="137" t="s">
        <v>53</v>
      </c>
      <c r="E50" s="138"/>
      <c r="F50" s="138"/>
      <c r="G50" s="137" t="s">
        <v>54</v>
      </c>
      <c r="H50" s="138"/>
      <c r="I50" s="139"/>
      <c r="J50" s="138"/>
      <c r="K50" s="138"/>
      <c r="L50" s="37"/>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7"/>
      <c r="D61" s="140" t="s">
        <v>55</v>
      </c>
      <c r="E61" s="141"/>
      <c r="F61" s="142" t="s">
        <v>56</v>
      </c>
      <c r="G61" s="140" t="s">
        <v>55</v>
      </c>
      <c r="H61" s="141"/>
      <c r="I61" s="143"/>
      <c r="J61" s="144" t="s">
        <v>56</v>
      </c>
      <c r="K61" s="141"/>
      <c r="L61" s="37"/>
    </row>
    <row r="62" spans="2:12" ht="11.25">
      <c r="B62" s="19"/>
      <c r="L62" s="19"/>
    </row>
    <row r="63" spans="2:12" ht="11.25">
      <c r="B63" s="19"/>
      <c r="L63" s="19"/>
    </row>
    <row r="64" spans="2:12" ht="11.25">
      <c r="B64" s="19"/>
      <c r="L64" s="19"/>
    </row>
    <row r="65" spans="2:12" s="1" customFormat="1" ht="12.75">
      <c r="B65" s="37"/>
      <c r="D65" s="137" t="s">
        <v>57</v>
      </c>
      <c r="E65" s="138"/>
      <c r="F65" s="138"/>
      <c r="G65" s="137" t="s">
        <v>58</v>
      </c>
      <c r="H65" s="138"/>
      <c r="I65" s="139"/>
      <c r="J65" s="138"/>
      <c r="K65" s="138"/>
      <c r="L65" s="37"/>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7"/>
      <c r="D76" s="140" t="s">
        <v>55</v>
      </c>
      <c r="E76" s="141"/>
      <c r="F76" s="142" t="s">
        <v>56</v>
      </c>
      <c r="G76" s="140" t="s">
        <v>55</v>
      </c>
      <c r="H76" s="141"/>
      <c r="I76" s="143"/>
      <c r="J76" s="144" t="s">
        <v>56</v>
      </c>
      <c r="K76" s="141"/>
      <c r="L76" s="37"/>
    </row>
    <row r="77" spans="2:12" s="1" customFormat="1" ht="14.45" customHeight="1">
      <c r="B77" s="145"/>
      <c r="C77" s="146"/>
      <c r="D77" s="146"/>
      <c r="E77" s="146"/>
      <c r="F77" s="146"/>
      <c r="G77" s="146"/>
      <c r="H77" s="146"/>
      <c r="I77" s="147"/>
      <c r="J77" s="146"/>
      <c r="K77" s="146"/>
      <c r="L77" s="37"/>
    </row>
    <row r="81" spans="2:12" s="1" customFormat="1" ht="6.95" customHeight="1">
      <c r="B81" s="148"/>
      <c r="C81" s="149"/>
      <c r="D81" s="149"/>
      <c r="E81" s="149"/>
      <c r="F81" s="149"/>
      <c r="G81" s="149"/>
      <c r="H81" s="149"/>
      <c r="I81" s="150"/>
      <c r="J81" s="149"/>
      <c r="K81" s="149"/>
      <c r="L81" s="37"/>
    </row>
    <row r="82" spans="2:12" s="1" customFormat="1" ht="24.95" customHeight="1">
      <c r="B82" s="33"/>
      <c r="C82" s="22" t="s">
        <v>193</v>
      </c>
      <c r="D82" s="34"/>
      <c r="E82" s="34"/>
      <c r="F82" s="34"/>
      <c r="G82" s="34"/>
      <c r="H82" s="34"/>
      <c r="I82" s="116"/>
      <c r="J82" s="34"/>
      <c r="K82" s="34"/>
      <c r="L82" s="37"/>
    </row>
    <row r="83" spans="2:12" s="1" customFormat="1" ht="6.95" customHeight="1">
      <c r="B83" s="33"/>
      <c r="C83" s="34"/>
      <c r="D83" s="34"/>
      <c r="E83" s="34"/>
      <c r="F83" s="34"/>
      <c r="G83" s="34"/>
      <c r="H83" s="34"/>
      <c r="I83" s="116"/>
      <c r="J83" s="34"/>
      <c r="K83" s="34"/>
      <c r="L83" s="37"/>
    </row>
    <row r="84" spans="2:12" s="1" customFormat="1" ht="12" customHeight="1">
      <c r="B84" s="33"/>
      <c r="C84" s="28" t="s">
        <v>16</v>
      </c>
      <c r="D84" s="34"/>
      <c r="E84" s="34"/>
      <c r="F84" s="34"/>
      <c r="G84" s="34"/>
      <c r="H84" s="34"/>
      <c r="I84" s="116"/>
      <c r="J84" s="34"/>
      <c r="K84" s="34"/>
      <c r="L84" s="37"/>
    </row>
    <row r="85" spans="2:12" s="1" customFormat="1" ht="16.5" customHeight="1">
      <c r="B85" s="33"/>
      <c r="C85" s="34"/>
      <c r="D85" s="34"/>
      <c r="E85" s="314" t="str">
        <f>E7</f>
        <v>PPV, ř.km 0,000-18,500 - oprava betonového pláště</v>
      </c>
      <c r="F85" s="315"/>
      <c r="G85" s="315"/>
      <c r="H85" s="315"/>
      <c r="I85" s="116"/>
      <c r="J85" s="34"/>
      <c r="K85" s="34"/>
      <c r="L85" s="37"/>
    </row>
    <row r="86" spans="2:12" ht="12" customHeight="1">
      <c r="B86" s="20"/>
      <c r="C86" s="28" t="s">
        <v>188</v>
      </c>
      <c r="D86" s="21"/>
      <c r="E86" s="21"/>
      <c r="F86" s="21"/>
      <c r="G86" s="21"/>
      <c r="H86" s="21"/>
      <c r="J86" s="21"/>
      <c r="K86" s="21"/>
      <c r="L86" s="19"/>
    </row>
    <row r="87" spans="2:12" s="1" customFormat="1" ht="16.5" customHeight="1">
      <c r="B87" s="33"/>
      <c r="C87" s="34"/>
      <c r="D87" s="34"/>
      <c r="E87" s="314" t="s">
        <v>376</v>
      </c>
      <c r="F87" s="316"/>
      <c r="G87" s="316"/>
      <c r="H87" s="316"/>
      <c r="I87" s="116"/>
      <c r="J87" s="34"/>
      <c r="K87" s="34"/>
      <c r="L87" s="37"/>
    </row>
    <row r="88" spans="2:12" s="1" customFormat="1" ht="12" customHeight="1">
      <c r="B88" s="33"/>
      <c r="C88" s="28" t="s">
        <v>190</v>
      </c>
      <c r="D88" s="34"/>
      <c r="E88" s="34"/>
      <c r="F88" s="34"/>
      <c r="G88" s="34"/>
      <c r="H88" s="34"/>
      <c r="I88" s="116"/>
      <c r="J88" s="34"/>
      <c r="K88" s="34"/>
      <c r="L88" s="37"/>
    </row>
    <row r="89" spans="2:12" s="1" customFormat="1" ht="16.5" customHeight="1">
      <c r="B89" s="33"/>
      <c r="C89" s="34"/>
      <c r="D89" s="34"/>
      <c r="E89" s="282" t="str">
        <f>E11</f>
        <v>VON09 - Vedlejší a ostatní náklady (dilatační spáry stáv bez poškození hran D.9)</v>
      </c>
      <c r="F89" s="316"/>
      <c r="G89" s="316"/>
      <c r="H89" s="316"/>
      <c r="I89" s="116"/>
      <c r="J89" s="34"/>
      <c r="K89" s="34"/>
      <c r="L89" s="37"/>
    </row>
    <row r="90" spans="2:12" s="1" customFormat="1" ht="6.95" customHeight="1">
      <c r="B90" s="33"/>
      <c r="C90" s="34"/>
      <c r="D90" s="34"/>
      <c r="E90" s="34"/>
      <c r="F90" s="34"/>
      <c r="G90" s="34"/>
      <c r="H90" s="34"/>
      <c r="I90" s="116"/>
      <c r="J90" s="34"/>
      <c r="K90" s="34"/>
      <c r="L90" s="37"/>
    </row>
    <row r="91" spans="2:12" s="1" customFormat="1" ht="12" customHeight="1">
      <c r="B91" s="33"/>
      <c r="C91" s="28" t="s">
        <v>20</v>
      </c>
      <c r="D91" s="34"/>
      <c r="E91" s="34"/>
      <c r="F91" s="26" t="str">
        <f>F14</f>
        <v xml:space="preserve"> </v>
      </c>
      <c r="G91" s="34"/>
      <c r="H91" s="34"/>
      <c r="I91" s="117" t="s">
        <v>22</v>
      </c>
      <c r="J91" s="60" t="str">
        <f>IF(J14="","",J14)</f>
        <v>13. 5. 2019</v>
      </c>
      <c r="K91" s="34"/>
      <c r="L91" s="37"/>
    </row>
    <row r="92" spans="2:12" s="1" customFormat="1" ht="6.95" customHeight="1">
      <c r="B92" s="33"/>
      <c r="C92" s="34"/>
      <c r="D92" s="34"/>
      <c r="E92" s="34"/>
      <c r="F92" s="34"/>
      <c r="G92" s="34"/>
      <c r="H92" s="34"/>
      <c r="I92" s="116"/>
      <c r="J92" s="34"/>
      <c r="K92" s="34"/>
      <c r="L92" s="37"/>
    </row>
    <row r="93" spans="2:12" s="1" customFormat="1" ht="27.95" customHeight="1">
      <c r="B93" s="33"/>
      <c r="C93" s="28" t="s">
        <v>24</v>
      </c>
      <c r="D93" s="34"/>
      <c r="E93" s="34"/>
      <c r="F93" s="26" t="str">
        <f>E17</f>
        <v>Povodí Ohře, s.p.</v>
      </c>
      <c r="G93" s="34"/>
      <c r="H93" s="34"/>
      <c r="I93" s="117" t="s">
        <v>32</v>
      </c>
      <c r="J93" s="31" t="str">
        <f>E23</f>
        <v xml:space="preserve">AZ Consult, spol. s r.o. </v>
      </c>
      <c r="K93" s="34"/>
      <c r="L93" s="37"/>
    </row>
    <row r="94" spans="2:12" s="1" customFormat="1" ht="15.2" customHeight="1">
      <c r="B94" s="33"/>
      <c r="C94" s="28" t="s">
        <v>30</v>
      </c>
      <c r="D94" s="34"/>
      <c r="E94" s="34"/>
      <c r="F94" s="26" t="str">
        <f>IF(E20="","",E20)</f>
        <v>Vyplň údaj</v>
      </c>
      <c r="G94" s="34"/>
      <c r="H94" s="34"/>
      <c r="I94" s="117" t="s">
        <v>37</v>
      </c>
      <c r="J94" s="31" t="str">
        <f>E26</f>
        <v xml:space="preserve"> </v>
      </c>
      <c r="K94" s="34"/>
      <c r="L94" s="37"/>
    </row>
    <row r="95" spans="2:12" s="1" customFormat="1" ht="10.35" customHeight="1">
      <c r="B95" s="33"/>
      <c r="C95" s="34"/>
      <c r="D95" s="34"/>
      <c r="E95" s="34"/>
      <c r="F95" s="34"/>
      <c r="G95" s="34"/>
      <c r="H95" s="34"/>
      <c r="I95" s="116"/>
      <c r="J95" s="34"/>
      <c r="K95" s="34"/>
      <c r="L95" s="37"/>
    </row>
    <row r="96" spans="2:12" s="1" customFormat="1" ht="29.25" customHeight="1">
      <c r="B96" s="33"/>
      <c r="C96" s="151" t="s">
        <v>194</v>
      </c>
      <c r="D96" s="152"/>
      <c r="E96" s="152"/>
      <c r="F96" s="152"/>
      <c r="G96" s="152"/>
      <c r="H96" s="152"/>
      <c r="I96" s="153"/>
      <c r="J96" s="154" t="s">
        <v>195</v>
      </c>
      <c r="K96" s="152"/>
      <c r="L96" s="37"/>
    </row>
    <row r="97" spans="2:47" s="1" customFormat="1" ht="10.35" customHeight="1">
      <c r="B97" s="33"/>
      <c r="C97" s="34"/>
      <c r="D97" s="34"/>
      <c r="E97" s="34"/>
      <c r="F97" s="34"/>
      <c r="G97" s="34"/>
      <c r="H97" s="34"/>
      <c r="I97" s="116"/>
      <c r="J97" s="34"/>
      <c r="K97" s="34"/>
      <c r="L97" s="37"/>
    </row>
    <row r="98" spans="2:47" s="1" customFormat="1" ht="22.9" customHeight="1">
      <c r="B98" s="33"/>
      <c r="C98" s="155" t="s">
        <v>196</v>
      </c>
      <c r="D98" s="34"/>
      <c r="E98" s="34"/>
      <c r="F98" s="34"/>
      <c r="G98" s="34"/>
      <c r="H98" s="34"/>
      <c r="I98" s="116"/>
      <c r="J98" s="78">
        <f>J121</f>
        <v>0</v>
      </c>
      <c r="K98" s="34"/>
      <c r="L98" s="37"/>
      <c r="AU98" s="16" t="s">
        <v>197</v>
      </c>
    </row>
    <row r="99" spans="2:47" s="8" customFormat="1" ht="24.95" customHeight="1">
      <c r="B99" s="156"/>
      <c r="C99" s="157"/>
      <c r="D99" s="158" t="s">
        <v>281</v>
      </c>
      <c r="E99" s="159"/>
      <c r="F99" s="159"/>
      <c r="G99" s="159"/>
      <c r="H99" s="159"/>
      <c r="I99" s="160"/>
      <c r="J99" s="161">
        <f>J122</f>
        <v>0</v>
      </c>
      <c r="K99" s="157"/>
      <c r="L99" s="162"/>
    </row>
    <row r="100" spans="2:47" s="1" customFormat="1" ht="21.75" customHeight="1">
      <c r="B100" s="33"/>
      <c r="C100" s="34"/>
      <c r="D100" s="34"/>
      <c r="E100" s="34"/>
      <c r="F100" s="34"/>
      <c r="G100" s="34"/>
      <c r="H100" s="34"/>
      <c r="I100" s="116"/>
      <c r="J100" s="34"/>
      <c r="K100" s="34"/>
      <c r="L100" s="37"/>
    </row>
    <row r="101" spans="2:47" s="1" customFormat="1" ht="6.95" customHeight="1">
      <c r="B101" s="48"/>
      <c r="C101" s="49"/>
      <c r="D101" s="49"/>
      <c r="E101" s="49"/>
      <c r="F101" s="49"/>
      <c r="G101" s="49"/>
      <c r="H101" s="49"/>
      <c r="I101" s="147"/>
      <c r="J101" s="49"/>
      <c r="K101" s="49"/>
      <c r="L101" s="37"/>
    </row>
    <row r="105" spans="2:47" s="1" customFormat="1" ht="6.95" customHeight="1">
      <c r="B105" s="50"/>
      <c r="C105" s="51"/>
      <c r="D105" s="51"/>
      <c r="E105" s="51"/>
      <c r="F105" s="51"/>
      <c r="G105" s="51"/>
      <c r="H105" s="51"/>
      <c r="I105" s="150"/>
      <c r="J105" s="51"/>
      <c r="K105" s="51"/>
      <c r="L105" s="37"/>
    </row>
    <row r="106" spans="2:47" s="1" customFormat="1" ht="24.95" customHeight="1">
      <c r="B106" s="33"/>
      <c r="C106" s="22" t="s">
        <v>204</v>
      </c>
      <c r="D106" s="34"/>
      <c r="E106" s="34"/>
      <c r="F106" s="34"/>
      <c r="G106" s="34"/>
      <c r="H106" s="34"/>
      <c r="I106" s="116"/>
      <c r="J106" s="34"/>
      <c r="K106" s="34"/>
      <c r="L106" s="37"/>
    </row>
    <row r="107" spans="2:47" s="1" customFormat="1" ht="6.95" customHeight="1">
      <c r="B107" s="33"/>
      <c r="C107" s="34"/>
      <c r="D107" s="34"/>
      <c r="E107" s="34"/>
      <c r="F107" s="34"/>
      <c r="G107" s="34"/>
      <c r="H107" s="34"/>
      <c r="I107" s="116"/>
      <c r="J107" s="34"/>
      <c r="K107" s="34"/>
      <c r="L107" s="37"/>
    </row>
    <row r="108" spans="2:47" s="1" customFormat="1" ht="12" customHeight="1">
      <c r="B108" s="33"/>
      <c r="C108" s="28" t="s">
        <v>16</v>
      </c>
      <c r="D108" s="34"/>
      <c r="E108" s="34"/>
      <c r="F108" s="34"/>
      <c r="G108" s="34"/>
      <c r="H108" s="34"/>
      <c r="I108" s="116"/>
      <c r="J108" s="34"/>
      <c r="K108" s="34"/>
      <c r="L108" s="37"/>
    </row>
    <row r="109" spans="2:47" s="1" customFormat="1" ht="16.5" customHeight="1">
      <c r="B109" s="33"/>
      <c r="C109" s="34"/>
      <c r="D109" s="34"/>
      <c r="E109" s="314" t="str">
        <f>E7</f>
        <v>PPV, ř.km 0,000-18,500 - oprava betonového pláště</v>
      </c>
      <c r="F109" s="315"/>
      <c r="G109" s="315"/>
      <c r="H109" s="315"/>
      <c r="I109" s="116"/>
      <c r="J109" s="34"/>
      <c r="K109" s="34"/>
      <c r="L109" s="37"/>
    </row>
    <row r="110" spans="2:47" ht="12" customHeight="1">
      <c r="B110" s="20"/>
      <c r="C110" s="28" t="s">
        <v>188</v>
      </c>
      <c r="D110" s="21"/>
      <c r="E110" s="21"/>
      <c r="F110" s="21"/>
      <c r="G110" s="21"/>
      <c r="H110" s="21"/>
      <c r="J110" s="21"/>
      <c r="K110" s="21"/>
      <c r="L110" s="19"/>
    </row>
    <row r="111" spans="2:47" s="1" customFormat="1" ht="16.5" customHeight="1">
      <c r="B111" s="33"/>
      <c r="C111" s="34"/>
      <c r="D111" s="34"/>
      <c r="E111" s="314" t="s">
        <v>376</v>
      </c>
      <c r="F111" s="316"/>
      <c r="G111" s="316"/>
      <c r="H111" s="316"/>
      <c r="I111" s="116"/>
      <c r="J111" s="34"/>
      <c r="K111" s="34"/>
      <c r="L111" s="37"/>
    </row>
    <row r="112" spans="2:47" s="1" customFormat="1" ht="12" customHeight="1">
      <c r="B112" s="33"/>
      <c r="C112" s="28" t="s">
        <v>190</v>
      </c>
      <c r="D112" s="34"/>
      <c r="E112" s="34"/>
      <c r="F112" s="34"/>
      <c r="G112" s="34"/>
      <c r="H112" s="34"/>
      <c r="I112" s="116"/>
      <c r="J112" s="34"/>
      <c r="K112" s="34"/>
      <c r="L112" s="37"/>
    </row>
    <row r="113" spans="2:65" s="1" customFormat="1" ht="16.5" customHeight="1">
      <c r="B113" s="33"/>
      <c r="C113" s="34"/>
      <c r="D113" s="34"/>
      <c r="E113" s="282" t="str">
        <f>E11</f>
        <v>VON09 - Vedlejší a ostatní náklady (dilatační spáry stáv bez poškození hran D.9)</v>
      </c>
      <c r="F113" s="316"/>
      <c r="G113" s="316"/>
      <c r="H113" s="316"/>
      <c r="I113" s="116"/>
      <c r="J113" s="34"/>
      <c r="K113" s="34"/>
      <c r="L113" s="37"/>
    </row>
    <row r="114" spans="2:65" s="1" customFormat="1" ht="6.95" customHeight="1">
      <c r="B114" s="33"/>
      <c r="C114" s="34"/>
      <c r="D114" s="34"/>
      <c r="E114" s="34"/>
      <c r="F114" s="34"/>
      <c r="G114" s="34"/>
      <c r="H114" s="34"/>
      <c r="I114" s="116"/>
      <c r="J114" s="34"/>
      <c r="K114" s="34"/>
      <c r="L114" s="37"/>
    </row>
    <row r="115" spans="2:65" s="1" customFormat="1" ht="12" customHeight="1">
      <c r="B115" s="33"/>
      <c r="C115" s="28" t="s">
        <v>20</v>
      </c>
      <c r="D115" s="34"/>
      <c r="E115" s="34"/>
      <c r="F115" s="26" t="str">
        <f>F14</f>
        <v xml:space="preserve"> </v>
      </c>
      <c r="G115" s="34"/>
      <c r="H115" s="34"/>
      <c r="I115" s="117" t="s">
        <v>22</v>
      </c>
      <c r="J115" s="60" t="str">
        <f>IF(J14="","",J14)</f>
        <v>13. 5. 2019</v>
      </c>
      <c r="K115" s="34"/>
      <c r="L115" s="37"/>
    </row>
    <row r="116" spans="2:65" s="1" customFormat="1" ht="6.95" customHeight="1">
      <c r="B116" s="33"/>
      <c r="C116" s="34"/>
      <c r="D116" s="34"/>
      <c r="E116" s="34"/>
      <c r="F116" s="34"/>
      <c r="G116" s="34"/>
      <c r="H116" s="34"/>
      <c r="I116" s="116"/>
      <c r="J116" s="34"/>
      <c r="K116" s="34"/>
      <c r="L116" s="37"/>
    </row>
    <row r="117" spans="2:65" s="1" customFormat="1" ht="27.95" customHeight="1">
      <c r="B117" s="33"/>
      <c r="C117" s="28" t="s">
        <v>24</v>
      </c>
      <c r="D117" s="34"/>
      <c r="E117" s="34"/>
      <c r="F117" s="26" t="str">
        <f>E17</f>
        <v>Povodí Ohře, s.p.</v>
      </c>
      <c r="G117" s="34"/>
      <c r="H117" s="34"/>
      <c r="I117" s="117" t="s">
        <v>32</v>
      </c>
      <c r="J117" s="31" t="str">
        <f>E23</f>
        <v xml:space="preserve">AZ Consult, spol. s r.o. </v>
      </c>
      <c r="K117" s="34"/>
      <c r="L117" s="37"/>
    </row>
    <row r="118" spans="2:65" s="1" customFormat="1" ht="15.2" customHeight="1">
      <c r="B118" s="33"/>
      <c r="C118" s="28" t="s">
        <v>30</v>
      </c>
      <c r="D118" s="34"/>
      <c r="E118" s="34"/>
      <c r="F118" s="26" t="str">
        <f>IF(E20="","",E20)</f>
        <v>Vyplň údaj</v>
      </c>
      <c r="G118" s="34"/>
      <c r="H118" s="34"/>
      <c r="I118" s="117" t="s">
        <v>37</v>
      </c>
      <c r="J118" s="31" t="str">
        <f>E26</f>
        <v xml:space="preserve"> </v>
      </c>
      <c r="K118" s="34"/>
      <c r="L118" s="37"/>
    </row>
    <row r="119" spans="2:65" s="1" customFormat="1" ht="10.35" customHeight="1">
      <c r="B119" s="33"/>
      <c r="C119" s="34"/>
      <c r="D119" s="34"/>
      <c r="E119" s="34"/>
      <c r="F119" s="34"/>
      <c r="G119" s="34"/>
      <c r="H119" s="34"/>
      <c r="I119" s="116"/>
      <c r="J119" s="34"/>
      <c r="K119" s="34"/>
      <c r="L119" s="37"/>
    </row>
    <row r="120" spans="2:65" s="10" customFormat="1" ht="29.25" customHeight="1">
      <c r="B120" s="169"/>
      <c r="C120" s="170" t="s">
        <v>205</v>
      </c>
      <c r="D120" s="171" t="s">
        <v>65</v>
      </c>
      <c r="E120" s="171" t="s">
        <v>61</v>
      </c>
      <c r="F120" s="171" t="s">
        <v>62</v>
      </c>
      <c r="G120" s="171" t="s">
        <v>206</v>
      </c>
      <c r="H120" s="171" t="s">
        <v>207</v>
      </c>
      <c r="I120" s="172" t="s">
        <v>208</v>
      </c>
      <c r="J120" s="171" t="s">
        <v>195</v>
      </c>
      <c r="K120" s="173" t="s">
        <v>209</v>
      </c>
      <c r="L120" s="174"/>
      <c r="M120" s="69" t="s">
        <v>1</v>
      </c>
      <c r="N120" s="70" t="s">
        <v>44</v>
      </c>
      <c r="O120" s="70" t="s">
        <v>210</v>
      </c>
      <c r="P120" s="70" t="s">
        <v>211</v>
      </c>
      <c r="Q120" s="70" t="s">
        <v>212</v>
      </c>
      <c r="R120" s="70" t="s">
        <v>213</v>
      </c>
      <c r="S120" s="70" t="s">
        <v>214</v>
      </c>
      <c r="T120" s="71" t="s">
        <v>215</v>
      </c>
    </row>
    <row r="121" spans="2:65" s="1" customFormat="1" ht="22.9" customHeight="1">
      <c r="B121" s="33"/>
      <c r="C121" s="76" t="s">
        <v>216</v>
      </c>
      <c r="D121" s="34"/>
      <c r="E121" s="34"/>
      <c r="F121" s="34"/>
      <c r="G121" s="34"/>
      <c r="H121" s="34"/>
      <c r="I121" s="116"/>
      <c r="J121" s="175">
        <f>BK121</f>
        <v>0</v>
      </c>
      <c r="K121" s="34"/>
      <c r="L121" s="37"/>
      <c r="M121" s="72"/>
      <c r="N121" s="73"/>
      <c r="O121" s="73"/>
      <c r="P121" s="176">
        <f>P122</f>
        <v>0</v>
      </c>
      <c r="Q121" s="73"/>
      <c r="R121" s="176">
        <f>R122</f>
        <v>0</v>
      </c>
      <c r="S121" s="73"/>
      <c r="T121" s="177">
        <f>T122</f>
        <v>0</v>
      </c>
      <c r="AT121" s="16" t="s">
        <v>79</v>
      </c>
      <c r="AU121" s="16" t="s">
        <v>197</v>
      </c>
      <c r="BK121" s="178">
        <f>BK122</f>
        <v>0</v>
      </c>
    </row>
    <row r="122" spans="2:65" s="11" customFormat="1" ht="25.9" customHeight="1">
      <c r="B122" s="179"/>
      <c r="C122" s="180"/>
      <c r="D122" s="181" t="s">
        <v>79</v>
      </c>
      <c r="E122" s="182" t="s">
        <v>282</v>
      </c>
      <c r="F122" s="182" t="s">
        <v>283</v>
      </c>
      <c r="G122" s="180"/>
      <c r="H122" s="180"/>
      <c r="I122" s="183"/>
      <c r="J122" s="184">
        <f>BK122</f>
        <v>0</v>
      </c>
      <c r="K122" s="180"/>
      <c r="L122" s="185"/>
      <c r="M122" s="186"/>
      <c r="N122" s="187"/>
      <c r="O122" s="187"/>
      <c r="P122" s="188">
        <f>SUM(P123:P134)</f>
        <v>0</v>
      </c>
      <c r="Q122" s="187"/>
      <c r="R122" s="188">
        <f>SUM(R123:R134)</f>
        <v>0</v>
      </c>
      <c r="S122" s="187"/>
      <c r="T122" s="189">
        <f>SUM(T123:T134)</f>
        <v>0</v>
      </c>
      <c r="AR122" s="190" t="s">
        <v>87</v>
      </c>
      <c r="AT122" s="191" t="s">
        <v>79</v>
      </c>
      <c r="AU122" s="191" t="s">
        <v>80</v>
      </c>
      <c r="AY122" s="190" t="s">
        <v>219</v>
      </c>
      <c r="BK122" s="192">
        <f>SUM(BK123:BK134)</f>
        <v>0</v>
      </c>
    </row>
    <row r="123" spans="2:65" s="1" customFormat="1" ht="16.5" customHeight="1">
      <c r="B123" s="33"/>
      <c r="C123" s="195" t="s">
        <v>87</v>
      </c>
      <c r="D123" s="195" t="s">
        <v>221</v>
      </c>
      <c r="E123" s="196" t="s">
        <v>301</v>
      </c>
      <c r="F123" s="197" t="s">
        <v>285</v>
      </c>
      <c r="G123" s="198" t="s">
        <v>286</v>
      </c>
      <c r="H123" s="237"/>
      <c r="I123" s="200"/>
      <c r="J123" s="201">
        <f>ROUND(I123*H123,2)</f>
        <v>0</v>
      </c>
      <c r="K123" s="197" t="s">
        <v>1</v>
      </c>
      <c r="L123" s="37"/>
      <c r="M123" s="202" t="s">
        <v>1</v>
      </c>
      <c r="N123" s="203" t="s">
        <v>45</v>
      </c>
      <c r="O123" s="65"/>
      <c r="P123" s="204">
        <f>O123*H123</f>
        <v>0</v>
      </c>
      <c r="Q123" s="204">
        <v>0</v>
      </c>
      <c r="R123" s="204">
        <f>Q123*H123</f>
        <v>0</v>
      </c>
      <c r="S123" s="204">
        <v>0</v>
      </c>
      <c r="T123" s="205">
        <f>S123*H123</f>
        <v>0</v>
      </c>
      <c r="AR123" s="206" t="s">
        <v>225</v>
      </c>
      <c r="AT123" s="206" t="s">
        <v>221</v>
      </c>
      <c r="AU123" s="206" t="s">
        <v>87</v>
      </c>
      <c r="AY123" s="16" t="s">
        <v>219</v>
      </c>
      <c r="BE123" s="207">
        <f>IF(N123="základní",J123,0)</f>
        <v>0</v>
      </c>
      <c r="BF123" s="207">
        <f>IF(N123="snížená",J123,0)</f>
        <v>0</v>
      </c>
      <c r="BG123" s="207">
        <f>IF(N123="zákl. přenesená",J123,0)</f>
        <v>0</v>
      </c>
      <c r="BH123" s="207">
        <f>IF(N123="sníž. přenesená",J123,0)</f>
        <v>0</v>
      </c>
      <c r="BI123" s="207">
        <f>IF(N123="nulová",J123,0)</f>
        <v>0</v>
      </c>
      <c r="BJ123" s="16" t="s">
        <v>87</v>
      </c>
      <c r="BK123" s="207">
        <f>ROUND(I123*H123,2)</f>
        <v>0</v>
      </c>
      <c r="BL123" s="16" t="s">
        <v>225</v>
      </c>
      <c r="BM123" s="206" t="s">
        <v>89</v>
      </c>
    </row>
    <row r="124" spans="2:65" s="1" customFormat="1" ht="11.25">
      <c r="B124" s="33"/>
      <c r="C124" s="34"/>
      <c r="D124" s="208" t="s">
        <v>226</v>
      </c>
      <c r="E124" s="34"/>
      <c r="F124" s="209" t="s">
        <v>285</v>
      </c>
      <c r="G124" s="34"/>
      <c r="H124" s="34"/>
      <c r="I124" s="116"/>
      <c r="J124" s="34"/>
      <c r="K124" s="34"/>
      <c r="L124" s="37"/>
      <c r="M124" s="210"/>
      <c r="N124" s="65"/>
      <c r="O124" s="65"/>
      <c r="P124" s="65"/>
      <c r="Q124" s="65"/>
      <c r="R124" s="65"/>
      <c r="S124" s="65"/>
      <c r="T124" s="66"/>
      <c r="AT124" s="16" t="s">
        <v>226</v>
      </c>
      <c r="AU124" s="16" t="s">
        <v>87</v>
      </c>
    </row>
    <row r="125" spans="2:65" s="14" customFormat="1" ht="22.5">
      <c r="B125" s="238"/>
      <c r="C125" s="239"/>
      <c r="D125" s="208" t="s">
        <v>232</v>
      </c>
      <c r="E125" s="240" t="s">
        <v>1</v>
      </c>
      <c r="F125" s="241" t="s">
        <v>288</v>
      </c>
      <c r="G125" s="239"/>
      <c r="H125" s="240" t="s">
        <v>1</v>
      </c>
      <c r="I125" s="242"/>
      <c r="J125" s="239"/>
      <c r="K125" s="239"/>
      <c r="L125" s="243"/>
      <c r="M125" s="244"/>
      <c r="N125" s="245"/>
      <c r="O125" s="245"/>
      <c r="P125" s="245"/>
      <c r="Q125" s="245"/>
      <c r="R125" s="245"/>
      <c r="S125" s="245"/>
      <c r="T125" s="246"/>
      <c r="AT125" s="247" t="s">
        <v>232</v>
      </c>
      <c r="AU125" s="247" t="s">
        <v>87</v>
      </c>
      <c r="AV125" s="14" t="s">
        <v>87</v>
      </c>
      <c r="AW125" s="14" t="s">
        <v>36</v>
      </c>
      <c r="AX125" s="14" t="s">
        <v>80</v>
      </c>
      <c r="AY125" s="247" t="s">
        <v>219</v>
      </c>
    </row>
    <row r="126" spans="2:65" s="14" customFormat="1" ht="22.5">
      <c r="B126" s="238"/>
      <c r="C126" s="239"/>
      <c r="D126" s="208" t="s">
        <v>232</v>
      </c>
      <c r="E126" s="240" t="s">
        <v>1</v>
      </c>
      <c r="F126" s="241" t="s">
        <v>289</v>
      </c>
      <c r="G126" s="239"/>
      <c r="H126" s="240" t="s">
        <v>1</v>
      </c>
      <c r="I126" s="242"/>
      <c r="J126" s="239"/>
      <c r="K126" s="239"/>
      <c r="L126" s="243"/>
      <c r="M126" s="244"/>
      <c r="N126" s="245"/>
      <c r="O126" s="245"/>
      <c r="P126" s="245"/>
      <c r="Q126" s="245"/>
      <c r="R126" s="245"/>
      <c r="S126" s="245"/>
      <c r="T126" s="246"/>
      <c r="AT126" s="247" t="s">
        <v>232</v>
      </c>
      <c r="AU126" s="247" t="s">
        <v>87</v>
      </c>
      <c r="AV126" s="14" t="s">
        <v>87</v>
      </c>
      <c r="AW126" s="14" t="s">
        <v>36</v>
      </c>
      <c r="AX126" s="14" t="s">
        <v>80</v>
      </c>
      <c r="AY126" s="247" t="s">
        <v>219</v>
      </c>
    </row>
    <row r="127" spans="2:65" s="14" customFormat="1" ht="11.25">
      <c r="B127" s="238"/>
      <c r="C127" s="239"/>
      <c r="D127" s="208" t="s">
        <v>232</v>
      </c>
      <c r="E127" s="240" t="s">
        <v>1</v>
      </c>
      <c r="F127" s="241" t="s">
        <v>290</v>
      </c>
      <c r="G127" s="239"/>
      <c r="H127" s="240" t="s">
        <v>1</v>
      </c>
      <c r="I127" s="242"/>
      <c r="J127" s="239"/>
      <c r="K127" s="239"/>
      <c r="L127" s="243"/>
      <c r="M127" s="244"/>
      <c r="N127" s="245"/>
      <c r="O127" s="245"/>
      <c r="P127" s="245"/>
      <c r="Q127" s="245"/>
      <c r="R127" s="245"/>
      <c r="S127" s="245"/>
      <c r="T127" s="246"/>
      <c r="AT127" s="247" t="s">
        <v>232</v>
      </c>
      <c r="AU127" s="247" t="s">
        <v>87</v>
      </c>
      <c r="AV127" s="14" t="s">
        <v>87</v>
      </c>
      <c r="AW127" s="14" t="s">
        <v>36</v>
      </c>
      <c r="AX127" s="14" t="s">
        <v>80</v>
      </c>
      <c r="AY127" s="247" t="s">
        <v>219</v>
      </c>
    </row>
    <row r="128" spans="2:65" s="14" customFormat="1" ht="22.5">
      <c r="B128" s="238"/>
      <c r="C128" s="239"/>
      <c r="D128" s="208" t="s">
        <v>232</v>
      </c>
      <c r="E128" s="240" t="s">
        <v>1</v>
      </c>
      <c r="F128" s="241" t="s">
        <v>291</v>
      </c>
      <c r="G128" s="239"/>
      <c r="H128" s="240" t="s">
        <v>1</v>
      </c>
      <c r="I128" s="242"/>
      <c r="J128" s="239"/>
      <c r="K128" s="239"/>
      <c r="L128" s="243"/>
      <c r="M128" s="244"/>
      <c r="N128" s="245"/>
      <c r="O128" s="245"/>
      <c r="P128" s="245"/>
      <c r="Q128" s="245"/>
      <c r="R128" s="245"/>
      <c r="S128" s="245"/>
      <c r="T128" s="246"/>
      <c r="AT128" s="247" t="s">
        <v>232</v>
      </c>
      <c r="AU128" s="247" t="s">
        <v>87</v>
      </c>
      <c r="AV128" s="14" t="s">
        <v>87</v>
      </c>
      <c r="AW128" s="14" t="s">
        <v>36</v>
      </c>
      <c r="AX128" s="14" t="s">
        <v>80</v>
      </c>
      <c r="AY128" s="247" t="s">
        <v>219</v>
      </c>
    </row>
    <row r="129" spans="2:51" s="14" customFormat="1" ht="11.25">
      <c r="B129" s="238"/>
      <c r="C129" s="239"/>
      <c r="D129" s="208" t="s">
        <v>232</v>
      </c>
      <c r="E129" s="240" t="s">
        <v>1</v>
      </c>
      <c r="F129" s="241" t="s">
        <v>292</v>
      </c>
      <c r="G129" s="239"/>
      <c r="H129" s="240" t="s">
        <v>1</v>
      </c>
      <c r="I129" s="242"/>
      <c r="J129" s="239"/>
      <c r="K129" s="239"/>
      <c r="L129" s="243"/>
      <c r="M129" s="244"/>
      <c r="N129" s="245"/>
      <c r="O129" s="245"/>
      <c r="P129" s="245"/>
      <c r="Q129" s="245"/>
      <c r="R129" s="245"/>
      <c r="S129" s="245"/>
      <c r="T129" s="246"/>
      <c r="AT129" s="247" t="s">
        <v>232</v>
      </c>
      <c r="AU129" s="247" t="s">
        <v>87</v>
      </c>
      <c r="AV129" s="14" t="s">
        <v>87</v>
      </c>
      <c r="AW129" s="14" t="s">
        <v>36</v>
      </c>
      <c r="AX129" s="14" t="s">
        <v>80</v>
      </c>
      <c r="AY129" s="247" t="s">
        <v>219</v>
      </c>
    </row>
    <row r="130" spans="2:51" s="14" customFormat="1" ht="11.25">
      <c r="B130" s="238"/>
      <c r="C130" s="239"/>
      <c r="D130" s="208" t="s">
        <v>232</v>
      </c>
      <c r="E130" s="240" t="s">
        <v>1</v>
      </c>
      <c r="F130" s="241" t="s">
        <v>293</v>
      </c>
      <c r="G130" s="239"/>
      <c r="H130" s="240" t="s">
        <v>1</v>
      </c>
      <c r="I130" s="242"/>
      <c r="J130" s="239"/>
      <c r="K130" s="239"/>
      <c r="L130" s="243"/>
      <c r="M130" s="244"/>
      <c r="N130" s="245"/>
      <c r="O130" s="245"/>
      <c r="P130" s="245"/>
      <c r="Q130" s="245"/>
      <c r="R130" s="245"/>
      <c r="S130" s="245"/>
      <c r="T130" s="246"/>
      <c r="AT130" s="247" t="s">
        <v>232</v>
      </c>
      <c r="AU130" s="247" t="s">
        <v>87</v>
      </c>
      <c r="AV130" s="14" t="s">
        <v>87</v>
      </c>
      <c r="AW130" s="14" t="s">
        <v>36</v>
      </c>
      <c r="AX130" s="14" t="s">
        <v>80</v>
      </c>
      <c r="AY130" s="247" t="s">
        <v>219</v>
      </c>
    </row>
    <row r="131" spans="2:51" s="14" customFormat="1" ht="22.5">
      <c r="B131" s="238"/>
      <c r="C131" s="239"/>
      <c r="D131" s="208" t="s">
        <v>232</v>
      </c>
      <c r="E131" s="240" t="s">
        <v>1</v>
      </c>
      <c r="F131" s="241" t="s">
        <v>294</v>
      </c>
      <c r="G131" s="239"/>
      <c r="H131" s="240" t="s">
        <v>1</v>
      </c>
      <c r="I131" s="242"/>
      <c r="J131" s="239"/>
      <c r="K131" s="239"/>
      <c r="L131" s="243"/>
      <c r="M131" s="244"/>
      <c r="N131" s="245"/>
      <c r="O131" s="245"/>
      <c r="P131" s="245"/>
      <c r="Q131" s="245"/>
      <c r="R131" s="245"/>
      <c r="S131" s="245"/>
      <c r="T131" s="246"/>
      <c r="AT131" s="247" t="s">
        <v>232</v>
      </c>
      <c r="AU131" s="247" t="s">
        <v>87</v>
      </c>
      <c r="AV131" s="14" t="s">
        <v>87</v>
      </c>
      <c r="AW131" s="14" t="s">
        <v>36</v>
      </c>
      <c r="AX131" s="14" t="s">
        <v>80</v>
      </c>
      <c r="AY131" s="247" t="s">
        <v>219</v>
      </c>
    </row>
    <row r="132" spans="2:51" s="14" customFormat="1" ht="11.25">
      <c r="B132" s="238"/>
      <c r="C132" s="239"/>
      <c r="D132" s="208" t="s">
        <v>232</v>
      </c>
      <c r="E132" s="240" t="s">
        <v>1</v>
      </c>
      <c r="F132" s="241" t="s">
        <v>295</v>
      </c>
      <c r="G132" s="239"/>
      <c r="H132" s="240" t="s">
        <v>1</v>
      </c>
      <c r="I132" s="242"/>
      <c r="J132" s="239"/>
      <c r="K132" s="239"/>
      <c r="L132" s="243"/>
      <c r="M132" s="244"/>
      <c r="N132" s="245"/>
      <c r="O132" s="245"/>
      <c r="P132" s="245"/>
      <c r="Q132" s="245"/>
      <c r="R132" s="245"/>
      <c r="S132" s="245"/>
      <c r="T132" s="246"/>
      <c r="AT132" s="247" t="s">
        <v>232</v>
      </c>
      <c r="AU132" s="247" t="s">
        <v>87</v>
      </c>
      <c r="AV132" s="14" t="s">
        <v>87</v>
      </c>
      <c r="AW132" s="14" t="s">
        <v>36</v>
      </c>
      <c r="AX132" s="14" t="s">
        <v>80</v>
      </c>
      <c r="AY132" s="247" t="s">
        <v>219</v>
      </c>
    </row>
    <row r="133" spans="2:51" s="12" customFormat="1" ht="11.25">
      <c r="B133" s="211"/>
      <c r="C133" s="212"/>
      <c r="D133" s="208" t="s">
        <v>232</v>
      </c>
      <c r="E133" s="213" t="s">
        <v>1</v>
      </c>
      <c r="F133" s="214" t="s">
        <v>296</v>
      </c>
      <c r="G133" s="212"/>
      <c r="H133" s="215">
        <v>0.03</v>
      </c>
      <c r="I133" s="216"/>
      <c r="J133" s="212"/>
      <c r="K133" s="212"/>
      <c r="L133" s="217"/>
      <c r="M133" s="218"/>
      <c r="N133" s="219"/>
      <c r="O133" s="219"/>
      <c r="P133" s="219"/>
      <c r="Q133" s="219"/>
      <c r="R133" s="219"/>
      <c r="S133" s="219"/>
      <c r="T133" s="220"/>
      <c r="AT133" s="221" t="s">
        <v>232</v>
      </c>
      <c r="AU133" s="221" t="s">
        <v>87</v>
      </c>
      <c r="AV133" s="12" t="s">
        <v>89</v>
      </c>
      <c r="AW133" s="12" t="s">
        <v>36</v>
      </c>
      <c r="AX133" s="12" t="s">
        <v>80</v>
      </c>
      <c r="AY133" s="221" t="s">
        <v>219</v>
      </c>
    </row>
    <row r="134" spans="2:51" s="13" customFormat="1" ht="11.25">
      <c r="B134" s="222"/>
      <c r="C134" s="223"/>
      <c r="D134" s="208" t="s">
        <v>232</v>
      </c>
      <c r="E134" s="224" t="s">
        <v>1</v>
      </c>
      <c r="F134" s="225" t="s">
        <v>234</v>
      </c>
      <c r="G134" s="223"/>
      <c r="H134" s="226">
        <v>0.03</v>
      </c>
      <c r="I134" s="227"/>
      <c r="J134" s="223"/>
      <c r="K134" s="223"/>
      <c r="L134" s="228"/>
      <c r="M134" s="248"/>
      <c r="N134" s="249"/>
      <c r="O134" s="249"/>
      <c r="P134" s="249"/>
      <c r="Q134" s="249"/>
      <c r="R134" s="249"/>
      <c r="S134" s="249"/>
      <c r="T134" s="250"/>
      <c r="AT134" s="232" t="s">
        <v>232</v>
      </c>
      <c r="AU134" s="232" t="s">
        <v>87</v>
      </c>
      <c r="AV134" s="13" t="s">
        <v>225</v>
      </c>
      <c r="AW134" s="13" t="s">
        <v>36</v>
      </c>
      <c r="AX134" s="13" t="s">
        <v>87</v>
      </c>
      <c r="AY134" s="232" t="s">
        <v>219</v>
      </c>
    </row>
    <row r="135" spans="2:51" s="1" customFormat="1" ht="6.95" customHeight="1">
      <c r="B135" s="48"/>
      <c r="C135" s="49"/>
      <c r="D135" s="49"/>
      <c r="E135" s="49"/>
      <c r="F135" s="49"/>
      <c r="G135" s="49"/>
      <c r="H135" s="49"/>
      <c r="I135" s="147"/>
      <c r="J135" s="49"/>
      <c r="K135" s="49"/>
      <c r="L135" s="37"/>
    </row>
  </sheetData>
  <sheetProtection algorithmName="SHA-512" hashValue="MxKtOTXlXEbarIz2HRaYCp0tn7bNKg7N9KSrHLBtFbF4Cqu+W5RziQAD4j0aYG2i2UFCouepV32bm+YolnLbdA==" saltValue="vaabcKGBs8U29y4feX21ydBdCgYHVmAxtZjIvKLU/miMSClfxRtSxSpGG/MrXQRLriOjtqb6kkLgDE5hthufOg==" spinCount="100000" sheet="1" objects="1" scenarios="1" formatColumns="0" formatRows="0" autoFilter="0"/>
  <autoFilter ref="C120:K134"/>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75"/>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9"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3"/>
      <c r="M2" s="273"/>
      <c r="N2" s="273"/>
      <c r="O2" s="273"/>
      <c r="P2" s="273"/>
      <c r="Q2" s="273"/>
      <c r="R2" s="273"/>
      <c r="S2" s="273"/>
      <c r="T2" s="273"/>
      <c r="U2" s="273"/>
      <c r="V2" s="273"/>
      <c r="AT2" s="16" t="s">
        <v>158</v>
      </c>
    </row>
    <row r="3" spans="2:46" ht="6.95" customHeight="1">
      <c r="B3" s="110"/>
      <c r="C3" s="111"/>
      <c r="D3" s="111"/>
      <c r="E3" s="111"/>
      <c r="F3" s="111"/>
      <c r="G3" s="111"/>
      <c r="H3" s="111"/>
      <c r="I3" s="112"/>
      <c r="J3" s="111"/>
      <c r="K3" s="111"/>
      <c r="L3" s="19"/>
      <c r="AT3" s="16" t="s">
        <v>89</v>
      </c>
    </row>
    <row r="4" spans="2:46" ht="24.95" customHeight="1">
      <c r="B4" s="19"/>
      <c r="D4" s="113" t="s">
        <v>187</v>
      </c>
      <c r="L4" s="19"/>
      <c r="M4" s="114" t="s">
        <v>10</v>
      </c>
      <c r="AT4" s="16" t="s">
        <v>4</v>
      </c>
    </row>
    <row r="5" spans="2:46" ht="6.95" customHeight="1">
      <c r="B5" s="19"/>
      <c r="L5" s="19"/>
    </row>
    <row r="6" spans="2:46" ht="12" customHeight="1">
      <c r="B6" s="19"/>
      <c r="D6" s="115" t="s">
        <v>16</v>
      </c>
      <c r="L6" s="19"/>
    </row>
    <row r="7" spans="2:46" ht="16.5" customHeight="1">
      <c r="B7" s="19"/>
      <c r="E7" s="307" t="str">
        <f>'Rekapitulace stavby'!K6</f>
        <v>PPV, ř.km 0,000-18,500 - oprava betonového pláště</v>
      </c>
      <c r="F7" s="308"/>
      <c r="G7" s="308"/>
      <c r="H7" s="308"/>
      <c r="L7" s="19"/>
    </row>
    <row r="8" spans="2:46" ht="12" customHeight="1">
      <c r="B8" s="19"/>
      <c r="D8" s="115" t="s">
        <v>188</v>
      </c>
      <c r="L8" s="19"/>
    </row>
    <row r="9" spans="2:46" s="1" customFormat="1" ht="16.5" customHeight="1">
      <c r="B9" s="37"/>
      <c r="E9" s="307" t="s">
        <v>404</v>
      </c>
      <c r="F9" s="309"/>
      <c r="G9" s="309"/>
      <c r="H9" s="309"/>
      <c r="I9" s="116"/>
      <c r="L9" s="37"/>
    </row>
    <row r="10" spans="2:46" s="1" customFormat="1" ht="12" customHeight="1">
      <c r="B10" s="37"/>
      <c r="D10" s="115" t="s">
        <v>190</v>
      </c>
      <c r="I10" s="116"/>
      <c r="L10" s="37"/>
    </row>
    <row r="11" spans="2:46" s="1" customFormat="1" ht="36.950000000000003" customHeight="1">
      <c r="B11" s="37"/>
      <c r="E11" s="310" t="s">
        <v>405</v>
      </c>
      <c r="F11" s="309"/>
      <c r="G11" s="309"/>
      <c r="H11" s="309"/>
      <c r="I11" s="116"/>
      <c r="L11" s="37"/>
    </row>
    <row r="12" spans="2:46" s="1" customFormat="1" ht="11.25">
      <c r="B12" s="37"/>
      <c r="I12" s="116"/>
      <c r="L12" s="37"/>
    </row>
    <row r="13" spans="2:46" s="1" customFormat="1" ht="12" customHeight="1">
      <c r="B13" s="37"/>
      <c r="D13" s="115" t="s">
        <v>18</v>
      </c>
      <c r="F13" s="104" t="s">
        <v>1</v>
      </c>
      <c r="I13" s="117" t="s">
        <v>19</v>
      </c>
      <c r="J13" s="104" t="s">
        <v>1</v>
      </c>
      <c r="L13" s="37"/>
    </row>
    <row r="14" spans="2:46" s="1" customFormat="1" ht="12" customHeight="1">
      <c r="B14" s="37"/>
      <c r="D14" s="115" t="s">
        <v>20</v>
      </c>
      <c r="F14" s="104" t="s">
        <v>21</v>
      </c>
      <c r="I14" s="117" t="s">
        <v>22</v>
      </c>
      <c r="J14" s="118" t="str">
        <f>'Rekapitulace stavby'!AN8</f>
        <v>13. 5. 2019</v>
      </c>
      <c r="L14" s="37"/>
    </row>
    <row r="15" spans="2:46" s="1" customFormat="1" ht="10.9" customHeight="1">
      <c r="B15" s="37"/>
      <c r="I15" s="116"/>
      <c r="L15" s="37"/>
    </row>
    <row r="16" spans="2:46" s="1" customFormat="1" ht="12" customHeight="1">
      <c r="B16" s="37"/>
      <c r="D16" s="115" t="s">
        <v>24</v>
      </c>
      <c r="I16" s="117" t="s">
        <v>25</v>
      </c>
      <c r="J16" s="104" t="str">
        <f>IF('Rekapitulace stavby'!AN10="","",'Rekapitulace stavby'!AN10)</f>
        <v>70889988</v>
      </c>
      <c r="L16" s="37"/>
    </row>
    <row r="17" spans="2:12" s="1" customFormat="1" ht="18" customHeight="1">
      <c r="B17" s="37"/>
      <c r="E17" s="104" t="str">
        <f>IF('Rekapitulace stavby'!E11="","",'Rekapitulace stavby'!E11)</f>
        <v>Povodí Ohře, s.p.</v>
      </c>
      <c r="I17" s="117" t="s">
        <v>28</v>
      </c>
      <c r="J17" s="104" t="str">
        <f>IF('Rekapitulace stavby'!AN11="","",'Rekapitulace stavby'!AN11)</f>
        <v>CZ70889988</v>
      </c>
      <c r="L17" s="37"/>
    </row>
    <row r="18" spans="2:12" s="1" customFormat="1" ht="6.95" customHeight="1">
      <c r="B18" s="37"/>
      <c r="I18" s="116"/>
      <c r="L18" s="37"/>
    </row>
    <row r="19" spans="2:12" s="1" customFormat="1" ht="12" customHeight="1">
      <c r="B19" s="37"/>
      <c r="D19" s="115" t="s">
        <v>30</v>
      </c>
      <c r="I19" s="117" t="s">
        <v>25</v>
      </c>
      <c r="J19" s="29" t="str">
        <f>'Rekapitulace stavby'!AN13</f>
        <v>Vyplň údaj</v>
      </c>
      <c r="L19" s="37"/>
    </row>
    <row r="20" spans="2:12" s="1" customFormat="1" ht="18" customHeight="1">
      <c r="B20" s="37"/>
      <c r="E20" s="311" t="str">
        <f>'Rekapitulace stavby'!E14</f>
        <v>Vyplň údaj</v>
      </c>
      <c r="F20" s="312"/>
      <c r="G20" s="312"/>
      <c r="H20" s="312"/>
      <c r="I20" s="117" t="s">
        <v>28</v>
      </c>
      <c r="J20" s="29" t="str">
        <f>'Rekapitulace stavby'!AN14</f>
        <v>Vyplň údaj</v>
      </c>
      <c r="L20" s="37"/>
    </row>
    <row r="21" spans="2:12" s="1" customFormat="1" ht="6.95" customHeight="1">
      <c r="B21" s="37"/>
      <c r="I21" s="116"/>
      <c r="L21" s="37"/>
    </row>
    <row r="22" spans="2:12" s="1" customFormat="1" ht="12" customHeight="1">
      <c r="B22" s="37"/>
      <c r="D22" s="115" t="s">
        <v>32</v>
      </c>
      <c r="I22" s="117" t="s">
        <v>25</v>
      </c>
      <c r="J22" s="104" t="str">
        <f>IF('Rekapitulace stavby'!AN16="","",'Rekapitulace stavby'!AN16)</f>
        <v>44567430</v>
      </c>
      <c r="L22" s="37"/>
    </row>
    <row r="23" spans="2:12" s="1" customFormat="1" ht="18" customHeight="1">
      <c r="B23" s="37"/>
      <c r="E23" s="104" t="str">
        <f>IF('Rekapitulace stavby'!E17="","",'Rekapitulace stavby'!E17)</f>
        <v xml:space="preserve">AZ Consult, spol. s r.o. </v>
      </c>
      <c r="I23" s="117" t="s">
        <v>28</v>
      </c>
      <c r="J23" s="104" t="str">
        <f>IF('Rekapitulace stavby'!AN17="","",'Rekapitulace stavby'!AN17)</f>
        <v>CZ4456730</v>
      </c>
      <c r="L23" s="37"/>
    </row>
    <row r="24" spans="2:12" s="1" customFormat="1" ht="6.95" customHeight="1">
      <c r="B24" s="37"/>
      <c r="I24" s="116"/>
      <c r="L24" s="37"/>
    </row>
    <row r="25" spans="2:12" s="1" customFormat="1" ht="12" customHeight="1">
      <c r="B25" s="37"/>
      <c r="D25" s="115" t="s">
        <v>37</v>
      </c>
      <c r="I25" s="117" t="s">
        <v>25</v>
      </c>
      <c r="J25" s="104" t="str">
        <f>IF('Rekapitulace stavby'!AN19="","",'Rekapitulace stavby'!AN19)</f>
        <v/>
      </c>
      <c r="L25" s="37"/>
    </row>
    <row r="26" spans="2:12" s="1" customFormat="1" ht="18" customHeight="1">
      <c r="B26" s="37"/>
      <c r="E26" s="104" t="str">
        <f>IF('Rekapitulace stavby'!E20="","",'Rekapitulace stavby'!E20)</f>
        <v xml:space="preserve"> </v>
      </c>
      <c r="I26" s="117" t="s">
        <v>28</v>
      </c>
      <c r="J26" s="104" t="str">
        <f>IF('Rekapitulace stavby'!AN20="","",'Rekapitulace stavby'!AN20)</f>
        <v/>
      </c>
      <c r="L26" s="37"/>
    </row>
    <row r="27" spans="2:12" s="1" customFormat="1" ht="6.95" customHeight="1">
      <c r="B27" s="37"/>
      <c r="I27" s="116"/>
      <c r="L27" s="37"/>
    </row>
    <row r="28" spans="2:12" s="1" customFormat="1" ht="12" customHeight="1">
      <c r="B28" s="37"/>
      <c r="D28" s="115" t="s">
        <v>38</v>
      </c>
      <c r="I28" s="116"/>
      <c r="L28" s="37"/>
    </row>
    <row r="29" spans="2:12" s="7" customFormat="1" ht="16.5" customHeight="1">
      <c r="B29" s="119"/>
      <c r="E29" s="313" t="s">
        <v>406</v>
      </c>
      <c r="F29" s="313"/>
      <c r="G29" s="313"/>
      <c r="H29" s="313"/>
      <c r="I29" s="120"/>
      <c r="L29" s="119"/>
    </row>
    <row r="30" spans="2:12" s="1" customFormat="1" ht="6.95" customHeight="1">
      <c r="B30" s="37"/>
      <c r="I30" s="116"/>
      <c r="L30" s="37"/>
    </row>
    <row r="31" spans="2:12" s="1" customFormat="1" ht="6.95" customHeight="1">
      <c r="B31" s="37"/>
      <c r="D31" s="61"/>
      <c r="E31" s="61"/>
      <c r="F31" s="61"/>
      <c r="G31" s="61"/>
      <c r="H31" s="61"/>
      <c r="I31" s="121"/>
      <c r="J31" s="61"/>
      <c r="K31" s="61"/>
      <c r="L31" s="37"/>
    </row>
    <row r="32" spans="2:12" s="1" customFormat="1" ht="25.35" customHeight="1">
      <c r="B32" s="37"/>
      <c r="D32" s="122" t="s">
        <v>40</v>
      </c>
      <c r="I32" s="116"/>
      <c r="J32" s="123">
        <f>ROUND(J127, 2)</f>
        <v>0</v>
      </c>
      <c r="L32" s="37"/>
    </row>
    <row r="33" spans="2:12" s="1" customFormat="1" ht="6.95" customHeight="1">
      <c r="B33" s="37"/>
      <c r="D33" s="61"/>
      <c r="E33" s="61"/>
      <c r="F33" s="61"/>
      <c r="G33" s="61"/>
      <c r="H33" s="61"/>
      <c r="I33" s="121"/>
      <c r="J33" s="61"/>
      <c r="K33" s="61"/>
      <c r="L33" s="37"/>
    </row>
    <row r="34" spans="2:12" s="1" customFormat="1" ht="14.45" customHeight="1">
      <c r="B34" s="37"/>
      <c r="F34" s="124" t="s">
        <v>42</v>
      </c>
      <c r="I34" s="125" t="s">
        <v>41</v>
      </c>
      <c r="J34" s="124" t="s">
        <v>43</v>
      </c>
      <c r="L34" s="37"/>
    </row>
    <row r="35" spans="2:12" s="1" customFormat="1" ht="14.45" customHeight="1">
      <c r="B35" s="37"/>
      <c r="D35" s="126" t="s">
        <v>44</v>
      </c>
      <c r="E35" s="115" t="s">
        <v>45</v>
      </c>
      <c r="F35" s="127">
        <f>ROUND((SUM(BE127:BE174)),  2)</f>
        <v>0</v>
      </c>
      <c r="I35" s="128">
        <v>0.21</v>
      </c>
      <c r="J35" s="127">
        <f>ROUND(((SUM(BE127:BE174))*I35),  2)</f>
        <v>0</v>
      </c>
      <c r="L35" s="37"/>
    </row>
    <row r="36" spans="2:12" s="1" customFormat="1" ht="14.45" customHeight="1">
      <c r="B36" s="37"/>
      <c r="E36" s="115" t="s">
        <v>46</v>
      </c>
      <c r="F36" s="127">
        <f>ROUND((SUM(BF127:BF174)),  2)</f>
        <v>0</v>
      </c>
      <c r="I36" s="128">
        <v>0.15</v>
      </c>
      <c r="J36" s="127">
        <f>ROUND(((SUM(BF127:BF174))*I36),  2)</f>
        <v>0</v>
      </c>
      <c r="L36" s="37"/>
    </row>
    <row r="37" spans="2:12" s="1" customFormat="1" ht="14.45" hidden="1" customHeight="1">
      <c r="B37" s="37"/>
      <c r="E37" s="115" t="s">
        <v>47</v>
      </c>
      <c r="F37" s="127">
        <f>ROUND((SUM(BG127:BG174)),  2)</f>
        <v>0</v>
      </c>
      <c r="I37" s="128">
        <v>0.21</v>
      </c>
      <c r="J37" s="127">
        <f>0</f>
        <v>0</v>
      </c>
      <c r="L37" s="37"/>
    </row>
    <row r="38" spans="2:12" s="1" customFormat="1" ht="14.45" hidden="1" customHeight="1">
      <c r="B38" s="37"/>
      <c r="E38" s="115" t="s">
        <v>48</v>
      </c>
      <c r="F38" s="127">
        <f>ROUND((SUM(BH127:BH174)),  2)</f>
        <v>0</v>
      </c>
      <c r="I38" s="128">
        <v>0.15</v>
      </c>
      <c r="J38" s="127">
        <f>0</f>
        <v>0</v>
      </c>
      <c r="L38" s="37"/>
    </row>
    <row r="39" spans="2:12" s="1" customFormat="1" ht="14.45" hidden="1" customHeight="1">
      <c r="B39" s="37"/>
      <c r="E39" s="115" t="s">
        <v>49</v>
      </c>
      <c r="F39" s="127">
        <f>ROUND((SUM(BI127:BI174)),  2)</f>
        <v>0</v>
      </c>
      <c r="I39" s="128">
        <v>0</v>
      </c>
      <c r="J39" s="127">
        <f>0</f>
        <v>0</v>
      </c>
      <c r="L39" s="37"/>
    </row>
    <row r="40" spans="2:12" s="1" customFormat="1" ht="6.95" customHeight="1">
      <c r="B40" s="37"/>
      <c r="I40" s="116"/>
      <c r="L40" s="37"/>
    </row>
    <row r="41" spans="2:12" s="1" customFormat="1" ht="25.35" customHeight="1">
      <c r="B41" s="37"/>
      <c r="C41" s="129"/>
      <c r="D41" s="130" t="s">
        <v>50</v>
      </c>
      <c r="E41" s="131"/>
      <c r="F41" s="131"/>
      <c r="G41" s="132" t="s">
        <v>51</v>
      </c>
      <c r="H41" s="133" t="s">
        <v>52</v>
      </c>
      <c r="I41" s="134"/>
      <c r="J41" s="135">
        <f>SUM(J32:J39)</f>
        <v>0</v>
      </c>
      <c r="K41" s="136"/>
      <c r="L41" s="37"/>
    </row>
    <row r="42" spans="2:12" s="1" customFormat="1" ht="14.45" customHeight="1">
      <c r="B42" s="37"/>
      <c r="I42" s="116"/>
      <c r="L42" s="37"/>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7"/>
      <c r="D50" s="137" t="s">
        <v>53</v>
      </c>
      <c r="E50" s="138"/>
      <c r="F50" s="138"/>
      <c r="G50" s="137" t="s">
        <v>54</v>
      </c>
      <c r="H50" s="138"/>
      <c r="I50" s="139"/>
      <c r="J50" s="138"/>
      <c r="K50" s="138"/>
      <c r="L50" s="37"/>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7"/>
      <c r="D61" s="140" t="s">
        <v>55</v>
      </c>
      <c r="E61" s="141"/>
      <c r="F61" s="142" t="s">
        <v>56</v>
      </c>
      <c r="G61" s="140" t="s">
        <v>55</v>
      </c>
      <c r="H61" s="141"/>
      <c r="I61" s="143"/>
      <c r="J61" s="144" t="s">
        <v>56</v>
      </c>
      <c r="K61" s="141"/>
      <c r="L61" s="37"/>
    </row>
    <row r="62" spans="2:12" ht="11.25">
      <c r="B62" s="19"/>
      <c r="L62" s="19"/>
    </row>
    <row r="63" spans="2:12" ht="11.25">
      <c r="B63" s="19"/>
      <c r="L63" s="19"/>
    </row>
    <row r="64" spans="2:12" ht="11.25">
      <c r="B64" s="19"/>
      <c r="L64" s="19"/>
    </row>
    <row r="65" spans="2:12" s="1" customFormat="1" ht="12.75">
      <c r="B65" s="37"/>
      <c r="D65" s="137" t="s">
        <v>57</v>
      </c>
      <c r="E65" s="138"/>
      <c r="F65" s="138"/>
      <c r="G65" s="137" t="s">
        <v>58</v>
      </c>
      <c r="H65" s="138"/>
      <c r="I65" s="139"/>
      <c r="J65" s="138"/>
      <c r="K65" s="138"/>
      <c r="L65" s="37"/>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7"/>
      <c r="D76" s="140" t="s">
        <v>55</v>
      </c>
      <c r="E76" s="141"/>
      <c r="F76" s="142" t="s">
        <v>56</v>
      </c>
      <c r="G76" s="140" t="s">
        <v>55</v>
      </c>
      <c r="H76" s="141"/>
      <c r="I76" s="143"/>
      <c r="J76" s="144" t="s">
        <v>56</v>
      </c>
      <c r="K76" s="141"/>
      <c r="L76" s="37"/>
    </row>
    <row r="77" spans="2:12" s="1" customFormat="1" ht="14.45" customHeight="1">
      <c r="B77" s="145"/>
      <c r="C77" s="146"/>
      <c r="D77" s="146"/>
      <c r="E77" s="146"/>
      <c r="F77" s="146"/>
      <c r="G77" s="146"/>
      <c r="H77" s="146"/>
      <c r="I77" s="147"/>
      <c r="J77" s="146"/>
      <c r="K77" s="146"/>
      <c r="L77" s="37"/>
    </row>
    <row r="81" spans="2:12" s="1" customFormat="1" ht="6.95" customHeight="1">
      <c r="B81" s="148"/>
      <c r="C81" s="149"/>
      <c r="D81" s="149"/>
      <c r="E81" s="149"/>
      <c r="F81" s="149"/>
      <c r="G81" s="149"/>
      <c r="H81" s="149"/>
      <c r="I81" s="150"/>
      <c r="J81" s="149"/>
      <c r="K81" s="149"/>
      <c r="L81" s="37"/>
    </row>
    <row r="82" spans="2:12" s="1" customFormat="1" ht="24.95" customHeight="1">
      <c r="B82" s="33"/>
      <c r="C82" s="22" t="s">
        <v>193</v>
      </c>
      <c r="D82" s="34"/>
      <c r="E82" s="34"/>
      <c r="F82" s="34"/>
      <c r="G82" s="34"/>
      <c r="H82" s="34"/>
      <c r="I82" s="116"/>
      <c r="J82" s="34"/>
      <c r="K82" s="34"/>
      <c r="L82" s="37"/>
    </row>
    <row r="83" spans="2:12" s="1" customFormat="1" ht="6.95" customHeight="1">
      <c r="B83" s="33"/>
      <c r="C83" s="34"/>
      <c r="D83" s="34"/>
      <c r="E83" s="34"/>
      <c r="F83" s="34"/>
      <c r="G83" s="34"/>
      <c r="H83" s="34"/>
      <c r="I83" s="116"/>
      <c r="J83" s="34"/>
      <c r="K83" s="34"/>
      <c r="L83" s="37"/>
    </row>
    <row r="84" spans="2:12" s="1" customFormat="1" ht="12" customHeight="1">
      <c r="B84" s="33"/>
      <c r="C84" s="28" t="s">
        <v>16</v>
      </c>
      <c r="D84" s="34"/>
      <c r="E84" s="34"/>
      <c r="F84" s="34"/>
      <c r="G84" s="34"/>
      <c r="H84" s="34"/>
      <c r="I84" s="116"/>
      <c r="J84" s="34"/>
      <c r="K84" s="34"/>
      <c r="L84" s="37"/>
    </row>
    <row r="85" spans="2:12" s="1" customFormat="1" ht="16.5" customHeight="1">
      <c r="B85" s="33"/>
      <c r="C85" s="34"/>
      <c r="D85" s="34"/>
      <c r="E85" s="314" t="str">
        <f>E7</f>
        <v>PPV, ř.km 0,000-18,500 - oprava betonového pláště</v>
      </c>
      <c r="F85" s="315"/>
      <c r="G85" s="315"/>
      <c r="H85" s="315"/>
      <c r="I85" s="116"/>
      <c r="J85" s="34"/>
      <c r="K85" s="34"/>
      <c r="L85" s="37"/>
    </row>
    <row r="86" spans="2:12" ht="12" customHeight="1">
      <c r="B86" s="20"/>
      <c r="C86" s="28" t="s">
        <v>188</v>
      </c>
      <c r="D86" s="21"/>
      <c r="E86" s="21"/>
      <c r="F86" s="21"/>
      <c r="G86" s="21"/>
      <c r="H86" s="21"/>
      <c r="J86" s="21"/>
      <c r="K86" s="21"/>
      <c r="L86" s="19"/>
    </row>
    <row r="87" spans="2:12" s="1" customFormat="1" ht="16.5" customHeight="1">
      <c r="B87" s="33"/>
      <c r="C87" s="34"/>
      <c r="D87" s="34"/>
      <c r="E87" s="314" t="s">
        <v>404</v>
      </c>
      <c r="F87" s="316"/>
      <c r="G87" s="316"/>
      <c r="H87" s="316"/>
      <c r="I87" s="116"/>
      <c r="J87" s="34"/>
      <c r="K87" s="34"/>
      <c r="L87" s="37"/>
    </row>
    <row r="88" spans="2:12" s="1" customFormat="1" ht="12" customHeight="1">
      <c r="B88" s="33"/>
      <c r="C88" s="28" t="s">
        <v>190</v>
      </c>
      <c r="D88" s="34"/>
      <c r="E88" s="34"/>
      <c r="F88" s="34"/>
      <c r="G88" s="34"/>
      <c r="H88" s="34"/>
      <c r="I88" s="116"/>
      <c r="J88" s="34"/>
      <c r="K88" s="34"/>
      <c r="L88" s="37"/>
    </row>
    <row r="89" spans="2:12" s="1" customFormat="1" ht="16.5" customHeight="1">
      <c r="B89" s="33"/>
      <c r="C89" s="34"/>
      <c r="D89" s="34"/>
      <c r="E89" s="282" t="str">
        <f>E11</f>
        <v>SO10 - Dilatační spáry stávající s degradovanou hranou dle D.10</v>
      </c>
      <c r="F89" s="316"/>
      <c r="G89" s="316"/>
      <c r="H89" s="316"/>
      <c r="I89" s="116"/>
      <c r="J89" s="34"/>
      <c r="K89" s="34"/>
      <c r="L89" s="37"/>
    </row>
    <row r="90" spans="2:12" s="1" customFormat="1" ht="6.95" customHeight="1">
      <c r="B90" s="33"/>
      <c r="C90" s="34"/>
      <c r="D90" s="34"/>
      <c r="E90" s="34"/>
      <c r="F90" s="34"/>
      <c r="G90" s="34"/>
      <c r="H90" s="34"/>
      <c r="I90" s="116"/>
      <c r="J90" s="34"/>
      <c r="K90" s="34"/>
      <c r="L90" s="37"/>
    </row>
    <row r="91" spans="2:12" s="1" customFormat="1" ht="12" customHeight="1">
      <c r="B91" s="33"/>
      <c r="C91" s="28" t="s">
        <v>20</v>
      </c>
      <c r="D91" s="34"/>
      <c r="E91" s="34"/>
      <c r="F91" s="26" t="str">
        <f>F14</f>
        <v xml:space="preserve"> </v>
      </c>
      <c r="G91" s="34"/>
      <c r="H91" s="34"/>
      <c r="I91" s="117" t="s">
        <v>22</v>
      </c>
      <c r="J91" s="60" t="str">
        <f>IF(J14="","",J14)</f>
        <v>13. 5. 2019</v>
      </c>
      <c r="K91" s="34"/>
      <c r="L91" s="37"/>
    </row>
    <row r="92" spans="2:12" s="1" customFormat="1" ht="6.95" customHeight="1">
      <c r="B92" s="33"/>
      <c r="C92" s="34"/>
      <c r="D92" s="34"/>
      <c r="E92" s="34"/>
      <c r="F92" s="34"/>
      <c r="G92" s="34"/>
      <c r="H92" s="34"/>
      <c r="I92" s="116"/>
      <c r="J92" s="34"/>
      <c r="K92" s="34"/>
      <c r="L92" s="37"/>
    </row>
    <row r="93" spans="2:12" s="1" customFormat="1" ht="27.95" customHeight="1">
      <c r="B93" s="33"/>
      <c r="C93" s="28" t="s">
        <v>24</v>
      </c>
      <c r="D93" s="34"/>
      <c r="E93" s="34"/>
      <c r="F93" s="26" t="str">
        <f>E17</f>
        <v>Povodí Ohře, s.p.</v>
      </c>
      <c r="G93" s="34"/>
      <c r="H93" s="34"/>
      <c r="I93" s="117" t="s">
        <v>32</v>
      </c>
      <c r="J93" s="31" t="str">
        <f>E23</f>
        <v xml:space="preserve">AZ Consult, spol. s r.o. </v>
      </c>
      <c r="K93" s="34"/>
      <c r="L93" s="37"/>
    </row>
    <row r="94" spans="2:12" s="1" customFormat="1" ht="15.2" customHeight="1">
      <c r="B94" s="33"/>
      <c r="C94" s="28" t="s">
        <v>30</v>
      </c>
      <c r="D94" s="34"/>
      <c r="E94" s="34"/>
      <c r="F94" s="26" t="str">
        <f>IF(E20="","",E20)</f>
        <v>Vyplň údaj</v>
      </c>
      <c r="G94" s="34"/>
      <c r="H94" s="34"/>
      <c r="I94" s="117" t="s">
        <v>37</v>
      </c>
      <c r="J94" s="31" t="str">
        <f>E26</f>
        <v xml:space="preserve"> </v>
      </c>
      <c r="K94" s="34"/>
      <c r="L94" s="37"/>
    </row>
    <row r="95" spans="2:12" s="1" customFormat="1" ht="10.35" customHeight="1">
      <c r="B95" s="33"/>
      <c r="C95" s="34"/>
      <c r="D95" s="34"/>
      <c r="E95" s="34"/>
      <c r="F95" s="34"/>
      <c r="G95" s="34"/>
      <c r="H95" s="34"/>
      <c r="I95" s="116"/>
      <c r="J95" s="34"/>
      <c r="K95" s="34"/>
      <c r="L95" s="37"/>
    </row>
    <row r="96" spans="2:12" s="1" customFormat="1" ht="29.25" customHeight="1">
      <c r="B96" s="33"/>
      <c r="C96" s="151" t="s">
        <v>194</v>
      </c>
      <c r="D96" s="152"/>
      <c r="E96" s="152"/>
      <c r="F96" s="152"/>
      <c r="G96" s="152"/>
      <c r="H96" s="152"/>
      <c r="I96" s="153"/>
      <c r="J96" s="154" t="s">
        <v>195</v>
      </c>
      <c r="K96" s="152"/>
      <c r="L96" s="37"/>
    </row>
    <row r="97" spans="2:47" s="1" customFormat="1" ht="10.35" customHeight="1">
      <c r="B97" s="33"/>
      <c r="C97" s="34"/>
      <c r="D97" s="34"/>
      <c r="E97" s="34"/>
      <c r="F97" s="34"/>
      <c r="G97" s="34"/>
      <c r="H97" s="34"/>
      <c r="I97" s="116"/>
      <c r="J97" s="34"/>
      <c r="K97" s="34"/>
      <c r="L97" s="37"/>
    </row>
    <row r="98" spans="2:47" s="1" customFormat="1" ht="22.9" customHeight="1">
      <c r="B98" s="33"/>
      <c r="C98" s="155" t="s">
        <v>196</v>
      </c>
      <c r="D98" s="34"/>
      <c r="E98" s="34"/>
      <c r="F98" s="34"/>
      <c r="G98" s="34"/>
      <c r="H98" s="34"/>
      <c r="I98" s="116"/>
      <c r="J98" s="78">
        <f>J127</f>
        <v>0</v>
      </c>
      <c r="K98" s="34"/>
      <c r="L98" s="37"/>
      <c r="AU98" s="16" t="s">
        <v>197</v>
      </c>
    </row>
    <row r="99" spans="2:47" s="8" customFormat="1" ht="24.95" customHeight="1">
      <c r="B99" s="156"/>
      <c r="C99" s="157"/>
      <c r="D99" s="158" t="s">
        <v>198</v>
      </c>
      <c r="E99" s="159"/>
      <c r="F99" s="159"/>
      <c r="G99" s="159"/>
      <c r="H99" s="159"/>
      <c r="I99" s="160"/>
      <c r="J99" s="161">
        <f>J128</f>
        <v>0</v>
      </c>
      <c r="K99" s="157"/>
      <c r="L99" s="162"/>
    </row>
    <row r="100" spans="2:47" s="9" customFormat="1" ht="19.899999999999999" customHeight="1">
      <c r="B100" s="163"/>
      <c r="C100" s="98"/>
      <c r="D100" s="164" t="s">
        <v>199</v>
      </c>
      <c r="E100" s="165"/>
      <c r="F100" s="165"/>
      <c r="G100" s="165"/>
      <c r="H100" s="165"/>
      <c r="I100" s="166"/>
      <c r="J100" s="167">
        <f>J129</f>
        <v>0</v>
      </c>
      <c r="K100" s="98"/>
      <c r="L100" s="168"/>
    </row>
    <row r="101" spans="2:47" s="9" customFormat="1" ht="19.899999999999999" customHeight="1">
      <c r="B101" s="163"/>
      <c r="C101" s="98"/>
      <c r="D101" s="164" t="s">
        <v>407</v>
      </c>
      <c r="E101" s="165"/>
      <c r="F101" s="165"/>
      <c r="G101" s="165"/>
      <c r="H101" s="165"/>
      <c r="I101" s="166"/>
      <c r="J101" s="167">
        <f>J134</f>
        <v>0</v>
      </c>
      <c r="K101" s="98"/>
      <c r="L101" s="168"/>
    </row>
    <row r="102" spans="2:47" s="9" customFormat="1" ht="19.899999999999999" customHeight="1">
      <c r="B102" s="163"/>
      <c r="C102" s="98"/>
      <c r="D102" s="164" t="s">
        <v>203</v>
      </c>
      <c r="E102" s="165"/>
      <c r="F102" s="165"/>
      <c r="G102" s="165"/>
      <c r="H102" s="165"/>
      <c r="I102" s="166"/>
      <c r="J102" s="167">
        <f>J144</f>
        <v>0</v>
      </c>
      <c r="K102" s="98"/>
      <c r="L102" s="168"/>
    </row>
    <row r="103" spans="2:47" s="9" customFormat="1" ht="19.899999999999999" customHeight="1">
      <c r="B103" s="163"/>
      <c r="C103" s="98"/>
      <c r="D103" s="164" t="s">
        <v>379</v>
      </c>
      <c r="E103" s="165"/>
      <c r="F103" s="165"/>
      <c r="G103" s="165"/>
      <c r="H103" s="165"/>
      <c r="I103" s="166"/>
      <c r="J103" s="167">
        <f>J158</f>
        <v>0</v>
      </c>
      <c r="K103" s="98"/>
      <c r="L103" s="168"/>
    </row>
    <row r="104" spans="2:47" s="8" customFormat="1" ht="24.95" customHeight="1">
      <c r="B104" s="156"/>
      <c r="C104" s="157"/>
      <c r="D104" s="158" t="s">
        <v>380</v>
      </c>
      <c r="E104" s="159"/>
      <c r="F104" s="159"/>
      <c r="G104" s="159"/>
      <c r="H104" s="159"/>
      <c r="I104" s="160"/>
      <c r="J104" s="161">
        <f>J166</f>
        <v>0</v>
      </c>
      <c r="K104" s="157"/>
      <c r="L104" s="162"/>
    </row>
    <row r="105" spans="2:47" s="9" customFormat="1" ht="19.899999999999999" customHeight="1">
      <c r="B105" s="163"/>
      <c r="C105" s="98"/>
      <c r="D105" s="164" t="s">
        <v>381</v>
      </c>
      <c r="E105" s="165"/>
      <c r="F105" s="165"/>
      <c r="G105" s="165"/>
      <c r="H105" s="165"/>
      <c r="I105" s="166"/>
      <c r="J105" s="167">
        <f>J167</f>
        <v>0</v>
      </c>
      <c r="K105" s="98"/>
      <c r="L105" s="168"/>
    </row>
    <row r="106" spans="2:47" s="1" customFormat="1" ht="21.75" customHeight="1">
      <c r="B106" s="33"/>
      <c r="C106" s="34"/>
      <c r="D106" s="34"/>
      <c r="E106" s="34"/>
      <c r="F106" s="34"/>
      <c r="G106" s="34"/>
      <c r="H106" s="34"/>
      <c r="I106" s="116"/>
      <c r="J106" s="34"/>
      <c r="K106" s="34"/>
      <c r="L106" s="37"/>
    </row>
    <row r="107" spans="2:47" s="1" customFormat="1" ht="6.95" customHeight="1">
      <c r="B107" s="48"/>
      <c r="C107" s="49"/>
      <c r="D107" s="49"/>
      <c r="E107" s="49"/>
      <c r="F107" s="49"/>
      <c r="G107" s="49"/>
      <c r="H107" s="49"/>
      <c r="I107" s="147"/>
      <c r="J107" s="49"/>
      <c r="K107" s="49"/>
      <c r="L107" s="37"/>
    </row>
    <row r="111" spans="2:47" s="1" customFormat="1" ht="6.95" customHeight="1">
      <c r="B111" s="50"/>
      <c r="C111" s="51"/>
      <c r="D111" s="51"/>
      <c r="E111" s="51"/>
      <c r="F111" s="51"/>
      <c r="G111" s="51"/>
      <c r="H111" s="51"/>
      <c r="I111" s="150"/>
      <c r="J111" s="51"/>
      <c r="K111" s="51"/>
      <c r="L111" s="37"/>
    </row>
    <row r="112" spans="2:47" s="1" customFormat="1" ht="24.95" customHeight="1">
      <c r="B112" s="33"/>
      <c r="C112" s="22" t="s">
        <v>204</v>
      </c>
      <c r="D112" s="34"/>
      <c r="E112" s="34"/>
      <c r="F112" s="34"/>
      <c r="G112" s="34"/>
      <c r="H112" s="34"/>
      <c r="I112" s="116"/>
      <c r="J112" s="34"/>
      <c r="K112" s="34"/>
      <c r="L112" s="37"/>
    </row>
    <row r="113" spans="2:63" s="1" customFormat="1" ht="6.95" customHeight="1">
      <c r="B113" s="33"/>
      <c r="C113" s="34"/>
      <c r="D113" s="34"/>
      <c r="E113" s="34"/>
      <c r="F113" s="34"/>
      <c r="G113" s="34"/>
      <c r="H113" s="34"/>
      <c r="I113" s="116"/>
      <c r="J113" s="34"/>
      <c r="K113" s="34"/>
      <c r="L113" s="37"/>
    </row>
    <row r="114" spans="2:63" s="1" customFormat="1" ht="12" customHeight="1">
      <c r="B114" s="33"/>
      <c r="C114" s="28" t="s">
        <v>16</v>
      </c>
      <c r="D114" s="34"/>
      <c r="E114" s="34"/>
      <c r="F114" s="34"/>
      <c r="G114" s="34"/>
      <c r="H114" s="34"/>
      <c r="I114" s="116"/>
      <c r="J114" s="34"/>
      <c r="K114" s="34"/>
      <c r="L114" s="37"/>
    </row>
    <row r="115" spans="2:63" s="1" customFormat="1" ht="16.5" customHeight="1">
      <c r="B115" s="33"/>
      <c r="C115" s="34"/>
      <c r="D115" s="34"/>
      <c r="E115" s="314" t="str">
        <f>E7</f>
        <v>PPV, ř.km 0,000-18,500 - oprava betonového pláště</v>
      </c>
      <c r="F115" s="315"/>
      <c r="G115" s="315"/>
      <c r="H115" s="315"/>
      <c r="I115" s="116"/>
      <c r="J115" s="34"/>
      <c r="K115" s="34"/>
      <c r="L115" s="37"/>
    </row>
    <row r="116" spans="2:63" ht="12" customHeight="1">
      <c r="B116" s="20"/>
      <c r="C116" s="28" t="s">
        <v>188</v>
      </c>
      <c r="D116" s="21"/>
      <c r="E116" s="21"/>
      <c r="F116" s="21"/>
      <c r="G116" s="21"/>
      <c r="H116" s="21"/>
      <c r="J116" s="21"/>
      <c r="K116" s="21"/>
      <c r="L116" s="19"/>
    </row>
    <row r="117" spans="2:63" s="1" customFormat="1" ht="16.5" customHeight="1">
      <c r="B117" s="33"/>
      <c r="C117" s="34"/>
      <c r="D117" s="34"/>
      <c r="E117" s="314" t="s">
        <v>404</v>
      </c>
      <c r="F117" s="316"/>
      <c r="G117" s="316"/>
      <c r="H117" s="316"/>
      <c r="I117" s="116"/>
      <c r="J117" s="34"/>
      <c r="K117" s="34"/>
      <c r="L117" s="37"/>
    </row>
    <row r="118" spans="2:63" s="1" customFormat="1" ht="12" customHeight="1">
      <c r="B118" s="33"/>
      <c r="C118" s="28" t="s">
        <v>190</v>
      </c>
      <c r="D118" s="34"/>
      <c r="E118" s="34"/>
      <c r="F118" s="34"/>
      <c r="G118" s="34"/>
      <c r="H118" s="34"/>
      <c r="I118" s="116"/>
      <c r="J118" s="34"/>
      <c r="K118" s="34"/>
      <c r="L118" s="37"/>
    </row>
    <row r="119" spans="2:63" s="1" customFormat="1" ht="16.5" customHeight="1">
      <c r="B119" s="33"/>
      <c r="C119" s="34"/>
      <c r="D119" s="34"/>
      <c r="E119" s="282" t="str">
        <f>E11</f>
        <v>SO10 - Dilatační spáry stávající s degradovanou hranou dle D.10</v>
      </c>
      <c r="F119" s="316"/>
      <c r="G119" s="316"/>
      <c r="H119" s="316"/>
      <c r="I119" s="116"/>
      <c r="J119" s="34"/>
      <c r="K119" s="34"/>
      <c r="L119" s="37"/>
    </row>
    <row r="120" spans="2:63" s="1" customFormat="1" ht="6.95" customHeight="1">
      <c r="B120" s="33"/>
      <c r="C120" s="34"/>
      <c r="D120" s="34"/>
      <c r="E120" s="34"/>
      <c r="F120" s="34"/>
      <c r="G120" s="34"/>
      <c r="H120" s="34"/>
      <c r="I120" s="116"/>
      <c r="J120" s="34"/>
      <c r="K120" s="34"/>
      <c r="L120" s="37"/>
    </row>
    <row r="121" spans="2:63" s="1" customFormat="1" ht="12" customHeight="1">
      <c r="B121" s="33"/>
      <c r="C121" s="28" t="s">
        <v>20</v>
      </c>
      <c r="D121" s="34"/>
      <c r="E121" s="34"/>
      <c r="F121" s="26" t="str">
        <f>F14</f>
        <v xml:space="preserve"> </v>
      </c>
      <c r="G121" s="34"/>
      <c r="H121" s="34"/>
      <c r="I121" s="117" t="s">
        <v>22</v>
      </c>
      <c r="J121" s="60" t="str">
        <f>IF(J14="","",J14)</f>
        <v>13. 5. 2019</v>
      </c>
      <c r="K121" s="34"/>
      <c r="L121" s="37"/>
    </row>
    <row r="122" spans="2:63" s="1" customFormat="1" ht="6.95" customHeight="1">
      <c r="B122" s="33"/>
      <c r="C122" s="34"/>
      <c r="D122" s="34"/>
      <c r="E122" s="34"/>
      <c r="F122" s="34"/>
      <c r="G122" s="34"/>
      <c r="H122" s="34"/>
      <c r="I122" s="116"/>
      <c r="J122" s="34"/>
      <c r="K122" s="34"/>
      <c r="L122" s="37"/>
    </row>
    <row r="123" spans="2:63" s="1" customFormat="1" ht="27.95" customHeight="1">
      <c r="B123" s="33"/>
      <c r="C123" s="28" t="s">
        <v>24</v>
      </c>
      <c r="D123" s="34"/>
      <c r="E123" s="34"/>
      <c r="F123" s="26" t="str">
        <f>E17</f>
        <v>Povodí Ohře, s.p.</v>
      </c>
      <c r="G123" s="34"/>
      <c r="H123" s="34"/>
      <c r="I123" s="117" t="s">
        <v>32</v>
      </c>
      <c r="J123" s="31" t="str">
        <f>E23</f>
        <v xml:space="preserve">AZ Consult, spol. s r.o. </v>
      </c>
      <c r="K123" s="34"/>
      <c r="L123" s="37"/>
    </row>
    <row r="124" spans="2:63" s="1" customFormat="1" ht="15.2" customHeight="1">
      <c r="B124" s="33"/>
      <c r="C124" s="28" t="s">
        <v>30</v>
      </c>
      <c r="D124" s="34"/>
      <c r="E124" s="34"/>
      <c r="F124" s="26" t="str">
        <f>IF(E20="","",E20)</f>
        <v>Vyplň údaj</v>
      </c>
      <c r="G124" s="34"/>
      <c r="H124" s="34"/>
      <c r="I124" s="117" t="s">
        <v>37</v>
      </c>
      <c r="J124" s="31" t="str">
        <f>E26</f>
        <v xml:space="preserve"> </v>
      </c>
      <c r="K124" s="34"/>
      <c r="L124" s="37"/>
    </row>
    <row r="125" spans="2:63" s="1" customFormat="1" ht="10.35" customHeight="1">
      <c r="B125" s="33"/>
      <c r="C125" s="34"/>
      <c r="D125" s="34"/>
      <c r="E125" s="34"/>
      <c r="F125" s="34"/>
      <c r="G125" s="34"/>
      <c r="H125" s="34"/>
      <c r="I125" s="116"/>
      <c r="J125" s="34"/>
      <c r="K125" s="34"/>
      <c r="L125" s="37"/>
    </row>
    <row r="126" spans="2:63" s="10" customFormat="1" ht="29.25" customHeight="1">
      <c r="B126" s="169"/>
      <c r="C126" s="170" t="s">
        <v>205</v>
      </c>
      <c r="D126" s="171" t="s">
        <v>65</v>
      </c>
      <c r="E126" s="171" t="s">
        <v>61</v>
      </c>
      <c r="F126" s="171" t="s">
        <v>62</v>
      </c>
      <c r="G126" s="171" t="s">
        <v>206</v>
      </c>
      <c r="H126" s="171" t="s">
        <v>207</v>
      </c>
      <c r="I126" s="172" t="s">
        <v>208</v>
      </c>
      <c r="J126" s="171" t="s">
        <v>195</v>
      </c>
      <c r="K126" s="173" t="s">
        <v>209</v>
      </c>
      <c r="L126" s="174"/>
      <c r="M126" s="69" t="s">
        <v>1</v>
      </c>
      <c r="N126" s="70" t="s">
        <v>44</v>
      </c>
      <c r="O126" s="70" t="s">
        <v>210</v>
      </c>
      <c r="P126" s="70" t="s">
        <v>211</v>
      </c>
      <c r="Q126" s="70" t="s">
        <v>212</v>
      </c>
      <c r="R126" s="70" t="s">
        <v>213</v>
      </c>
      <c r="S126" s="70" t="s">
        <v>214</v>
      </c>
      <c r="T126" s="71" t="s">
        <v>215</v>
      </c>
    </row>
    <row r="127" spans="2:63" s="1" customFormat="1" ht="22.9" customHeight="1">
      <c r="B127" s="33"/>
      <c r="C127" s="76" t="s">
        <v>216</v>
      </c>
      <c r="D127" s="34"/>
      <c r="E127" s="34"/>
      <c r="F127" s="34"/>
      <c r="G127" s="34"/>
      <c r="H127" s="34"/>
      <c r="I127" s="116"/>
      <c r="J127" s="175">
        <f>BK127</f>
        <v>0</v>
      </c>
      <c r="K127" s="34"/>
      <c r="L127" s="37"/>
      <c r="M127" s="72"/>
      <c r="N127" s="73"/>
      <c r="O127" s="73"/>
      <c r="P127" s="176">
        <f>P128+P166</f>
        <v>0</v>
      </c>
      <c r="Q127" s="73"/>
      <c r="R127" s="176">
        <f>R128+R166</f>
        <v>0</v>
      </c>
      <c r="S127" s="73"/>
      <c r="T127" s="177">
        <f>T128+T166</f>
        <v>0.01</v>
      </c>
      <c r="AT127" s="16" t="s">
        <v>79</v>
      </c>
      <c r="AU127" s="16" t="s">
        <v>197</v>
      </c>
      <c r="BK127" s="178">
        <f>BK128+BK166</f>
        <v>0</v>
      </c>
    </row>
    <row r="128" spans="2:63" s="11" customFormat="1" ht="25.9" customHeight="1">
      <c r="B128" s="179"/>
      <c r="C128" s="180"/>
      <c r="D128" s="181" t="s">
        <v>79</v>
      </c>
      <c r="E128" s="182" t="s">
        <v>217</v>
      </c>
      <c r="F128" s="182" t="s">
        <v>218</v>
      </c>
      <c r="G128" s="180"/>
      <c r="H128" s="180"/>
      <c r="I128" s="183"/>
      <c r="J128" s="184">
        <f>BK128</f>
        <v>0</v>
      </c>
      <c r="K128" s="180"/>
      <c r="L128" s="185"/>
      <c r="M128" s="186"/>
      <c r="N128" s="187"/>
      <c r="O128" s="187"/>
      <c r="P128" s="188">
        <f>P129+P134+P144+P158</f>
        <v>0</v>
      </c>
      <c r="Q128" s="187"/>
      <c r="R128" s="188">
        <f>R129+R134+R144+R158</f>
        <v>0</v>
      </c>
      <c r="S128" s="187"/>
      <c r="T128" s="189">
        <f>T129+T134+T144+T158</f>
        <v>0.01</v>
      </c>
      <c r="AR128" s="190" t="s">
        <v>87</v>
      </c>
      <c r="AT128" s="191" t="s">
        <v>79</v>
      </c>
      <c r="AU128" s="191" t="s">
        <v>80</v>
      </c>
      <c r="AY128" s="190" t="s">
        <v>219</v>
      </c>
      <c r="BK128" s="192">
        <f>BK129+BK134+BK144+BK158</f>
        <v>0</v>
      </c>
    </row>
    <row r="129" spans="2:65" s="11" customFormat="1" ht="22.9" customHeight="1">
      <c r="B129" s="179"/>
      <c r="C129" s="180"/>
      <c r="D129" s="181" t="s">
        <v>79</v>
      </c>
      <c r="E129" s="193" t="s">
        <v>87</v>
      </c>
      <c r="F129" s="193" t="s">
        <v>220</v>
      </c>
      <c r="G129" s="180"/>
      <c r="H129" s="180"/>
      <c r="I129" s="183"/>
      <c r="J129" s="194">
        <f>BK129</f>
        <v>0</v>
      </c>
      <c r="K129" s="180"/>
      <c r="L129" s="185"/>
      <c r="M129" s="186"/>
      <c r="N129" s="187"/>
      <c r="O129" s="187"/>
      <c r="P129" s="188">
        <f>SUM(P130:P133)</f>
        <v>0</v>
      </c>
      <c r="Q129" s="187"/>
      <c r="R129" s="188">
        <f>SUM(R130:R133)</f>
        <v>0</v>
      </c>
      <c r="S129" s="187"/>
      <c r="T129" s="189">
        <f>SUM(T130:T133)</f>
        <v>0.01</v>
      </c>
      <c r="AR129" s="190" t="s">
        <v>87</v>
      </c>
      <c r="AT129" s="191" t="s">
        <v>79</v>
      </c>
      <c r="AU129" s="191" t="s">
        <v>87</v>
      </c>
      <c r="AY129" s="190" t="s">
        <v>219</v>
      </c>
      <c r="BK129" s="192">
        <f>SUM(BK130:BK133)</f>
        <v>0</v>
      </c>
    </row>
    <row r="130" spans="2:65" s="1" customFormat="1" ht="16.5" customHeight="1">
      <c r="B130" s="33"/>
      <c r="C130" s="195" t="s">
        <v>87</v>
      </c>
      <c r="D130" s="195" t="s">
        <v>221</v>
      </c>
      <c r="E130" s="196" t="s">
        <v>227</v>
      </c>
      <c r="F130" s="197" t="s">
        <v>228</v>
      </c>
      <c r="G130" s="198" t="s">
        <v>229</v>
      </c>
      <c r="H130" s="199">
        <v>5.0000000000000001E-3</v>
      </c>
      <c r="I130" s="200"/>
      <c r="J130" s="201">
        <f>ROUND(I130*H130,2)</f>
        <v>0</v>
      </c>
      <c r="K130" s="197" t="s">
        <v>230</v>
      </c>
      <c r="L130" s="37"/>
      <c r="M130" s="202" t="s">
        <v>1</v>
      </c>
      <c r="N130" s="203" t="s">
        <v>45</v>
      </c>
      <c r="O130" s="65"/>
      <c r="P130" s="204">
        <f>O130*H130</f>
        <v>0</v>
      </c>
      <c r="Q130" s="204">
        <v>0</v>
      </c>
      <c r="R130" s="204">
        <f>Q130*H130</f>
        <v>0</v>
      </c>
      <c r="S130" s="204">
        <v>2</v>
      </c>
      <c r="T130" s="205">
        <f>S130*H130</f>
        <v>0.01</v>
      </c>
      <c r="AR130" s="206" t="s">
        <v>225</v>
      </c>
      <c r="AT130" s="206" t="s">
        <v>221</v>
      </c>
      <c r="AU130" s="206" t="s">
        <v>89</v>
      </c>
      <c r="AY130" s="16" t="s">
        <v>219</v>
      </c>
      <c r="BE130" s="207">
        <f>IF(N130="základní",J130,0)</f>
        <v>0</v>
      </c>
      <c r="BF130" s="207">
        <f>IF(N130="snížená",J130,0)</f>
        <v>0</v>
      </c>
      <c r="BG130" s="207">
        <f>IF(N130="zákl. přenesená",J130,0)</f>
        <v>0</v>
      </c>
      <c r="BH130" s="207">
        <f>IF(N130="sníž. přenesená",J130,0)</f>
        <v>0</v>
      </c>
      <c r="BI130" s="207">
        <f>IF(N130="nulová",J130,0)</f>
        <v>0</v>
      </c>
      <c r="BJ130" s="16" t="s">
        <v>87</v>
      </c>
      <c r="BK130" s="207">
        <f>ROUND(I130*H130,2)</f>
        <v>0</v>
      </c>
      <c r="BL130" s="16" t="s">
        <v>225</v>
      </c>
      <c r="BM130" s="206" t="s">
        <v>225</v>
      </c>
    </row>
    <row r="131" spans="2:65" s="1" customFormat="1" ht="11.25">
      <c r="B131" s="33"/>
      <c r="C131" s="34"/>
      <c r="D131" s="208" t="s">
        <v>226</v>
      </c>
      <c r="E131" s="34"/>
      <c r="F131" s="209" t="s">
        <v>231</v>
      </c>
      <c r="G131" s="34"/>
      <c r="H131" s="34"/>
      <c r="I131" s="116"/>
      <c r="J131" s="34"/>
      <c r="K131" s="34"/>
      <c r="L131" s="37"/>
      <c r="M131" s="210"/>
      <c r="N131" s="65"/>
      <c r="O131" s="65"/>
      <c r="P131" s="65"/>
      <c r="Q131" s="65"/>
      <c r="R131" s="65"/>
      <c r="S131" s="65"/>
      <c r="T131" s="66"/>
      <c r="AT131" s="16" t="s">
        <v>226</v>
      </c>
      <c r="AU131" s="16" t="s">
        <v>89</v>
      </c>
    </row>
    <row r="132" spans="2:65" s="12" customFormat="1" ht="11.25">
      <c r="B132" s="211"/>
      <c r="C132" s="212"/>
      <c r="D132" s="208" t="s">
        <v>232</v>
      </c>
      <c r="E132" s="213" t="s">
        <v>1</v>
      </c>
      <c r="F132" s="214" t="s">
        <v>408</v>
      </c>
      <c r="G132" s="212"/>
      <c r="H132" s="215">
        <v>5.0000000000000001E-3</v>
      </c>
      <c r="I132" s="216"/>
      <c r="J132" s="212"/>
      <c r="K132" s="212"/>
      <c r="L132" s="217"/>
      <c r="M132" s="218"/>
      <c r="N132" s="219"/>
      <c r="O132" s="219"/>
      <c r="P132" s="219"/>
      <c r="Q132" s="219"/>
      <c r="R132" s="219"/>
      <c r="S132" s="219"/>
      <c r="T132" s="220"/>
      <c r="AT132" s="221" t="s">
        <v>232</v>
      </c>
      <c r="AU132" s="221" t="s">
        <v>89</v>
      </c>
      <c r="AV132" s="12" t="s">
        <v>89</v>
      </c>
      <c r="AW132" s="12" t="s">
        <v>36</v>
      </c>
      <c r="AX132" s="12" t="s">
        <v>80</v>
      </c>
      <c r="AY132" s="221" t="s">
        <v>219</v>
      </c>
    </row>
    <row r="133" spans="2:65" s="13" customFormat="1" ht="11.25">
      <c r="B133" s="222"/>
      <c r="C133" s="223"/>
      <c r="D133" s="208" t="s">
        <v>232</v>
      </c>
      <c r="E133" s="224" t="s">
        <v>1</v>
      </c>
      <c r="F133" s="225" t="s">
        <v>234</v>
      </c>
      <c r="G133" s="223"/>
      <c r="H133" s="226">
        <v>5.0000000000000001E-3</v>
      </c>
      <c r="I133" s="227"/>
      <c r="J133" s="223"/>
      <c r="K133" s="223"/>
      <c r="L133" s="228"/>
      <c r="M133" s="229"/>
      <c r="N133" s="230"/>
      <c r="O133" s="230"/>
      <c r="P133" s="230"/>
      <c r="Q133" s="230"/>
      <c r="R133" s="230"/>
      <c r="S133" s="230"/>
      <c r="T133" s="231"/>
      <c r="AT133" s="232" t="s">
        <v>232</v>
      </c>
      <c r="AU133" s="232" t="s">
        <v>89</v>
      </c>
      <c r="AV133" s="13" t="s">
        <v>225</v>
      </c>
      <c r="AW133" s="13" t="s">
        <v>36</v>
      </c>
      <c r="AX133" s="13" t="s">
        <v>87</v>
      </c>
      <c r="AY133" s="232" t="s">
        <v>219</v>
      </c>
    </row>
    <row r="134" spans="2:65" s="11" customFormat="1" ht="22.9" customHeight="1">
      <c r="B134" s="179"/>
      <c r="C134" s="180"/>
      <c r="D134" s="181" t="s">
        <v>79</v>
      </c>
      <c r="E134" s="193" t="s">
        <v>239</v>
      </c>
      <c r="F134" s="193" t="s">
        <v>409</v>
      </c>
      <c r="G134" s="180"/>
      <c r="H134" s="180"/>
      <c r="I134" s="183"/>
      <c r="J134" s="194">
        <f>BK134</f>
        <v>0</v>
      </c>
      <c r="K134" s="180"/>
      <c r="L134" s="185"/>
      <c r="M134" s="186"/>
      <c r="N134" s="187"/>
      <c r="O134" s="187"/>
      <c r="P134" s="188">
        <f>SUM(P135:P143)</f>
        <v>0</v>
      </c>
      <c r="Q134" s="187"/>
      <c r="R134" s="188">
        <f>SUM(R135:R143)</f>
        <v>0</v>
      </c>
      <c r="S134" s="187"/>
      <c r="T134" s="189">
        <f>SUM(T135:T143)</f>
        <v>0</v>
      </c>
      <c r="AR134" s="190" t="s">
        <v>87</v>
      </c>
      <c r="AT134" s="191" t="s">
        <v>79</v>
      </c>
      <c r="AU134" s="191" t="s">
        <v>87</v>
      </c>
      <c r="AY134" s="190" t="s">
        <v>219</v>
      </c>
      <c r="BK134" s="192">
        <f>SUM(BK135:BK143)</f>
        <v>0</v>
      </c>
    </row>
    <row r="135" spans="2:65" s="1" customFormat="1" ht="16.5" customHeight="1">
      <c r="B135" s="33"/>
      <c r="C135" s="195" t="s">
        <v>89</v>
      </c>
      <c r="D135" s="195" t="s">
        <v>221</v>
      </c>
      <c r="E135" s="196" t="s">
        <v>410</v>
      </c>
      <c r="F135" s="197" t="s">
        <v>411</v>
      </c>
      <c r="G135" s="198" t="s">
        <v>308</v>
      </c>
      <c r="H135" s="199">
        <v>0.187</v>
      </c>
      <c r="I135" s="200"/>
      <c r="J135" s="201">
        <f>ROUND(I135*H135,2)</f>
        <v>0</v>
      </c>
      <c r="K135" s="197" t="s">
        <v>1</v>
      </c>
      <c r="L135" s="37"/>
      <c r="M135" s="202" t="s">
        <v>1</v>
      </c>
      <c r="N135" s="203" t="s">
        <v>45</v>
      </c>
      <c r="O135" s="65"/>
      <c r="P135" s="204">
        <f>O135*H135</f>
        <v>0</v>
      </c>
      <c r="Q135" s="204">
        <v>0</v>
      </c>
      <c r="R135" s="204">
        <f>Q135*H135</f>
        <v>0</v>
      </c>
      <c r="S135" s="204">
        <v>0</v>
      </c>
      <c r="T135" s="205">
        <f>S135*H135</f>
        <v>0</v>
      </c>
      <c r="AR135" s="206" t="s">
        <v>225</v>
      </c>
      <c r="AT135" s="206" t="s">
        <v>221</v>
      </c>
      <c r="AU135" s="206" t="s">
        <v>89</v>
      </c>
      <c r="AY135" s="16" t="s">
        <v>219</v>
      </c>
      <c r="BE135" s="207">
        <f>IF(N135="základní",J135,0)</f>
        <v>0</v>
      </c>
      <c r="BF135" s="207">
        <f>IF(N135="snížená",J135,0)</f>
        <v>0</v>
      </c>
      <c r="BG135" s="207">
        <f>IF(N135="zákl. přenesená",J135,0)</f>
        <v>0</v>
      </c>
      <c r="BH135" s="207">
        <f>IF(N135="sníž. přenesená",J135,0)</f>
        <v>0</v>
      </c>
      <c r="BI135" s="207">
        <f>IF(N135="nulová",J135,0)</f>
        <v>0</v>
      </c>
      <c r="BJ135" s="16" t="s">
        <v>87</v>
      </c>
      <c r="BK135" s="207">
        <f>ROUND(I135*H135,2)</f>
        <v>0</v>
      </c>
      <c r="BL135" s="16" t="s">
        <v>225</v>
      </c>
      <c r="BM135" s="206" t="s">
        <v>239</v>
      </c>
    </row>
    <row r="136" spans="2:65" s="1" customFormat="1" ht="11.25">
      <c r="B136" s="33"/>
      <c r="C136" s="34"/>
      <c r="D136" s="208" t="s">
        <v>226</v>
      </c>
      <c r="E136" s="34"/>
      <c r="F136" s="209" t="s">
        <v>411</v>
      </c>
      <c r="G136" s="34"/>
      <c r="H136" s="34"/>
      <c r="I136" s="116"/>
      <c r="J136" s="34"/>
      <c r="K136" s="34"/>
      <c r="L136" s="37"/>
      <c r="M136" s="210"/>
      <c r="N136" s="65"/>
      <c r="O136" s="65"/>
      <c r="P136" s="65"/>
      <c r="Q136" s="65"/>
      <c r="R136" s="65"/>
      <c r="S136" s="65"/>
      <c r="T136" s="66"/>
      <c r="AT136" s="16" t="s">
        <v>226</v>
      </c>
      <c r="AU136" s="16" t="s">
        <v>89</v>
      </c>
    </row>
    <row r="137" spans="2:65" s="12" customFormat="1" ht="11.25">
      <c r="B137" s="211"/>
      <c r="C137" s="212"/>
      <c r="D137" s="208" t="s">
        <v>232</v>
      </c>
      <c r="E137" s="213" t="s">
        <v>1</v>
      </c>
      <c r="F137" s="214" t="s">
        <v>412</v>
      </c>
      <c r="G137" s="212"/>
      <c r="H137" s="215">
        <v>0.187</v>
      </c>
      <c r="I137" s="216"/>
      <c r="J137" s="212"/>
      <c r="K137" s="212"/>
      <c r="L137" s="217"/>
      <c r="M137" s="218"/>
      <c r="N137" s="219"/>
      <c r="O137" s="219"/>
      <c r="P137" s="219"/>
      <c r="Q137" s="219"/>
      <c r="R137" s="219"/>
      <c r="S137" s="219"/>
      <c r="T137" s="220"/>
      <c r="AT137" s="221" t="s">
        <v>232</v>
      </c>
      <c r="AU137" s="221" t="s">
        <v>89</v>
      </c>
      <c r="AV137" s="12" t="s">
        <v>89</v>
      </c>
      <c r="AW137" s="12" t="s">
        <v>36</v>
      </c>
      <c r="AX137" s="12" t="s">
        <v>80</v>
      </c>
      <c r="AY137" s="221" t="s">
        <v>219</v>
      </c>
    </row>
    <row r="138" spans="2:65" s="13" customFormat="1" ht="11.25">
      <c r="B138" s="222"/>
      <c r="C138" s="223"/>
      <c r="D138" s="208" t="s">
        <v>232</v>
      </c>
      <c r="E138" s="224" t="s">
        <v>1</v>
      </c>
      <c r="F138" s="225" t="s">
        <v>234</v>
      </c>
      <c r="G138" s="223"/>
      <c r="H138" s="226">
        <v>0.187</v>
      </c>
      <c r="I138" s="227"/>
      <c r="J138" s="223"/>
      <c r="K138" s="223"/>
      <c r="L138" s="228"/>
      <c r="M138" s="229"/>
      <c r="N138" s="230"/>
      <c r="O138" s="230"/>
      <c r="P138" s="230"/>
      <c r="Q138" s="230"/>
      <c r="R138" s="230"/>
      <c r="S138" s="230"/>
      <c r="T138" s="231"/>
      <c r="AT138" s="232" t="s">
        <v>232</v>
      </c>
      <c r="AU138" s="232" t="s">
        <v>89</v>
      </c>
      <c r="AV138" s="13" t="s">
        <v>225</v>
      </c>
      <c r="AW138" s="13" t="s">
        <v>36</v>
      </c>
      <c r="AX138" s="13" t="s">
        <v>87</v>
      </c>
      <c r="AY138" s="232" t="s">
        <v>219</v>
      </c>
    </row>
    <row r="139" spans="2:65" s="1" customFormat="1" ht="24" customHeight="1">
      <c r="B139" s="33"/>
      <c r="C139" s="195" t="s">
        <v>236</v>
      </c>
      <c r="D139" s="195" t="s">
        <v>221</v>
      </c>
      <c r="E139" s="196" t="s">
        <v>413</v>
      </c>
      <c r="F139" s="197" t="s">
        <v>414</v>
      </c>
      <c r="G139" s="198" t="s">
        <v>308</v>
      </c>
      <c r="H139" s="199">
        <v>0.1</v>
      </c>
      <c r="I139" s="200"/>
      <c r="J139" s="201">
        <f>ROUND(I139*H139,2)</f>
        <v>0</v>
      </c>
      <c r="K139" s="197" t="s">
        <v>1</v>
      </c>
      <c r="L139" s="37"/>
      <c r="M139" s="202" t="s">
        <v>1</v>
      </c>
      <c r="N139" s="203" t="s">
        <v>45</v>
      </c>
      <c r="O139" s="65"/>
      <c r="P139" s="204">
        <f>O139*H139</f>
        <v>0</v>
      </c>
      <c r="Q139" s="204">
        <v>0</v>
      </c>
      <c r="R139" s="204">
        <f>Q139*H139</f>
        <v>0</v>
      </c>
      <c r="S139" s="204">
        <v>0</v>
      </c>
      <c r="T139" s="205">
        <f>S139*H139</f>
        <v>0</v>
      </c>
      <c r="AR139" s="206" t="s">
        <v>225</v>
      </c>
      <c r="AT139" s="206" t="s">
        <v>221</v>
      </c>
      <c r="AU139" s="206" t="s">
        <v>89</v>
      </c>
      <c r="AY139" s="16" t="s">
        <v>219</v>
      </c>
      <c r="BE139" s="207">
        <f>IF(N139="základní",J139,0)</f>
        <v>0</v>
      </c>
      <c r="BF139" s="207">
        <f>IF(N139="snížená",J139,0)</f>
        <v>0</v>
      </c>
      <c r="BG139" s="207">
        <f>IF(N139="zákl. přenesená",J139,0)</f>
        <v>0</v>
      </c>
      <c r="BH139" s="207">
        <f>IF(N139="sníž. přenesená",J139,0)</f>
        <v>0</v>
      </c>
      <c r="BI139" s="207">
        <f>IF(N139="nulová",J139,0)</f>
        <v>0</v>
      </c>
      <c r="BJ139" s="16" t="s">
        <v>87</v>
      </c>
      <c r="BK139" s="207">
        <f>ROUND(I139*H139,2)</f>
        <v>0</v>
      </c>
      <c r="BL139" s="16" t="s">
        <v>225</v>
      </c>
      <c r="BM139" s="206" t="s">
        <v>243</v>
      </c>
    </row>
    <row r="140" spans="2:65" s="1" customFormat="1" ht="19.5">
      <c r="B140" s="33"/>
      <c r="C140" s="34"/>
      <c r="D140" s="208" t="s">
        <v>226</v>
      </c>
      <c r="E140" s="34"/>
      <c r="F140" s="209" t="s">
        <v>414</v>
      </c>
      <c r="G140" s="34"/>
      <c r="H140" s="34"/>
      <c r="I140" s="116"/>
      <c r="J140" s="34"/>
      <c r="K140" s="34"/>
      <c r="L140" s="37"/>
      <c r="M140" s="210"/>
      <c r="N140" s="65"/>
      <c r="O140" s="65"/>
      <c r="P140" s="65"/>
      <c r="Q140" s="65"/>
      <c r="R140" s="65"/>
      <c r="S140" s="65"/>
      <c r="T140" s="66"/>
      <c r="AT140" s="16" t="s">
        <v>226</v>
      </c>
      <c r="AU140" s="16" t="s">
        <v>89</v>
      </c>
    </row>
    <row r="141" spans="2:65" s="14" customFormat="1" ht="11.25">
      <c r="B141" s="238"/>
      <c r="C141" s="239"/>
      <c r="D141" s="208" t="s">
        <v>232</v>
      </c>
      <c r="E141" s="240" t="s">
        <v>1</v>
      </c>
      <c r="F141" s="241" t="s">
        <v>415</v>
      </c>
      <c r="G141" s="239"/>
      <c r="H141" s="240" t="s">
        <v>1</v>
      </c>
      <c r="I141" s="242"/>
      <c r="J141" s="239"/>
      <c r="K141" s="239"/>
      <c r="L141" s="243"/>
      <c r="M141" s="244"/>
      <c r="N141" s="245"/>
      <c r="O141" s="245"/>
      <c r="P141" s="245"/>
      <c r="Q141" s="245"/>
      <c r="R141" s="245"/>
      <c r="S141" s="245"/>
      <c r="T141" s="246"/>
      <c r="AT141" s="247" t="s">
        <v>232</v>
      </c>
      <c r="AU141" s="247" t="s">
        <v>89</v>
      </c>
      <c r="AV141" s="14" t="s">
        <v>87</v>
      </c>
      <c r="AW141" s="14" t="s">
        <v>36</v>
      </c>
      <c r="AX141" s="14" t="s">
        <v>80</v>
      </c>
      <c r="AY141" s="247" t="s">
        <v>219</v>
      </c>
    </row>
    <row r="142" spans="2:65" s="12" customFormat="1" ht="11.25">
      <c r="B142" s="211"/>
      <c r="C142" s="212"/>
      <c r="D142" s="208" t="s">
        <v>232</v>
      </c>
      <c r="E142" s="213" t="s">
        <v>1</v>
      </c>
      <c r="F142" s="214" t="s">
        <v>416</v>
      </c>
      <c r="G142" s="212"/>
      <c r="H142" s="215">
        <v>0.1</v>
      </c>
      <c r="I142" s="216"/>
      <c r="J142" s="212"/>
      <c r="K142" s="212"/>
      <c r="L142" s="217"/>
      <c r="M142" s="218"/>
      <c r="N142" s="219"/>
      <c r="O142" s="219"/>
      <c r="P142" s="219"/>
      <c r="Q142" s="219"/>
      <c r="R142" s="219"/>
      <c r="S142" s="219"/>
      <c r="T142" s="220"/>
      <c r="AT142" s="221" t="s">
        <v>232</v>
      </c>
      <c r="AU142" s="221" t="s">
        <v>89</v>
      </c>
      <c r="AV142" s="12" t="s">
        <v>89</v>
      </c>
      <c r="AW142" s="12" t="s">
        <v>36</v>
      </c>
      <c r="AX142" s="12" t="s">
        <v>80</v>
      </c>
      <c r="AY142" s="221" t="s">
        <v>219</v>
      </c>
    </row>
    <row r="143" spans="2:65" s="13" customFormat="1" ht="11.25">
      <c r="B143" s="222"/>
      <c r="C143" s="223"/>
      <c r="D143" s="208" t="s">
        <v>232</v>
      </c>
      <c r="E143" s="224" t="s">
        <v>1</v>
      </c>
      <c r="F143" s="225" t="s">
        <v>234</v>
      </c>
      <c r="G143" s="223"/>
      <c r="H143" s="226">
        <v>0.1</v>
      </c>
      <c r="I143" s="227"/>
      <c r="J143" s="223"/>
      <c r="K143" s="223"/>
      <c r="L143" s="228"/>
      <c r="M143" s="229"/>
      <c r="N143" s="230"/>
      <c r="O143" s="230"/>
      <c r="P143" s="230"/>
      <c r="Q143" s="230"/>
      <c r="R143" s="230"/>
      <c r="S143" s="230"/>
      <c r="T143" s="231"/>
      <c r="AT143" s="232" t="s">
        <v>232</v>
      </c>
      <c r="AU143" s="232" t="s">
        <v>89</v>
      </c>
      <c r="AV143" s="13" t="s">
        <v>225</v>
      </c>
      <c r="AW143" s="13" t="s">
        <v>36</v>
      </c>
      <c r="AX143" s="13" t="s">
        <v>87</v>
      </c>
      <c r="AY143" s="232" t="s">
        <v>219</v>
      </c>
    </row>
    <row r="144" spans="2:65" s="11" customFormat="1" ht="22.9" customHeight="1">
      <c r="B144" s="179"/>
      <c r="C144" s="180"/>
      <c r="D144" s="181" t="s">
        <v>79</v>
      </c>
      <c r="E144" s="193" t="s">
        <v>261</v>
      </c>
      <c r="F144" s="193" t="s">
        <v>262</v>
      </c>
      <c r="G144" s="180"/>
      <c r="H144" s="180"/>
      <c r="I144" s="183"/>
      <c r="J144" s="194">
        <f>BK144</f>
        <v>0</v>
      </c>
      <c r="K144" s="180"/>
      <c r="L144" s="185"/>
      <c r="M144" s="186"/>
      <c r="N144" s="187"/>
      <c r="O144" s="187"/>
      <c r="P144" s="188">
        <f>SUM(P145:P157)</f>
        <v>0</v>
      </c>
      <c r="Q144" s="187"/>
      <c r="R144" s="188">
        <f>SUM(R145:R157)</f>
        <v>0</v>
      </c>
      <c r="S144" s="187"/>
      <c r="T144" s="189">
        <f>SUM(T145:T157)</f>
        <v>0</v>
      </c>
      <c r="AR144" s="190" t="s">
        <v>87</v>
      </c>
      <c r="AT144" s="191" t="s">
        <v>79</v>
      </c>
      <c r="AU144" s="191" t="s">
        <v>87</v>
      </c>
      <c r="AY144" s="190" t="s">
        <v>219</v>
      </c>
      <c r="BK144" s="192">
        <f>SUM(BK145:BK157)</f>
        <v>0</v>
      </c>
    </row>
    <row r="145" spans="2:65" s="1" customFormat="1" ht="16.5" customHeight="1">
      <c r="B145" s="33"/>
      <c r="C145" s="195" t="s">
        <v>225</v>
      </c>
      <c r="D145" s="195" t="s">
        <v>221</v>
      </c>
      <c r="E145" s="196" t="s">
        <v>417</v>
      </c>
      <c r="F145" s="197" t="s">
        <v>418</v>
      </c>
      <c r="G145" s="198" t="s">
        <v>224</v>
      </c>
      <c r="H145" s="199">
        <v>2</v>
      </c>
      <c r="I145" s="200"/>
      <c r="J145" s="201">
        <f>ROUND(I145*H145,2)</f>
        <v>0</v>
      </c>
      <c r="K145" s="197" t="s">
        <v>1</v>
      </c>
      <c r="L145" s="37"/>
      <c r="M145" s="202" t="s">
        <v>1</v>
      </c>
      <c r="N145" s="203" t="s">
        <v>45</v>
      </c>
      <c r="O145" s="65"/>
      <c r="P145" s="204">
        <f>O145*H145</f>
        <v>0</v>
      </c>
      <c r="Q145" s="204">
        <v>0</v>
      </c>
      <c r="R145" s="204">
        <f>Q145*H145</f>
        <v>0</v>
      </c>
      <c r="S145" s="204">
        <v>0</v>
      </c>
      <c r="T145" s="205">
        <f>S145*H145</f>
        <v>0</v>
      </c>
      <c r="AR145" s="206" t="s">
        <v>225</v>
      </c>
      <c r="AT145" s="206" t="s">
        <v>221</v>
      </c>
      <c r="AU145" s="206" t="s">
        <v>89</v>
      </c>
      <c r="AY145" s="16" t="s">
        <v>219</v>
      </c>
      <c r="BE145" s="207">
        <f>IF(N145="základní",J145,0)</f>
        <v>0</v>
      </c>
      <c r="BF145" s="207">
        <f>IF(N145="snížená",J145,0)</f>
        <v>0</v>
      </c>
      <c r="BG145" s="207">
        <f>IF(N145="zákl. přenesená",J145,0)</f>
        <v>0</v>
      </c>
      <c r="BH145" s="207">
        <f>IF(N145="sníž. přenesená",J145,0)</f>
        <v>0</v>
      </c>
      <c r="BI145" s="207">
        <f>IF(N145="nulová",J145,0)</f>
        <v>0</v>
      </c>
      <c r="BJ145" s="16" t="s">
        <v>87</v>
      </c>
      <c r="BK145" s="207">
        <f>ROUND(I145*H145,2)</f>
        <v>0</v>
      </c>
      <c r="BL145" s="16" t="s">
        <v>225</v>
      </c>
      <c r="BM145" s="206" t="s">
        <v>154</v>
      </c>
    </row>
    <row r="146" spans="2:65" s="1" customFormat="1" ht="11.25">
      <c r="B146" s="33"/>
      <c r="C146" s="34"/>
      <c r="D146" s="208" t="s">
        <v>226</v>
      </c>
      <c r="E146" s="34"/>
      <c r="F146" s="209" t="s">
        <v>418</v>
      </c>
      <c r="G146" s="34"/>
      <c r="H146" s="34"/>
      <c r="I146" s="116"/>
      <c r="J146" s="34"/>
      <c r="K146" s="34"/>
      <c r="L146" s="37"/>
      <c r="M146" s="210"/>
      <c r="N146" s="65"/>
      <c r="O146" s="65"/>
      <c r="P146" s="65"/>
      <c r="Q146" s="65"/>
      <c r="R146" s="65"/>
      <c r="S146" s="65"/>
      <c r="T146" s="66"/>
      <c r="AT146" s="16" t="s">
        <v>226</v>
      </c>
      <c r="AU146" s="16" t="s">
        <v>89</v>
      </c>
    </row>
    <row r="147" spans="2:65" s="12" customFormat="1" ht="11.25">
      <c r="B147" s="211"/>
      <c r="C147" s="212"/>
      <c r="D147" s="208" t="s">
        <v>232</v>
      </c>
      <c r="E147" s="213" t="s">
        <v>1</v>
      </c>
      <c r="F147" s="214" t="s">
        <v>419</v>
      </c>
      <c r="G147" s="212"/>
      <c r="H147" s="215">
        <v>2</v>
      </c>
      <c r="I147" s="216"/>
      <c r="J147" s="212"/>
      <c r="K147" s="212"/>
      <c r="L147" s="217"/>
      <c r="M147" s="218"/>
      <c r="N147" s="219"/>
      <c r="O147" s="219"/>
      <c r="P147" s="219"/>
      <c r="Q147" s="219"/>
      <c r="R147" s="219"/>
      <c r="S147" s="219"/>
      <c r="T147" s="220"/>
      <c r="AT147" s="221" t="s">
        <v>232</v>
      </c>
      <c r="AU147" s="221" t="s">
        <v>89</v>
      </c>
      <c r="AV147" s="12" t="s">
        <v>89</v>
      </c>
      <c r="AW147" s="12" t="s">
        <v>36</v>
      </c>
      <c r="AX147" s="12" t="s">
        <v>80</v>
      </c>
      <c r="AY147" s="221" t="s">
        <v>219</v>
      </c>
    </row>
    <row r="148" spans="2:65" s="13" customFormat="1" ht="11.25">
      <c r="B148" s="222"/>
      <c r="C148" s="223"/>
      <c r="D148" s="208" t="s">
        <v>232</v>
      </c>
      <c r="E148" s="224" t="s">
        <v>1</v>
      </c>
      <c r="F148" s="225" t="s">
        <v>234</v>
      </c>
      <c r="G148" s="223"/>
      <c r="H148" s="226">
        <v>2</v>
      </c>
      <c r="I148" s="227"/>
      <c r="J148" s="223"/>
      <c r="K148" s="223"/>
      <c r="L148" s="228"/>
      <c r="M148" s="229"/>
      <c r="N148" s="230"/>
      <c r="O148" s="230"/>
      <c r="P148" s="230"/>
      <c r="Q148" s="230"/>
      <c r="R148" s="230"/>
      <c r="S148" s="230"/>
      <c r="T148" s="231"/>
      <c r="AT148" s="232" t="s">
        <v>232</v>
      </c>
      <c r="AU148" s="232" t="s">
        <v>89</v>
      </c>
      <c r="AV148" s="13" t="s">
        <v>225</v>
      </c>
      <c r="AW148" s="13" t="s">
        <v>36</v>
      </c>
      <c r="AX148" s="13" t="s">
        <v>87</v>
      </c>
      <c r="AY148" s="232" t="s">
        <v>219</v>
      </c>
    </row>
    <row r="149" spans="2:65" s="1" customFormat="1" ht="24" customHeight="1">
      <c r="B149" s="33"/>
      <c r="C149" s="195" t="s">
        <v>248</v>
      </c>
      <c r="D149" s="195" t="s">
        <v>221</v>
      </c>
      <c r="E149" s="196" t="s">
        <v>384</v>
      </c>
      <c r="F149" s="197" t="s">
        <v>385</v>
      </c>
      <c r="G149" s="198" t="s">
        <v>224</v>
      </c>
      <c r="H149" s="199">
        <v>1</v>
      </c>
      <c r="I149" s="200"/>
      <c r="J149" s="201">
        <f>ROUND(I149*H149,2)</f>
        <v>0</v>
      </c>
      <c r="K149" s="197" t="s">
        <v>1</v>
      </c>
      <c r="L149" s="37"/>
      <c r="M149" s="202" t="s">
        <v>1</v>
      </c>
      <c r="N149" s="203" t="s">
        <v>45</v>
      </c>
      <c r="O149" s="65"/>
      <c r="P149" s="204">
        <f>O149*H149</f>
        <v>0</v>
      </c>
      <c r="Q149" s="204">
        <v>0</v>
      </c>
      <c r="R149" s="204">
        <f>Q149*H149</f>
        <v>0</v>
      </c>
      <c r="S149" s="204">
        <v>0</v>
      </c>
      <c r="T149" s="205">
        <f>S149*H149</f>
        <v>0</v>
      </c>
      <c r="AR149" s="206" t="s">
        <v>225</v>
      </c>
      <c r="AT149" s="206" t="s">
        <v>221</v>
      </c>
      <c r="AU149" s="206" t="s">
        <v>89</v>
      </c>
      <c r="AY149" s="16" t="s">
        <v>219</v>
      </c>
      <c r="BE149" s="207">
        <f>IF(N149="základní",J149,0)</f>
        <v>0</v>
      </c>
      <c r="BF149" s="207">
        <f>IF(N149="snížená",J149,0)</f>
        <v>0</v>
      </c>
      <c r="BG149" s="207">
        <f>IF(N149="zákl. přenesená",J149,0)</f>
        <v>0</v>
      </c>
      <c r="BH149" s="207">
        <f>IF(N149="sníž. přenesená",J149,0)</f>
        <v>0</v>
      </c>
      <c r="BI149" s="207">
        <f>IF(N149="nulová",J149,0)</f>
        <v>0</v>
      </c>
      <c r="BJ149" s="16" t="s">
        <v>87</v>
      </c>
      <c r="BK149" s="207">
        <f>ROUND(I149*H149,2)</f>
        <v>0</v>
      </c>
      <c r="BL149" s="16" t="s">
        <v>225</v>
      </c>
      <c r="BM149" s="206" t="s">
        <v>178</v>
      </c>
    </row>
    <row r="150" spans="2:65" s="1" customFormat="1" ht="19.5">
      <c r="B150" s="33"/>
      <c r="C150" s="34"/>
      <c r="D150" s="208" t="s">
        <v>226</v>
      </c>
      <c r="E150" s="34"/>
      <c r="F150" s="209" t="s">
        <v>385</v>
      </c>
      <c r="G150" s="34"/>
      <c r="H150" s="34"/>
      <c r="I150" s="116"/>
      <c r="J150" s="34"/>
      <c r="K150" s="34"/>
      <c r="L150" s="37"/>
      <c r="M150" s="210"/>
      <c r="N150" s="65"/>
      <c r="O150" s="65"/>
      <c r="P150" s="65"/>
      <c r="Q150" s="65"/>
      <c r="R150" s="65"/>
      <c r="S150" s="65"/>
      <c r="T150" s="66"/>
      <c r="AT150" s="16" t="s">
        <v>226</v>
      </c>
      <c r="AU150" s="16" t="s">
        <v>89</v>
      </c>
    </row>
    <row r="151" spans="2:65" s="1" customFormat="1" ht="16.5" customHeight="1">
      <c r="B151" s="33"/>
      <c r="C151" s="195" t="s">
        <v>239</v>
      </c>
      <c r="D151" s="195" t="s">
        <v>221</v>
      </c>
      <c r="E151" s="196" t="s">
        <v>420</v>
      </c>
      <c r="F151" s="197" t="s">
        <v>421</v>
      </c>
      <c r="G151" s="198" t="s">
        <v>308</v>
      </c>
      <c r="H151" s="199">
        <v>0.187</v>
      </c>
      <c r="I151" s="200"/>
      <c r="J151" s="201">
        <f>ROUND(I151*H151,2)</f>
        <v>0</v>
      </c>
      <c r="K151" s="197" t="s">
        <v>1</v>
      </c>
      <c r="L151" s="37"/>
      <c r="M151" s="202" t="s">
        <v>1</v>
      </c>
      <c r="N151" s="203" t="s">
        <v>45</v>
      </c>
      <c r="O151" s="65"/>
      <c r="P151" s="204">
        <f>O151*H151</f>
        <v>0</v>
      </c>
      <c r="Q151" s="204">
        <v>0</v>
      </c>
      <c r="R151" s="204">
        <f>Q151*H151</f>
        <v>0</v>
      </c>
      <c r="S151" s="204">
        <v>0</v>
      </c>
      <c r="T151" s="205">
        <f>S151*H151</f>
        <v>0</v>
      </c>
      <c r="AR151" s="206" t="s">
        <v>225</v>
      </c>
      <c r="AT151" s="206" t="s">
        <v>221</v>
      </c>
      <c r="AU151" s="206" t="s">
        <v>89</v>
      </c>
      <c r="AY151" s="16" t="s">
        <v>219</v>
      </c>
      <c r="BE151" s="207">
        <f>IF(N151="základní",J151,0)</f>
        <v>0</v>
      </c>
      <c r="BF151" s="207">
        <f>IF(N151="snížená",J151,0)</f>
        <v>0</v>
      </c>
      <c r="BG151" s="207">
        <f>IF(N151="zákl. přenesená",J151,0)</f>
        <v>0</v>
      </c>
      <c r="BH151" s="207">
        <f>IF(N151="sníž. přenesená",J151,0)</f>
        <v>0</v>
      </c>
      <c r="BI151" s="207">
        <f>IF(N151="nulová",J151,0)</f>
        <v>0</v>
      </c>
      <c r="BJ151" s="16" t="s">
        <v>87</v>
      </c>
      <c r="BK151" s="207">
        <f>ROUND(I151*H151,2)</f>
        <v>0</v>
      </c>
      <c r="BL151" s="16" t="s">
        <v>225</v>
      </c>
      <c r="BM151" s="206" t="s">
        <v>252</v>
      </c>
    </row>
    <row r="152" spans="2:65" s="1" customFormat="1" ht="11.25">
      <c r="B152" s="33"/>
      <c r="C152" s="34"/>
      <c r="D152" s="208" t="s">
        <v>226</v>
      </c>
      <c r="E152" s="34"/>
      <c r="F152" s="209" t="s">
        <v>421</v>
      </c>
      <c r="G152" s="34"/>
      <c r="H152" s="34"/>
      <c r="I152" s="116"/>
      <c r="J152" s="34"/>
      <c r="K152" s="34"/>
      <c r="L152" s="37"/>
      <c r="M152" s="210"/>
      <c r="N152" s="65"/>
      <c r="O152" s="65"/>
      <c r="P152" s="65"/>
      <c r="Q152" s="65"/>
      <c r="R152" s="65"/>
      <c r="S152" s="65"/>
      <c r="T152" s="66"/>
      <c r="AT152" s="16" t="s">
        <v>226</v>
      </c>
      <c r="AU152" s="16" t="s">
        <v>89</v>
      </c>
    </row>
    <row r="153" spans="2:65" s="1" customFormat="1" ht="117">
      <c r="B153" s="33"/>
      <c r="C153" s="34"/>
      <c r="D153" s="208" t="s">
        <v>245</v>
      </c>
      <c r="E153" s="34"/>
      <c r="F153" s="233" t="s">
        <v>422</v>
      </c>
      <c r="G153" s="34"/>
      <c r="H153" s="34"/>
      <c r="I153" s="116"/>
      <c r="J153" s="34"/>
      <c r="K153" s="34"/>
      <c r="L153" s="37"/>
      <c r="M153" s="210"/>
      <c r="N153" s="65"/>
      <c r="O153" s="65"/>
      <c r="P153" s="65"/>
      <c r="Q153" s="65"/>
      <c r="R153" s="65"/>
      <c r="S153" s="65"/>
      <c r="T153" s="66"/>
      <c r="AT153" s="16" t="s">
        <v>245</v>
      </c>
      <c r="AU153" s="16" t="s">
        <v>89</v>
      </c>
    </row>
    <row r="154" spans="2:65" s="12" customFormat="1" ht="11.25">
      <c r="B154" s="211"/>
      <c r="C154" s="212"/>
      <c r="D154" s="208" t="s">
        <v>232</v>
      </c>
      <c r="E154" s="213" t="s">
        <v>1</v>
      </c>
      <c r="F154" s="214" t="s">
        <v>423</v>
      </c>
      <c r="G154" s="212"/>
      <c r="H154" s="215">
        <v>0.187</v>
      </c>
      <c r="I154" s="216"/>
      <c r="J154" s="212"/>
      <c r="K154" s="212"/>
      <c r="L154" s="217"/>
      <c r="M154" s="218"/>
      <c r="N154" s="219"/>
      <c r="O154" s="219"/>
      <c r="P154" s="219"/>
      <c r="Q154" s="219"/>
      <c r="R154" s="219"/>
      <c r="S154" s="219"/>
      <c r="T154" s="220"/>
      <c r="AT154" s="221" t="s">
        <v>232</v>
      </c>
      <c r="AU154" s="221" t="s">
        <v>89</v>
      </c>
      <c r="AV154" s="12" t="s">
        <v>89</v>
      </c>
      <c r="AW154" s="12" t="s">
        <v>36</v>
      </c>
      <c r="AX154" s="12" t="s">
        <v>80</v>
      </c>
      <c r="AY154" s="221" t="s">
        <v>219</v>
      </c>
    </row>
    <row r="155" spans="2:65" s="13" customFormat="1" ht="11.25">
      <c r="B155" s="222"/>
      <c r="C155" s="223"/>
      <c r="D155" s="208" t="s">
        <v>232</v>
      </c>
      <c r="E155" s="224" t="s">
        <v>1</v>
      </c>
      <c r="F155" s="225" t="s">
        <v>234</v>
      </c>
      <c r="G155" s="223"/>
      <c r="H155" s="226">
        <v>0.187</v>
      </c>
      <c r="I155" s="227"/>
      <c r="J155" s="223"/>
      <c r="K155" s="223"/>
      <c r="L155" s="228"/>
      <c r="M155" s="229"/>
      <c r="N155" s="230"/>
      <c r="O155" s="230"/>
      <c r="P155" s="230"/>
      <c r="Q155" s="230"/>
      <c r="R155" s="230"/>
      <c r="S155" s="230"/>
      <c r="T155" s="231"/>
      <c r="AT155" s="232" t="s">
        <v>232</v>
      </c>
      <c r="AU155" s="232" t="s">
        <v>89</v>
      </c>
      <c r="AV155" s="13" t="s">
        <v>225</v>
      </c>
      <c r="AW155" s="13" t="s">
        <v>36</v>
      </c>
      <c r="AX155" s="13" t="s">
        <v>87</v>
      </c>
      <c r="AY155" s="232" t="s">
        <v>219</v>
      </c>
    </row>
    <row r="156" spans="2:65" s="1" customFormat="1" ht="16.5" customHeight="1">
      <c r="B156" s="33"/>
      <c r="C156" s="195" t="s">
        <v>263</v>
      </c>
      <c r="D156" s="195" t="s">
        <v>221</v>
      </c>
      <c r="E156" s="196" t="s">
        <v>424</v>
      </c>
      <c r="F156" s="197" t="s">
        <v>425</v>
      </c>
      <c r="G156" s="198" t="s">
        <v>308</v>
      </c>
      <c r="H156" s="199">
        <v>0.187</v>
      </c>
      <c r="I156" s="200"/>
      <c r="J156" s="201">
        <f>ROUND(I156*H156,2)</f>
        <v>0</v>
      </c>
      <c r="K156" s="197" t="s">
        <v>1</v>
      </c>
      <c r="L156" s="37"/>
      <c r="M156" s="202" t="s">
        <v>1</v>
      </c>
      <c r="N156" s="203" t="s">
        <v>45</v>
      </c>
      <c r="O156" s="65"/>
      <c r="P156" s="204">
        <f>O156*H156</f>
        <v>0</v>
      </c>
      <c r="Q156" s="204">
        <v>0</v>
      </c>
      <c r="R156" s="204">
        <f>Q156*H156</f>
        <v>0</v>
      </c>
      <c r="S156" s="204">
        <v>0</v>
      </c>
      <c r="T156" s="205">
        <f>S156*H156</f>
        <v>0</v>
      </c>
      <c r="AR156" s="206" t="s">
        <v>225</v>
      </c>
      <c r="AT156" s="206" t="s">
        <v>221</v>
      </c>
      <c r="AU156" s="206" t="s">
        <v>89</v>
      </c>
      <c r="AY156" s="16" t="s">
        <v>219</v>
      </c>
      <c r="BE156" s="207">
        <f>IF(N156="základní",J156,0)</f>
        <v>0</v>
      </c>
      <c r="BF156" s="207">
        <f>IF(N156="snížená",J156,0)</f>
        <v>0</v>
      </c>
      <c r="BG156" s="207">
        <f>IF(N156="zákl. přenesená",J156,0)</f>
        <v>0</v>
      </c>
      <c r="BH156" s="207">
        <f>IF(N156="sníž. přenesená",J156,0)</f>
        <v>0</v>
      </c>
      <c r="BI156" s="207">
        <f>IF(N156="nulová",J156,0)</f>
        <v>0</v>
      </c>
      <c r="BJ156" s="16" t="s">
        <v>87</v>
      </c>
      <c r="BK156" s="207">
        <f>ROUND(I156*H156,2)</f>
        <v>0</v>
      </c>
      <c r="BL156" s="16" t="s">
        <v>225</v>
      </c>
      <c r="BM156" s="206" t="s">
        <v>259</v>
      </c>
    </row>
    <row r="157" spans="2:65" s="1" customFormat="1" ht="11.25">
      <c r="B157" s="33"/>
      <c r="C157" s="34"/>
      <c r="D157" s="208" t="s">
        <v>226</v>
      </c>
      <c r="E157" s="34"/>
      <c r="F157" s="209" t="s">
        <v>425</v>
      </c>
      <c r="G157" s="34"/>
      <c r="H157" s="34"/>
      <c r="I157" s="116"/>
      <c r="J157" s="34"/>
      <c r="K157" s="34"/>
      <c r="L157" s="37"/>
      <c r="M157" s="210"/>
      <c r="N157" s="65"/>
      <c r="O157" s="65"/>
      <c r="P157" s="65"/>
      <c r="Q157" s="65"/>
      <c r="R157" s="65"/>
      <c r="S157" s="65"/>
      <c r="T157" s="66"/>
      <c r="AT157" s="16" t="s">
        <v>226</v>
      </c>
      <c r="AU157" s="16" t="s">
        <v>89</v>
      </c>
    </row>
    <row r="158" spans="2:65" s="11" customFormat="1" ht="22.9" customHeight="1">
      <c r="B158" s="179"/>
      <c r="C158" s="180"/>
      <c r="D158" s="181" t="s">
        <v>79</v>
      </c>
      <c r="E158" s="193" t="s">
        <v>386</v>
      </c>
      <c r="F158" s="193" t="s">
        <v>387</v>
      </c>
      <c r="G158" s="180"/>
      <c r="H158" s="180"/>
      <c r="I158" s="183"/>
      <c r="J158" s="194">
        <f>BK158</f>
        <v>0</v>
      </c>
      <c r="K158" s="180"/>
      <c r="L158" s="185"/>
      <c r="M158" s="186"/>
      <c r="N158" s="187"/>
      <c r="O158" s="187"/>
      <c r="P158" s="188">
        <f>SUM(P159:P165)</f>
        <v>0</v>
      </c>
      <c r="Q158" s="187"/>
      <c r="R158" s="188">
        <f>SUM(R159:R165)</f>
        <v>0</v>
      </c>
      <c r="S158" s="187"/>
      <c r="T158" s="189">
        <f>SUM(T159:T165)</f>
        <v>0</v>
      </c>
      <c r="AR158" s="190" t="s">
        <v>87</v>
      </c>
      <c r="AT158" s="191" t="s">
        <v>79</v>
      </c>
      <c r="AU158" s="191" t="s">
        <v>87</v>
      </c>
      <c r="AY158" s="190" t="s">
        <v>219</v>
      </c>
      <c r="BK158" s="192">
        <f>SUM(BK159:BK165)</f>
        <v>0</v>
      </c>
    </row>
    <row r="159" spans="2:65" s="1" customFormat="1" ht="16.5" customHeight="1">
      <c r="B159" s="33"/>
      <c r="C159" s="195" t="s">
        <v>243</v>
      </c>
      <c r="D159" s="195" t="s">
        <v>221</v>
      </c>
      <c r="E159" s="196" t="s">
        <v>426</v>
      </c>
      <c r="F159" s="197" t="s">
        <v>427</v>
      </c>
      <c r="G159" s="198" t="s">
        <v>251</v>
      </c>
      <c r="H159" s="199">
        <v>0.01</v>
      </c>
      <c r="I159" s="200"/>
      <c r="J159" s="201">
        <f>ROUND(I159*H159,2)</f>
        <v>0</v>
      </c>
      <c r="K159" s="197" t="s">
        <v>1</v>
      </c>
      <c r="L159" s="37"/>
      <c r="M159" s="202" t="s">
        <v>1</v>
      </c>
      <c r="N159" s="203" t="s">
        <v>45</v>
      </c>
      <c r="O159" s="65"/>
      <c r="P159" s="204">
        <f>O159*H159</f>
        <v>0</v>
      </c>
      <c r="Q159" s="204">
        <v>0</v>
      </c>
      <c r="R159" s="204">
        <f>Q159*H159</f>
        <v>0</v>
      </c>
      <c r="S159" s="204">
        <v>0</v>
      </c>
      <c r="T159" s="205">
        <f>S159*H159</f>
        <v>0</v>
      </c>
      <c r="AR159" s="206" t="s">
        <v>225</v>
      </c>
      <c r="AT159" s="206" t="s">
        <v>221</v>
      </c>
      <c r="AU159" s="206" t="s">
        <v>89</v>
      </c>
      <c r="AY159" s="16" t="s">
        <v>219</v>
      </c>
      <c r="BE159" s="207">
        <f>IF(N159="základní",J159,0)</f>
        <v>0</v>
      </c>
      <c r="BF159" s="207">
        <f>IF(N159="snížená",J159,0)</f>
        <v>0</v>
      </c>
      <c r="BG159" s="207">
        <f>IF(N159="zákl. přenesená",J159,0)</f>
        <v>0</v>
      </c>
      <c r="BH159" s="207">
        <f>IF(N159="sníž. přenesená",J159,0)</f>
        <v>0</v>
      </c>
      <c r="BI159" s="207">
        <f>IF(N159="nulová",J159,0)</f>
        <v>0</v>
      </c>
      <c r="BJ159" s="16" t="s">
        <v>87</v>
      </c>
      <c r="BK159" s="207">
        <f>ROUND(I159*H159,2)</f>
        <v>0</v>
      </c>
      <c r="BL159" s="16" t="s">
        <v>225</v>
      </c>
      <c r="BM159" s="206" t="s">
        <v>266</v>
      </c>
    </row>
    <row r="160" spans="2:65" s="1" customFormat="1" ht="11.25">
      <c r="B160" s="33"/>
      <c r="C160" s="34"/>
      <c r="D160" s="208" t="s">
        <v>226</v>
      </c>
      <c r="E160" s="34"/>
      <c r="F160" s="209" t="s">
        <v>427</v>
      </c>
      <c r="G160" s="34"/>
      <c r="H160" s="34"/>
      <c r="I160" s="116"/>
      <c r="J160" s="34"/>
      <c r="K160" s="34"/>
      <c r="L160" s="37"/>
      <c r="M160" s="210"/>
      <c r="N160" s="65"/>
      <c r="O160" s="65"/>
      <c r="P160" s="65"/>
      <c r="Q160" s="65"/>
      <c r="R160" s="65"/>
      <c r="S160" s="65"/>
      <c r="T160" s="66"/>
      <c r="AT160" s="16" t="s">
        <v>226</v>
      </c>
      <c r="AU160" s="16" t="s">
        <v>89</v>
      </c>
    </row>
    <row r="161" spans="2:65" s="1" customFormat="1" ht="24" customHeight="1">
      <c r="B161" s="33"/>
      <c r="C161" s="195" t="s">
        <v>261</v>
      </c>
      <c r="D161" s="195" t="s">
        <v>221</v>
      </c>
      <c r="E161" s="196" t="s">
        <v>272</v>
      </c>
      <c r="F161" s="197" t="s">
        <v>273</v>
      </c>
      <c r="G161" s="198" t="s">
        <v>251</v>
      </c>
      <c r="H161" s="199">
        <v>0.01</v>
      </c>
      <c r="I161" s="200"/>
      <c r="J161" s="201">
        <f>ROUND(I161*H161,2)</f>
        <v>0</v>
      </c>
      <c r="K161" s="197" t="s">
        <v>1</v>
      </c>
      <c r="L161" s="37"/>
      <c r="M161" s="202" t="s">
        <v>1</v>
      </c>
      <c r="N161" s="203" t="s">
        <v>45</v>
      </c>
      <c r="O161" s="65"/>
      <c r="P161" s="204">
        <f>O161*H161</f>
        <v>0</v>
      </c>
      <c r="Q161" s="204">
        <v>0</v>
      </c>
      <c r="R161" s="204">
        <f>Q161*H161</f>
        <v>0</v>
      </c>
      <c r="S161" s="204">
        <v>0</v>
      </c>
      <c r="T161" s="205">
        <f>S161*H161</f>
        <v>0</v>
      </c>
      <c r="AR161" s="206" t="s">
        <v>225</v>
      </c>
      <c r="AT161" s="206" t="s">
        <v>221</v>
      </c>
      <c r="AU161" s="206" t="s">
        <v>89</v>
      </c>
      <c r="AY161" s="16" t="s">
        <v>219</v>
      </c>
      <c r="BE161" s="207">
        <f>IF(N161="základní",J161,0)</f>
        <v>0</v>
      </c>
      <c r="BF161" s="207">
        <f>IF(N161="snížená",J161,0)</f>
        <v>0</v>
      </c>
      <c r="BG161" s="207">
        <f>IF(N161="zákl. přenesená",J161,0)</f>
        <v>0</v>
      </c>
      <c r="BH161" s="207">
        <f>IF(N161="sníž. přenesená",J161,0)</f>
        <v>0</v>
      </c>
      <c r="BI161" s="207">
        <f>IF(N161="nulová",J161,0)</f>
        <v>0</v>
      </c>
      <c r="BJ161" s="16" t="s">
        <v>87</v>
      </c>
      <c r="BK161" s="207">
        <f>ROUND(I161*H161,2)</f>
        <v>0</v>
      </c>
      <c r="BL161" s="16" t="s">
        <v>225</v>
      </c>
      <c r="BM161" s="206" t="s">
        <v>269</v>
      </c>
    </row>
    <row r="162" spans="2:65" s="1" customFormat="1" ht="19.5">
      <c r="B162" s="33"/>
      <c r="C162" s="34"/>
      <c r="D162" s="208" t="s">
        <v>226</v>
      </c>
      <c r="E162" s="34"/>
      <c r="F162" s="209" t="s">
        <v>273</v>
      </c>
      <c r="G162" s="34"/>
      <c r="H162" s="34"/>
      <c r="I162" s="116"/>
      <c r="J162" s="34"/>
      <c r="K162" s="34"/>
      <c r="L162" s="37"/>
      <c r="M162" s="210"/>
      <c r="N162" s="65"/>
      <c r="O162" s="65"/>
      <c r="P162" s="65"/>
      <c r="Q162" s="65"/>
      <c r="R162" s="65"/>
      <c r="S162" s="65"/>
      <c r="T162" s="66"/>
      <c r="AT162" s="16" t="s">
        <v>226</v>
      </c>
      <c r="AU162" s="16" t="s">
        <v>89</v>
      </c>
    </row>
    <row r="163" spans="2:65" s="1" customFormat="1" ht="16.5" customHeight="1">
      <c r="B163" s="33"/>
      <c r="C163" s="195" t="s">
        <v>154</v>
      </c>
      <c r="D163" s="195" t="s">
        <v>221</v>
      </c>
      <c r="E163" s="196" t="s">
        <v>275</v>
      </c>
      <c r="F163" s="197" t="s">
        <v>276</v>
      </c>
      <c r="G163" s="198" t="s">
        <v>251</v>
      </c>
      <c r="H163" s="199">
        <v>1.0999999999999999E-2</v>
      </c>
      <c r="I163" s="200"/>
      <c r="J163" s="201">
        <f>ROUND(I163*H163,2)</f>
        <v>0</v>
      </c>
      <c r="K163" s="197" t="s">
        <v>230</v>
      </c>
      <c r="L163" s="37"/>
      <c r="M163" s="202" t="s">
        <v>1</v>
      </c>
      <c r="N163" s="203" t="s">
        <v>45</v>
      </c>
      <c r="O163" s="65"/>
      <c r="P163" s="204">
        <f>O163*H163</f>
        <v>0</v>
      </c>
      <c r="Q163" s="204">
        <v>0</v>
      </c>
      <c r="R163" s="204">
        <f>Q163*H163</f>
        <v>0</v>
      </c>
      <c r="S163" s="204">
        <v>0</v>
      </c>
      <c r="T163" s="205">
        <f>S163*H163</f>
        <v>0</v>
      </c>
      <c r="AR163" s="206" t="s">
        <v>225</v>
      </c>
      <c r="AT163" s="206" t="s">
        <v>221</v>
      </c>
      <c r="AU163" s="206" t="s">
        <v>89</v>
      </c>
      <c r="AY163" s="16" t="s">
        <v>219</v>
      </c>
      <c r="BE163" s="207">
        <f>IF(N163="základní",J163,0)</f>
        <v>0</v>
      </c>
      <c r="BF163" s="207">
        <f>IF(N163="snížená",J163,0)</f>
        <v>0</v>
      </c>
      <c r="BG163" s="207">
        <f>IF(N163="zákl. přenesená",J163,0)</f>
        <v>0</v>
      </c>
      <c r="BH163" s="207">
        <f>IF(N163="sníž. přenesená",J163,0)</f>
        <v>0</v>
      </c>
      <c r="BI163" s="207">
        <f>IF(N163="nulová",J163,0)</f>
        <v>0</v>
      </c>
      <c r="BJ163" s="16" t="s">
        <v>87</v>
      </c>
      <c r="BK163" s="207">
        <f>ROUND(I163*H163,2)</f>
        <v>0</v>
      </c>
      <c r="BL163" s="16" t="s">
        <v>225</v>
      </c>
      <c r="BM163" s="206" t="s">
        <v>274</v>
      </c>
    </row>
    <row r="164" spans="2:65" s="1" customFormat="1" ht="19.5">
      <c r="B164" s="33"/>
      <c r="C164" s="34"/>
      <c r="D164" s="208" t="s">
        <v>226</v>
      </c>
      <c r="E164" s="34"/>
      <c r="F164" s="209" t="s">
        <v>278</v>
      </c>
      <c r="G164" s="34"/>
      <c r="H164" s="34"/>
      <c r="I164" s="116"/>
      <c r="J164" s="34"/>
      <c r="K164" s="34"/>
      <c r="L164" s="37"/>
      <c r="M164" s="210"/>
      <c r="N164" s="65"/>
      <c r="O164" s="65"/>
      <c r="P164" s="65"/>
      <c r="Q164" s="65"/>
      <c r="R164" s="65"/>
      <c r="S164" s="65"/>
      <c r="T164" s="66"/>
      <c r="AT164" s="16" t="s">
        <v>226</v>
      </c>
      <c r="AU164" s="16" t="s">
        <v>89</v>
      </c>
    </row>
    <row r="165" spans="2:65" s="1" customFormat="1" ht="29.25">
      <c r="B165" s="33"/>
      <c r="C165" s="34"/>
      <c r="D165" s="208" t="s">
        <v>245</v>
      </c>
      <c r="E165" s="34"/>
      <c r="F165" s="233" t="s">
        <v>279</v>
      </c>
      <c r="G165" s="34"/>
      <c r="H165" s="34"/>
      <c r="I165" s="116"/>
      <c r="J165" s="34"/>
      <c r="K165" s="34"/>
      <c r="L165" s="37"/>
      <c r="M165" s="210"/>
      <c r="N165" s="65"/>
      <c r="O165" s="65"/>
      <c r="P165" s="65"/>
      <c r="Q165" s="65"/>
      <c r="R165" s="65"/>
      <c r="S165" s="65"/>
      <c r="T165" s="66"/>
      <c r="AT165" s="16" t="s">
        <v>245</v>
      </c>
      <c r="AU165" s="16" t="s">
        <v>89</v>
      </c>
    </row>
    <row r="166" spans="2:65" s="11" customFormat="1" ht="25.9" customHeight="1">
      <c r="B166" s="179"/>
      <c r="C166" s="180"/>
      <c r="D166" s="181" t="s">
        <v>79</v>
      </c>
      <c r="E166" s="182" t="s">
        <v>388</v>
      </c>
      <c r="F166" s="182" t="s">
        <v>389</v>
      </c>
      <c r="G166" s="180"/>
      <c r="H166" s="180"/>
      <c r="I166" s="183"/>
      <c r="J166" s="184">
        <f>BK166</f>
        <v>0</v>
      </c>
      <c r="K166" s="180"/>
      <c r="L166" s="185"/>
      <c r="M166" s="186"/>
      <c r="N166" s="187"/>
      <c r="O166" s="187"/>
      <c r="P166" s="188">
        <f>P167</f>
        <v>0</v>
      </c>
      <c r="Q166" s="187"/>
      <c r="R166" s="188">
        <f>R167</f>
        <v>0</v>
      </c>
      <c r="S166" s="187"/>
      <c r="T166" s="189">
        <f>T167</f>
        <v>0</v>
      </c>
      <c r="AR166" s="190" t="s">
        <v>89</v>
      </c>
      <c r="AT166" s="191" t="s">
        <v>79</v>
      </c>
      <c r="AU166" s="191" t="s">
        <v>80</v>
      </c>
      <c r="AY166" s="190" t="s">
        <v>219</v>
      </c>
      <c r="BK166" s="192">
        <f>BK167</f>
        <v>0</v>
      </c>
    </row>
    <row r="167" spans="2:65" s="11" customFormat="1" ht="22.9" customHeight="1">
      <c r="B167" s="179"/>
      <c r="C167" s="180"/>
      <c r="D167" s="181" t="s">
        <v>79</v>
      </c>
      <c r="E167" s="193" t="s">
        <v>390</v>
      </c>
      <c r="F167" s="193" t="s">
        <v>391</v>
      </c>
      <c r="G167" s="180"/>
      <c r="H167" s="180"/>
      <c r="I167" s="183"/>
      <c r="J167" s="194">
        <f>BK167</f>
        <v>0</v>
      </c>
      <c r="K167" s="180"/>
      <c r="L167" s="185"/>
      <c r="M167" s="186"/>
      <c r="N167" s="187"/>
      <c r="O167" s="187"/>
      <c r="P167" s="188">
        <f>SUM(P168:P174)</f>
        <v>0</v>
      </c>
      <c r="Q167" s="187"/>
      <c r="R167" s="188">
        <f>SUM(R168:R174)</f>
        <v>0</v>
      </c>
      <c r="S167" s="187"/>
      <c r="T167" s="189">
        <f>SUM(T168:T174)</f>
        <v>0</v>
      </c>
      <c r="AR167" s="190" t="s">
        <v>89</v>
      </c>
      <c r="AT167" s="191" t="s">
        <v>79</v>
      </c>
      <c r="AU167" s="191" t="s">
        <v>87</v>
      </c>
      <c r="AY167" s="190" t="s">
        <v>219</v>
      </c>
      <c r="BK167" s="192">
        <f>SUM(BK168:BK174)</f>
        <v>0</v>
      </c>
    </row>
    <row r="168" spans="2:65" s="1" customFormat="1" ht="24" customHeight="1">
      <c r="B168" s="33"/>
      <c r="C168" s="195" t="s">
        <v>170</v>
      </c>
      <c r="D168" s="195" t="s">
        <v>221</v>
      </c>
      <c r="E168" s="196" t="s">
        <v>392</v>
      </c>
      <c r="F168" s="197" t="s">
        <v>393</v>
      </c>
      <c r="G168" s="198" t="s">
        <v>224</v>
      </c>
      <c r="H168" s="199">
        <v>1</v>
      </c>
      <c r="I168" s="200"/>
      <c r="J168" s="201">
        <f>ROUND(I168*H168,2)</f>
        <v>0</v>
      </c>
      <c r="K168" s="197" t="s">
        <v>230</v>
      </c>
      <c r="L168" s="37"/>
      <c r="M168" s="202" t="s">
        <v>1</v>
      </c>
      <c r="N168" s="203" t="s">
        <v>45</v>
      </c>
      <c r="O168" s="65"/>
      <c r="P168" s="204">
        <f>O168*H168</f>
        <v>0</v>
      </c>
      <c r="Q168" s="204">
        <v>0</v>
      </c>
      <c r="R168" s="204">
        <f>Q168*H168</f>
        <v>0</v>
      </c>
      <c r="S168" s="204">
        <v>0</v>
      </c>
      <c r="T168" s="205">
        <f>S168*H168</f>
        <v>0</v>
      </c>
      <c r="AR168" s="206" t="s">
        <v>259</v>
      </c>
      <c r="AT168" s="206" t="s">
        <v>221</v>
      </c>
      <c r="AU168" s="206" t="s">
        <v>89</v>
      </c>
      <c r="AY168" s="16" t="s">
        <v>219</v>
      </c>
      <c r="BE168" s="207">
        <f>IF(N168="základní",J168,0)</f>
        <v>0</v>
      </c>
      <c r="BF168" s="207">
        <f>IF(N168="snížená",J168,0)</f>
        <v>0</v>
      </c>
      <c r="BG168" s="207">
        <f>IF(N168="zákl. přenesená",J168,0)</f>
        <v>0</v>
      </c>
      <c r="BH168" s="207">
        <f>IF(N168="sníž. přenesená",J168,0)</f>
        <v>0</v>
      </c>
      <c r="BI168" s="207">
        <f>IF(N168="nulová",J168,0)</f>
        <v>0</v>
      </c>
      <c r="BJ168" s="16" t="s">
        <v>87</v>
      </c>
      <c r="BK168" s="207">
        <f>ROUND(I168*H168,2)</f>
        <v>0</v>
      </c>
      <c r="BL168" s="16" t="s">
        <v>259</v>
      </c>
      <c r="BM168" s="206" t="s">
        <v>277</v>
      </c>
    </row>
    <row r="169" spans="2:65" s="1" customFormat="1" ht="11.25">
      <c r="B169" s="33"/>
      <c r="C169" s="34"/>
      <c r="D169" s="208" t="s">
        <v>226</v>
      </c>
      <c r="E169" s="34"/>
      <c r="F169" s="209" t="s">
        <v>394</v>
      </c>
      <c r="G169" s="34"/>
      <c r="H169" s="34"/>
      <c r="I169" s="116"/>
      <c r="J169" s="34"/>
      <c r="K169" s="34"/>
      <c r="L169" s="37"/>
      <c r="M169" s="210"/>
      <c r="N169" s="65"/>
      <c r="O169" s="65"/>
      <c r="P169" s="65"/>
      <c r="Q169" s="65"/>
      <c r="R169" s="65"/>
      <c r="S169" s="65"/>
      <c r="T169" s="66"/>
      <c r="AT169" s="16" t="s">
        <v>226</v>
      </c>
      <c r="AU169" s="16" t="s">
        <v>89</v>
      </c>
    </row>
    <row r="170" spans="2:65" s="1" customFormat="1" ht="16.5" customHeight="1">
      <c r="B170" s="33"/>
      <c r="C170" s="252" t="s">
        <v>178</v>
      </c>
      <c r="D170" s="252" t="s">
        <v>355</v>
      </c>
      <c r="E170" s="253" t="s">
        <v>428</v>
      </c>
      <c r="F170" s="254" t="s">
        <v>429</v>
      </c>
      <c r="G170" s="255" t="s">
        <v>224</v>
      </c>
      <c r="H170" s="256">
        <v>1</v>
      </c>
      <c r="I170" s="257"/>
      <c r="J170" s="258">
        <f>ROUND(I170*H170,2)</f>
        <v>0</v>
      </c>
      <c r="K170" s="254" t="s">
        <v>1</v>
      </c>
      <c r="L170" s="259"/>
      <c r="M170" s="260" t="s">
        <v>1</v>
      </c>
      <c r="N170" s="261" t="s">
        <v>45</v>
      </c>
      <c r="O170" s="65"/>
      <c r="P170" s="204">
        <f>O170*H170</f>
        <v>0</v>
      </c>
      <c r="Q170" s="204">
        <v>0</v>
      </c>
      <c r="R170" s="204">
        <f>Q170*H170</f>
        <v>0</v>
      </c>
      <c r="S170" s="204">
        <v>0</v>
      </c>
      <c r="T170" s="205">
        <f>S170*H170</f>
        <v>0</v>
      </c>
      <c r="AR170" s="206" t="s">
        <v>366</v>
      </c>
      <c r="AT170" s="206" t="s">
        <v>355</v>
      </c>
      <c r="AU170" s="206" t="s">
        <v>89</v>
      </c>
      <c r="AY170" s="16" t="s">
        <v>219</v>
      </c>
      <c r="BE170" s="207">
        <f>IF(N170="základní",J170,0)</f>
        <v>0</v>
      </c>
      <c r="BF170" s="207">
        <f>IF(N170="snížená",J170,0)</f>
        <v>0</v>
      </c>
      <c r="BG170" s="207">
        <f>IF(N170="zákl. přenesená",J170,0)</f>
        <v>0</v>
      </c>
      <c r="BH170" s="207">
        <f>IF(N170="sníž. přenesená",J170,0)</f>
        <v>0</v>
      </c>
      <c r="BI170" s="207">
        <f>IF(N170="nulová",J170,0)</f>
        <v>0</v>
      </c>
      <c r="BJ170" s="16" t="s">
        <v>87</v>
      </c>
      <c r="BK170" s="207">
        <f>ROUND(I170*H170,2)</f>
        <v>0</v>
      </c>
      <c r="BL170" s="16" t="s">
        <v>259</v>
      </c>
      <c r="BM170" s="206" t="s">
        <v>363</v>
      </c>
    </row>
    <row r="171" spans="2:65" s="1" customFormat="1" ht="11.25">
      <c r="B171" s="33"/>
      <c r="C171" s="34"/>
      <c r="D171" s="208" t="s">
        <v>226</v>
      </c>
      <c r="E171" s="34"/>
      <c r="F171" s="209" t="s">
        <v>429</v>
      </c>
      <c r="G171" s="34"/>
      <c r="H171" s="34"/>
      <c r="I171" s="116"/>
      <c r="J171" s="34"/>
      <c r="K171" s="34"/>
      <c r="L171" s="37"/>
      <c r="M171" s="210"/>
      <c r="N171" s="65"/>
      <c r="O171" s="65"/>
      <c r="P171" s="65"/>
      <c r="Q171" s="65"/>
      <c r="R171" s="65"/>
      <c r="S171" s="65"/>
      <c r="T171" s="66"/>
      <c r="AT171" s="16" t="s">
        <v>226</v>
      </c>
      <c r="AU171" s="16" t="s">
        <v>89</v>
      </c>
    </row>
    <row r="172" spans="2:65" s="1" customFormat="1" ht="24" customHeight="1">
      <c r="B172" s="33"/>
      <c r="C172" s="195" t="s">
        <v>430</v>
      </c>
      <c r="D172" s="195" t="s">
        <v>221</v>
      </c>
      <c r="E172" s="196" t="s">
        <v>398</v>
      </c>
      <c r="F172" s="197" t="s">
        <v>399</v>
      </c>
      <c r="G172" s="198" t="s">
        <v>286</v>
      </c>
      <c r="H172" s="237"/>
      <c r="I172" s="200"/>
      <c r="J172" s="201">
        <f>ROUND(I172*H172,2)</f>
        <v>0</v>
      </c>
      <c r="K172" s="197" t="s">
        <v>230</v>
      </c>
      <c r="L172" s="37"/>
      <c r="M172" s="202" t="s">
        <v>1</v>
      </c>
      <c r="N172" s="203" t="s">
        <v>45</v>
      </c>
      <c r="O172" s="65"/>
      <c r="P172" s="204">
        <f>O172*H172</f>
        <v>0</v>
      </c>
      <c r="Q172" s="204">
        <v>0</v>
      </c>
      <c r="R172" s="204">
        <f>Q172*H172</f>
        <v>0</v>
      </c>
      <c r="S172" s="204">
        <v>0</v>
      </c>
      <c r="T172" s="205">
        <f>S172*H172</f>
        <v>0</v>
      </c>
      <c r="AR172" s="206" t="s">
        <v>259</v>
      </c>
      <c r="AT172" s="206" t="s">
        <v>221</v>
      </c>
      <c r="AU172" s="206" t="s">
        <v>89</v>
      </c>
      <c r="AY172" s="16" t="s">
        <v>219</v>
      </c>
      <c r="BE172" s="207">
        <f>IF(N172="základní",J172,0)</f>
        <v>0</v>
      </c>
      <c r="BF172" s="207">
        <f>IF(N172="snížená",J172,0)</f>
        <v>0</v>
      </c>
      <c r="BG172" s="207">
        <f>IF(N172="zákl. přenesená",J172,0)</f>
        <v>0</v>
      </c>
      <c r="BH172" s="207">
        <f>IF(N172="sníž. přenesená",J172,0)</f>
        <v>0</v>
      </c>
      <c r="BI172" s="207">
        <f>IF(N172="nulová",J172,0)</f>
        <v>0</v>
      </c>
      <c r="BJ172" s="16" t="s">
        <v>87</v>
      </c>
      <c r="BK172" s="207">
        <f>ROUND(I172*H172,2)</f>
        <v>0</v>
      </c>
      <c r="BL172" s="16" t="s">
        <v>259</v>
      </c>
      <c r="BM172" s="206" t="s">
        <v>431</v>
      </c>
    </row>
    <row r="173" spans="2:65" s="1" customFormat="1" ht="29.25">
      <c r="B173" s="33"/>
      <c r="C173" s="34"/>
      <c r="D173" s="208" t="s">
        <v>226</v>
      </c>
      <c r="E173" s="34"/>
      <c r="F173" s="209" t="s">
        <v>401</v>
      </c>
      <c r="G173" s="34"/>
      <c r="H173" s="34"/>
      <c r="I173" s="116"/>
      <c r="J173" s="34"/>
      <c r="K173" s="34"/>
      <c r="L173" s="37"/>
      <c r="M173" s="210"/>
      <c r="N173" s="65"/>
      <c r="O173" s="65"/>
      <c r="P173" s="65"/>
      <c r="Q173" s="65"/>
      <c r="R173" s="65"/>
      <c r="S173" s="65"/>
      <c r="T173" s="66"/>
      <c r="AT173" s="16" t="s">
        <v>226</v>
      </c>
      <c r="AU173" s="16" t="s">
        <v>89</v>
      </c>
    </row>
    <row r="174" spans="2:65" s="1" customFormat="1" ht="107.25">
      <c r="B174" s="33"/>
      <c r="C174" s="34"/>
      <c r="D174" s="208" t="s">
        <v>245</v>
      </c>
      <c r="E174" s="34"/>
      <c r="F174" s="233" t="s">
        <v>402</v>
      </c>
      <c r="G174" s="34"/>
      <c r="H174" s="34"/>
      <c r="I174" s="116"/>
      <c r="J174" s="34"/>
      <c r="K174" s="34"/>
      <c r="L174" s="37"/>
      <c r="M174" s="234"/>
      <c r="N174" s="235"/>
      <c r="O174" s="235"/>
      <c r="P174" s="235"/>
      <c r="Q174" s="235"/>
      <c r="R174" s="235"/>
      <c r="S174" s="235"/>
      <c r="T174" s="236"/>
      <c r="AT174" s="16" t="s">
        <v>245</v>
      </c>
      <c r="AU174" s="16" t="s">
        <v>89</v>
      </c>
    </row>
    <row r="175" spans="2:65" s="1" customFormat="1" ht="6.95" customHeight="1">
      <c r="B175" s="48"/>
      <c r="C175" s="49"/>
      <c r="D175" s="49"/>
      <c r="E175" s="49"/>
      <c r="F175" s="49"/>
      <c r="G175" s="49"/>
      <c r="H175" s="49"/>
      <c r="I175" s="147"/>
      <c r="J175" s="49"/>
      <c r="K175" s="49"/>
      <c r="L175" s="37"/>
    </row>
  </sheetData>
  <sheetProtection algorithmName="SHA-512" hashValue="V8/Tob9+1NVLI5E1V8QC/PZlmYDmo9jN2SYdyO3boTs/FxMLiw4NYPs0dE4ipbkTPmXrgpLQAXf4vLpvMl29hA==" saltValue="7YTz8aBK6sDXg7pufaNSRf2bFdlOCa1a01GOJ9nj7MRv3HkVNkeUMpevXnkzk/VIh1+FuN+jnU+cGcn0U5Ijrw==" spinCount="100000" sheet="1" objects="1" scenarios="1" formatColumns="0" formatRows="0" autoFilter="0"/>
  <autoFilter ref="C126:K174"/>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5"/>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9"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3"/>
      <c r="M2" s="273"/>
      <c r="N2" s="273"/>
      <c r="O2" s="273"/>
      <c r="P2" s="273"/>
      <c r="Q2" s="273"/>
      <c r="R2" s="273"/>
      <c r="S2" s="273"/>
      <c r="T2" s="273"/>
      <c r="U2" s="273"/>
      <c r="V2" s="273"/>
      <c r="AT2" s="16" t="s">
        <v>161</v>
      </c>
    </row>
    <row r="3" spans="2:46" ht="6.95" customHeight="1">
      <c r="B3" s="110"/>
      <c r="C3" s="111"/>
      <c r="D3" s="111"/>
      <c r="E3" s="111"/>
      <c r="F3" s="111"/>
      <c r="G3" s="111"/>
      <c r="H3" s="111"/>
      <c r="I3" s="112"/>
      <c r="J3" s="111"/>
      <c r="K3" s="111"/>
      <c r="L3" s="19"/>
      <c r="AT3" s="16" t="s">
        <v>89</v>
      </c>
    </row>
    <row r="4" spans="2:46" ht="24.95" customHeight="1">
      <c r="B4" s="19"/>
      <c r="D4" s="113" t="s">
        <v>187</v>
      </c>
      <c r="L4" s="19"/>
      <c r="M4" s="114" t="s">
        <v>10</v>
      </c>
      <c r="AT4" s="16" t="s">
        <v>4</v>
      </c>
    </row>
    <row r="5" spans="2:46" ht="6.95" customHeight="1">
      <c r="B5" s="19"/>
      <c r="L5" s="19"/>
    </row>
    <row r="6" spans="2:46" ht="12" customHeight="1">
      <c r="B6" s="19"/>
      <c r="D6" s="115" t="s">
        <v>16</v>
      </c>
      <c r="L6" s="19"/>
    </row>
    <row r="7" spans="2:46" ht="16.5" customHeight="1">
      <c r="B7" s="19"/>
      <c r="E7" s="307" t="str">
        <f>'Rekapitulace stavby'!K6</f>
        <v>PPV, ř.km 0,000-18,500 - oprava betonového pláště</v>
      </c>
      <c r="F7" s="308"/>
      <c r="G7" s="308"/>
      <c r="H7" s="308"/>
      <c r="L7" s="19"/>
    </row>
    <row r="8" spans="2:46" ht="12" customHeight="1">
      <c r="B8" s="19"/>
      <c r="D8" s="115" t="s">
        <v>188</v>
      </c>
      <c r="L8" s="19"/>
    </row>
    <row r="9" spans="2:46" s="1" customFormat="1" ht="16.5" customHeight="1">
      <c r="B9" s="37"/>
      <c r="E9" s="307" t="s">
        <v>404</v>
      </c>
      <c r="F9" s="309"/>
      <c r="G9" s="309"/>
      <c r="H9" s="309"/>
      <c r="I9" s="116"/>
      <c r="L9" s="37"/>
    </row>
    <row r="10" spans="2:46" s="1" customFormat="1" ht="12" customHeight="1">
      <c r="B10" s="37"/>
      <c r="D10" s="115" t="s">
        <v>190</v>
      </c>
      <c r="I10" s="116"/>
      <c r="L10" s="37"/>
    </row>
    <row r="11" spans="2:46" s="1" customFormat="1" ht="36.950000000000003" customHeight="1">
      <c r="B11" s="37"/>
      <c r="E11" s="310" t="s">
        <v>432</v>
      </c>
      <c r="F11" s="309"/>
      <c r="G11" s="309"/>
      <c r="H11" s="309"/>
      <c r="I11" s="116"/>
      <c r="L11" s="37"/>
    </row>
    <row r="12" spans="2:46" s="1" customFormat="1" ht="11.25">
      <c r="B12" s="37"/>
      <c r="I12" s="116"/>
      <c r="L12" s="37"/>
    </row>
    <row r="13" spans="2:46" s="1" customFormat="1" ht="12" customHeight="1">
      <c r="B13" s="37"/>
      <c r="D13" s="115" t="s">
        <v>18</v>
      </c>
      <c r="F13" s="104" t="s">
        <v>1</v>
      </c>
      <c r="I13" s="117" t="s">
        <v>19</v>
      </c>
      <c r="J13" s="104" t="s">
        <v>1</v>
      </c>
      <c r="L13" s="37"/>
    </row>
    <row r="14" spans="2:46" s="1" customFormat="1" ht="12" customHeight="1">
      <c r="B14" s="37"/>
      <c r="D14" s="115" t="s">
        <v>20</v>
      </c>
      <c r="F14" s="104" t="s">
        <v>21</v>
      </c>
      <c r="I14" s="117" t="s">
        <v>22</v>
      </c>
      <c r="J14" s="118" t="str">
        <f>'Rekapitulace stavby'!AN8</f>
        <v>13. 5. 2019</v>
      </c>
      <c r="L14" s="37"/>
    </row>
    <row r="15" spans="2:46" s="1" customFormat="1" ht="10.9" customHeight="1">
      <c r="B15" s="37"/>
      <c r="I15" s="116"/>
      <c r="L15" s="37"/>
    </row>
    <row r="16" spans="2:46" s="1" customFormat="1" ht="12" customHeight="1">
      <c r="B16" s="37"/>
      <c r="D16" s="115" t="s">
        <v>24</v>
      </c>
      <c r="I16" s="117" t="s">
        <v>25</v>
      </c>
      <c r="J16" s="104" t="str">
        <f>IF('Rekapitulace stavby'!AN10="","",'Rekapitulace stavby'!AN10)</f>
        <v>70889988</v>
      </c>
      <c r="L16" s="37"/>
    </row>
    <row r="17" spans="2:12" s="1" customFormat="1" ht="18" customHeight="1">
      <c r="B17" s="37"/>
      <c r="E17" s="104" t="str">
        <f>IF('Rekapitulace stavby'!E11="","",'Rekapitulace stavby'!E11)</f>
        <v>Povodí Ohře, s.p.</v>
      </c>
      <c r="I17" s="117" t="s">
        <v>28</v>
      </c>
      <c r="J17" s="104" t="str">
        <f>IF('Rekapitulace stavby'!AN11="","",'Rekapitulace stavby'!AN11)</f>
        <v>CZ70889988</v>
      </c>
      <c r="L17" s="37"/>
    </row>
    <row r="18" spans="2:12" s="1" customFormat="1" ht="6.95" customHeight="1">
      <c r="B18" s="37"/>
      <c r="I18" s="116"/>
      <c r="L18" s="37"/>
    </row>
    <row r="19" spans="2:12" s="1" customFormat="1" ht="12" customHeight="1">
      <c r="B19" s="37"/>
      <c r="D19" s="115" t="s">
        <v>30</v>
      </c>
      <c r="I19" s="117" t="s">
        <v>25</v>
      </c>
      <c r="J19" s="29" t="str">
        <f>'Rekapitulace stavby'!AN13</f>
        <v>Vyplň údaj</v>
      </c>
      <c r="L19" s="37"/>
    </row>
    <row r="20" spans="2:12" s="1" customFormat="1" ht="18" customHeight="1">
      <c r="B20" s="37"/>
      <c r="E20" s="311" t="str">
        <f>'Rekapitulace stavby'!E14</f>
        <v>Vyplň údaj</v>
      </c>
      <c r="F20" s="312"/>
      <c r="G20" s="312"/>
      <c r="H20" s="312"/>
      <c r="I20" s="117" t="s">
        <v>28</v>
      </c>
      <c r="J20" s="29" t="str">
        <f>'Rekapitulace stavby'!AN14</f>
        <v>Vyplň údaj</v>
      </c>
      <c r="L20" s="37"/>
    </row>
    <row r="21" spans="2:12" s="1" customFormat="1" ht="6.95" customHeight="1">
      <c r="B21" s="37"/>
      <c r="I21" s="116"/>
      <c r="L21" s="37"/>
    </row>
    <row r="22" spans="2:12" s="1" customFormat="1" ht="12" customHeight="1">
      <c r="B22" s="37"/>
      <c r="D22" s="115" t="s">
        <v>32</v>
      </c>
      <c r="I22" s="117" t="s">
        <v>25</v>
      </c>
      <c r="J22" s="104" t="str">
        <f>IF('Rekapitulace stavby'!AN16="","",'Rekapitulace stavby'!AN16)</f>
        <v>44567430</v>
      </c>
      <c r="L22" s="37"/>
    </row>
    <row r="23" spans="2:12" s="1" customFormat="1" ht="18" customHeight="1">
      <c r="B23" s="37"/>
      <c r="E23" s="104" t="str">
        <f>IF('Rekapitulace stavby'!E17="","",'Rekapitulace stavby'!E17)</f>
        <v xml:space="preserve">AZ Consult, spol. s r.o. </v>
      </c>
      <c r="I23" s="117" t="s">
        <v>28</v>
      </c>
      <c r="J23" s="104" t="str">
        <f>IF('Rekapitulace stavby'!AN17="","",'Rekapitulace stavby'!AN17)</f>
        <v>CZ4456730</v>
      </c>
      <c r="L23" s="37"/>
    </row>
    <row r="24" spans="2:12" s="1" customFormat="1" ht="6.95" customHeight="1">
      <c r="B24" s="37"/>
      <c r="I24" s="116"/>
      <c r="L24" s="37"/>
    </row>
    <row r="25" spans="2:12" s="1" customFormat="1" ht="12" customHeight="1">
      <c r="B25" s="37"/>
      <c r="D25" s="115" t="s">
        <v>37</v>
      </c>
      <c r="I25" s="117" t="s">
        <v>25</v>
      </c>
      <c r="J25" s="104" t="str">
        <f>IF('Rekapitulace stavby'!AN19="","",'Rekapitulace stavby'!AN19)</f>
        <v/>
      </c>
      <c r="L25" s="37"/>
    </row>
    <row r="26" spans="2:12" s="1" customFormat="1" ht="18" customHeight="1">
      <c r="B26" s="37"/>
      <c r="E26" s="104" t="str">
        <f>IF('Rekapitulace stavby'!E20="","",'Rekapitulace stavby'!E20)</f>
        <v xml:space="preserve"> </v>
      </c>
      <c r="I26" s="117" t="s">
        <v>28</v>
      </c>
      <c r="J26" s="104" t="str">
        <f>IF('Rekapitulace stavby'!AN20="","",'Rekapitulace stavby'!AN20)</f>
        <v/>
      </c>
      <c r="L26" s="37"/>
    </row>
    <row r="27" spans="2:12" s="1" customFormat="1" ht="6.95" customHeight="1">
      <c r="B27" s="37"/>
      <c r="I27" s="116"/>
      <c r="L27" s="37"/>
    </row>
    <row r="28" spans="2:12" s="1" customFormat="1" ht="12" customHeight="1">
      <c r="B28" s="37"/>
      <c r="D28" s="115" t="s">
        <v>38</v>
      </c>
      <c r="I28" s="116"/>
      <c r="L28" s="37"/>
    </row>
    <row r="29" spans="2:12" s="7" customFormat="1" ht="16.5" customHeight="1">
      <c r="B29" s="119"/>
      <c r="E29" s="313" t="s">
        <v>406</v>
      </c>
      <c r="F29" s="313"/>
      <c r="G29" s="313"/>
      <c r="H29" s="313"/>
      <c r="I29" s="120"/>
      <c r="L29" s="119"/>
    </row>
    <row r="30" spans="2:12" s="1" customFormat="1" ht="6.95" customHeight="1">
      <c r="B30" s="37"/>
      <c r="I30" s="116"/>
      <c r="L30" s="37"/>
    </row>
    <row r="31" spans="2:12" s="1" customFormat="1" ht="6.95" customHeight="1">
      <c r="B31" s="37"/>
      <c r="D31" s="61"/>
      <c r="E31" s="61"/>
      <c r="F31" s="61"/>
      <c r="G31" s="61"/>
      <c r="H31" s="61"/>
      <c r="I31" s="121"/>
      <c r="J31" s="61"/>
      <c r="K31" s="61"/>
      <c r="L31" s="37"/>
    </row>
    <row r="32" spans="2:12" s="1" customFormat="1" ht="25.35" customHeight="1">
      <c r="B32" s="37"/>
      <c r="D32" s="122" t="s">
        <v>40</v>
      </c>
      <c r="I32" s="116"/>
      <c r="J32" s="123">
        <f>ROUND(J121, 2)</f>
        <v>0</v>
      </c>
      <c r="L32" s="37"/>
    </row>
    <row r="33" spans="2:12" s="1" customFormat="1" ht="6.95" customHeight="1">
      <c r="B33" s="37"/>
      <c r="D33" s="61"/>
      <c r="E33" s="61"/>
      <c r="F33" s="61"/>
      <c r="G33" s="61"/>
      <c r="H33" s="61"/>
      <c r="I33" s="121"/>
      <c r="J33" s="61"/>
      <c r="K33" s="61"/>
      <c r="L33" s="37"/>
    </row>
    <row r="34" spans="2:12" s="1" customFormat="1" ht="14.45" customHeight="1">
      <c r="B34" s="37"/>
      <c r="F34" s="124" t="s">
        <v>42</v>
      </c>
      <c r="I34" s="125" t="s">
        <v>41</v>
      </c>
      <c r="J34" s="124" t="s">
        <v>43</v>
      </c>
      <c r="L34" s="37"/>
    </row>
    <row r="35" spans="2:12" s="1" customFormat="1" ht="14.45" customHeight="1">
      <c r="B35" s="37"/>
      <c r="D35" s="126" t="s">
        <v>44</v>
      </c>
      <c r="E35" s="115" t="s">
        <v>45</v>
      </c>
      <c r="F35" s="127">
        <f>ROUND((SUM(BE121:BE134)),  2)</f>
        <v>0</v>
      </c>
      <c r="I35" s="128">
        <v>0.21</v>
      </c>
      <c r="J35" s="127">
        <f>ROUND(((SUM(BE121:BE134))*I35),  2)</f>
        <v>0</v>
      </c>
      <c r="L35" s="37"/>
    </row>
    <row r="36" spans="2:12" s="1" customFormat="1" ht="14.45" customHeight="1">
      <c r="B36" s="37"/>
      <c r="E36" s="115" t="s">
        <v>46</v>
      </c>
      <c r="F36" s="127">
        <f>ROUND((SUM(BF121:BF134)),  2)</f>
        <v>0</v>
      </c>
      <c r="I36" s="128">
        <v>0.15</v>
      </c>
      <c r="J36" s="127">
        <f>ROUND(((SUM(BF121:BF134))*I36),  2)</f>
        <v>0</v>
      </c>
      <c r="L36" s="37"/>
    </row>
    <row r="37" spans="2:12" s="1" customFormat="1" ht="14.45" hidden="1" customHeight="1">
      <c r="B37" s="37"/>
      <c r="E37" s="115" t="s">
        <v>47</v>
      </c>
      <c r="F37" s="127">
        <f>ROUND((SUM(BG121:BG134)),  2)</f>
        <v>0</v>
      </c>
      <c r="I37" s="128">
        <v>0.21</v>
      </c>
      <c r="J37" s="127">
        <f>0</f>
        <v>0</v>
      </c>
      <c r="L37" s="37"/>
    </row>
    <row r="38" spans="2:12" s="1" customFormat="1" ht="14.45" hidden="1" customHeight="1">
      <c r="B38" s="37"/>
      <c r="E38" s="115" t="s">
        <v>48</v>
      </c>
      <c r="F38" s="127">
        <f>ROUND((SUM(BH121:BH134)),  2)</f>
        <v>0</v>
      </c>
      <c r="I38" s="128">
        <v>0.15</v>
      </c>
      <c r="J38" s="127">
        <f>0</f>
        <v>0</v>
      </c>
      <c r="L38" s="37"/>
    </row>
    <row r="39" spans="2:12" s="1" customFormat="1" ht="14.45" hidden="1" customHeight="1">
      <c r="B39" s="37"/>
      <c r="E39" s="115" t="s">
        <v>49</v>
      </c>
      <c r="F39" s="127">
        <f>ROUND((SUM(BI121:BI134)),  2)</f>
        <v>0</v>
      </c>
      <c r="I39" s="128">
        <v>0</v>
      </c>
      <c r="J39" s="127">
        <f>0</f>
        <v>0</v>
      </c>
      <c r="L39" s="37"/>
    </row>
    <row r="40" spans="2:12" s="1" customFormat="1" ht="6.95" customHeight="1">
      <c r="B40" s="37"/>
      <c r="I40" s="116"/>
      <c r="L40" s="37"/>
    </row>
    <row r="41" spans="2:12" s="1" customFormat="1" ht="25.35" customHeight="1">
      <c r="B41" s="37"/>
      <c r="C41" s="129"/>
      <c r="D41" s="130" t="s">
        <v>50</v>
      </c>
      <c r="E41" s="131"/>
      <c r="F41" s="131"/>
      <c r="G41" s="132" t="s">
        <v>51</v>
      </c>
      <c r="H41" s="133" t="s">
        <v>52</v>
      </c>
      <c r="I41" s="134"/>
      <c r="J41" s="135">
        <f>SUM(J32:J39)</f>
        <v>0</v>
      </c>
      <c r="K41" s="136"/>
      <c r="L41" s="37"/>
    </row>
    <row r="42" spans="2:12" s="1" customFormat="1" ht="14.45" customHeight="1">
      <c r="B42" s="37"/>
      <c r="I42" s="116"/>
      <c r="L42" s="37"/>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7"/>
      <c r="D50" s="137" t="s">
        <v>53</v>
      </c>
      <c r="E50" s="138"/>
      <c r="F50" s="138"/>
      <c r="G50" s="137" t="s">
        <v>54</v>
      </c>
      <c r="H50" s="138"/>
      <c r="I50" s="139"/>
      <c r="J50" s="138"/>
      <c r="K50" s="138"/>
      <c r="L50" s="37"/>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7"/>
      <c r="D61" s="140" t="s">
        <v>55</v>
      </c>
      <c r="E61" s="141"/>
      <c r="F61" s="142" t="s">
        <v>56</v>
      </c>
      <c r="G61" s="140" t="s">
        <v>55</v>
      </c>
      <c r="H61" s="141"/>
      <c r="I61" s="143"/>
      <c r="J61" s="144" t="s">
        <v>56</v>
      </c>
      <c r="K61" s="141"/>
      <c r="L61" s="37"/>
    </row>
    <row r="62" spans="2:12" ht="11.25">
      <c r="B62" s="19"/>
      <c r="L62" s="19"/>
    </row>
    <row r="63" spans="2:12" ht="11.25">
      <c r="B63" s="19"/>
      <c r="L63" s="19"/>
    </row>
    <row r="64" spans="2:12" ht="11.25">
      <c r="B64" s="19"/>
      <c r="L64" s="19"/>
    </row>
    <row r="65" spans="2:12" s="1" customFormat="1" ht="12.75">
      <c r="B65" s="37"/>
      <c r="D65" s="137" t="s">
        <v>57</v>
      </c>
      <c r="E65" s="138"/>
      <c r="F65" s="138"/>
      <c r="G65" s="137" t="s">
        <v>58</v>
      </c>
      <c r="H65" s="138"/>
      <c r="I65" s="139"/>
      <c r="J65" s="138"/>
      <c r="K65" s="138"/>
      <c r="L65" s="37"/>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7"/>
      <c r="D76" s="140" t="s">
        <v>55</v>
      </c>
      <c r="E76" s="141"/>
      <c r="F76" s="142" t="s">
        <v>56</v>
      </c>
      <c r="G76" s="140" t="s">
        <v>55</v>
      </c>
      <c r="H76" s="141"/>
      <c r="I76" s="143"/>
      <c r="J76" s="144" t="s">
        <v>56</v>
      </c>
      <c r="K76" s="141"/>
      <c r="L76" s="37"/>
    </row>
    <row r="77" spans="2:12" s="1" customFormat="1" ht="14.45" customHeight="1">
      <c r="B77" s="145"/>
      <c r="C77" s="146"/>
      <c r="D77" s="146"/>
      <c r="E77" s="146"/>
      <c r="F77" s="146"/>
      <c r="G77" s="146"/>
      <c r="H77" s="146"/>
      <c r="I77" s="147"/>
      <c r="J77" s="146"/>
      <c r="K77" s="146"/>
      <c r="L77" s="37"/>
    </row>
    <row r="81" spans="2:12" s="1" customFormat="1" ht="6.95" customHeight="1">
      <c r="B81" s="148"/>
      <c r="C81" s="149"/>
      <c r="D81" s="149"/>
      <c r="E81" s="149"/>
      <c r="F81" s="149"/>
      <c r="G81" s="149"/>
      <c r="H81" s="149"/>
      <c r="I81" s="150"/>
      <c r="J81" s="149"/>
      <c r="K81" s="149"/>
      <c r="L81" s="37"/>
    </row>
    <row r="82" spans="2:12" s="1" customFormat="1" ht="24.95" customHeight="1">
      <c r="B82" s="33"/>
      <c r="C82" s="22" t="s">
        <v>193</v>
      </c>
      <c r="D82" s="34"/>
      <c r="E82" s="34"/>
      <c r="F82" s="34"/>
      <c r="G82" s="34"/>
      <c r="H82" s="34"/>
      <c r="I82" s="116"/>
      <c r="J82" s="34"/>
      <c r="K82" s="34"/>
      <c r="L82" s="37"/>
    </row>
    <row r="83" spans="2:12" s="1" customFormat="1" ht="6.95" customHeight="1">
      <c r="B83" s="33"/>
      <c r="C83" s="34"/>
      <c r="D83" s="34"/>
      <c r="E83" s="34"/>
      <c r="F83" s="34"/>
      <c r="G83" s="34"/>
      <c r="H83" s="34"/>
      <c r="I83" s="116"/>
      <c r="J83" s="34"/>
      <c r="K83" s="34"/>
      <c r="L83" s="37"/>
    </row>
    <row r="84" spans="2:12" s="1" customFormat="1" ht="12" customHeight="1">
      <c r="B84" s="33"/>
      <c r="C84" s="28" t="s">
        <v>16</v>
      </c>
      <c r="D84" s="34"/>
      <c r="E84" s="34"/>
      <c r="F84" s="34"/>
      <c r="G84" s="34"/>
      <c r="H84" s="34"/>
      <c r="I84" s="116"/>
      <c r="J84" s="34"/>
      <c r="K84" s="34"/>
      <c r="L84" s="37"/>
    </row>
    <row r="85" spans="2:12" s="1" customFormat="1" ht="16.5" customHeight="1">
      <c r="B85" s="33"/>
      <c r="C85" s="34"/>
      <c r="D85" s="34"/>
      <c r="E85" s="314" t="str">
        <f>E7</f>
        <v>PPV, ř.km 0,000-18,500 - oprava betonového pláště</v>
      </c>
      <c r="F85" s="315"/>
      <c r="G85" s="315"/>
      <c r="H85" s="315"/>
      <c r="I85" s="116"/>
      <c r="J85" s="34"/>
      <c r="K85" s="34"/>
      <c r="L85" s="37"/>
    </row>
    <row r="86" spans="2:12" ht="12" customHeight="1">
      <c r="B86" s="20"/>
      <c r="C86" s="28" t="s">
        <v>188</v>
      </c>
      <c r="D86" s="21"/>
      <c r="E86" s="21"/>
      <c r="F86" s="21"/>
      <c r="G86" s="21"/>
      <c r="H86" s="21"/>
      <c r="J86" s="21"/>
      <c r="K86" s="21"/>
      <c r="L86" s="19"/>
    </row>
    <row r="87" spans="2:12" s="1" customFormat="1" ht="16.5" customHeight="1">
      <c r="B87" s="33"/>
      <c r="C87" s="34"/>
      <c r="D87" s="34"/>
      <c r="E87" s="314" t="s">
        <v>404</v>
      </c>
      <c r="F87" s="316"/>
      <c r="G87" s="316"/>
      <c r="H87" s="316"/>
      <c r="I87" s="116"/>
      <c r="J87" s="34"/>
      <c r="K87" s="34"/>
      <c r="L87" s="37"/>
    </row>
    <row r="88" spans="2:12" s="1" customFormat="1" ht="12" customHeight="1">
      <c r="B88" s="33"/>
      <c r="C88" s="28" t="s">
        <v>190</v>
      </c>
      <c r="D88" s="34"/>
      <c r="E88" s="34"/>
      <c r="F88" s="34"/>
      <c r="G88" s="34"/>
      <c r="H88" s="34"/>
      <c r="I88" s="116"/>
      <c r="J88" s="34"/>
      <c r="K88" s="34"/>
      <c r="L88" s="37"/>
    </row>
    <row r="89" spans="2:12" s="1" customFormat="1" ht="16.5" customHeight="1">
      <c r="B89" s="33"/>
      <c r="C89" s="34"/>
      <c r="D89" s="34"/>
      <c r="E89" s="282" t="str">
        <f>E11</f>
        <v>VON10 - Vedlejší a ostatní náklady D.10</v>
      </c>
      <c r="F89" s="316"/>
      <c r="G89" s="316"/>
      <c r="H89" s="316"/>
      <c r="I89" s="116"/>
      <c r="J89" s="34"/>
      <c r="K89" s="34"/>
      <c r="L89" s="37"/>
    </row>
    <row r="90" spans="2:12" s="1" customFormat="1" ht="6.95" customHeight="1">
      <c r="B90" s="33"/>
      <c r="C90" s="34"/>
      <c r="D90" s="34"/>
      <c r="E90" s="34"/>
      <c r="F90" s="34"/>
      <c r="G90" s="34"/>
      <c r="H90" s="34"/>
      <c r="I90" s="116"/>
      <c r="J90" s="34"/>
      <c r="K90" s="34"/>
      <c r="L90" s="37"/>
    </row>
    <row r="91" spans="2:12" s="1" customFormat="1" ht="12" customHeight="1">
      <c r="B91" s="33"/>
      <c r="C91" s="28" t="s">
        <v>20</v>
      </c>
      <c r="D91" s="34"/>
      <c r="E91" s="34"/>
      <c r="F91" s="26" t="str">
        <f>F14</f>
        <v xml:space="preserve"> </v>
      </c>
      <c r="G91" s="34"/>
      <c r="H91" s="34"/>
      <c r="I91" s="117" t="s">
        <v>22</v>
      </c>
      <c r="J91" s="60" t="str">
        <f>IF(J14="","",J14)</f>
        <v>13. 5. 2019</v>
      </c>
      <c r="K91" s="34"/>
      <c r="L91" s="37"/>
    </row>
    <row r="92" spans="2:12" s="1" customFormat="1" ht="6.95" customHeight="1">
      <c r="B92" s="33"/>
      <c r="C92" s="34"/>
      <c r="D92" s="34"/>
      <c r="E92" s="34"/>
      <c r="F92" s="34"/>
      <c r="G92" s="34"/>
      <c r="H92" s="34"/>
      <c r="I92" s="116"/>
      <c r="J92" s="34"/>
      <c r="K92" s="34"/>
      <c r="L92" s="37"/>
    </row>
    <row r="93" spans="2:12" s="1" customFormat="1" ht="27.95" customHeight="1">
      <c r="B93" s="33"/>
      <c r="C93" s="28" t="s">
        <v>24</v>
      </c>
      <c r="D93" s="34"/>
      <c r="E93" s="34"/>
      <c r="F93" s="26" t="str">
        <f>E17</f>
        <v>Povodí Ohře, s.p.</v>
      </c>
      <c r="G93" s="34"/>
      <c r="H93" s="34"/>
      <c r="I93" s="117" t="s">
        <v>32</v>
      </c>
      <c r="J93" s="31" t="str">
        <f>E23</f>
        <v xml:space="preserve">AZ Consult, spol. s r.o. </v>
      </c>
      <c r="K93" s="34"/>
      <c r="L93" s="37"/>
    </row>
    <row r="94" spans="2:12" s="1" customFormat="1" ht="15.2" customHeight="1">
      <c r="B94" s="33"/>
      <c r="C94" s="28" t="s">
        <v>30</v>
      </c>
      <c r="D94" s="34"/>
      <c r="E94" s="34"/>
      <c r="F94" s="26" t="str">
        <f>IF(E20="","",E20)</f>
        <v>Vyplň údaj</v>
      </c>
      <c r="G94" s="34"/>
      <c r="H94" s="34"/>
      <c r="I94" s="117" t="s">
        <v>37</v>
      </c>
      <c r="J94" s="31" t="str">
        <f>E26</f>
        <v xml:space="preserve"> </v>
      </c>
      <c r="K94" s="34"/>
      <c r="L94" s="37"/>
    </row>
    <row r="95" spans="2:12" s="1" customFormat="1" ht="10.35" customHeight="1">
      <c r="B95" s="33"/>
      <c r="C95" s="34"/>
      <c r="D95" s="34"/>
      <c r="E95" s="34"/>
      <c r="F95" s="34"/>
      <c r="G95" s="34"/>
      <c r="H95" s="34"/>
      <c r="I95" s="116"/>
      <c r="J95" s="34"/>
      <c r="K95" s="34"/>
      <c r="L95" s="37"/>
    </row>
    <row r="96" spans="2:12" s="1" customFormat="1" ht="29.25" customHeight="1">
      <c r="B96" s="33"/>
      <c r="C96" s="151" t="s">
        <v>194</v>
      </c>
      <c r="D96" s="152"/>
      <c r="E96" s="152"/>
      <c r="F96" s="152"/>
      <c r="G96" s="152"/>
      <c r="H96" s="152"/>
      <c r="I96" s="153"/>
      <c r="J96" s="154" t="s">
        <v>195</v>
      </c>
      <c r="K96" s="152"/>
      <c r="L96" s="37"/>
    </row>
    <row r="97" spans="2:47" s="1" customFormat="1" ht="10.35" customHeight="1">
      <c r="B97" s="33"/>
      <c r="C97" s="34"/>
      <c r="D97" s="34"/>
      <c r="E97" s="34"/>
      <c r="F97" s="34"/>
      <c r="G97" s="34"/>
      <c r="H97" s="34"/>
      <c r="I97" s="116"/>
      <c r="J97" s="34"/>
      <c r="K97" s="34"/>
      <c r="L97" s="37"/>
    </row>
    <row r="98" spans="2:47" s="1" customFormat="1" ht="22.9" customHeight="1">
      <c r="B98" s="33"/>
      <c r="C98" s="155" t="s">
        <v>196</v>
      </c>
      <c r="D98" s="34"/>
      <c r="E98" s="34"/>
      <c r="F98" s="34"/>
      <c r="G98" s="34"/>
      <c r="H98" s="34"/>
      <c r="I98" s="116"/>
      <c r="J98" s="78">
        <f>J121</f>
        <v>0</v>
      </c>
      <c r="K98" s="34"/>
      <c r="L98" s="37"/>
      <c r="AU98" s="16" t="s">
        <v>197</v>
      </c>
    </row>
    <row r="99" spans="2:47" s="8" customFormat="1" ht="24.95" customHeight="1">
      <c r="B99" s="156"/>
      <c r="C99" s="157"/>
      <c r="D99" s="158" t="s">
        <v>281</v>
      </c>
      <c r="E99" s="159"/>
      <c r="F99" s="159"/>
      <c r="G99" s="159"/>
      <c r="H99" s="159"/>
      <c r="I99" s="160"/>
      <c r="J99" s="161">
        <f>J122</f>
        <v>0</v>
      </c>
      <c r="K99" s="157"/>
      <c r="L99" s="162"/>
    </row>
    <row r="100" spans="2:47" s="1" customFormat="1" ht="21.75" customHeight="1">
      <c r="B100" s="33"/>
      <c r="C100" s="34"/>
      <c r="D100" s="34"/>
      <c r="E100" s="34"/>
      <c r="F100" s="34"/>
      <c r="G100" s="34"/>
      <c r="H100" s="34"/>
      <c r="I100" s="116"/>
      <c r="J100" s="34"/>
      <c r="K100" s="34"/>
      <c r="L100" s="37"/>
    </row>
    <row r="101" spans="2:47" s="1" customFormat="1" ht="6.95" customHeight="1">
      <c r="B101" s="48"/>
      <c r="C101" s="49"/>
      <c r="D101" s="49"/>
      <c r="E101" s="49"/>
      <c r="F101" s="49"/>
      <c r="G101" s="49"/>
      <c r="H101" s="49"/>
      <c r="I101" s="147"/>
      <c r="J101" s="49"/>
      <c r="K101" s="49"/>
      <c r="L101" s="37"/>
    </row>
    <row r="105" spans="2:47" s="1" customFormat="1" ht="6.95" customHeight="1">
      <c r="B105" s="50"/>
      <c r="C105" s="51"/>
      <c r="D105" s="51"/>
      <c r="E105" s="51"/>
      <c r="F105" s="51"/>
      <c r="G105" s="51"/>
      <c r="H105" s="51"/>
      <c r="I105" s="150"/>
      <c r="J105" s="51"/>
      <c r="K105" s="51"/>
      <c r="L105" s="37"/>
    </row>
    <row r="106" spans="2:47" s="1" customFormat="1" ht="24.95" customHeight="1">
      <c r="B106" s="33"/>
      <c r="C106" s="22" t="s">
        <v>204</v>
      </c>
      <c r="D106" s="34"/>
      <c r="E106" s="34"/>
      <c r="F106" s="34"/>
      <c r="G106" s="34"/>
      <c r="H106" s="34"/>
      <c r="I106" s="116"/>
      <c r="J106" s="34"/>
      <c r="K106" s="34"/>
      <c r="L106" s="37"/>
    </row>
    <row r="107" spans="2:47" s="1" customFormat="1" ht="6.95" customHeight="1">
      <c r="B107" s="33"/>
      <c r="C107" s="34"/>
      <c r="D107" s="34"/>
      <c r="E107" s="34"/>
      <c r="F107" s="34"/>
      <c r="G107" s="34"/>
      <c r="H107" s="34"/>
      <c r="I107" s="116"/>
      <c r="J107" s="34"/>
      <c r="K107" s="34"/>
      <c r="L107" s="37"/>
    </row>
    <row r="108" spans="2:47" s="1" customFormat="1" ht="12" customHeight="1">
      <c r="B108" s="33"/>
      <c r="C108" s="28" t="s">
        <v>16</v>
      </c>
      <c r="D108" s="34"/>
      <c r="E108" s="34"/>
      <c r="F108" s="34"/>
      <c r="G108" s="34"/>
      <c r="H108" s="34"/>
      <c r="I108" s="116"/>
      <c r="J108" s="34"/>
      <c r="K108" s="34"/>
      <c r="L108" s="37"/>
    </row>
    <row r="109" spans="2:47" s="1" customFormat="1" ht="16.5" customHeight="1">
      <c r="B109" s="33"/>
      <c r="C109" s="34"/>
      <c r="D109" s="34"/>
      <c r="E109" s="314" t="str">
        <f>E7</f>
        <v>PPV, ř.km 0,000-18,500 - oprava betonového pláště</v>
      </c>
      <c r="F109" s="315"/>
      <c r="G109" s="315"/>
      <c r="H109" s="315"/>
      <c r="I109" s="116"/>
      <c r="J109" s="34"/>
      <c r="K109" s="34"/>
      <c r="L109" s="37"/>
    </row>
    <row r="110" spans="2:47" ht="12" customHeight="1">
      <c r="B110" s="20"/>
      <c r="C110" s="28" t="s">
        <v>188</v>
      </c>
      <c r="D110" s="21"/>
      <c r="E110" s="21"/>
      <c r="F110" s="21"/>
      <c r="G110" s="21"/>
      <c r="H110" s="21"/>
      <c r="J110" s="21"/>
      <c r="K110" s="21"/>
      <c r="L110" s="19"/>
    </row>
    <row r="111" spans="2:47" s="1" customFormat="1" ht="16.5" customHeight="1">
      <c r="B111" s="33"/>
      <c r="C111" s="34"/>
      <c r="D111" s="34"/>
      <c r="E111" s="314" t="s">
        <v>404</v>
      </c>
      <c r="F111" s="316"/>
      <c r="G111" s="316"/>
      <c r="H111" s="316"/>
      <c r="I111" s="116"/>
      <c r="J111" s="34"/>
      <c r="K111" s="34"/>
      <c r="L111" s="37"/>
    </row>
    <row r="112" spans="2:47" s="1" customFormat="1" ht="12" customHeight="1">
      <c r="B112" s="33"/>
      <c r="C112" s="28" t="s">
        <v>190</v>
      </c>
      <c r="D112" s="34"/>
      <c r="E112" s="34"/>
      <c r="F112" s="34"/>
      <c r="G112" s="34"/>
      <c r="H112" s="34"/>
      <c r="I112" s="116"/>
      <c r="J112" s="34"/>
      <c r="K112" s="34"/>
      <c r="L112" s="37"/>
    </row>
    <row r="113" spans="2:65" s="1" customFormat="1" ht="16.5" customHeight="1">
      <c r="B113" s="33"/>
      <c r="C113" s="34"/>
      <c r="D113" s="34"/>
      <c r="E113" s="282" t="str">
        <f>E11</f>
        <v>VON10 - Vedlejší a ostatní náklady D.10</v>
      </c>
      <c r="F113" s="316"/>
      <c r="G113" s="316"/>
      <c r="H113" s="316"/>
      <c r="I113" s="116"/>
      <c r="J113" s="34"/>
      <c r="K113" s="34"/>
      <c r="L113" s="37"/>
    </row>
    <row r="114" spans="2:65" s="1" customFormat="1" ht="6.95" customHeight="1">
      <c r="B114" s="33"/>
      <c r="C114" s="34"/>
      <c r="D114" s="34"/>
      <c r="E114" s="34"/>
      <c r="F114" s="34"/>
      <c r="G114" s="34"/>
      <c r="H114" s="34"/>
      <c r="I114" s="116"/>
      <c r="J114" s="34"/>
      <c r="K114" s="34"/>
      <c r="L114" s="37"/>
    </row>
    <row r="115" spans="2:65" s="1" customFormat="1" ht="12" customHeight="1">
      <c r="B115" s="33"/>
      <c r="C115" s="28" t="s">
        <v>20</v>
      </c>
      <c r="D115" s="34"/>
      <c r="E115" s="34"/>
      <c r="F115" s="26" t="str">
        <f>F14</f>
        <v xml:space="preserve"> </v>
      </c>
      <c r="G115" s="34"/>
      <c r="H115" s="34"/>
      <c r="I115" s="117" t="s">
        <v>22</v>
      </c>
      <c r="J115" s="60" t="str">
        <f>IF(J14="","",J14)</f>
        <v>13. 5. 2019</v>
      </c>
      <c r="K115" s="34"/>
      <c r="L115" s="37"/>
    </row>
    <row r="116" spans="2:65" s="1" customFormat="1" ht="6.95" customHeight="1">
      <c r="B116" s="33"/>
      <c r="C116" s="34"/>
      <c r="D116" s="34"/>
      <c r="E116" s="34"/>
      <c r="F116" s="34"/>
      <c r="G116" s="34"/>
      <c r="H116" s="34"/>
      <c r="I116" s="116"/>
      <c r="J116" s="34"/>
      <c r="K116" s="34"/>
      <c r="L116" s="37"/>
    </row>
    <row r="117" spans="2:65" s="1" customFormat="1" ht="27.95" customHeight="1">
      <c r="B117" s="33"/>
      <c r="C117" s="28" t="s">
        <v>24</v>
      </c>
      <c r="D117" s="34"/>
      <c r="E117" s="34"/>
      <c r="F117" s="26" t="str">
        <f>E17</f>
        <v>Povodí Ohře, s.p.</v>
      </c>
      <c r="G117" s="34"/>
      <c r="H117" s="34"/>
      <c r="I117" s="117" t="s">
        <v>32</v>
      </c>
      <c r="J117" s="31" t="str">
        <f>E23</f>
        <v xml:space="preserve">AZ Consult, spol. s r.o. </v>
      </c>
      <c r="K117" s="34"/>
      <c r="L117" s="37"/>
    </row>
    <row r="118" spans="2:65" s="1" customFormat="1" ht="15.2" customHeight="1">
      <c r="B118" s="33"/>
      <c r="C118" s="28" t="s">
        <v>30</v>
      </c>
      <c r="D118" s="34"/>
      <c r="E118" s="34"/>
      <c r="F118" s="26" t="str">
        <f>IF(E20="","",E20)</f>
        <v>Vyplň údaj</v>
      </c>
      <c r="G118" s="34"/>
      <c r="H118" s="34"/>
      <c r="I118" s="117" t="s">
        <v>37</v>
      </c>
      <c r="J118" s="31" t="str">
        <f>E26</f>
        <v xml:space="preserve"> </v>
      </c>
      <c r="K118" s="34"/>
      <c r="L118" s="37"/>
    </row>
    <row r="119" spans="2:65" s="1" customFormat="1" ht="10.35" customHeight="1">
      <c r="B119" s="33"/>
      <c r="C119" s="34"/>
      <c r="D119" s="34"/>
      <c r="E119" s="34"/>
      <c r="F119" s="34"/>
      <c r="G119" s="34"/>
      <c r="H119" s="34"/>
      <c r="I119" s="116"/>
      <c r="J119" s="34"/>
      <c r="K119" s="34"/>
      <c r="L119" s="37"/>
    </row>
    <row r="120" spans="2:65" s="10" customFormat="1" ht="29.25" customHeight="1">
      <c r="B120" s="169"/>
      <c r="C120" s="170" t="s">
        <v>205</v>
      </c>
      <c r="D120" s="171" t="s">
        <v>65</v>
      </c>
      <c r="E120" s="171" t="s">
        <v>61</v>
      </c>
      <c r="F120" s="171" t="s">
        <v>62</v>
      </c>
      <c r="G120" s="171" t="s">
        <v>206</v>
      </c>
      <c r="H120" s="171" t="s">
        <v>207</v>
      </c>
      <c r="I120" s="172" t="s">
        <v>208</v>
      </c>
      <c r="J120" s="171" t="s">
        <v>195</v>
      </c>
      <c r="K120" s="173" t="s">
        <v>209</v>
      </c>
      <c r="L120" s="174"/>
      <c r="M120" s="69" t="s">
        <v>1</v>
      </c>
      <c r="N120" s="70" t="s">
        <v>44</v>
      </c>
      <c r="O120" s="70" t="s">
        <v>210</v>
      </c>
      <c r="P120" s="70" t="s">
        <v>211</v>
      </c>
      <c r="Q120" s="70" t="s">
        <v>212</v>
      </c>
      <c r="R120" s="70" t="s">
        <v>213</v>
      </c>
      <c r="S120" s="70" t="s">
        <v>214</v>
      </c>
      <c r="T120" s="71" t="s">
        <v>215</v>
      </c>
    </row>
    <row r="121" spans="2:65" s="1" customFormat="1" ht="22.9" customHeight="1">
      <c r="B121" s="33"/>
      <c r="C121" s="76" t="s">
        <v>216</v>
      </c>
      <c r="D121" s="34"/>
      <c r="E121" s="34"/>
      <c r="F121" s="34"/>
      <c r="G121" s="34"/>
      <c r="H121" s="34"/>
      <c r="I121" s="116"/>
      <c r="J121" s="175">
        <f>BK121</f>
        <v>0</v>
      </c>
      <c r="K121" s="34"/>
      <c r="L121" s="37"/>
      <c r="M121" s="72"/>
      <c r="N121" s="73"/>
      <c r="O121" s="73"/>
      <c r="P121" s="176">
        <f>P122</f>
        <v>0</v>
      </c>
      <c r="Q121" s="73"/>
      <c r="R121" s="176">
        <f>R122</f>
        <v>0</v>
      </c>
      <c r="S121" s="73"/>
      <c r="T121" s="177">
        <f>T122</f>
        <v>0</v>
      </c>
      <c r="AT121" s="16" t="s">
        <v>79</v>
      </c>
      <c r="AU121" s="16" t="s">
        <v>197</v>
      </c>
      <c r="BK121" s="178">
        <f>BK122</f>
        <v>0</v>
      </c>
    </row>
    <row r="122" spans="2:65" s="11" customFormat="1" ht="25.9" customHeight="1">
      <c r="B122" s="179"/>
      <c r="C122" s="180"/>
      <c r="D122" s="181" t="s">
        <v>79</v>
      </c>
      <c r="E122" s="182" t="s">
        <v>282</v>
      </c>
      <c r="F122" s="182" t="s">
        <v>283</v>
      </c>
      <c r="G122" s="180"/>
      <c r="H122" s="180"/>
      <c r="I122" s="183"/>
      <c r="J122" s="184">
        <f>BK122</f>
        <v>0</v>
      </c>
      <c r="K122" s="180"/>
      <c r="L122" s="185"/>
      <c r="M122" s="186"/>
      <c r="N122" s="187"/>
      <c r="O122" s="187"/>
      <c r="P122" s="188">
        <f>SUM(P123:P134)</f>
        <v>0</v>
      </c>
      <c r="Q122" s="187"/>
      <c r="R122" s="188">
        <f>SUM(R123:R134)</f>
        <v>0</v>
      </c>
      <c r="S122" s="187"/>
      <c r="T122" s="189">
        <f>SUM(T123:T134)</f>
        <v>0</v>
      </c>
      <c r="AR122" s="190" t="s">
        <v>87</v>
      </c>
      <c r="AT122" s="191" t="s">
        <v>79</v>
      </c>
      <c r="AU122" s="191" t="s">
        <v>80</v>
      </c>
      <c r="AY122" s="190" t="s">
        <v>219</v>
      </c>
      <c r="BK122" s="192">
        <f>SUM(BK123:BK134)</f>
        <v>0</v>
      </c>
    </row>
    <row r="123" spans="2:65" s="1" customFormat="1" ht="16.5" customHeight="1">
      <c r="B123" s="33"/>
      <c r="C123" s="195" t="s">
        <v>87</v>
      </c>
      <c r="D123" s="195" t="s">
        <v>221</v>
      </c>
      <c r="E123" s="196" t="s">
        <v>301</v>
      </c>
      <c r="F123" s="197" t="s">
        <v>285</v>
      </c>
      <c r="G123" s="198" t="s">
        <v>286</v>
      </c>
      <c r="H123" s="237"/>
      <c r="I123" s="200"/>
      <c r="J123" s="201">
        <f>ROUND(I123*H123,2)</f>
        <v>0</v>
      </c>
      <c r="K123" s="197" t="s">
        <v>1</v>
      </c>
      <c r="L123" s="37"/>
      <c r="M123" s="202" t="s">
        <v>1</v>
      </c>
      <c r="N123" s="203" t="s">
        <v>45</v>
      </c>
      <c r="O123" s="65"/>
      <c r="P123" s="204">
        <f>O123*H123</f>
        <v>0</v>
      </c>
      <c r="Q123" s="204">
        <v>0</v>
      </c>
      <c r="R123" s="204">
        <f>Q123*H123</f>
        <v>0</v>
      </c>
      <c r="S123" s="204">
        <v>0</v>
      </c>
      <c r="T123" s="205">
        <f>S123*H123</f>
        <v>0</v>
      </c>
      <c r="AR123" s="206" t="s">
        <v>225</v>
      </c>
      <c r="AT123" s="206" t="s">
        <v>221</v>
      </c>
      <c r="AU123" s="206" t="s">
        <v>87</v>
      </c>
      <c r="AY123" s="16" t="s">
        <v>219</v>
      </c>
      <c r="BE123" s="207">
        <f>IF(N123="základní",J123,0)</f>
        <v>0</v>
      </c>
      <c r="BF123" s="207">
        <f>IF(N123="snížená",J123,0)</f>
        <v>0</v>
      </c>
      <c r="BG123" s="207">
        <f>IF(N123="zákl. přenesená",J123,0)</f>
        <v>0</v>
      </c>
      <c r="BH123" s="207">
        <f>IF(N123="sníž. přenesená",J123,0)</f>
        <v>0</v>
      </c>
      <c r="BI123" s="207">
        <f>IF(N123="nulová",J123,0)</f>
        <v>0</v>
      </c>
      <c r="BJ123" s="16" t="s">
        <v>87</v>
      </c>
      <c r="BK123" s="207">
        <f>ROUND(I123*H123,2)</f>
        <v>0</v>
      </c>
      <c r="BL123" s="16" t="s">
        <v>225</v>
      </c>
      <c r="BM123" s="206" t="s">
        <v>89</v>
      </c>
    </row>
    <row r="124" spans="2:65" s="1" customFormat="1" ht="11.25">
      <c r="B124" s="33"/>
      <c r="C124" s="34"/>
      <c r="D124" s="208" t="s">
        <v>226</v>
      </c>
      <c r="E124" s="34"/>
      <c r="F124" s="209" t="s">
        <v>285</v>
      </c>
      <c r="G124" s="34"/>
      <c r="H124" s="34"/>
      <c r="I124" s="116"/>
      <c r="J124" s="34"/>
      <c r="K124" s="34"/>
      <c r="L124" s="37"/>
      <c r="M124" s="210"/>
      <c r="N124" s="65"/>
      <c r="O124" s="65"/>
      <c r="P124" s="65"/>
      <c r="Q124" s="65"/>
      <c r="R124" s="65"/>
      <c r="S124" s="65"/>
      <c r="T124" s="66"/>
      <c r="AT124" s="16" t="s">
        <v>226</v>
      </c>
      <c r="AU124" s="16" t="s">
        <v>87</v>
      </c>
    </row>
    <row r="125" spans="2:65" s="14" customFormat="1" ht="22.5">
      <c r="B125" s="238"/>
      <c r="C125" s="239"/>
      <c r="D125" s="208" t="s">
        <v>232</v>
      </c>
      <c r="E125" s="240" t="s">
        <v>1</v>
      </c>
      <c r="F125" s="241" t="s">
        <v>288</v>
      </c>
      <c r="G125" s="239"/>
      <c r="H125" s="240" t="s">
        <v>1</v>
      </c>
      <c r="I125" s="242"/>
      <c r="J125" s="239"/>
      <c r="K125" s="239"/>
      <c r="L125" s="243"/>
      <c r="M125" s="244"/>
      <c r="N125" s="245"/>
      <c r="O125" s="245"/>
      <c r="P125" s="245"/>
      <c r="Q125" s="245"/>
      <c r="R125" s="245"/>
      <c r="S125" s="245"/>
      <c r="T125" s="246"/>
      <c r="AT125" s="247" t="s">
        <v>232</v>
      </c>
      <c r="AU125" s="247" t="s">
        <v>87</v>
      </c>
      <c r="AV125" s="14" t="s">
        <v>87</v>
      </c>
      <c r="AW125" s="14" t="s">
        <v>36</v>
      </c>
      <c r="AX125" s="14" t="s">
        <v>80</v>
      </c>
      <c r="AY125" s="247" t="s">
        <v>219</v>
      </c>
    </row>
    <row r="126" spans="2:65" s="14" customFormat="1" ht="22.5">
      <c r="B126" s="238"/>
      <c r="C126" s="239"/>
      <c r="D126" s="208" t="s">
        <v>232</v>
      </c>
      <c r="E126" s="240" t="s">
        <v>1</v>
      </c>
      <c r="F126" s="241" t="s">
        <v>289</v>
      </c>
      <c r="G126" s="239"/>
      <c r="H126" s="240" t="s">
        <v>1</v>
      </c>
      <c r="I126" s="242"/>
      <c r="J126" s="239"/>
      <c r="K126" s="239"/>
      <c r="L126" s="243"/>
      <c r="M126" s="244"/>
      <c r="N126" s="245"/>
      <c r="O126" s="245"/>
      <c r="P126" s="245"/>
      <c r="Q126" s="245"/>
      <c r="R126" s="245"/>
      <c r="S126" s="245"/>
      <c r="T126" s="246"/>
      <c r="AT126" s="247" t="s">
        <v>232</v>
      </c>
      <c r="AU126" s="247" t="s">
        <v>87</v>
      </c>
      <c r="AV126" s="14" t="s">
        <v>87</v>
      </c>
      <c r="AW126" s="14" t="s">
        <v>36</v>
      </c>
      <c r="AX126" s="14" t="s">
        <v>80</v>
      </c>
      <c r="AY126" s="247" t="s">
        <v>219</v>
      </c>
    </row>
    <row r="127" spans="2:65" s="14" customFormat="1" ht="11.25">
      <c r="B127" s="238"/>
      <c r="C127" s="239"/>
      <c r="D127" s="208" t="s">
        <v>232</v>
      </c>
      <c r="E127" s="240" t="s">
        <v>1</v>
      </c>
      <c r="F127" s="241" t="s">
        <v>290</v>
      </c>
      <c r="G127" s="239"/>
      <c r="H127" s="240" t="s">
        <v>1</v>
      </c>
      <c r="I127" s="242"/>
      <c r="J127" s="239"/>
      <c r="K127" s="239"/>
      <c r="L127" s="243"/>
      <c r="M127" s="244"/>
      <c r="N127" s="245"/>
      <c r="O127" s="245"/>
      <c r="P127" s="245"/>
      <c r="Q127" s="245"/>
      <c r="R127" s="245"/>
      <c r="S127" s="245"/>
      <c r="T127" s="246"/>
      <c r="AT127" s="247" t="s">
        <v>232</v>
      </c>
      <c r="AU127" s="247" t="s">
        <v>87</v>
      </c>
      <c r="AV127" s="14" t="s">
        <v>87</v>
      </c>
      <c r="AW127" s="14" t="s">
        <v>36</v>
      </c>
      <c r="AX127" s="14" t="s">
        <v>80</v>
      </c>
      <c r="AY127" s="247" t="s">
        <v>219</v>
      </c>
    </row>
    <row r="128" spans="2:65" s="14" customFormat="1" ht="22.5">
      <c r="B128" s="238"/>
      <c r="C128" s="239"/>
      <c r="D128" s="208" t="s">
        <v>232</v>
      </c>
      <c r="E128" s="240" t="s">
        <v>1</v>
      </c>
      <c r="F128" s="241" t="s">
        <v>291</v>
      </c>
      <c r="G128" s="239"/>
      <c r="H128" s="240" t="s">
        <v>1</v>
      </c>
      <c r="I128" s="242"/>
      <c r="J128" s="239"/>
      <c r="K128" s="239"/>
      <c r="L128" s="243"/>
      <c r="M128" s="244"/>
      <c r="N128" s="245"/>
      <c r="O128" s="245"/>
      <c r="P128" s="245"/>
      <c r="Q128" s="245"/>
      <c r="R128" s="245"/>
      <c r="S128" s="245"/>
      <c r="T128" s="246"/>
      <c r="AT128" s="247" t="s">
        <v>232</v>
      </c>
      <c r="AU128" s="247" t="s">
        <v>87</v>
      </c>
      <c r="AV128" s="14" t="s">
        <v>87</v>
      </c>
      <c r="AW128" s="14" t="s">
        <v>36</v>
      </c>
      <c r="AX128" s="14" t="s">
        <v>80</v>
      </c>
      <c r="AY128" s="247" t="s">
        <v>219</v>
      </c>
    </row>
    <row r="129" spans="2:51" s="14" customFormat="1" ht="11.25">
      <c r="B129" s="238"/>
      <c r="C129" s="239"/>
      <c r="D129" s="208" t="s">
        <v>232</v>
      </c>
      <c r="E129" s="240" t="s">
        <v>1</v>
      </c>
      <c r="F129" s="241" t="s">
        <v>292</v>
      </c>
      <c r="G129" s="239"/>
      <c r="H129" s="240" t="s">
        <v>1</v>
      </c>
      <c r="I129" s="242"/>
      <c r="J129" s="239"/>
      <c r="K129" s="239"/>
      <c r="L129" s="243"/>
      <c r="M129" s="244"/>
      <c r="N129" s="245"/>
      <c r="O129" s="245"/>
      <c r="P129" s="245"/>
      <c r="Q129" s="245"/>
      <c r="R129" s="245"/>
      <c r="S129" s="245"/>
      <c r="T129" s="246"/>
      <c r="AT129" s="247" t="s">
        <v>232</v>
      </c>
      <c r="AU129" s="247" t="s">
        <v>87</v>
      </c>
      <c r="AV129" s="14" t="s">
        <v>87</v>
      </c>
      <c r="AW129" s="14" t="s">
        <v>36</v>
      </c>
      <c r="AX129" s="14" t="s">
        <v>80</v>
      </c>
      <c r="AY129" s="247" t="s">
        <v>219</v>
      </c>
    </row>
    <row r="130" spans="2:51" s="14" customFormat="1" ht="11.25">
      <c r="B130" s="238"/>
      <c r="C130" s="239"/>
      <c r="D130" s="208" t="s">
        <v>232</v>
      </c>
      <c r="E130" s="240" t="s">
        <v>1</v>
      </c>
      <c r="F130" s="241" t="s">
        <v>293</v>
      </c>
      <c r="G130" s="239"/>
      <c r="H130" s="240" t="s">
        <v>1</v>
      </c>
      <c r="I130" s="242"/>
      <c r="J130" s="239"/>
      <c r="K130" s="239"/>
      <c r="L130" s="243"/>
      <c r="M130" s="244"/>
      <c r="N130" s="245"/>
      <c r="O130" s="245"/>
      <c r="P130" s="245"/>
      <c r="Q130" s="245"/>
      <c r="R130" s="245"/>
      <c r="S130" s="245"/>
      <c r="T130" s="246"/>
      <c r="AT130" s="247" t="s">
        <v>232</v>
      </c>
      <c r="AU130" s="247" t="s">
        <v>87</v>
      </c>
      <c r="AV130" s="14" t="s">
        <v>87</v>
      </c>
      <c r="AW130" s="14" t="s">
        <v>36</v>
      </c>
      <c r="AX130" s="14" t="s">
        <v>80</v>
      </c>
      <c r="AY130" s="247" t="s">
        <v>219</v>
      </c>
    </row>
    <row r="131" spans="2:51" s="14" customFormat="1" ht="22.5">
      <c r="B131" s="238"/>
      <c r="C131" s="239"/>
      <c r="D131" s="208" t="s">
        <v>232</v>
      </c>
      <c r="E131" s="240" t="s">
        <v>1</v>
      </c>
      <c r="F131" s="241" t="s">
        <v>294</v>
      </c>
      <c r="G131" s="239"/>
      <c r="H131" s="240" t="s">
        <v>1</v>
      </c>
      <c r="I131" s="242"/>
      <c r="J131" s="239"/>
      <c r="K131" s="239"/>
      <c r="L131" s="243"/>
      <c r="M131" s="244"/>
      <c r="N131" s="245"/>
      <c r="O131" s="245"/>
      <c r="P131" s="245"/>
      <c r="Q131" s="245"/>
      <c r="R131" s="245"/>
      <c r="S131" s="245"/>
      <c r="T131" s="246"/>
      <c r="AT131" s="247" t="s">
        <v>232</v>
      </c>
      <c r="AU131" s="247" t="s">
        <v>87</v>
      </c>
      <c r="AV131" s="14" t="s">
        <v>87</v>
      </c>
      <c r="AW131" s="14" t="s">
        <v>36</v>
      </c>
      <c r="AX131" s="14" t="s">
        <v>80</v>
      </c>
      <c r="AY131" s="247" t="s">
        <v>219</v>
      </c>
    </row>
    <row r="132" spans="2:51" s="14" customFormat="1" ht="11.25">
      <c r="B132" s="238"/>
      <c r="C132" s="239"/>
      <c r="D132" s="208" t="s">
        <v>232</v>
      </c>
      <c r="E132" s="240" t="s">
        <v>1</v>
      </c>
      <c r="F132" s="241" t="s">
        <v>295</v>
      </c>
      <c r="G132" s="239"/>
      <c r="H132" s="240" t="s">
        <v>1</v>
      </c>
      <c r="I132" s="242"/>
      <c r="J132" s="239"/>
      <c r="K132" s="239"/>
      <c r="L132" s="243"/>
      <c r="M132" s="244"/>
      <c r="N132" s="245"/>
      <c r="O132" s="245"/>
      <c r="P132" s="245"/>
      <c r="Q132" s="245"/>
      <c r="R132" s="245"/>
      <c r="S132" s="245"/>
      <c r="T132" s="246"/>
      <c r="AT132" s="247" t="s">
        <v>232</v>
      </c>
      <c r="AU132" s="247" t="s">
        <v>87</v>
      </c>
      <c r="AV132" s="14" t="s">
        <v>87</v>
      </c>
      <c r="AW132" s="14" t="s">
        <v>36</v>
      </c>
      <c r="AX132" s="14" t="s">
        <v>80</v>
      </c>
      <c r="AY132" s="247" t="s">
        <v>219</v>
      </c>
    </row>
    <row r="133" spans="2:51" s="12" customFormat="1" ht="11.25">
      <c r="B133" s="211"/>
      <c r="C133" s="212"/>
      <c r="D133" s="208" t="s">
        <v>232</v>
      </c>
      <c r="E133" s="213" t="s">
        <v>1</v>
      </c>
      <c r="F133" s="214" t="s">
        <v>296</v>
      </c>
      <c r="G133" s="212"/>
      <c r="H133" s="215">
        <v>0.03</v>
      </c>
      <c r="I133" s="216"/>
      <c r="J133" s="212"/>
      <c r="K133" s="212"/>
      <c r="L133" s="217"/>
      <c r="M133" s="218"/>
      <c r="N133" s="219"/>
      <c r="O133" s="219"/>
      <c r="P133" s="219"/>
      <c r="Q133" s="219"/>
      <c r="R133" s="219"/>
      <c r="S133" s="219"/>
      <c r="T133" s="220"/>
      <c r="AT133" s="221" t="s">
        <v>232</v>
      </c>
      <c r="AU133" s="221" t="s">
        <v>87</v>
      </c>
      <c r="AV133" s="12" t="s">
        <v>89</v>
      </c>
      <c r="AW133" s="12" t="s">
        <v>36</v>
      </c>
      <c r="AX133" s="12" t="s">
        <v>80</v>
      </c>
      <c r="AY133" s="221" t="s">
        <v>219</v>
      </c>
    </row>
    <row r="134" spans="2:51" s="13" customFormat="1" ht="11.25">
      <c r="B134" s="222"/>
      <c r="C134" s="223"/>
      <c r="D134" s="208" t="s">
        <v>232</v>
      </c>
      <c r="E134" s="224" t="s">
        <v>1</v>
      </c>
      <c r="F134" s="225" t="s">
        <v>234</v>
      </c>
      <c r="G134" s="223"/>
      <c r="H134" s="226">
        <v>0.03</v>
      </c>
      <c r="I134" s="227"/>
      <c r="J134" s="223"/>
      <c r="K134" s="223"/>
      <c r="L134" s="228"/>
      <c r="M134" s="248"/>
      <c r="N134" s="249"/>
      <c r="O134" s="249"/>
      <c r="P134" s="249"/>
      <c r="Q134" s="249"/>
      <c r="R134" s="249"/>
      <c r="S134" s="249"/>
      <c r="T134" s="250"/>
      <c r="AT134" s="232" t="s">
        <v>232</v>
      </c>
      <c r="AU134" s="232" t="s">
        <v>87</v>
      </c>
      <c r="AV134" s="13" t="s">
        <v>225</v>
      </c>
      <c r="AW134" s="13" t="s">
        <v>36</v>
      </c>
      <c r="AX134" s="13" t="s">
        <v>87</v>
      </c>
      <c r="AY134" s="232" t="s">
        <v>219</v>
      </c>
    </row>
    <row r="135" spans="2:51" s="1" customFormat="1" ht="6.95" customHeight="1">
      <c r="B135" s="48"/>
      <c r="C135" s="49"/>
      <c r="D135" s="49"/>
      <c r="E135" s="49"/>
      <c r="F135" s="49"/>
      <c r="G135" s="49"/>
      <c r="H135" s="49"/>
      <c r="I135" s="147"/>
      <c r="J135" s="49"/>
      <c r="K135" s="49"/>
      <c r="L135" s="37"/>
    </row>
  </sheetData>
  <sheetProtection algorithmName="SHA-512" hashValue="sfQ1pZ+2WMiTFs7gpF60phVdokYGtviSHbDPBET/BgdgzIXj3TDDemIarb2Wxo3S9f039393gHbaPAo9TuBBYw==" saltValue="vXiYvbe4RW+sj2ChxhpOaU201apLX0ucjgL0hI0SoNmp0Ljzyl40bwM+34KxWoXSZQXq9u04G5F6YLiLwBNvzA==" spinCount="100000" sheet="1" objects="1" scenarios="1" formatColumns="0" formatRows="0" autoFilter="0"/>
  <autoFilter ref="C120:K134"/>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27"/>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9"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3"/>
      <c r="M2" s="273"/>
      <c r="N2" s="273"/>
      <c r="O2" s="273"/>
      <c r="P2" s="273"/>
      <c r="Q2" s="273"/>
      <c r="R2" s="273"/>
      <c r="S2" s="273"/>
      <c r="T2" s="273"/>
      <c r="U2" s="273"/>
      <c r="V2" s="273"/>
      <c r="AT2" s="16" t="s">
        <v>166</v>
      </c>
    </row>
    <row r="3" spans="2:46" ht="6.95" customHeight="1">
      <c r="B3" s="110"/>
      <c r="C3" s="111"/>
      <c r="D3" s="111"/>
      <c r="E3" s="111"/>
      <c r="F3" s="111"/>
      <c r="G3" s="111"/>
      <c r="H3" s="111"/>
      <c r="I3" s="112"/>
      <c r="J3" s="111"/>
      <c r="K3" s="111"/>
      <c r="L3" s="19"/>
      <c r="AT3" s="16" t="s">
        <v>89</v>
      </c>
    </row>
    <row r="4" spans="2:46" ht="24.95" customHeight="1">
      <c r="B4" s="19"/>
      <c r="D4" s="113" t="s">
        <v>187</v>
      </c>
      <c r="L4" s="19"/>
      <c r="M4" s="114" t="s">
        <v>10</v>
      </c>
      <c r="AT4" s="16" t="s">
        <v>4</v>
      </c>
    </row>
    <row r="5" spans="2:46" ht="6.95" customHeight="1">
      <c r="B5" s="19"/>
      <c r="L5" s="19"/>
    </row>
    <row r="6" spans="2:46" ht="12" customHeight="1">
      <c r="B6" s="19"/>
      <c r="D6" s="115" t="s">
        <v>16</v>
      </c>
      <c r="L6" s="19"/>
    </row>
    <row r="7" spans="2:46" ht="16.5" customHeight="1">
      <c r="B7" s="19"/>
      <c r="E7" s="307" t="str">
        <f>'Rekapitulace stavby'!K6</f>
        <v>PPV, ř.km 0,000-18,500 - oprava betonového pláště</v>
      </c>
      <c r="F7" s="308"/>
      <c r="G7" s="308"/>
      <c r="H7" s="308"/>
      <c r="L7" s="19"/>
    </row>
    <row r="8" spans="2:46" ht="12" customHeight="1">
      <c r="B8" s="19"/>
      <c r="D8" s="115" t="s">
        <v>188</v>
      </c>
      <c r="L8" s="19"/>
    </row>
    <row r="9" spans="2:46" s="1" customFormat="1" ht="16.5" customHeight="1">
      <c r="B9" s="37"/>
      <c r="E9" s="307" t="s">
        <v>433</v>
      </c>
      <c r="F9" s="309"/>
      <c r="G9" s="309"/>
      <c r="H9" s="309"/>
      <c r="I9" s="116"/>
      <c r="L9" s="37"/>
    </row>
    <row r="10" spans="2:46" s="1" customFormat="1" ht="12" customHeight="1">
      <c r="B10" s="37"/>
      <c r="D10" s="115" t="s">
        <v>190</v>
      </c>
      <c r="I10" s="116"/>
      <c r="L10" s="37"/>
    </row>
    <row r="11" spans="2:46" s="1" customFormat="1" ht="36.950000000000003" customHeight="1">
      <c r="B11" s="37"/>
      <c r="E11" s="310" t="s">
        <v>434</v>
      </c>
      <c r="F11" s="309"/>
      <c r="G11" s="309"/>
      <c r="H11" s="309"/>
      <c r="I11" s="116"/>
      <c r="L11" s="37"/>
    </row>
    <row r="12" spans="2:46" s="1" customFormat="1" ht="11.25">
      <c r="B12" s="37"/>
      <c r="I12" s="116"/>
      <c r="L12" s="37"/>
    </row>
    <row r="13" spans="2:46" s="1" customFormat="1" ht="12" customHeight="1">
      <c r="B13" s="37"/>
      <c r="D13" s="115" t="s">
        <v>18</v>
      </c>
      <c r="F13" s="104" t="s">
        <v>1</v>
      </c>
      <c r="I13" s="117" t="s">
        <v>19</v>
      </c>
      <c r="J13" s="104" t="s">
        <v>1</v>
      </c>
      <c r="L13" s="37"/>
    </row>
    <row r="14" spans="2:46" s="1" customFormat="1" ht="12" customHeight="1">
      <c r="B14" s="37"/>
      <c r="D14" s="115" t="s">
        <v>20</v>
      </c>
      <c r="F14" s="104" t="s">
        <v>21</v>
      </c>
      <c r="I14" s="117" t="s">
        <v>22</v>
      </c>
      <c r="J14" s="118" t="str">
        <f>'Rekapitulace stavby'!AN8</f>
        <v>13. 5. 2019</v>
      </c>
      <c r="L14" s="37"/>
    </row>
    <row r="15" spans="2:46" s="1" customFormat="1" ht="10.9" customHeight="1">
      <c r="B15" s="37"/>
      <c r="I15" s="116"/>
      <c r="L15" s="37"/>
    </row>
    <row r="16" spans="2:46" s="1" customFormat="1" ht="12" customHeight="1">
      <c r="B16" s="37"/>
      <c r="D16" s="115" t="s">
        <v>24</v>
      </c>
      <c r="I16" s="117" t="s">
        <v>25</v>
      </c>
      <c r="J16" s="104" t="str">
        <f>IF('Rekapitulace stavby'!AN10="","",'Rekapitulace stavby'!AN10)</f>
        <v>70889988</v>
      </c>
      <c r="L16" s="37"/>
    </row>
    <row r="17" spans="2:12" s="1" customFormat="1" ht="18" customHeight="1">
      <c r="B17" s="37"/>
      <c r="E17" s="104" t="str">
        <f>IF('Rekapitulace stavby'!E11="","",'Rekapitulace stavby'!E11)</f>
        <v>Povodí Ohře, s.p.</v>
      </c>
      <c r="I17" s="117" t="s">
        <v>28</v>
      </c>
      <c r="J17" s="104" t="str">
        <f>IF('Rekapitulace stavby'!AN11="","",'Rekapitulace stavby'!AN11)</f>
        <v>CZ70889988</v>
      </c>
      <c r="L17" s="37"/>
    </row>
    <row r="18" spans="2:12" s="1" customFormat="1" ht="6.95" customHeight="1">
      <c r="B18" s="37"/>
      <c r="I18" s="116"/>
      <c r="L18" s="37"/>
    </row>
    <row r="19" spans="2:12" s="1" customFormat="1" ht="12" customHeight="1">
      <c r="B19" s="37"/>
      <c r="D19" s="115" t="s">
        <v>30</v>
      </c>
      <c r="I19" s="117" t="s">
        <v>25</v>
      </c>
      <c r="J19" s="29" t="str">
        <f>'Rekapitulace stavby'!AN13</f>
        <v>Vyplň údaj</v>
      </c>
      <c r="L19" s="37"/>
    </row>
    <row r="20" spans="2:12" s="1" customFormat="1" ht="18" customHeight="1">
      <c r="B20" s="37"/>
      <c r="E20" s="311" t="str">
        <f>'Rekapitulace stavby'!E14</f>
        <v>Vyplň údaj</v>
      </c>
      <c r="F20" s="312"/>
      <c r="G20" s="312"/>
      <c r="H20" s="312"/>
      <c r="I20" s="117" t="s">
        <v>28</v>
      </c>
      <c r="J20" s="29" t="str">
        <f>'Rekapitulace stavby'!AN14</f>
        <v>Vyplň údaj</v>
      </c>
      <c r="L20" s="37"/>
    </row>
    <row r="21" spans="2:12" s="1" customFormat="1" ht="6.95" customHeight="1">
      <c r="B21" s="37"/>
      <c r="I21" s="116"/>
      <c r="L21" s="37"/>
    </row>
    <row r="22" spans="2:12" s="1" customFormat="1" ht="12" customHeight="1">
      <c r="B22" s="37"/>
      <c r="D22" s="115" t="s">
        <v>32</v>
      </c>
      <c r="I22" s="117" t="s">
        <v>25</v>
      </c>
      <c r="J22" s="104" t="str">
        <f>IF('Rekapitulace stavby'!AN16="","",'Rekapitulace stavby'!AN16)</f>
        <v>44567430</v>
      </c>
      <c r="L22" s="37"/>
    </row>
    <row r="23" spans="2:12" s="1" customFormat="1" ht="18" customHeight="1">
      <c r="B23" s="37"/>
      <c r="E23" s="104" t="str">
        <f>IF('Rekapitulace stavby'!E17="","",'Rekapitulace stavby'!E17)</f>
        <v xml:space="preserve">AZ Consult, spol. s r.o. </v>
      </c>
      <c r="I23" s="117" t="s">
        <v>28</v>
      </c>
      <c r="J23" s="104" t="str">
        <f>IF('Rekapitulace stavby'!AN17="","",'Rekapitulace stavby'!AN17)</f>
        <v>CZ4456730</v>
      </c>
      <c r="L23" s="37"/>
    </row>
    <row r="24" spans="2:12" s="1" customFormat="1" ht="6.95" customHeight="1">
      <c r="B24" s="37"/>
      <c r="I24" s="116"/>
      <c r="L24" s="37"/>
    </row>
    <row r="25" spans="2:12" s="1" customFormat="1" ht="12" customHeight="1">
      <c r="B25" s="37"/>
      <c r="D25" s="115" t="s">
        <v>37</v>
      </c>
      <c r="I25" s="117" t="s">
        <v>25</v>
      </c>
      <c r="J25" s="104" t="str">
        <f>IF('Rekapitulace stavby'!AN19="","",'Rekapitulace stavby'!AN19)</f>
        <v/>
      </c>
      <c r="L25" s="37"/>
    </row>
    <row r="26" spans="2:12" s="1" customFormat="1" ht="18" customHeight="1">
      <c r="B26" s="37"/>
      <c r="E26" s="104" t="str">
        <f>IF('Rekapitulace stavby'!E20="","",'Rekapitulace stavby'!E20)</f>
        <v xml:space="preserve"> </v>
      </c>
      <c r="I26" s="117" t="s">
        <v>28</v>
      </c>
      <c r="J26" s="104" t="str">
        <f>IF('Rekapitulace stavby'!AN20="","",'Rekapitulace stavby'!AN20)</f>
        <v/>
      </c>
      <c r="L26" s="37"/>
    </row>
    <row r="27" spans="2:12" s="1" customFormat="1" ht="6.95" customHeight="1">
      <c r="B27" s="37"/>
      <c r="I27" s="116"/>
      <c r="L27" s="37"/>
    </row>
    <row r="28" spans="2:12" s="1" customFormat="1" ht="12" customHeight="1">
      <c r="B28" s="37"/>
      <c r="D28" s="115" t="s">
        <v>38</v>
      </c>
      <c r="I28" s="116"/>
      <c r="L28" s="37"/>
    </row>
    <row r="29" spans="2:12" s="7" customFormat="1" ht="16.5" customHeight="1">
      <c r="B29" s="119"/>
      <c r="E29" s="313" t="s">
        <v>1</v>
      </c>
      <c r="F29" s="313"/>
      <c r="G29" s="313"/>
      <c r="H29" s="313"/>
      <c r="I29" s="120"/>
      <c r="L29" s="119"/>
    </row>
    <row r="30" spans="2:12" s="1" customFormat="1" ht="6.95" customHeight="1">
      <c r="B30" s="37"/>
      <c r="I30" s="116"/>
      <c r="L30" s="37"/>
    </row>
    <row r="31" spans="2:12" s="1" customFormat="1" ht="6.95" customHeight="1">
      <c r="B31" s="37"/>
      <c r="D31" s="61"/>
      <c r="E31" s="61"/>
      <c r="F31" s="61"/>
      <c r="G31" s="61"/>
      <c r="H31" s="61"/>
      <c r="I31" s="121"/>
      <c r="J31" s="61"/>
      <c r="K31" s="61"/>
      <c r="L31" s="37"/>
    </row>
    <row r="32" spans="2:12" s="1" customFormat="1" ht="25.35" customHeight="1">
      <c r="B32" s="37"/>
      <c r="D32" s="122" t="s">
        <v>40</v>
      </c>
      <c r="I32" s="116"/>
      <c r="J32" s="123">
        <f>ROUND(J122, 2)</f>
        <v>0</v>
      </c>
      <c r="L32" s="37"/>
    </row>
    <row r="33" spans="2:12" s="1" customFormat="1" ht="6.95" customHeight="1">
      <c r="B33" s="37"/>
      <c r="D33" s="61"/>
      <c r="E33" s="61"/>
      <c r="F33" s="61"/>
      <c r="G33" s="61"/>
      <c r="H33" s="61"/>
      <c r="I33" s="121"/>
      <c r="J33" s="61"/>
      <c r="K33" s="61"/>
      <c r="L33" s="37"/>
    </row>
    <row r="34" spans="2:12" s="1" customFormat="1" ht="14.45" customHeight="1">
      <c r="B34" s="37"/>
      <c r="F34" s="124" t="s">
        <v>42</v>
      </c>
      <c r="I34" s="125" t="s">
        <v>41</v>
      </c>
      <c r="J34" s="124" t="s">
        <v>43</v>
      </c>
      <c r="L34" s="37"/>
    </row>
    <row r="35" spans="2:12" s="1" customFormat="1" ht="14.45" customHeight="1">
      <c r="B35" s="37"/>
      <c r="D35" s="126" t="s">
        <v>44</v>
      </c>
      <c r="E35" s="115" t="s">
        <v>45</v>
      </c>
      <c r="F35" s="127">
        <f>ROUND((SUM(BE122:BE126)),  2)</f>
        <v>0</v>
      </c>
      <c r="I35" s="128">
        <v>0.21</v>
      </c>
      <c r="J35" s="127">
        <f>ROUND(((SUM(BE122:BE126))*I35),  2)</f>
        <v>0</v>
      </c>
      <c r="L35" s="37"/>
    </row>
    <row r="36" spans="2:12" s="1" customFormat="1" ht="14.45" customHeight="1">
      <c r="B36" s="37"/>
      <c r="E36" s="115" t="s">
        <v>46</v>
      </c>
      <c r="F36" s="127">
        <f>ROUND((SUM(BF122:BF126)),  2)</f>
        <v>0</v>
      </c>
      <c r="I36" s="128">
        <v>0.15</v>
      </c>
      <c r="J36" s="127">
        <f>ROUND(((SUM(BF122:BF126))*I36),  2)</f>
        <v>0</v>
      </c>
      <c r="L36" s="37"/>
    </row>
    <row r="37" spans="2:12" s="1" customFormat="1" ht="14.45" hidden="1" customHeight="1">
      <c r="B37" s="37"/>
      <c r="E37" s="115" t="s">
        <v>47</v>
      </c>
      <c r="F37" s="127">
        <f>ROUND((SUM(BG122:BG126)),  2)</f>
        <v>0</v>
      </c>
      <c r="I37" s="128">
        <v>0.21</v>
      </c>
      <c r="J37" s="127">
        <f>0</f>
        <v>0</v>
      </c>
      <c r="L37" s="37"/>
    </row>
    <row r="38" spans="2:12" s="1" customFormat="1" ht="14.45" hidden="1" customHeight="1">
      <c r="B38" s="37"/>
      <c r="E38" s="115" t="s">
        <v>48</v>
      </c>
      <c r="F38" s="127">
        <f>ROUND((SUM(BH122:BH126)),  2)</f>
        <v>0</v>
      </c>
      <c r="I38" s="128">
        <v>0.15</v>
      </c>
      <c r="J38" s="127">
        <f>0</f>
        <v>0</v>
      </c>
      <c r="L38" s="37"/>
    </row>
    <row r="39" spans="2:12" s="1" customFormat="1" ht="14.45" hidden="1" customHeight="1">
      <c r="B39" s="37"/>
      <c r="E39" s="115" t="s">
        <v>49</v>
      </c>
      <c r="F39" s="127">
        <f>ROUND((SUM(BI122:BI126)),  2)</f>
        <v>0</v>
      </c>
      <c r="I39" s="128">
        <v>0</v>
      </c>
      <c r="J39" s="127">
        <f>0</f>
        <v>0</v>
      </c>
      <c r="L39" s="37"/>
    </row>
    <row r="40" spans="2:12" s="1" customFormat="1" ht="6.95" customHeight="1">
      <c r="B40" s="37"/>
      <c r="I40" s="116"/>
      <c r="L40" s="37"/>
    </row>
    <row r="41" spans="2:12" s="1" customFormat="1" ht="25.35" customHeight="1">
      <c r="B41" s="37"/>
      <c r="C41" s="129"/>
      <c r="D41" s="130" t="s">
        <v>50</v>
      </c>
      <c r="E41" s="131"/>
      <c r="F41" s="131"/>
      <c r="G41" s="132" t="s">
        <v>51</v>
      </c>
      <c r="H41" s="133" t="s">
        <v>52</v>
      </c>
      <c r="I41" s="134"/>
      <c r="J41" s="135">
        <f>SUM(J32:J39)</f>
        <v>0</v>
      </c>
      <c r="K41" s="136"/>
      <c r="L41" s="37"/>
    </row>
    <row r="42" spans="2:12" s="1" customFormat="1" ht="14.45" customHeight="1">
      <c r="B42" s="37"/>
      <c r="I42" s="116"/>
      <c r="L42" s="37"/>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7"/>
      <c r="D50" s="137" t="s">
        <v>53</v>
      </c>
      <c r="E50" s="138"/>
      <c r="F50" s="138"/>
      <c r="G50" s="137" t="s">
        <v>54</v>
      </c>
      <c r="H50" s="138"/>
      <c r="I50" s="139"/>
      <c r="J50" s="138"/>
      <c r="K50" s="138"/>
      <c r="L50" s="37"/>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7"/>
      <c r="D61" s="140" t="s">
        <v>55</v>
      </c>
      <c r="E61" s="141"/>
      <c r="F61" s="142" t="s">
        <v>56</v>
      </c>
      <c r="G61" s="140" t="s">
        <v>55</v>
      </c>
      <c r="H61" s="141"/>
      <c r="I61" s="143"/>
      <c r="J61" s="144" t="s">
        <v>56</v>
      </c>
      <c r="K61" s="141"/>
      <c r="L61" s="37"/>
    </row>
    <row r="62" spans="2:12" ht="11.25">
      <c r="B62" s="19"/>
      <c r="L62" s="19"/>
    </row>
    <row r="63" spans="2:12" ht="11.25">
      <c r="B63" s="19"/>
      <c r="L63" s="19"/>
    </row>
    <row r="64" spans="2:12" ht="11.25">
      <c r="B64" s="19"/>
      <c r="L64" s="19"/>
    </row>
    <row r="65" spans="2:12" s="1" customFormat="1" ht="12.75">
      <c r="B65" s="37"/>
      <c r="D65" s="137" t="s">
        <v>57</v>
      </c>
      <c r="E65" s="138"/>
      <c r="F65" s="138"/>
      <c r="G65" s="137" t="s">
        <v>58</v>
      </c>
      <c r="H65" s="138"/>
      <c r="I65" s="139"/>
      <c r="J65" s="138"/>
      <c r="K65" s="138"/>
      <c r="L65" s="37"/>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7"/>
      <c r="D76" s="140" t="s">
        <v>55</v>
      </c>
      <c r="E76" s="141"/>
      <c r="F76" s="142" t="s">
        <v>56</v>
      </c>
      <c r="G76" s="140" t="s">
        <v>55</v>
      </c>
      <c r="H76" s="141"/>
      <c r="I76" s="143"/>
      <c r="J76" s="144" t="s">
        <v>56</v>
      </c>
      <c r="K76" s="141"/>
      <c r="L76" s="37"/>
    </row>
    <row r="77" spans="2:12" s="1" customFormat="1" ht="14.45" customHeight="1">
      <c r="B77" s="145"/>
      <c r="C77" s="146"/>
      <c r="D77" s="146"/>
      <c r="E77" s="146"/>
      <c r="F77" s="146"/>
      <c r="G77" s="146"/>
      <c r="H77" s="146"/>
      <c r="I77" s="147"/>
      <c r="J77" s="146"/>
      <c r="K77" s="146"/>
      <c r="L77" s="37"/>
    </row>
    <row r="81" spans="2:12" s="1" customFormat="1" ht="6.95" customHeight="1">
      <c r="B81" s="148"/>
      <c r="C81" s="149"/>
      <c r="D81" s="149"/>
      <c r="E81" s="149"/>
      <c r="F81" s="149"/>
      <c r="G81" s="149"/>
      <c r="H81" s="149"/>
      <c r="I81" s="150"/>
      <c r="J81" s="149"/>
      <c r="K81" s="149"/>
      <c r="L81" s="37"/>
    </row>
    <row r="82" spans="2:12" s="1" customFormat="1" ht="24.95" customHeight="1">
      <c r="B82" s="33"/>
      <c r="C82" s="22" t="s">
        <v>193</v>
      </c>
      <c r="D82" s="34"/>
      <c r="E82" s="34"/>
      <c r="F82" s="34"/>
      <c r="G82" s="34"/>
      <c r="H82" s="34"/>
      <c r="I82" s="116"/>
      <c r="J82" s="34"/>
      <c r="K82" s="34"/>
      <c r="L82" s="37"/>
    </row>
    <row r="83" spans="2:12" s="1" customFormat="1" ht="6.95" customHeight="1">
      <c r="B83" s="33"/>
      <c r="C83" s="34"/>
      <c r="D83" s="34"/>
      <c r="E83" s="34"/>
      <c r="F83" s="34"/>
      <c r="G83" s="34"/>
      <c r="H83" s="34"/>
      <c r="I83" s="116"/>
      <c r="J83" s="34"/>
      <c r="K83" s="34"/>
      <c r="L83" s="37"/>
    </row>
    <row r="84" spans="2:12" s="1" customFormat="1" ht="12" customHeight="1">
      <c r="B84" s="33"/>
      <c r="C84" s="28" t="s">
        <v>16</v>
      </c>
      <c r="D84" s="34"/>
      <c r="E84" s="34"/>
      <c r="F84" s="34"/>
      <c r="G84" s="34"/>
      <c r="H84" s="34"/>
      <c r="I84" s="116"/>
      <c r="J84" s="34"/>
      <c r="K84" s="34"/>
      <c r="L84" s="37"/>
    </row>
    <row r="85" spans="2:12" s="1" customFormat="1" ht="16.5" customHeight="1">
      <c r="B85" s="33"/>
      <c r="C85" s="34"/>
      <c r="D85" s="34"/>
      <c r="E85" s="314" t="str">
        <f>E7</f>
        <v>PPV, ř.km 0,000-18,500 - oprava betonového pláště</v>
      </c>
      <c r="F85" s="315"/>
      <c r="G85" s="315"/>
      <c r="H85" s="315"/>
      <c r="I85" s="116"/>
      <c r="J85" s="34"/>
      <c r="K85" s="34"/>
      <c r="L85" s="37"/>
    </row>
    <row r="86" spans="2:12" ht="12" customHeight="1">
      <c r="B86" s="20"/>
      <c r="C86" s="28" t="s">
        <v>188</v>
      </c>
      <c r="D86" s="21"/>
      <c r="E86" s="21"/>
      <c r="F86" s="21"/>
      <c r="G86" s="21"/>
      <c r="H86" s="21"/>
      <c r="J86" s="21"/>
      <c r="K86" s="21"/>
      <c r="L86" s="19"/>
    </row>
    <row r="87" spans="2:12" s="1" customFormat="1" ht="16.5" customHeight="1">
      <c r="B87" s="33"/>
      <c r="C87" s="34"/>
      <c r="D87" s="34"/>
      <c r="E87" s="314" t="s">
        <v>433</v>
      </c>
      <c r="F87" s="316"/>
      <c r="G87" s="316"/>
      <c r="H87" s="316"/>
      <c r="I87" s="116"/>
      <c r="J87" s="34"/>
      <c r="K87" s="34"/>
      <c r="L87" s="37"/>
    </row>
    <row r="88" spans="2:12" s="1" customFormat="1" ht="12" customHeight="1">
      <c r="B88" s="33"/>
      <c r="C88" s="28" t="s">
        <v>190</v>
      </c>
      <c r="D88" s="34"/>
      <c r="E88" s="34"/>
      <c r="F88" s="34"/>
      <c r="G88" s="34"/>
      <c r="H88" s="34"/>
      <c r="I88" s="116"/>
      <c r="J88" s="34"/>
      <c r="K88" s="34"/>
      <c r="L88" s="37"/>
    </row>
    <row r="89" spans="2:12" s="1" customFormat="1" ht="16.5" customHeight="1">
      <c r="B89" s="33"/>
      <c r="C89" s="34"/>
      <c r="D89" s="34"/>
      <c r="E89" s="282" t="str">
        <f>E11</f>
        <v>SO09,10 - Převedení vody pro dilatační spáry dle D.9, D.10</v>
      </c>
      <c r="F89" s="316"/>
      <c r="G89" s="316"/>
      <c r="H89" s="316"/>
      <c r="I89" s="116"/>
      <c r="J89" s="34"/>
      <c r="K89" s="34"/>
      <c r="L89" s="37"/>
    </row>
    <row r="90" spans="2:12" s="1" customFormat="1" ht="6.95" customHeight="1">
      <c r="B90" s="33"/>
      <c r="C90" s="34"/>
      <c r="D90" s="34"/>
      <c r="E90" s="34"/>
      <c r="F90" s="34"/>
      <c r="G90" s="34"/>
      <c r="H90" s="34"/>
      <c r="I90" s="116"/>
      <c r="J90" s="34"/>
      <c r="K90" s="34"/>
      <c r="L90" s="37"/>
    </row>
    <row r="91" spans="2:12" s="1" customFormat="1" ht="12" customHeight="1">
      <c r="B91" s="33"/>
      <c r="C91" s="28" t="s">
        <v>20</v>
      </c>
      <c r="D91" s="34"/>
      <c r="E91" s="34"/>
      <c r="F91" s="26" t="str">
        <f>F14</f>
        <v xml:space="preserve"> </v>
      </c>
      <c r="G91" s="34"/>
      <c r="H91" s="34"/>
      <c r="I91" s="117" t="s">
        <v>22</v>
      </c>
      <c r="J91" s="60" t="str">
        <f>IF(J14="","",J14)</f>
        <v>13. 5. 2019</v>
      </c>
      <c r="K91" s="34"/>
      <c r="L91" s="37"/>
    </row>
    <row r="92" spans="2:12" s="1" customFormat="1" ht="6.95" customHeight="1">
      <c r="B92" s="33"/>
      <c r="C92" s="34"/>
      <c r="D92" s="34"/>
      <c r="E92" s="34"/>
      <c r="F92" s="34"/>
      <c r="G92" s="34"/>
      <c r="H92" s="34"/>
      <c r="I92" s="116"/>
      <c r="J92" s="34"/>
      <c r="K92" s="34"/>
      <c r="L92" s="37"/>
    </row>
    <row r="93" spans="2:12" s="1" customFormat="1" ht="27.95" customHeight="1">
      <c r="B93" s="33"/>
      <c r="C93" s="28" t="s">
        <v>24</v>
      </c>
      <c r="D93" s="34"/>
      <c r="E93" s="34"/>
      <c r="F93" s="26" t="str">
        <f>E17</f>
        <v>Povodí Ohře, s.p.</v>
      </c>
      <c r="G93" s="34"/>
      <c r="H93" s="34"/>
      <c r="I93" s="117" t="s">
        <v>32</v>
      </c>
      <c r="J93" s="31" t="str">
        <f>E23</f>
        <v xml:space="preserve">AZ Consult, spol. s r.o. </v>
      </c>
      <c r="K93" s="34"/>
      <c r="L93" s="37"/>
    </row>
    <row r="94" spans="2:12" s="1" customFormat="1" ht="15.2" customHeight="1">
      <c r="B94" s="33"/>
      <c r="C94" s="28" t="s">
        <v>30</v>
      </c>
      <c r="D94" s="34"/>
      <c r="E94" s="34"/>
      <c r="F94" s="26" t="str">
        <f>IF(E20="","",E20)</f>
        <v>Vyplň údaj</v>
      </c>
      <c r="G94" s="34"/>
      <c r="H94" s="34"/>
      <c r="I94" s="117" t="s">
        <v>37</v>
      </c>
      <c r="J94" s="31" t="str">
        <f>E26</f>
        <v xml:space="preserve"> </v>
      </c>
      <c r="K94" s="34"/>
      <c r="L94" s="37"/>
    </row>
    <row r="95" spans="2:12" s="1" customFormat="1" ht="10.35" customHeight="1">
      <c r="B95" s="33"/>
      <c r="C95" s="34"/>
      <c r="D95" s="34"/>
      <c r="E95" s="34"/>
      <c r="F95" s="34"/>
      <c r="G95" s="34"/>
      <c r="H95" s="34"/>
      <c r="I95" s="116"/>
      <c r="J95" s="34"/>
      <c r="K95" s="34"/>
      <c r="L95" s="37"/>
    </row>
    <row r="96" spans="2:12" s="1" customFormat="1" ht="29.25" customHeight="1">
      <c r="B96" s="33"/>
      <c r="C96" s="151" t="s">
        <v>194</v>
      </c>
      <c r="D96" s="152"/>
      <c r="E96" s="152"/>
      <c r="F96" s="152"/>
      <c r="G96" s="152"/>
      <c r="H96" s="152"/>
      <c r="I96" s="153"/>
      <c r="J96" s="154" t="s">
        <v>195</v>
      </c>
      <c r="K96" s="152"/>
      <c r="L96" s="37"/>
    </row>
    <row r="97" spans="2:47" s="1" customFormat="1" ht="10.35" customHeight="1">
      <c r="B97" s="33"/>
      <c r="C97" s="34"/>
      <c r="D97" s="34"/>
      <c r="E97" s="34"/>
      <c r="F97" s="34"/>
      <c r="G97" s="34"/>
      <c r="H97" s="34"/>
      <c r="I97" s="116"/>
      <c r="J97" s="34"/>
      <c r="K97" s="34"/>
      <c r="L97" s="37"/>
    </row>
    <row r="98" spans="2:47" s="1" customFormat="1" ht="22.9" customHeight="1">
      <c r="B98" s="33"/>
      <c r="C98" s="155" t="s">
        <v>196</v>
      </c>
      <c r="D98" s="34"/>
      <c r="E98" s="34"/>
      <c r="F98" s="34"/>
      <c r="G98" s="34"/>
      <c r="H98" s="34"/>
      <c r="I98" s="116"/>
      <c r="J98" s="78">
        <f>J122</f>
        <v>0</v>
      </c>
      <c r="K98" s="34"/>
      <c r="L98" s="37"/>
      <c r="AU98" s="16" t="s">
        <v>197</v>
      </c>
    </row>
    <row r="99" spans="2:47" s="8" customFormat="1" ht="24.95" customHeight="1">
      <c r="B99" s="156"/>
      <c r="C99" s="157"/>
      <c r="D99" s="158" t="s">
        <v>198</v>
      </c>
      <c r="E99" s="159"/>
      <c r="F99" s="159"/>
      <c r="G99" s="159"/>
      <c r="H99" s="159"/>
      <c r="I99" s="160"/>
      <c r="J99" s="161">
        <f>J123</f>
        <v>0</v>
      </c>
      <c r="K99" s="157"/>
      <c r="L99" s="162"/>
    </row>
    <row r="100" spans="2:47" s="9" customFormat="1" ht="19.899999999999999" customHeight="1">
      <c r="B100" s="163"/>
      <c r="C100" s="98"/>
      <c r="D100" s="164" t="s">
        <v>199</v>
      </c>
      <c r="E100" s="165"/>
      <c r="F100" s="165"/>
      <c r="G100" s="165"/>
      <c r="H100" s="165"/>
      <c r="I100" s="166"/>
      <c r="J100" s="167">
        <f>J124</f>
        <v>0</v>
      </c>
      <c r="K100" s="98"/>
      <c r="L100" s="168"/>
    </row>
    <row r="101" spans="2:47" s="1" customFormat="1" ht="21.75" customHeight="1">
      <c r="B101" s="33"/>
      <c r="C101" s="34"/>
      <c r="D101" s="34"/>
      <c r="E101" s="34"/>
      <c r="F101" s="34"/>
      <c r="G101" s="34"/>
      <c r="H101" s="34"/>
      <c r="I101" s="116"/>
      <c r="J101" s="34"/>
      <c r="K101" s="34"/>
      <c r="L101" s="37"/>
    </row>
    <row r="102" spans="2:47" s="1" customFormat="1" ht="6.95" customHeight="1">
      <c r="B102" s="48"/>
      <c r="C102" s="49"/>
      <c r="D102" s="49"/>
      <c r="E102" s="49"/>
      <c r="F102" s="49"/>
      <c r="G102" s="49"/>
      <c r="H102" s="49"/>
      <c r="I102" s="147"/>
      <c r="J102" s="49"/>
      <c r="K102" s="49"/>
      <c r="L102" s="37"/>
    </row>
    <row r="106" spans="2:47" s="1" customFormat="1" ht="6.95" customHeight="1">
      <c r="B106" s="50"/>
      <c r="C106" s="51"/>
      <c r="D106" s="51"/>
      <c r="E106" s="51"/>
      <c r="F106" s="51"/>
      <c r="G106" s="51"/>
      <c r="H106" s="51"/>
      <c r="I106" s="150"/>
      <c r="J106" s="51"/>
      <c r="K106" s="51"/>
      <c r="L106" s="37"/>
    </row>
    <row r="107" spans="2:47" s="1" customFormat="1" ht="24.95" customHeight="1">
      <c r="B107" s="33"/>
      <c r="C107" s="22" t="s">
        <v>204</v>
      </c>
      <c r="D107" s="34"/>
      <c r="E107" s="34"/>
      <c r="F107" s="34"/>
      <c r="G107" s="34"/>
      <c r="H107" s="34"/>
      <c r="I107" s="116"/>
      <c r="J107" s="34"/>
      <c r="K107" s="34"/>
      <c r="L107" s="37"/>
    </row>
    <row r="108" spans="2:47" s="1" customFormat="1" ht="6.95" customHeight="1">
      <c r="B108" s="33"/>
      <c r="C108" s="34"/>
      <c r="D108" s="34"/>
      <c r="E108" s="34"/>
      <c r="F108" s="34"/>
      <c r="G108" s="34"/>
      <c r="H108" s="34"/>
      <c r="I108" s="116"/>
      <c r="J108" s="34"/>
      <c r="K108" s="34"/>
      <c r="L108" s="37"/>
    </row>
    <row r="109" spans="2:47" s="1" customFormat="1" ht="12" customHeight="1">
      <c r="B109" s="33"/>
      <c r="C109" s="28" t="s">
        <v>16</v>
      </c>
      <c r="D109" s="34"/>
      <c r="E109" s="34"/>
      <c r="F109" s="34"/>
      <c r="G109" s="34"/>
      <c r="H109" s="34"/>
      <c r="I109" s="116"/>
      <c r="J109" s="34"/>
      <c r="K109" s="34"/>
      <c r="L109" s="37"/>
    </row>
    <row r="110" spans="2:47" s="1" customFormat="1" ht="16.5" customHeight="1">
      <c r="B110" s="33"/>
      <c r="C110" s="34"/>
      <c r="D110" s="34"/>
      <c r="E110" s="314" t="str">
        <f>E7</f>
        <v>PPV, ř.km 0,000-18,500 - oprava betonového pláště</v>
      </c>
      <c r="F110" s="315"/>
      <c r="G110" s="315"/>
      <c r="H110" s="315"/>
      <c r="I110" s="116"/>
      <c r="J110" s="34"/>
      <c r="K110" s="34"/>
      <c r="L110" s="37"/>
    </row>
    <row r="111" spans="2:47" ht="12" customHeight="1">
      <c r="B111" s="20"/>
      <c r="C111" s="28" t="s">
        <v>188</v>
      </c>
      <c r="D111" s="21"/>
      <c r="E111" s="21"/>
      <c r="F111" s="21"/>
      <c r="G111" s="21"/>
      <c r="H111" s="21"/>
      <c r="J111" s="21"/>
      <c r="K111" s="21"/>
      <c r="L111" s="19"/>
    </row>
    <row r="112" spans="2:47" s="1" customFormat="1" ht="16.5" customHeight="1">
      <c r="B112" s="33"/>
      <c r="C112" s="34"/>
      <c r="D112" s="34"/>
      <c r="E112" s="314" t="s">
        <v>433</v>
      </c>
      <c r="F112" s="316"/>
      <c r="G112" s="316"/>
      <c r="H112" s="316"/>
      <c r="I112" s="116"/>
      <c r="J112" s="34"/>
      <c r="K112" s="34"/>
      <c r="L112" s="37"/>
    </row>
    <row r="113" spans="2:65" s="1" customFormat="1" ht="12" customHeight="1">
      <c r="B113" s="33"/>
      <c r="C113" s="28" t="s">
        <v>190</v>
      </c>
      <c r="D113" s="34"/>
      <c r="E113" s="34"/>
      <c r="F113" s="34"/>
      <c r="G113" s="34"/>
      <c r="H113" s="34"/>
      <c r="I113" s="116"/>
      <c r="J113" s="34"/>
      <c r="K113" s="34"/>
      <c r="L113" s="37"/>
    </row>
    <row r="114" spans="2:65" s="1" customFormat="1" ht="16.5" customHeight="1">
      <c r="B114" s="33"/>
      <c r="C114" s="34"/>
      <c r="D114" s="34"/>
      <c r="E114" s="282" t="str">
        <f>E11</f>
        <v>SO09,10 - Převedení vody pro dilatační spáry dle D.9, D.10</v>
      </c>
      <c r="F114" s="316"/>
      <c r="G114" s="316"/>
      <c r="H114" s="316"/>
      <c r="I114" s="116"/>
      <c r="J114" s="34"/>
      <c r="K114" s="34"/>
      <c r="L114" s="37"/>
    </row>
    <row r="115" spans="2:65" s="1" customFormat="1" ht="6.95" customHeight="1">
      <c r="B115" s="33"/>
      <c r="C115" s="34"/>
      <c r="D115" s="34"/>
      <c r="E115" s="34"/>
      <c r="F115" s="34"/>
      <c r="G115" s="34"/>
      <c r="H115" s="34"/>
      <c r="I115" s="116"/>
      <c r="J115" s="34"/>
      <c r="K115" s="34"/>
      <c r="L115" s="37"/>
    </row>
    <row r="116" spans="2:65" s="1" customFormat="1" ht="12" customHeight="1">
      <c r="B116" s="33"/>
      <c r="C116" s="28" t="s">
        <v>20</v>
      </c>
      <c r="D116" s="34"/>
      <c r="E116" s="34"/>
      <c r="F116" s="26" t="str">
        <f>F14</f>
        <v xml:space="preserve"> </v>
      </c>
      <c r="G116" s="34"/>
      <c r="H116" s="34"/>
      <c r="I116" s="117" t="s">
        <v>22</v>
      </c>
      <c r="J116" s="60" t="str">
        <f>IF(J14="","",J14)</f>
        <v>13. 5. 2019</v>
      </c>
      <c r="K116" s="34"/>
      <c r="L116" s="37"/>
    </row>
    <row r="117" spans="2:65" s="1" customFormat="1" ht="6.95" customHeight="1">
      <c r="B117" s="33"/>
      <c r="C117" s="34"/>
      <c r="D117" s="34"/>
      <c r="E117" s="34"/>
      <c r="F117" s="34"/>
      <c r="G117" s="34"/>
      <c r="H117" s="34"/>
      <c r="I117" s="116"/>
      <c r="J117" s="34"/>
      <c r="K117" s="34"/>
      <c r="L117" s="37"/>
    </row>
    <row r="118" spans="2:65" s="1" customFormat="1" ht="27.95" customHeight="1">
      <c r="B118" s="33"/>
      <c r="C118" s="28" t="s">
        <v>24</v>
      </c>
      <c r="D118" s="34"/>
      <c r="E118" s="34"/>
      <c r="F118" s="26" t="str">
        <f>E17</f>
        <v>Povodí Ohře, s.p.</v>
      </c>
      <c r="G118" s="34"/>
      <c r="H118" s="34"/>
      <c r="I118" s="117" t="s">
        <v>32</v>
      </c>
      <c r="J118" s="31" t="str">
        <f>E23</f>
        <v xml:space="preserve">AZ Consult, spol. s r.o. </v>
      </c>
      <c r="K118" s="34"/>
      <c r="L118" s="37"/>
    </row>
    <row r="119" spans="2:65" s="1" customFormat="1" ht="15.2" customHeight="1">
      <c r="B119" s="33"/>
      <c r="C119" s="28" t="s">
        <v>30</v>
      </c>
      <c r="D119" s="34"/>
      <c r="E119" s="34"/>
      <c r="F119" s="26" t="str">
        <f>IF(E20="","",E20)</f>
        <v>Vyplň údaj</v>
      </c>
      <c r="G119" s="34"/>
      <c r="H119" s="34"/>
      <c r="I119" s="117" t="s">
        <v>37</v>
      </c>
      <c r="J119" s="31" t="str">
        <f>E26</f>
        <v xml:space="preserve"> </v>
      </c>
      <c r="K119" s="34"/>
      <c r="L119" s="37"/>
    </row>
    <row r="120" spans="2:65" s="1" customFormat="1" ht="10.35" customHeight="1">
      <c r="B120" s="33"/>
      <c r="C120" s="34"/>
      <c r="D120" s="34"/>
      <c r="E120" s="34"/>
      <c r="F120" s="34"/>
      <c r="G120" s="34"/>
      <c r="H120" s="34"/>
      <c r="I120" s="116"/>
      <c r="J120" s="34"/>
      <c r="K120" s="34"/>
      <c r="L120" s="37"/>
    </row>
    <row r="121" spans="2:65" s="10" customFormat="1" ht="29.25" customHeight="1">
      <c r="B121" s="169"/>
      <c r="C121" s="170" t="s">
        <v>205</v>
      </c>
      <c r="D121" s="171" t="s">
        <v>65</v>
      </c>
      <c r="E121" s="171" t="s">
        <v>61</v>
      </c>
      <c r="F121" s="171" t="s">
        <v>62</v>
      </c>
      <c r="G121" s="171" t="s">
        <v>206</v>
      </c>
      <c r="H121" s="171" t="s">
        <v>207</v>
      </c>
      <c r="I121" s="172" t="s">
        <v>208</v>
      </c>
      <c r="J121" s="171" t="s">
        <v>195</v>
      </c>
      <c r="K121" s="173" t="s">
        <v>209</v>
      </c>
      <c r="L121" s="174"/>
      <c r="M121" s="69" t="s">
        <v>1</v>
      </c>
      <c r="N121" s="70" t="s">
        <v>44</v>
      </c>
      <c r="O121" s="70" t="s">
        <v>210</v>
      </c>
      <c r="P121" s="70" t="s">
        <v>211</v>
      </c>
      <c r="Q121" s="70" t="s">
        <v>212</v>
      </c>
      <c r="R121" s="70" t="s">
        <v>213</v>
      </c>
      <c r="S121" s="70" t="s">
        <v>214</v>
      </c>
      <c r="T121" s="71" t="s">
        <v>215</v>
      </c>
    </row>
    <row r="122" spans="2:65" s="1" customFormat="1" ht="22.9" customHeight="1">
      <c r="B122" s="33"/>
      <c r="C122" s="76" t="s">
        <v>216</v>
      </c>
      <c r="D122" s="34"/>
      <c r="E122" s="34"/>
      <c r="F122" s="34"/>
      <c r="G122" s="34"/>
      <c r="H122" s="34"/>
      <c r="I122" s="116"/>
      <c r="J122" s="175">
        <f>BK122</f>
        <v>0</v>
      </c>
      <c r="K122" s="34"/>
      <c r="L122" s="37"/>
      <c r="M122" s="72"/>
      <c r="N122" s="73"/>
      <c r="O122" s="73"/>
      <c r="P122" s="176">
        <f>P123</f>
        <v>0</v>
      </c>
      <c r="Q122" s="73"/>
      <c r="R122" s="176">
        <f>R123</f>
        <v>0</v>
      </c>
      <c r="S122" s="73"/>
      <c r="T122" s="177">
        <f>T123</f>
        <v>0</v>
      </c>
      <c r="AT122" s="16" t="s">
        <v>79</v>
      </c>
      <c r="AU122" s="16" t="s">
        <v>197</v>
      </c>
      <c r="BK122" s="178">
        <f>BK123</f>
        <v>0</v>
      </c>
    </row>
    <row r="123" spans="2:65" s="11" customFormat="1" ht="25.9" customHeight="1">
      <c r="B123" s="179"/>
      <c r="C123" s="180"/>
      <c r="D123" s="181" t="s">
        <v>79</v>
      </c>
      <c r="E123" s="182" t="s">
        <v>217</v>
      </c>
      <c r="F123" s="182" t="s">
        <v>218</v>
      </c>
      <c r="G123" s="180"/>
      <c r="H123" s="180"/>
      <c r="I123" s="183"/>
      <c r="J123" s="184">
        <f>BK123</f>
        <v>0</v>
      </c>
      <c r="K123" s="180"/>
      <c r="L123" s="185"/>
      <c r="M123" s="186"/>
      <c r="N123" s="187"/>
      <c r="O123" s="187"/>
      <c r="P123" s="188">
        <f>P124</f>
        <v>0</v>
      </c>
      <c r="Q123" s="187"/>
      <c r="R123" s="188">
        <f>R124</f>
        <v>0</v>
      </c>
      <c r="S123" s="187"/>
      <c r="T123" s="189">
        <f>T124</f>
        <v>0</v>
      </c>
      <c r="AR123" s="190" t="s">
        <v>87</v>
      </c>
      <c r="AT123" s="191" t="s">
        <v>79</v>
      </c>
      <c r="AU123" s="191" t="s">
        <v>80</v>
      </c>
      <c r="AY123" s="190" t="s">
        <v>219</v>
      </c>
      <c r="BK123" s="192">
        <f>BK124</f>
        <v>0</v>
      </c>
    </row>
    <row r="124" spans="2:65" s="11" customFormat="1" ht="22.9" customHeight="1">
      <c r="B124" s="179"/>
      <c r="C124" s="180"/>
      <c r="D124" s="181" t="s">
        <v>79</v>
      </c>
      <c r="E124" s="193" t="s">
        <v>87</v>
      </c>
      <c r="F124" s="193" t="s">
        <v>220</v>
      </c>
      <c r="G124" s="180"/>
      <c r="H124" s="180"/>
      <c r="I124" s="183"/>
      <c r="J124" s="194">
        <f>BK124</f>
        <v>0</v>
      </c>
      <c r="K124" s="180"/>
      <c r="L124" s="185"/>
      <c r="M124" s="186"/>
      <c r="N124" s="187"/>
      <c r="O124" s="187"/>
      <c r="P124" s="188">
        <f>SUM(P125:P126)</f>
        <v>0</v>
      </c>
      <c r="Q124" s="187"/>
      <c r="R124" s="188">
        <f>SUM(R125:R126)</f>
        <v>0</v>
      </c>
      <c r="S124" s="187"/>
      <c r="T124" s="189">
        <f>SUM(T125:T126)</f>
        <v>0</v>
      </c>
      <c r="AR124" s="190" t="s">
        <v>87</v>
      </c>
      <c r="AT124" s="191" t="s">
        <v>79</v>
      </c>
      <c r="AU124" s="191" t="s">
        <v>87</v>
      </c>
      <c r="AY124" s="190" t="s">
        <v>219</v>
      </c>
      <c r="BK124" s="192">
        <f>SUM(BK125:BK126)</f>
        <v>0</v>
      </c>
    </row>
    <row r="125" spans="2:65" s="1" customFormat="1" ht="24" customHeight="1">
      <c r="B125" s="33"/>
      <c r="C125" s="195" t="s">
        <v>87</v>
      </c>
      <c r="D125" s="195" t="s">
        <v>221</v>
      </c>
      <c r="E125" s="196" t="s">
        <v>435</v>
      </c>
      <c r="F125" s="197" t="s">
        <v>223</v>
      </c>
      <c r="G125" s="198" t="s">
        <v>224</v>
      </c>
      <c r="H125" s="199">
        <v>1</v>
      </c>
      <c r="I125" s="200"/>
      <c r="J125" s="201">
        <f>ROUND(I125*H125,2)</f>
        <v>0</v>
      </c>
      <c r="K125" s="197" t="s">
        <v>1</v>
      </c>
      <c r="L125" s="37"/>
      <c r="M125" s="202" t="s">
        <v>1</v>
      </c>
      <c r="N125" s="203" t="s">
        <v>45</v>
      </c>
      <c r="O125" s="65"/>
      <c r="P125" s="204">
        <f>O125*H125</f>
        <v>0</v>
      </c>
      <c r="Q125" s="204">
        <v>0</v>
      </c>
      <c r="R125" s="204">
        <f>Q125*H125</f>
        <v>0</v>
      </c>
      <c r="S125" s="204">
        <v>0</v>
      </c>
      <c r="T125" s="205">
        <f>S125*H125</f>
        <v>0</v>
      </c>
      <c r="AR125" s="206" t="s">
        <v>225</v>
      </c>
      <c r="AT125" s="206" t="s">
        <v>221</v>
      </c>
      <c r="AU125" s="206" t="s">
        <v>89</v>
      </c>
      <c r="AY125" s="16" t="s">
        <v>219</v>
      </c>
      <c r="BE125" s="207">
        <f>IF(N125="základní",J125,0)</f>
        <v>0</v>
      </c>
      <c r="BF125" s="207">
        <f>IF(N125="snížená",J125,0)</f>
        <v>0</v>
      </c>
      <c r="BG125" s="207">
        <f>IF(N125="zákl. přenesená",J125,0)</f>
        <v>0</v>
      </c>
      <c r="BH125" s="207">
        <f>IF(N125="sníž. přenesená",J125,0)</f>
        <v>0</v>
      </c>
      <c r="BI125" s="207">
        <f>IF(N125="nulová",J125,0)</f>
        <v>0</v>
      </c>
      <c r="BJ125" s="16" t="s">
        <v>87</v>
      </c>
      <c r="BK125" s="207">
        <f>ROUND(I125*H125,2)</f>
        <v>0</v>
      </c>
      <c r="BL125" s="16" t="s">
        <v>225</v>
      </c>
      <c r="BM125" s="206" t="s">
        <v>436</v>
      </c>
    </row>
    <row r="126" spans="2:65" s="1" customFormat="1" ht="19.5">
      <c r="B126" s="33"/>
      <c r="C126" s="34"/>
      <c r="D126" s="208" t="s">
        <v>226</v>
      </c>
      <c r="E126" s="34"/>
      <c r="F126" s="209" t="s">
        <v>223</v>
      </c>
      <c r="G126" s="34"/>
      <c r="H126" s="34"/>
      <c r="I126" s="116"/>
      <c r="J126" s="34"/>
      <c r="K126" s="34"/>
      <c r="L126" s="37"/>
      <c r="M126" s="234"/>
      <c r="N126" s="235"/>
      <c r="O126" s="235"/>
      <c r="P126" s="235"/>
      <c r="Q126" s="235"/>
      <c r="R126" s="235"/>
      <c r="S126" s="235"/>
      <c r="T126" s="236"/>
      <c r="AT126" s="16" t="s">
        <v>226</v>
      </c>
      <c r="AU126" s="16" t="s">
        <v>89</v>
      </c>
    </row>
    <row r="127" spans="2:65" s="1" customFormat="1" ht="6.95" customHeight="1">
      <c r="B127" s="48"/>
      <c r="C127" s="49"/>
      <c r="D127" s="49"/>
      <c r="E127" s="49"/>
      <c r="F127" s="49"/>
      <c r="G127" s="49"/>
      <c r="H127" s="49"/>
      <c r="I127" s="147"/>
      <c r="J127" s="49"/>
      <c r="K127" s="49"/>
      <c r="L127" s="37"/>
    </row>
  </sheetData>
  <sheetProtection algorithmName="SHA-512" hashValue="CxD3YYzi9as+Xi6j2/GreXyVbzU2/B1A6a3vv5dNiFuT3MfcZOtUx/3ajK15lT5WcVNgI4Mbxqlgd0/JwMFcgQ==" saltValue="tfigJQ3h171mU72I1joJwwGDmKSBLJG7oHAKlLIhTY+NvJI3tOS1sS1Yv41GWyicv4NiFnESPjEFd2njs1omxg==" spinCount="100000" sheet="1" objects="1" scenarios="1" formatColumns="0" formatRows="0" autoFilter="0"/>
  <autoFilter ref="C121:K126"/>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5"/>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9"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3"/>
      <c r="M2" s="273"/>
      <c r="N2" s="273"/>
      <c r="O2" s="273"/>
      <c r="P2" s="273"/>
      <c r="Q2" s="273"/>
      <c r="R2" s="273"/>
      <c r="S2" s="273"/>
      <c r="T2" s="273"/>
      <c r="U2" s="273"/>
      <c r="V2" s="273"/>
      <c r="AT2" s="16" t="s">
        <v>169</v>
      </c>
    </row>
    <row r="3" spans="2:46" ht="6.95" customHeight="1">
      <c r="B3" s="110"/>
      <c r="C3" s="111"/>
      <c r="D3" s="111"/>
      <c r="E3" s="111"/>
      <c r="F3" s="111"/>
      <c r="G3" s="111"/>
      <c r="H3" s="111"/>
      <c r="I3" s="112"/>
      <c r="J3" s="111"/>
      <c r="K3" s="111"/>
      <c r="L3" s="19"/>
      <c r="AT3" s="16" t="s">
        <v>89</v>
      </c>
    </row>
    <row r="4" spans="2:46" ht="24.95" customHeight="1">
      <c r="B4" s="19"/>
      <c r="D4" s="113" t="s">
        <v>187</v>
      </c>
      <c r="L4" s="19"/>
      <c r="M4" s="114" t="s">
        <v>10</v>
      </c>
      <c r="AT4" s="16" t="s">
        <v>4</v>
      </c>
    </row>
    <row r="5" spans="2:46" ht="6.95" customHeight="1">
      <c r="B5" s="19"/>
      <c r="L5" s="19"/>
    </row>
    <row r="6" spans="2:46" ht="12" customHeight="1">
      <c r="B6" s="19"/>
      <c r="D6" s="115" t="s">
        <v>16</v>
      </c>
      <c r="L6" s="19"/>
    </row>
    <row r="7" spans="2:46" ht="16.5" customHeight="1">
      <c r="B7" s="19"/>
      <c r="E7" s="307" t="str">
        <f>'Rekapitulace stavby'!K6</f>
        <v>PPV, ř.km 0,000-18,500 - oprava betonového pláště</v>
      </c>
      <c r="F7" s="308"/>
      <c r="G7" s="308"/>
      <c r="H7" s="308"/>
      <c r="L7" s="19"/>
    </row>
    <row r="8" spans="2:46" ht="12" customHeight="1">
      <c r="B8" s="19"/>
      <c r="D8" s="115" t="s">
        <v>188</v>
      </c>
      <c r="L8" s="19"/>
    </row>
    <row r="9" spans="2:46" s="1" customFormat="1" ht="16.5" customHeight="1">
      <c r="B9" s="37"/>
      <c r="E9" s="307" t="s">
        <v>433</v>
      </c>
      <c r="F9" s="309"/>
      <c r="G9" s="309"/>
      <c r="H9" s="309"/>
      <c r="I9" s="116"/>
      <c r="L9" s="37"/>
    </row>
    <row r="10" spans="2:46" s="1" customFormat="1" ht="12" customHeight="1">
      <c r="B10" s="37"/>
      <c r="D10" s="115" t="s">
        <v>190</v>
      </c>
      <c r="I10" s="116"/>
      <c r="L10" s="37"/>
    </row>
    <row r="11" spans="2:46" s="1" customFormat="1" ht="36.950000000000003" customHeight="1">
      <c r="B11" s="37"/>
      <c r="E11" s="310" t="s">
        <v>437</v>
      </c>
      <c r="F11" s="309"/>
      <c r="G11" s="309"/>
      <c r="H11" s="309"/>
      <c r="I11" s="116"/>
      <c r="L11" s="37"/>
    </row>
    <row r="12" spans="2:46" s="1" customFormat="1" ht="11.25">
      <c r="B12" s="37"/>
      <c r="I12" s="116"/>
      <c r="L12" s="37"/>
    </row>
    <row r="13" spans="2:46" s="1" customFormat="1" ht="12" customHeight="1">
      <c r="B13" s="37"/>
      <c r="D13" s="115" t="s">
        <v>18</v>
      </c>
      <c r="F13" s="104" t="s">
        <v>1</v>
      </c>
      <c r="I13" s="117" t="s">
        <v>19</v>
      </c>
      <c r="J13" s="104" t="s">
        <v>1</v>
      </c>
      <c r="L13" s="37"/>
    </row>
    <row r="14" spans="2:46" s="1" customFormat="1" ht="12" customHeight="1">
      <c r="B14" s="37"/>
      <c r="D14" s="115" t="s">
        <v>20</v>
      </c>
      <c r="F14" s="104" t="s">
        <v>21</v>
      </c>
      <c r="I14" s="117" t="s">
        <v>22</v>
      </c>
      <c r="J14" s="118" t="str">
        <f>'Rekapitulace stavby'!AN8</f>
        <v>13. 5. 2019</v>
      </c>
      <c r="L14" s="37"/>
    </row>
    <row r="15" spans="2:46" s="1" customFormat="1" ht="10.9" customHeight="1">
      <c r="B15" s="37"/>
      <c r="I15" s="116"/>
      <c r="L15" s="37"/>
    </row>
    <row r="16" spans="2:46" s="1" customFormat="1" ht="12" customHeight="1">
      <c r="B16" s="37"/>
      <c r="D16" s="115" t="s">
        <v>24</v>
      </c>
      <c r="I16" s="117" t="s">
        <v>25</v>
      </c>
      <c r="J16" s="104" t="str">
        <f>IF('Rekapitulace stavby'!AN10="","",'Rekapitulace stavby'!AN10)</f>
        <v>70889988</v>
      </c>
      <c r="L16" s="37"/>
    </row>
    <row r="17" spans="2:12" s="1" customFormat="1" ht="18" customHeight="1">
      <c r="B17" s="37"/>
      <c r="E17" s="104" t="str">
        <f>IF('Rekapitulace stavby'!E11="","",'Rekapitulace stavby'!E11)</f>
        <v>Povodí Ohře, s.p.</v>
      </c>
      <c r="I17" s="117" t="s">
        <v>28</v>
      </c>
      <c r="J17" s="104" t="str">
        <f>IF('Rekapitulace stavby'!AN11="","",'Rekapitulace stavby'!AN11)</f>
        <v>CZ70889988</v>
      </c>
      <c r="L17" s="37"/>
    </row>
    <row r="18" spans="2:12" s="1" customFormat="1" ht="6.95" customHeight="1">
      <c r="B18" s="37"/>
      <c r="I18" s="116"/>
      <c r="L18" s="37"/>
    </row>
    <row r="19" spans="2:12" s="1" customFormat="1" ht="12" customHeight="1">
      <c r="B19" s="37"/>
      <c r="D19" s="115" t="s">
        <v>30</v>
      </c>
      <c r="I19" s="117" t="s">
        <v>25</v>
      </c>
      <c r="J19" s="29" t="str">
        <f>'Rekapitulace stavby'!AN13</f>
        <v>Vyplň údaj</v>
      </c>
      <c r="L19" s="37"/>
    </row>
    <row r="20" spans="2:12" s="1" customFormat="1" ht="18" customHeight="1">
      <c r="B20" s="37"/>
      <c r="E20" s="311" t="str">
        <f>'Rekapitulace stavby'!E14</f>
        <v>Vyplň údaj</v>
      </c>
      <c r="F20" s="312"/>
      <c r="G20" s="312"/>
      <c r="H20" s="312"/>
      <c r="I20" s="117" t="s">
        <v>28</v>
      </c>
      <c r="J20" s="29" t="str">
        <f>'Rekapitulace stavby'!AN14</f>
        <v>Vyplň údaj</v>
      </c>
      <c r="L20" s="37"/>
    </row>
    <row r="21" spans="2:12" s="1" customFormat="1" ht="6.95" customHeight="1">
      <c r="B21" s="37"/>
      <c r="I21" s="116"/>
      <c r="L21" s="37"/>
    </row>
    <row r="22" spans="2:12" s="1" customFormat="1" ht="12" customHeight="1">
      <c r="B22" s="37"/>
      <c r="D22" s="115" t="s">
        <v>32</v>
      </c>
      <c r="I22" s="117" t="s">
        <v>25</v>
      </c>
      <c r="J22" s="104" t="str">
        <f>IF('Rekapitulace stavby'!AN16="","",'Rekapitulace stavby'!AN16)</f>
        <v>44567430</v>
      </c>
      <c r="L22" s="37"/>
    </row>
    <row r="23" spans="2:12" s="1" customFormat="1" ht="18" customHeight="1">
      <c r="B23" s="37"/>
      <c r="E23" s="104" t="str">
        <f>IF('Rekapitulace stavby'!E17="","",'Rekapitulace stavby'!E17)</f>
        <v xml:space="preserve">AZ Consult, spol. s r.o. </v>
      </c>
      <c r="I23" s="117" t="s">
        <v>28</v>
      </c>
      <c r="J23" s="104" t="str">
        <f>IF('Rekapitulace stavby'!AN17="","",'Rekapitulace stavby'!AN17)</f>
        <v>CZ4456730</v>
      </c>
      <c r="L23" s="37"/>
    </row>
    <row r="24" spans="2:12" s="1" customFormat="1" ht="6.95" customHeight="1">
      <c r="B24" s="37"/>
      <c r="I24" s="116"/>
      <c r="L24" s="37"/>
    </row>
    <row r="25" spans="2:12" s="1" customFormat="1" ht="12" customHeight="1">
      <c r="B25" s="37"/>
      <c r="D25" s="115" t="s">
        <v>37</v>
      </c>
      <c r="I25" s="117" t="s">
        <v>25</v>
      </c>
      <c r="J25" s="104" t="str">
        <f>IF('Rekapitulace stavby'!AN19="","",'Rekapitulace stavby'!AN19)</f>
        <v/>
      </c>
      <c r="L25" s="37"/>
    </row>
    <row r="26" spans="2:12" s="1" customFormat="1" ht="18" customHeight="1">
      <c r="B26" s="37"/>
      <c r="E26" s="104" t="str">
        <f>IF('Rekapitulace stavby'!E20="","",'Rekapitulace stavby'!E20)</f>
        <v xml:space="preserve"> </v>
      </c>
      <c r="I26" s="117" t="s">
        <v>28</v>
      </c>
      <c r="J26" s="104" t="str">
        <f>IF('Rekapitulace stavby'!AN20="","",'Rekapitulace stavby'!AN20)</f>
        <v/>
      </c>
      <c r="L26" s="37"/>
    </row>
    <row r="27" spans="2:12" s="1" customFormat="1" ht="6.95" customHeight="1">
      <c r="B27" s="37"/>
      <c r="I27" s="116"/>
      <c r="L27" s="37"/>
    </row>
    <row r="28" spans="2:12" s="1" customFormat="1" ht="12" customHeight="1">
      <c r="B28" s="37"/>
      <c r="D28" s="115" t="s">
        <v>38</v>
      </c>
      <c r="I28" s="116"/>
      <c r="L28" s="37"/>
    </row>
    <row r="29" spans="2:12" s="7" customFormat="1" ht="16.5" customHeight="1">
      <c r="B29" s="119"/>
      <c r="E29" s="313" t="s">
        <v>1</v>
      </c>
      <c r="F29" s="313"/>
      <c r="G29" s="313"/>
      <c r="H29" s="313"/>
      <c r="I29" s="120"/>
      <c r="L29" s="119"/>
    </row>
    <row r="30" spans="2:12" s="1" customFormat="1" ht="6.95" customHeight="1">
      <c r="B30" s="37"/>
      <c r="I30" s="116"/>
      <c r="L30" s="37"/>
    </row>
    <row r="31" spans="2:12" s="1" customFormat="1" ht="6.95" customHeight="1">
      <c r="B31" s="37"/>
      <c r="D31" s="61"/>
      <c r="E31" s="61"/>
      <c r="F31" s="61"/>
      <c r="G31" s="61"/>
      <c r="H31" s="61"/>
      <c r="I31" s="121"/>
      <c r="J31" s="61"/>
      <c r="K31" s="61"/>
      <c r="L31" s="37"/>
    </row>
    <row r="32" spans="2:12" s="1" customFormat="1" ht="25.35" customHeight="1">
      <c r="B32" s="37"/>
      <c r="D32" s="122" t="s">
        <v>40</v>
      </c>
      <c r="I32" s="116"/>
      <c r="J32" s="123">
        <f>ROUND(J121, 2)</f>
        <v>0</v>
      </c>
      <c r="L32" s="37"/>
    </row>
    <row r="33" spans="2:12" s="1" customFormat="1" ht="6.95" customHeight="1">
      <c r="B33" s="37"/>
      <c r="D33" s="61"/>
      <c r="E33" s="61"/>
      <c r="F33" s="61"/>
      <c r="G33" s="61"/>
      <c r="H33" s="61"/>
      <c r="I33" s="121"/>
      <c r="J33" s="61"/>
      <c r="K33" s="61"/>
      <c r="L33" s="37"/>
    </row>
    <row r="34" spans="2:12" s="1" customFormat="1" ht="14.45" customHeight="1">
      <c r="B34" s="37"/>
      <c r="F34" s="124" t="s">
        <v>42</v>
      </c>
      <c r="I34" s="125" t="s">
        <v>41</v>
      </c>
      <c r="J34" s="124" t="s">
        <v>43</v>
      </c>
      <c r="L34" s="37"/>
    </row>
    <row r="35" spans="2:12" s="1" customFormat="1" ht="14.45" customHeight="1">
      <c r="B35" s="37"/>
      <c r="D35" s="126" t="s">
        <v>44</v>
      </c>
      <c r="E35" s="115" t="s">
        <v>45</v>
      </c>
      <c r="F35" s="127">
        <f>ROUND((SUM(BE121:BE134)),  2)</f>
        <v>0</v>
      </c>
      <c r="I35" s="128">
        <v>0.21</v>
      </c>
      <c r="J35" s="127">
        <f>ROUND(((SUM(BE121:BE134))*I35),  2)</f>
        <v>0</v>
      </c>
      <c r="L35" s="37"/>
    </row>
    <row r="36" spans="2:12" s="1" customFormat="1" ht="14.45" customHeight="1">
      <c r="B36" s="37"/>
      <c r="E36" s="115" t="s">
        <v>46</v>
      </c>
      <c r="F36" s="127">
        <f>ROUND((SUM(BF121:BF134)),  2)</f>
        <v>0</v>
      </c>
      <c r="I36" s="128">
        <v>0.15</v>
      </c>
      <c r="J36" s="127">
        <f>ROUND(((SUM(BF121:BF134))*I36),  2)</f>
        <v>0</v>
      </c>
      <c r="L36" s="37"/>
    </row>
    <row r="37" spans="2:12" s="1" customFormat="1" ht="14.45" hidden="1" customHeight="1">
      <c r="B37" s="37"/>
      <c r="E37" s="115" t="s">
        <v>47</v>
      </c>
      <c r="F37" s="127">
        <f>ROUND((SUM(BG121:BG134)),  2)</f>
        <v>0</v>
      </c>
      <c r="I37" s="128">
        <v>0.21</v>
      </c>
      <c r="J37" s="127">
        <f>0</f>
        <v>0</v>
      </c>
      <c r="L37" s="37"/>
    </row>
    <row r="38" spans="2:12" s="1" customFormat="1" ht="14.45" hidden="1" customHeight="1">
      <c r="B38" s="37"/>
      <c r="E38" s="115" t="s">
        <v>48</v>
      </c>
      <c r="F38" s="127">
        <f>ROUND((SUM(BH121:BH134)),  2)</f>
        <v>0</v>
      </c>
      <c r="I38" s="128">
        <v>0.15</v>
      </c>
      <c r="J38" s="127">
        <f>0</f>
        <v>0</v>
      </c>
      <c r="L38" s="37"/>
    </row>
    <row r="39" spans="2:12" s="1" customFormat="1" ht="14.45" hidden="1" customHeight="1">
      <c r="B39" s="37"/>
      <c r="E39" s="115" t="s">
        <v>49</v>
      </c>
      <c r="F39" s="127">
        <f>ROUND((SUM(BI121:BI134)),  2)</f>
        <v>0</v>
      </c>
      <c r="I39" s="128">
        <v>0</v>
      </c>
      <c r="J39" s="127">
        <f>0</f>
        <v>0</v>
      </c>
      <c r="L39" s="37"/>
    </row>
    <row r="40" spans="2:12" s="1" customFormat="1" ht="6.95" customHeight="1">
      <c r="B40" s="37"/>
      <c r="I40" s="116"/>
      <c r="L40" s="37"/>
    </row>
    <row r="41" spans="2:12" s="1" customFormat="1" ht="25.35" customHeight="1">
      <c r="B41" s="37"/>
      <c r="C41" s="129"/>
      <c r="D41" s="130" t="s">
        <v>50</v>
      </c>
      <c r="E41" s="131"/>
      <c r="F41" s="131"/>
      <c r="G41" s="132" t="s">
        <v>51</v>
      </c>
      <c r="H41" s="133" t="s">
        <v>52</v>
      </c>
      <c r="I41" s="134"/>
      <c r="J41" s="135">
        <f>SUM(J32:J39)</f>
        <v>0</v>
      </c>
      <c r="K41" s="136"/>
      <c r="L41" s="37"/>
    </row>
    <row r="42" spans="2:12" s="1" customFormat="1" ht="14.45" customHeight="1">
      <c r="B42" s="37"/>
      <c r="I42" s="116"/>
      <c r="L42" s="37"/>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7"/>
      <c r="D50" s="137" t="s">
        <v>53</v>
      </c>
      <c r="E50" s="138"/>
      <c r="F50" s="138"/>
      <c r="G50" s="137" t="s">
        <v>54</v>
      </c>
      <c r="H50" s="138"/>
      <c r="I50" s="139"/>
      <c r="J50" s="138"/>
      <c r="K50" s="138"/>
      <c r="L50" s="37"/>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7"/>
      <c r="D61" s="140" t="s">
        <v>55</v>
      </c>
      <c r="E61" s="141"/>
      <c r="F61" s="142" t="s">
        <v>56</v>
      </c>
      <c r="G61" s="140" t="s">
        <v>55</v>
      </c>
      <c r="H61" s="141"/>
      <c r="I61" s="143"/>
      <c r="J61" s="144" t="s">
        <v>56</v>
      </c>
      <c r="K61" s="141"/>
      <c r="L61" s="37"/>
    </row>
    <row r="62" spans="2:12" ht="11.25">
      <c r="B62" s="19"/>
      <c r="L62" s="19"/>
    </row>
    <row r="63" spans="2:12" ht="11.25">
      <c r="B63" s="19"/>
      <c r="L63" s="19"/>
    </row>
    <row r="64" spans="2:12" ht="11.25">
      <c r="B64" s="19"/>
      <c r="L64" s="19"/>
    </row>
    <row r="65" spans="2:12" s="1" customFormat="1" ht="12.75">
      <c r="B65" s="37"/>
      <c r="D65" s="137" t="s">
        <v>57</v>
      </c>
      <c r="E65" s="138"/>
      <c r="F65" s="138"/>
      <c r="G65" s="137" t="s">
        <v>58</v>
      </c>
      <c r="H65" s="138"/>
      <c r="I65" s="139"/>
      <c r="J65" s="138"/>
      <c r="K65" s="138"/>
      <c r="L65" s="37"/>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7"/>
      <c r="D76" s="140" t="s">
        <v>55</v>
      </c>
      <c r="E76" s="141"/>
      <c r="F76" s="142" t="s">
        <v>56</v>
      </c>
      <c r="G76" s="140" t="s">
        <v>55</v>
      </c>
      <c r="H76" s="141"/>
      <c r="I76" s="143"/>
      <c r="J76" s="144" t="s">
        <v>56</v>
      </c>
      <c r="K76" s="141"/>
      <c r="L76" s="37"/>
    </row>
    <row r="77" spans="2:12" s="1" customFormat="1" ht="14.45" customHeight="1">
      <c r="B77" s="145"/>
      <c r="C77" s="146"/>
      <c r="D77" s="146"/>
      <c r="E77" s="146"/>
      <c r="F77" s="146"/>
      <c r="G77" s="146"/>
      <c r="H77" s="146"/>
      <c r="I77" s="147"/>
      <c r="J77" s="146"/>
      <c r="K77" s="146"/>
      <c r="L77" s="37"/>
    </row>
    <row r="81" spans="2:12" s="1" customFormat="1" ht="6.95" customHeight="1">
      <c r="B81" s="148"/>
      <c r="C81" s="149"/>
      <c r="D81" s="149"/>
      <c r="E81" s="149"/>
      <c r="F81" s="149"/>
      <c r="G81" s="149"/>
      <c r="H81" s="149"/>
      <c r="I81" s="150"/>
      <c r="J81" s="149"/>
      <c r="K81" s="149"/>
      <c r="L81" s="37"/>
    </row>
    <row r="82" spans="2:12" s="1" customFormat="1" ht="24.95" customHeight="1">
      <c r="B82" s="33"/>
      <c r="C82" s="22" t="s">
        <v>193</v>
      </c>
      <c r="D82" s="34"/>
      <c r="E82" s="34"/>
      <c r="F82" s="34"/>
      <c r="G82" s="34"/>
      <c r="H82" s="34"/>
      <c r="I82" s="116"/>
      <c r="J82" s="34"/>
      <c r="K82" s="34"/>
      <c r="L82" s="37"/>
    </row>
    <row r="83" spans="2:12" s="1" customFormat="1" ht="6.95" customHeight="1">
      <c r="B83" s="33"/>
      <c r="C83" s="34"/>
      <c r="D83" s="34"/>
      <c r="E83" s="34"/>
      <c r="F83" s="34"/>
      <c r="G83" s="34"/>
      <c r="H83" s="34"/>
      <c r="I83" s="116"/>
      <c r="J83" s="34"/>
      <c r="K83" s="34"/>
      <c r="L83" s="37"/>
    </row>
    <row r="84" spans="2:12" s="1" customFormat="1" ht="12" customHeight="1">
      <c r="B84" s="33"/>
      <c r="C84" s="28" t="s">
        <v>16</v>
      </c>
      <c r="D84" s="34"/>
      <c r="E84" s="34"/>
      <c r="F84" s="34"/>
      <c r="G84" s="34"/>
      <c r="H84" s="34"/>
      <c r="I84" s="116"/>
      <c r="J84" s="34"/>
      <c r="K84" s="34"/>
      <c r="L84" s="37"/>
    </row>
    <row r="85" spans="2:12" s="1" customFormat="1" ht="16.5" customHeight="1">
      <c r="B85" s="33"/>
      <c r="C85" s="34"/>
      <c r="D85" s="34"/>
      <c r="E85" s="314" t="str">
        <f>E7</f>
        <v>PPV, ř.km 0,000-18,500 - oprava betonového pláště</v>
      </c>
      <c r="F85" s="315"/>
      <c r="G85" s="315"/>
      <c r="H85" s="315"/>
      <c r="I85" s="116"/>
      <c r="J85" s="34"/>
      <c r="K85" s="34"/>
      <c r="L85" s="37"/>
    </row>
    <row r="86" spans="2:12" ht="12" customHeight="1">
      <c r="B86" s="20"/>
      <c r="C86" s="28" t="s">
        <v>188</v>
      </c>
      <c r="D86" s="21"/>
      <c r="E86" s="21"/>
      <c r="F86" s="21"/>
      <c r="G86" s="21"/>
      <c r="H86" s="21"/>
      <c r="J86" s="21"/>
      <c r="K86" s="21"/>
      <c r="L86" s="19"/>
    </row>
    <row r="87" spans="2:12" s="1" customFormat="1" ht="16.5" customHeight="1">
      <c r="B87" s="33"/>
      <c r="C87" s="34"/>
      <c r="D87" s="34"/>
      <c r="E87" s="314" t="s">
        <v>433</v>
      </c>
      <c r="F87" s="316"/>
      <c r="G87" s="316"/>
      <c r="H87" s="316"/>
      <c r="I87" s="116"/>
      <c r="J87" s="34"/>
      <c r="K87" s="34"/>
      <c r="L87" s="37"/>
    </row>
    <row r="88" spans="2:12" s="1" customFormat="1" ht="12" customHeight="1">
      <c r="B88" s="33"/>
      <c r="C88" s="28" t="s">
        <v>190</v>
      </c>
      <c r="D88" s="34"/>
      <c r="E88" s="34"/>
      <c r="F88" s="34"/>
      <c r="G88" s="34"/>
      <c r="H88" s="34"/>
      <c r="I88" s="116"/>
      <c r="J88" s="34"/>
      <c r="K88" s="34"/>
      <c r="L88" s="37"/>
    </row>
    <row r="89" spans="2:12" s="1" customFormat="1" ht="16.5" customHeight="1">
      <c r="B89" s="33"/>
      <c r="C89" s="34"/>
      <c r="D89" s="34"/>
      <c r="E89" s="282" t="str">
        <f>E11</f>
        <v>VON09,10 - Vedlejší a ostatní náklady  D.9,10</v>
      </c>
      <c r="F89" s="316"/>
      <c r="G89" s="316"/>
      <c r="H89" s="316"/>
      <c r="I89" s="116"/>
      <c r="J89" s="34"/>
      <c r="K89" s="34"/>
      <c r="L89" s="37"/>
    </row>
    <row r="90" spans="2:12" s="1" customFormat="1" ht="6.95" customHeight="1">
      <c r="B90" s="33"/>
      <c r="C90" s="34"/>
      <c r="D90" s="34"/>
      <c r="E90" s="34"/>
      <c r="F90" s="34"/>
      <c r="G90" s="34"/>
      <c r="H90" s="34"/>
      <c r="I90" s="116"/>
      <c r="J90" s="34"/>
      <c r="K90" s="34"/>
      <c r="L90" s="37"/>
    </row>
    <row r="91" spans="2:12" s="1" customFormat="1" ht="12" customHeight="1">
      <c r="B91" s="33"/>
      <c r="C91" s="28" t="s">
        <v>20</v>
      </c>
      <c r="D91" s="34"/>
      <c r="E91" s="34"/>
      <c r="F91" s="26" t="str">
        <f>F14</f>
        <v xml:space="preserve"> </v>
      </c>
      <c r="G91" s="34"/>
      <c r="H91" s="34"/>
      <c r="I91" s="117" t="s">
        <v>22</v>
      </c>
      <c r="J91" s="60" t="str">
        <f>IF(J14="","",J14)</f>
        <v>13. 5. 2019</v>
      </c>
      <c r="K91" s="34"/>
      <c r="L91" s="37"/>
    </row>
    <row r="92" spans="2:12" s="1" customFormat="1" ht="6.95" customHeight="1">
      <c r="B92" s="33"/>
      <c r="C92" s="34"/>
      <c r="D92" s="34"/>
      <c r="E92" s="34"/>
      <c r="F92" s="34"/>
      <c r="G92" s="34"/>
      <c r="H92" s="34"/>
      <c r="I92" s="116"/>
      <c r="J92" s="34"/>
      <c r="K92" s="34"/>
      <c r="L92" s="37"/>
    </row>
    <row r="93" spans="2:12" s="1" customFormat="1" ht="27.95" customHeight="1">
      <c r="B93" s="33"/>
      <c r="C93" s="28" t="s">
        <v>24</v>
      </c>
      <c r="D93" s="34"/>
      <c r="E93" s="34"/>
      <c r="F93" s="26" t="str">
        <f>E17</f>
        <v>Povodí Ohře, s.p.</v>
      </c>
      <c r="G93" s="34"/>
      <c r="H93" s="34"/>
      <c r="I93" s="117" t="s">
        <v>32</v>
      </c>
      <c r="J93" s="31" t="str">
        <f>E23</f>
        <v xml:space="preserve">AZ Consult, spol. s r.o. </v>
      </c>
      <c r="K93" s="34"/>
      <c r="L93" s="37"/>
    </row>
    <row r="94" spans="2:12" s="1" customFormat="1" ht="15.2" customHeight="1">
      <c r="B94" s="33"/>
      <c r="C94" s="28" t="s">
        <v>30</v>
      </c>
      <c r="D94" s="34"/>
      <c r="E94" s="34"/>
      <c r="F94" s="26" t="str">
        <f>IF(E20="","",E20)</f>
        <v>Vyplň údaj</v>
      </c>
      <c r="G94" s="34"/>
      <c r="H94" s="34"/>
      <c r="I94" s="117" t="s">
        <v>37</v>
      </c>
      <c r="J94" s="31" t="str">
        <f>E26</f>
        <v xml:space="preserve"> </v>
      </c>
      <c r="K94" s="34"/>
      <c r="L94" s="37"/>
    </row>
    <row r="95" spans="2:12" s="1" customFormat="1" ht="10.35" customHeight="1">
      <c r="B95" s="33"/>
      <c r="C95" s="34"/>
      <c r="D95" s="34"/>
      <c r="E95" s="34"/>
      <c r="F95" s="34"/>
      <c r="G95" s="34"/>
      <c r="H95" s="34"/>
      <c r="I95" s="116"/>
      <c r="J95" s="34"/>
      <c r="K95" s="34"/>
      <c r="L95" s="37"/>
    </row>
    <row r="96" spans="2:12" s="1" customFormat="1" ht="29.25" customHeight="1">
      <c r="B96" s="33"/>
      <c r="C96" s="151" t="s">
        <v>194</v>
      </c>
      <c r="D96" s="152"/>
      <c r="E96" s="152"/>
      <c r="F96" s="152"/>
      <c r="G96" s="152"/>
      <c r="H96" s="152"/>
      <c r="I96" s="153"/>
      <c r="J96" s="154" t="s">
        <v>195</v>
      </c>
      <c r="K96" s="152"/>
      <c r="L96" s="37"/>
    </row>
    <row r="97" spans="2:47" s="1" customFormat="1" ht="10.35" customHeight="1">
      <c r="B97" s="33"/>
      <c r="C97" s="34"/>
      <c r="D97" s="34"/>
      <c r="E97" s="34"/>
      <c r="F97" s="34"/>
      <c r="G97" s="34"/>
      <c r="H97" s="34"/>
      <c r="I97" s="116"/>
      <c r="J97" s="34"/>
      <c r="K97" s="34"/>
      <c r="L97" s="37"/>
    </row>
    <row r="98" spans="2:47" s="1" customFormat="1" ht="22.9" customHeight="1">
      <c r="B98" s="33"/>
      <c r="C98" s="155" t="s">
        <v>196</v>
      </c>
      <c r="D98" s="34"/>
      <c r="E98" s="34"/>
      <c r="F98" s="34"/>
      <c r="G98" s="34"/>
      <c r="H98" s="34"/>
      <c r="I98" s="116"/>
      <c r="J98" s="78">
        <f>J121</f>
        <v>0</v>
      </c>
      <c r="K98" s="34"/>
      <c r="L98" s="37"/>
      <c r="AU98" s="16" t="s">
        <v>197</v>
      </c>
    </row>
    <row r="99" spans="2:47" s="8" customFormat="1" ht="24.95" customHeight="1">
      <c r="B99" s="156"/>
      <c r="C99" s="157"/>
      <c r="D99" s="158" t="s">
        <v>281</v>
      </c>
      <c r="E99" s="159"/>
      <c r="F99" s="159"/>
      <c r="G99" s="159"/>
      <c r="H99" s="159"/>
      <c r="I99" s="160"/>
      <c r="J99" s="161">
        <f>J122</f>
        <v>0</v>
      </c>
      <c r="K99" s="157"/>
      <c r="L99" s="162"/>
    </row>
    <row r="100" spans="2:47" s="1" customFormat="1" ht="21.75" customHeight="1">
      <c r="B100" s="33"/>
      <c r="C100" s="34"/>
      <c r="D100" s="34"/>
      <c r="E100" s="34"/>
      <c r="F100" s="34"/>
      <c r="G100" s="34"/>
      <c r="H100" s="34"/>
      <c r="I100" s="116"/>
      <c r="J100" s="34"/>
      <c r="K100" s="34"/>
      <c r="L100" s="37"/>
    </row>
    <row r="101" spans="2:47" s="1" customFormat="1" ht="6.95" customHeight="1">
      <c r="B101" s="48"/>
      <c r="C101" s="49"/>
      <c r="D101" s="49"/>
      <c r="E101" s="49"/>
      <c r="F101" s="49"/>
      <c r="G101" s="49"/>
      <c r="H101" s="49"/>
      <c r="I101" s="147"/>
      <c r="J101" s="49"/>
      <c r="K101" s="49"/>
      <c r="L101" s="37"/>
    </row>
    <row r="105" spans="2:47" s="1" customFormat="1" ht="6.95" customHeight="1">
      <c r="B105" s="50"/>
      <c r="C105" s="51"/>
      <c r="D105" s="51"/>
      <c r="E105" s="51"/>
      <c r="F105" s="51"/>
      <c r="G105" s="51"/>
      <c r="H105" s="51"/>
      <c r="I105" s="150"/>
      <c r="J105" s="51"/>
      <c r="K105" s="51"/>
      <c r="L105" s="37"/>
    </row>
    <row r="106" spans="2:47" s="1" customFormat="1" ht="24.95" customHeight="1">
      <c r="B106" s="33"/>
      <c r="C106" s="22" t="s">
        <v>204</v>
      </c>
      <c r="D106" s="34"/>
      <c r="E106" s="34"/>
      <c r="F106" s="34"/>
      <c r="G106" s="34"/>
      <c r="H106" s="34"/>
      <c r="I106" s="116"/>
      <c r="J106" s="34"/>
      <c r="K106" s="34"/>
      <c r="L106" s="37"/>
    </row>
    <row r="107" spans="2:47" s="1" customFormat="1" ht="6.95" customHeight="1">
      <c r="B107" s="33"/>
      <c r="C107" s="34"/>
      <c r="D107" s="34"/>
      <c r="E107" s="34"/>
      <c r="F107" s="34"/>
      <c r="G107" s="34"/>
      <c r="H107" s="34"/>
      <c r="I107" s="116"/>
      <c r="J107" s="34"/>
      <c r="K107" s="34"/>
      <c r="L107" s="37"/>
    </row>
    <row r="108" spans="2:47" s="1" customFormat="1" ht="12" customHeight="1">
      <c r="B108" s="33"/>
      <c r="C108" s="28" t="s">
        <v>16</v>
      </c>
      <c r="D108" s="34"/>
      <c r="E108" s="34"/>
      <c r="F108" s="34"/>
      <c r="G108" s="34"/>
      <c r="H108" s="34"/>
      <c r="I108" s="116"/>
      <c r="J108" s="34"/>
      <c r="K108" s="34"/>
      <c r="L108" s="37"/>
    </row>
    <row r="109" spans="2:47" s="1" customFormat="1" ht="16.5" customHeight="1">
      <c r="B109" s="33"/>
      <c r="C109" s="34"/>
      <c r="D109" s="34"/>
      <c r="E109" s="314" t="str">
        <f>E7</f>
        <v>PPV, ř.km 0,000-18,500 - oprava betonového pláště</v>
      </c>
      <c r="F109" s="315"/>
      <c r="G109" s="315"/>
      <c r="H109" s="315"/>
      <c r="I109" s="116"/>
      <c r="J109" s="34"/>
      <c r="K109" s="34"/>
      <c r="L109" s="37"/>
    </row>
    <row r="110" spans="2:47" ht="12" customHeight="1">
      <c r="B110" s="20"/>
      <c r="C110" s="28" t="s">
        <v>188</v>
      </c>
      <c r="D110" s="21"/>
      <c r="E110" s="21"/>
      <c r="F110" s="21"/>
      <c r="G110" s="21"/>
      <c r="H110" s="21"/>
      <c r="J110" s="21"/>
      <c r="K110" s="21"/>
      <c r="L110" s="19"/>
    </row>
    <row r="111" spans="2:47" s="1" customFormat="1" ht="16.5" customHeight="1">
      <c r="B111" s="33"/>
      <c r="C111" s="34"/>
      <c r="D111" s="34"/>
      <c r="E111" s="314" t="s">
        <v>433</v>
      </c>
      <c r="F111" s="316"/>
      <c r="G111" s="316"/>
      <c r="H111" s="316"/>
      <c r="I111" s="116"/>
      <c r="J111" s="34"/>
      <c r="K111" s="34"/>
      <c r="L111" s="37"/>
    </row>
    <row r="112" spans="2:47" s="1" customFormat="1" ht="12" customHeight="1">
      <c r="B112" s="33"/>
      <c r="C112" s="28" t="s">
        <v>190</v>
      </c>
      <c r="D112" s="34"/>
      <c r="E112" s="34"/>
      <c r="F112" s="34"/>
      <c r="G112" s="34"/>
      <c r="H112" s="34"/>
      <c r="I112" s="116"/>
      <c r="J112" s="34"/>
      <c r="K112" s="34"/>
      <c r="L112" s="37"/>
    </row>
    <row r="113" spans="2:65" s="1" customFormat="1" ht="16.5" customHeight="1">
      <c r="B113" s="33"/>
      <c r="C113" s="34"/>
      <c r="D113" s="34"/>
      <c r="E113" s="282" t="str">
        <f>E11</f>
        <v>VON09,10 - Vedlejší a ostatní náklady  D.9,10</v>
      </c>
      <c r="F113" s="316"/>
      <c r="G113" s="316"/>
      <c r="H113" s="316"/>
      <c r="I113" s="116"/>
      <c r="J113" s="34"/>
      <c r="K113" s="34"/>
      <c r="L113" s="37"/>
    </row>
    <row r="114" spans="2:65" s="1" customFormat="1" ht="6.95" customHeight="1">
      <c r="B114" s="33"/>
      <c r="C114" s="34"/>
      <c r="D114" s="34"/>
      <c r="E114" s="34"/>
      <c r="F114" s="34"/>
      <c r="G114" s="34"/>
      <c r="H114" s="34"/>
      <c r="I114" s="116"/>
      <c r="J114" s="34"/>
      <c r="K114" s="34"/>
      <c r="L114" s="37"/>
    </row>
    <row r="115" spans="2:65" s="1" customFormat="1" ht="12" customHeight="1">
      <c r="B115" s="33"/>
      <c r="C115" s="28" t="s">
        <v>20</v>
      </c>
      <c r="D115" s="34"/>
      <c r="E115" s="34"/>
      <c r="F115" s="26" t="str">
        <f>F14</f>
        <v xml:space="preserve"> </v>
      </c>
      <c r="G115" s="34"/>
      <c r="H115" s="34"/>
      <c r="I115" s="117" t="s">
        <v>22</v>
      </c>
      <c r="J115" s="60" t="str">
        <f>IF(J14="","",J14)</f>
        <v>13. 5. 2019</v>
      </c>
      <c r="K115" s="34"/>
      <c r="L115" s="37"/>
    </row>
    <row r="116" spans="2:65" s="1" customFormat="1" ht="6.95" customHeight="1">
      <c r="B116" s="33"/>
      <c r="C116" s="34"/>
      <c r="D116" s="34"/>
      <c r="E116" s="34"/>
      <c r="F116" s="34"/>
      <c r="G116" s="34"/>
      <c r="H116" s="34"/>
      <c r="I116" s="116"/>
      <c r="J116" s="34"/>
      <c r="K116" s="34"/>
      <c r="L116" s="37"/>
    </row>
    <row r="117" spans="2:65" s="1" customFormat="1" ht="27.95" customHeight="1">
      <c r="B117" s="33"/>
      <c r="C117" s="28" t="s">
        <v>24</v>
      </c>
      <c r="D117" s="34"/>
      <c r="E117" s="34"/>
      <c r="F117" s="26" t="str">
        <f>E17</f>
        <v>Povodí Ohře, s.p.</v>
      </c>
      <c r="G117" s="34"/>
      <c r="H117" s="34"/>
      <c r="I117" s="117" t="s">
        <v>32</v>
      </c>
      <c r="J117" s="31" t="str">
        <f>E23</f>
        <v xml:space="preserve">AZ Consult, spol. s r.o. </v>
      </c>
      <c r="K117" s="34"/>
      <c r="L117" s="37"/>
    </row>
    <row r="118" spans="2:65" s="1" customFormat="1" ht="15.2" customHeight="1">
      <c r="B118" s="33"/>
      <c r="C118" s="28" t="s">
        <v>30</v>
      </c>
      <c r="D118" s="34"/>
      <c r="E118" s="34"/>
      <c r="F118" s="26" t="str">
        <f>IF(E20="","",E20)</f>
        <v>Vyplň údaj</v>
      </c>
      <c r="G118" s="34"/>
      <c r="H118" s="34"/>
      <c r="I118" s="117" t="s">
        <v>37</v>
      </c>
      <c r="J118" s="31" t="str">
        <f>E26</f>
        <v xml:space="preserve"> </v>
      </c>
      <c r="K118" s="34"/>
      <c r="L118" s="37"/>
    </row>
    <row r="119" spans="2:65" s="1" customFormat="1" ht="10.35" customHeight="1">
      <c r="B119" s="33"/>
      <c r="C119" s="34"/>
      <c r="D119" s="34"/>
      <c r="E119" s="34"/>
      <c r="F119" s="34"/>
      <c r="G119" s="34"/>
      <c r="H119" s="34"/>
      <c r="I119" s="116"/>
      <c r="J119" s="34"/>
      <c r="K119" s="34"/>
      <c r="L119" s="37"/>
    </row>
    <row r="120" spans="2:65" s="10" customFormat="1" ht="29.25" customHeight="1">
      <c r="B120" s="169"/>
      <c r="C120" s="170" t="s">
        <v>205</v>
      </c>
      <c r="D120" s="171" t="s">
        <v>65</v>
      </c>
      <c r="E120" s="171" t="s">
        <v>61</v>
      </c>
      <c r="F120" s="171" t="s">
        <v>62</v>
      </c>
      <c r="G120" s="171" t="s">
        <v>206</v>
      </c>
      <c r="H120" s="171" t="s">
        <v>207</v>
      </c>
      <c r="I120" s="172" t="s">
        <v>208</v>
      </c>
      <c r="J120" s="171" t="s">
        <v>195</v>
      </c>
      <c r="K120" s="173" t="s">
        <v>209</v>
      </c>
      <c r="L120" s="174"/>
      <c r="M120" s="69" t="s">
        <v>1</v>
      </c>
      <c r="N120" s="70" t="s">
        <v>44</v>
      </c>
      <c r="O120" s="70" t="s">
        <v>210</v>
      </c>
      <c r="P120" s="70" t="s">
        <v>211</v>
      </c>
      <c r="Q120" s="70" t="s">
        <v>212</v>
      </c>
      <c r="R120" s="70" t="s">
        <v>213</v>
      </c>
      <c r="S120" s="70" t="s">
        <v>214</v>
      </c>
      <c r="T120" s="71" t="s">
        <v>215</v>
      </c>
    </row>
    <row r="121" spans="2:65" s="1" customFormat="1" ht="22.9" customHeight="1">
      <c r="B121" s="33"/>
      <c r="C121" s="76" t="s">
        <v>216</v>
      </c>
      <c r="D121" s="34"/>
      <c r="E121" s="34"/>
      <c r="F121" s="34"/>
      <c r="G121" s="34"/>
      <c r="H121" s="34"/>
      <c r="I121" s="116"/>
      <c r="J121" s="175">
        <f>BK121</f>
        <v>0</v>
      </c>
      <c r="K121" s="34"/>
      <c r="L121" s="37"/>
      <c r="M121" s="72"/>
      <c r="N121" s="73"/>
      <c r="O121" s="73"/>
      <c r="P121" s="176">
        <f>P122</f>
        <v>0</v>
      </c>
      <c r="Q121" s="73"/>
      <c r="R121" s="176">
        <f>R122</f>
        <v>0</v>
      </c>
      <c r="S121" s="73"/>
      <c r="T121" s="177">
        <f>T122</f>
        <v>0</v>
      </c>
      <c r="AT121" s="16" t="s">
        <v>79</v>
      </c>
      <c r="AU121" s="16" t="s">
        <v>197</v>
      </c>
      <c r="BK121" s="178">
        <f>BK122</f>
        <v>0</v>
      </c>
    </row>
    <row r="122" spans="2:65" s="11" customFormat="1" ht="25.9" customHeight="1">
      <c r="B122" s="179"/>
      <c r="C122" s="180"/>
      <c r="D122" s="181" t="s">
        <v>79</v>
      </c>
      <c r="E122" s="182" t="s">
        <v>282</v>
      </c>
      <c r="F122" s="182" t="s">
        <v>283</v>
      </c>
      <c r="G122" s="180"/>
      <c r="H122" s="180"/>
      <c r="I122" s="183"/>
      <c r="J122" s="184">
        <f>BK122</f>
        <v>0</v>
      </c>
      <c r="K122" s="180"/>
      <c r="L122" s="185"/>
      <c r="M122" s="186"/>
      <c r="N122" s="187"/>
      <c r="O122" s="187"/>
      <c r="P122" s="188">
        <f>SUM(P123:P134)</f>
        <v>0</v>
      </c>
      <c r="Q122" s="187"/>
      <c r="R122" s="188">
        <f>SUM(R123:R134)</f>
        <v>0</v>
      </c>
      <c r="S122" s="187"/>
      <c r="T122" s="189">
        <f>SUM(T123:T134)</f>
        <v>0</v>
      </c>
      <c r="AR122" s="190" t="s">
        <v>87</v>
      </c>
      <c r="AT122" s="191" t="s">
        <v>79</v>
      </c>
      <c r="AU122" s="191" t="s">
        <v>80</v>
      </c>
      <c r="AY122" s="190" t="s">
        <v>219</v>
      </c>
      <c r="BK122" s="192">
        <f>SUM(BK123:BK134)</f>
        <v>0</v>
      </c>
    </row>
    <row r="123" spans="2:65" s="1" customFormat="1" ht="16.5" customHeight="1">
      <c r="B123" s="33"/>
      <c r="C123" s="195" t="s">
        <v>87</v>
      </c>
      <c r="D123" s="195" t="s">
        <v>221</v>
      </c>
      <c r="E123" s="196" t="s">
        <v>301</v>
      </c>
      <c r="F123" s="197" t="s">
        <v>285</v>
      </c>
      <c r="G123" s="198" t="s">
        <v>286</v>
      </c>
      <c r="H123" s="237"/>
      <c r="I123" s="200"/>
      <c r="J123" s="201">
        <f>ROUND(I123*H123,2)</f>
        <v>0</v>
      </c>
      <c r="K123" s="197" t="s">
        <v>1</v>
      </c>
      <c r="L123" s="37"/>
      <c r="M123" s="202" t="s">
        <v>1</v>
      </c>
      <c r="N123" s="203" t="s">
        <v>45</v>
      </c>
      <c r="O123" s="65"/>
      <c r="P123" s="204">
        <f>O123*H123</f>
        <v>0</v>
      </c>
      <c r="Q123" s="204">
        <v>0</v>
      </c>
      <c r="R123" s="204">
        <f>Q123*H123</f>
        <v>0</v>
      </c>
      <c r="S123" s="204">
        <v>0</v>
      </c>
      <c r="T123" s="205">
        <f>S123*H123</f>
        <v>0</v>
      </c>
      <c r="AR123" s="206" t="s">
        <v>225</v>
      </c>
      <c r="AT123" s="206" t="s">
        <v>221</v>
      </c>
      <c r="AU123" s="206" t="s">
        <v>87</v>
      </c>
      <c r="AY123" s="16" t="s">
        <v>219</v>
      </c>
      <c r="BE123" s="207">
        <f>IF(N123="základní",J123,0)</f>
        <v>0</v>
      </c>
      <c r="BF123" s="207">
        <f>IF(N123="snížená",J123,0)</f>
        <v>0</v>
      </c>
      <c r="BG123" s="207">
        <f>IF(N123="zákl. přenesená",J123,0)</f>
        <v>0</v>
      </c>
      <c r="BH123" s="207">
        <f>IF(N123="sníž. přenesená",J123,0)</f>
        <v>0</v>
      </c>
      <c r="BI123" s="207">
        <f>IF(N123="nulová",J123,0)</f>
        <v>0</v>
      </c>
      <c r="BJ123" s="16" t="s">
        <v>87</v>
      </c>
      <c r="BK123" s="207">
        <f>ROUND(I123*H123,2)</f>
        <v>0</v>
      </c>
      <c r="BL123" s="16" t="s">
        <v>225</v>
      </c>
      <c r="BM123" s="206" t="s">
        <v>438</v>
      </c>
    </row>
    <row r="124" spans="2:65" s="1" customFormat="1" ht="11.25">
      <c r="B124" s="33"/>
      <c r="C124" s="34"/>
      <c r="D124" s="208" t="s">
        <v>226</v>
      </c>
      <c r="E124" s="34"/>
      <c r="F124" s="209" t="s">
        <v>285</v>
      </c>
      <c r="G124" s="34"/>
      <c r="H124" s="34"/>
      <c r="I124" s="116"/>
      <c r="J124" s="34"/>
      <c r="K124" s="34"/>
      <c r="L124" s="37"/>
      <c r="M124" s="210"/>
      <c r="N124" s="65"/>
      <c r="O124" s="65"/>
      <c r="P124" s="65"/>
      <c r="Q124" s="65"/>
      <c r="R124" s="65"/>
      <c r="S124" s="65"/>
      <c r="T124" s="66"/>
      <c r="AT124" s="16" t="s">
        <v>226</v>
      </c>
      <c r="AU124" s="16" t="s">
        <v>87</v>
      </c>
    </row>
    <row r="125" spans="2:65" s="14" customFormat="1" ht="22.5">
      <c r="B125" s="238"/>
      <c r="C125" s="239"/>
      <c r="D125" s="208" t="s">
        <v>232</v>
      </c>
      <c r="E125" s="240" t="s">
        <v>1</v>
      </c>
      <c r="F125" s="241" t="s">
        <v>288</v>
      </c>
      <c r="G125" s="239"/>
      <c r="H125" s="240" t="s">
        <v>1</v>
      </c>
      <c r="I125" s="242"/>
      <c r="J125" s="239"/>
      <c r="K125" s="239"/>
      <c r="L125" s="243"/>
      <c r="M125" s="244"/>
      <c r="N125" s="245"/>
      <c r="O125" s="245"/>
      <c r="P125" s="245"/>
      <c r="Q125" s="245"/>
      <c r="R125" s="245"/>
      <c r="S125" s="245"/>
      <c r="T125" s="246"/>
      <c r="AT125" s="247" t="s">
        <v>232</v>
      </c>
      <c r="AU125" s="247" t="s">
        <v>87</v>
      </c>
      <c r="AV125" s="14" t="s">
        <v>87</v>
      </c>
      <c r="AW125" s="14" t="s">
        <v>36</v>
      </c>
      <c r="AX125" s="14" t="s">
        <v>80</v>
      </c>
      <c r="AY125" s="247" t="s">
        <v>219</v>
      </c>
    </row>
    <row r="126" spans="2:65" s="14" customFormat="1" ht="22.5">
      <c r="B126" s="238"/>
      <c r="C126" s="239"/>
      <c r="D126" s="208" t="s">
        <v>232</v>
      </c>
      <c r="E126" s="240" t="s">
        <v>1</v>
      </c>
      <c r="F126" s="241" t="s">
        <v>289</v>
      </c>
      <c r="G126" s="239"/>
      <c r="H126" s="240" t="s">
        <v>1</v>
      </c>
      <c r="I126" s="242"/>
      <c r="J126" s="239"/>
      <c r="K126" s="239"/>
      <c r="L126" s="243"/>
      <c r="M126" s="244"/>
      <c r="N126" s="245"/>
      <c r="O126" s="245"/>
      <c r="P126" s="245"/>
      <c r="Q126" s="245"/>
      <c r="R126" s="245"/>
      <c r="S126" s="245"/>
      <c r="T126" s="246"/>
      <c r="AT126" s="247" t="s">
        <v>232</v>
      </c>
      <c r="AU126" s="247" t="s">
        <v>87</v>
      </c>
      <c r="AV126" s="14" t="s">
        <v>87</v>
      </c>
      <c r="AW126" s="14" t="s">
        <v>36</v>
      </c>
      <c r="AX126" s="14" t="s">
        <v>80</v>
      </c>
      <c r="AY126" s="247" t="s">
        <v>219</v>
      </c>
    </row>
    <row r="127" spans="2:65" s="14" customFormat="1" ht="11.25">
      <c r="B127" s="238"/>
      <c r="C127" s="239"/>
      <c r="D127" s="208" t="s">
        <v>232</v>
      </c>
      <c r="E127" s="240" t="s">
        <v>1</v>
      </c>
      <c r="F127" s="241" t="s">
        <v>290</v>
      </c>
      <c r="G127" s="239"/>
      <c r="H127" s="240" t="s">
        <v>1</v>
      </c>
      <c r="I127" s="242"/>
      <c r="J127" s="239"/>
      <c r="K127" s="239"/>
      <c r="L127" s="243"/>
      <c r="M127" s="244"/>
      <c r="N127" s="245"/>
      <c r="O127" s="245"/>
      <c r="P127" s="245"/>
      <c r="Q127" s="245"/>
      <c r="R127" s="245"/>
      <c r="S127" s="245"/>
      <c r="T127" s="246"/>
      <c r="AT127" s="247" t="s">
        <v>232</v>
      </c>
      <c r="AU127" s="247" t="s">
        <v>87</v>
      </c>
      <c r="AV127" s="14" t="s">
        <v>87</v>
      </c>
      <c r="AW127" s="14" t="s">
        <v>36</v>
      </c>
      <c r="AX127" s="14" t="s">
        <v>80</v>
      </c>
      <c r="AY127" s="247" t="s">
        <v>219</v>
      </c>
    </row>
    <row r="128" spans="2:65" s="14" customFormat="1" ht="22.5">
      <c r="B128" s="238"/>
      <c r="C128" s="239"/>
      <c r="D128" s="208" t="s">
        <v>232</v>
      </c>
      <c r="E128" s="240" t="s">
        <v>1</v>
      </c>
      <c r="F128" s="241" t="s">
        <v>291</v>
      </c>
      <c r="G128" s="239"/>
      <c r="H128" s="240" t="s">
        <v>1</v>
      </c>
      <c r="I128" s="242"/>
      <c r="J128" s="239"/>
      <c r="K128" s="239"/>
      <c r="L128" s="243"/>
      <c r="M128" s="244"/>
      <c r="N128" s="245"/>
      <c r="O128" s="245"/>
      <c r="P128" s="245"/>
      <c r="Q128" s="245"/>
      <c r="R128" s="245"/>
      <c r="S128" s="245"/>
      <c r="T128" s="246"/>
      <c r="AT128" s="247" t="s">
        <v>232</v>
      </c>
      <c r="AU128" s="247" t="s">
        <v>87</v>
      </c>
      <c r="AV128" s="14" t="s">
        <v>87</v>
      </c>
      <c r="AW128" s="14" t="s">
        <v>36</v>
      </c>
      <c r="AX128" s="14" t="s">
        <v>80</v>
      </c>
      <c r="AY128" s="247" t="s">
        <v>219</v>
      </c>
    </row>
    <row r="129" spans="2:51" s="14" customFormat="1" ht="11.25">
      <c r="B129" s="238"/>
      <c r="C129" s="239"/>
      <c r="D129" s="208" t="s">
        <v>232</v>
      </c>
      <c r="E129" s="240" t="s">
        <v>1</v>
      </c>
      <c r="F129" s="241" t="s">
        <v>292</v>
      </c>
      <c r="G129" s="239"/>
      <c r="H129" s="240" t="s">
        <v>1</v>
      </c>
      <c r="I129" s="242"/>
      <c r="J129" s="239"/>
      <c r="K129" s="239"/>
      <c r="L129" s="243"/>
      <c r="M129" s="244"/>
      <c r="N129" s="245"/>
      <c r="O129" s="245"/>
      <c r="P129" s="245"/>
      <c r="Q129" s="245"/>
      <c r="R129" s="245"/>
      <c r="S129" s="245"/>
      <c r="T129" s="246"/>
      <c r="AT129" s="247" t="s">
        <v>232</v>
      </c>
      <c r="AU129" s="247" t="s">
        <v>87</v>
      </c>
      <c r="AV129" s="14" t="s">
        <v>87</v>
      </c>
      <c r="AW129" s="14" t="s">
        <v>36</v>
      </c>
      <c r="AX129" s="14" t="s">
        <v>80</v>
      </c>
      <c r="AY129" s="247" t="s">
        <v>219</v>
      </c>
    </row>
    <row r="130" spans="2:51" s="14" customFormat="1" ht="11.25">
      <c r="B130" s="238"/>
      <c r="C130" s="239"/>
      <c r="D130" s="208" t="s">
        <v>232</v>
      </c>
      <c r="E130" s="240" t="s">
        <v>1</v>
      </c>
      <c r="F130" s="241" t="s">
        <v>293</v>
      </c>
      <c r="G130" s="239"/>
      <c r="H130" s="240" t="s">
        <v>1</v>
      </c>
      <c r="I130" s="242"/>
      <c r="J130" s="239"/>
      <c r="K130" s="239"/>
      <c r="L130" s="243"/>
      <c r="M130" s="244"/>
      <c r="N130" s="245"/>
      <c r="O130" s="245"/>
      <c r="P130" s="245"/>
      <c r="Q130" s="245"/>
      <c r="R130" s="245"/>
      <c r="S130" s="245"/>
      <c r="T130" s="246"/>
      <c r="AT130" s="247" t="s">
        <v>232</v>
      </c>
      <c r="AU130" s="247" t="s">
        <v>87</v>
      </c>
      <c r="AV130" s="14" t="s">
        <v>87</v>
      </c>
      <c r="AW130" s="14" t="s">
        <v>36</v>
      </c>
      <c r="AX130" s="14" t="s">
        <v>80</v>
      </c>
      <c r="AY130" s="247" t="s">
        <v>219</v>
      </c>
    </row>
    <row r="131" spans="2:51" s="14" customFormat="1" ht="22.5">
      <c r="B131" s="238"/>
      <c r="C131" s="239"/>
      <c r="D131" s="208" t="s">
        <v>232</v>
      </c>
      <c r="E131" s="240" t="s">
        <v>1</v>
      </c>
      <c r="F131" s="241" t="s">
        <v>294</v>
      </c>
      <c r="G131" s="239"/>
      <c r="H131" s="240" t="s">
        <v>1</v>
      </c>
      <c r="I131" s="242"/>
      <c r="J131" s="239"/>
      <c r="K131" s="239"/>
      <c r="L131" s="243"/>
      <c r="M131" s="244"/>
      <c r="N131" s="245"/>
      <c r="O131" s="245"/>
      <c r="P131" s="245"/>
      <c r="Q131" s="245"/>
      <c r="R131" s="245"/>
      <c r="S131" s="245"/>
      <c r="T131" s="246"/>
      <c r="AT131" s="247" t="s">
        <v>232</v>
      </c>
      <c r="AU131" s="247" t="s">
        <v>87</v>
      </c>
      <c r="AV131" s="14" t="s">
        <v>87</v>
      </c>
      <c r="AW131" s="14" t="s">
        <v>36</v>
      </c>
      <c r="AX131" s="14" t="s">
        <v>80</v>
      </c>
      <c r="AY131" s="247" t="s">
        <v>219</v>
      </c>
    </row>
    <row r="132" spans="2:51" s="14" customFormat="1" ht="11.25">
      <c r="B132" s="238"/>
      <c r="C132" s="239"/>
      <c r="D132" s="208" t="s">
        <v>232</v>
      </c>
      <c r="E132" s="240" t="s">
        <v>1</v>
      </c>
      <c r="F132" s="241" t="s">
        <v>295</v>
      </c>
      <c r="G132" s="239"/>
      <c r="H132" s="240" t="s">
        <v>1</v>
      </c>
      <c r="I132" s="242"/>
      <c r="J132" s="239"/>
      <c r="K132" s="239"/>
      <c r="L132" s="243"/>
      <c r="M132" s="244"/>
      <c r="N132" s="245"/>
      <c r="O132" s="245"/>
      <c r="P132" s="245"/>
      <c r="Q132" s="245"/>
      <c r="R132" s="245"/>
      <c r="S132" s="245"/>
      <c r="T132" s="246"/>
      <c r="AT132" s="247" t="s">
        <v>232</v>
      </c>
      <c r="AU132" s="247" t="s">
        <v>87</v>
      </c>
      <c r="AV132" s="14" t="s">
        <v>87</v>
      </c>
      <c r="AW132" s="14" t="s">
        <v>36</v>
      </c>
      <c r="AX132" s="14" t="s">
        <v>80</v>
      </c>
      <c r="AY132" s="247" t="s">
        <v>219</v>
      </c>
    </row>
    <row r="133" spans="2:51" s="12" customFormat="1" ht="11.25">
      <c r="B133" s="211"/>
      <c r="C133" s="212"/>
      <c r="D133" s="208" t="s">
        <v>232</v>
      </c>
      <c r="E133" s="213" t="s">
        <v>1</v>
      </c>
      <c r="F133" s="214" t="s">
        <v>296</v>
      </c>
      <c r="G133" s="212"/>
      <c r="H133" s="215">
        <v>0.03</v>
      </c>
      <c r="I133" s="216"/>
      <c r="J133" s="212"/>
      <c r="K133" s="212"/>
      <c r="L133" s="217"/>
      <c r="M133" s="218"/>
      <c r="N133" s="219"/>
      <c r="O133" s="219"/>
      <c r="P133" s="219"/>
      <c r="Q133" s="219"/>
      <c r="R133" s="219"/>
      <c r="S133" s="219"/>
      <c r="T133" s="220"/>
      <c r="AT133" s="221" t="s">
        <v>232</v>
      </c>
      <c r="AU133" s="221" t="s">
        <v>87</v>
      </c>
      <c r="AV133" s="12" t="s">
        <v>89</v>
      </c>
      <c r="AW133" s="12" t="s">
        <v>36</v>
      </c>
      <c r="AX133" s="12" t="s">
        <v>80</v>
      </c>
      <c r="AY133" s="221" t="s">
        <v>219</v>
      </c>
    </row>
    <row r="134" spans="2:51" s="13" customFormat="1" ht="11.25">
      <c r="B134" s="222"/>
      <c r="C134" s="223"/>
      <c r="D134" s="208" t="s">
        <v>232</v>
      </c>
      <c r="E134" s="224" t="s">
        <v>1</v>
      </c>
      <c r="F134" s="225" t="s">
        <v>234</v>
      </c>
      <c r="G134" s="223"/>
      <c r="H134" s="226">
        <v>0.03</v>
      </c>
      <c r="I134" s="227"/>
      <c r="J134" s="223"/>
      <c r="K134" s="223"/>
      <c r="L134" s="228"/>
      <c r="M134" s="248"/>
      <c r="N134" s="249"/>
      <c r="O134" s="249"/>
      <c r="P134" s="249"/>
      <c r="Q134" s="249"/>
      <c r="R134" s="249"/>
      <c r="S134" s="249"/>
      <c r="T134" s="250"/>
      <c r="AT134" s="232" t="s">
        <v>232</v>
      </c>
      <c r="AU134" s="232" t="s">
        <v>87</v>
      </c>
      <c r="AV134" s="13" t="s">
        <v>225</v>
      </c>
      <c r="AW134" s="13" t="s">
        <v>36</v>
      </c>
      <c r="AX134" s="13" t="s">
        <v>87</v>
      </c>
      <c r="AY134" s="232" t="s">
        <v>219</v>
      </c>
    </row>
    <row r="135" spans="2:51" s="1" customFormat="1" ht="6.95" customHeight="1">
      <c r="B135" s="48"/>
      <c r="C135" s="49"/>
      <c r="D135" s="49"/>
      <c r="E135" s="49"/>
      <c r="F135" s="49"/>
      <c r="G135" s="49"/>
      <c r="H135" s="49"/>
      <c r="I135" s="147"/>
      <c r="J135" s="49"/>
      <c r="K135" s="49"/>
      <c r="L135" s="37"/>
    </row>
  </sheetData>
  <sheetProtection algorithmName="SHA-512" hashValue="gXL/ftuaCPPUwQRl0J3s9JA4K7hR8wwf6eW0yQtcCgy66kTAVjxqJUmekx+NQUfgHDag/NshbB+s/l/cDLyBcQ==" saltValue="grV9vsX682M4wNgF+Hn4L0wvJTf6Nmk1MKxj0v58KLbM4JBA1cjFxZ32FwVyd7OV/+j/VLzEc/Ok5nrMJqHx8A==" spinCount="100000" sheet="1" objects="1" scenarios="1" formatColumns="0" formatRows="0" autoFilter="0"/>
  <autoFilter ref="C120:K134"/>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43"/>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9"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3"/>
      <c r="M2" s="273"/>
      <c r="N2" s="273"/>
      <c r="O2" s="273"/>
      <c r="P2" s="273"/>
      <c r="Q2" s="273"/>
      <c r="R2" s="273"/>
      <c r="S2" s="273"/>
      <c r="T2" s="273"/>
      <c r="U2" s="273"/>
      <c r="V2" s="273"/>
      <c r="AT2" s="16" t="s">
        <v>174</v>
      </c>
    </row>
    <row r="3" spans="2:46" ht="6.95" customHeight="1">
      <c r="B3" s="110"/>
      <c r="C3" s="111"/>
      <c r="D3" s="111"/>
      <c r="E3" s="111"/>
      <c r="F3" s="111"/>
      <c r="G3" s="111"/>
      <c r="H3" s="111"/>
      <c r="I3" s="112"/>
      <c r="J3" s="111"/>
      <c r="K3" s="111"/>
      <c r="L3" s="19"/>
      <c r="AT3" s="16" t="s">
        <v>89</v>
      </c>
    </row>
    <row r="4" spans="2:46" ht="24.95" customHeight="1">
      <c r="B4" s="19"/>
      <c r="D4" s="113" t="s">
        <v>187</v>
      </c>
      <c r="L4" s="19"/>
      <c r="M4" s="114" t="s">
        <v>10</v>
      </c>
      <c r="AT4" s="16" t="s">
        <v>4</v>
      </c>
    </row>
    <row r="5" spans="2:46" ht="6.95" customHeight="1">
      <c r="B5" s="19"/>
      <c r="L5" s="19"/>
    </row>
    <row r="6" spans="2:46" ht="12" customHeight="1">
      <c r="B6" s="19"/>
      <c r="D6" s="115" t="s">
        <v>16</v>
      </c>
      <c r="L6" s="19"/>
    </row>
    <row r="7" spans="2:46" ht="16.5" customHeight="1">
      <c r="B7" s="19"/>
      <c r="E7" s="307" t="str">
        <f>'Rekapitulace stavby'!K6</f>
        <v>PPV, ř.km 0,000-18,500 - oprava betonového pláště</v>
      </c>
      <c r="F7" s="308"/>
      <c r="G7" s="308"/>
      <c r="H7" s="308"/>
      <c r="L7" s="19"/>
    </row>
    <row r="8" spans="2:46" ht="12" customHeight="1">
      <c r="B8" s="19"/>
      <c r="D8" s="115" t="s">
        <v>188</v>
      </c>
      <c r="L8" s="19"/>
    </row>
    <row r="9" spans="2:46" s="1" customFormat="1" ht="16.5" customHeight="1">
      <c r="B9" s="37"/>
      <c r="E9" s="307" t="s">
        <v>439</v>
      </c>
      <c r="F9" s="309"/>
      <c r="G9" s="309"/>
      <c r="H9" s="309"/>
      <c r="I9" s="116"/>
      <c r="L9" s="37"/>
    </row>
    <row r="10" spans="2:46" s="1" customFormat="1" ht="12" customHeight="1">
      <c r="B10" s="37"/>
      <c r="D10" s="115" t="s">
        <v>190</v>
      </c>
      <c r="I10" s="116"/>
      <c r="L10" s="37"/>
    </row>
    <row r="11" spans="2:46" s="1" customFormat="1" ht="36.950000000000003" customHeight="1">
      <c r="B11" s="37"/>
      <c r="E11" s="310" t="s">
        <v>440</v>
      </c>
      <c r="F11" s="309"/>
      <c r="G11" s="309"/>
      <c r="H11" s="309"/>
      <c r="I11" s="116"/>
      <c r="L11" s="37"/>
    </row>
    <row r="12" spans="2:46" s="1" customFormat="1" ht="11.25">
      <c r="B12" s="37"/>
      <c r="I12" s="116"/>
      <c r="L12" s="37"/>
    </row>
    <row r="13" spans="2:46" s="1" customFormat="1" ht="12" customHeight="1">
      <c r="B13" s="37"/>
      <c r="D13" s="115" t="s">
        <v>18</v>
      </c>
      <c r="F13" s="104" t="s">
        <v>1</v>
      </c>
      <c r="I13" s="117" t="s">
        <v>19</v>
      </c>
      <c r="J13" s="104" t="s">
        <v>1</v>
      </c>
      <c r="L13" s="37"/>
    </row>
    <row r="14" spans="2:46" s="1" customFormat="1" ht="12" customHeight="1">
      <c r="B14" s="37"/>
      <c r="D14" s="115" t="s">
        <v>20</v>
      </c>
      <c r="F14" s="104" t="s">
        <v>21</v>
      </c>
      <c r="I14" s="117" t="s">
        <v>22</v>
      </c>
      <c r="J14" s="118" t="str">
        <f>'Rekapitulace stavby'!AN8</f>
        <v>13. 5. 2019</v>
      </c>
      <c r="L14" s="37"/>
    </row>
    <row r="15" spans="2:46" s="1" customFormat="1" ht="10.9" customHeight="1">
      <c r="B15" s="37"/>
      <c r="I15" s="116"/>
      <c r="L15" s="37"/>
    </row>
    <row r="16" spans="2:46" s="1" customFormat="1" ht="12" customHeight="1">
      <c r="B16" s="37"/>
      <c r="D16" s="115" t="s">
        <v>24</v>
      </c>
      <c r="I16" s="117" t="s">
        <v>25</v>
      </c>
      <c r="J16" s="104" t="str">
        <f>IF('Rekapitulace stavby'!AN10="","",'Rekapitulace stavby'!AN10)</f>
        <v>70889988</v>
      </c>
      <c r="L16" s="37"/>
    </row>
    <row r="17" spans="2:12" s="1" customFormat="1" ht="18" customHeight="1">
      <c r="B17" s="37"/>
      <c r="E17" s="104" t="str">
        <f>IF('Rekapitulace stavby'!E11="","",'Rekapitulace stavby'!E11)</f>
        <v>Povodí Ohře, s.p.</v>
      </c>
      <c r="I17" s="117" t="s">
        <v>28</v>
      </c>
      <c r="J17" s="104" t="str">
        <f>IF('Rekapitulace stavby'!AN11="","",'Rekapitulace stavby'!AN11)</f>
        <v>CZ70889988</v>
      </c>
      <c r="L17" s="37"/>
    </row>
    <row r="18" spans="2:12" s="1" customFormat="1" ht="6.95" customHeight="1">
      <c r="B18" s="37"/>
      <c r="I18" s="116"/>
      <c r="L18" s="37"/>
    </row>
    <row r="19" spans="2:12" s="1" customFormat="1" ht="12" customHeight="1">
      <c r="B19" s="37"/>
      <c r="D19" s="115" t="s">
        <v>30</v>
      </c>
      <c r="I19" s="117" t="s">
        <v>25</v>
      </c>
      <c r="J19" s="29" t="str">
        <f>'Rekapitulace stavby'!AN13</f>
        <v>Vyplň údaj</v>
      </c>
      <c r="L19" s="37"/>
    </row>
    <row r="20" spans="2:12" s="1" customFormat="1" ht="18" customHeight="1">
      <c r="B20" s="37"/>
      <c r="E20" s="311" t="str">
        <f>'Rekapitulace stavby'!E14</f>
        <v>Vyplň údaj</v>
      </c>
      <c r="F20" s="312"/>
      <c r="G20" s="312"/>
      <c r="H20" s="312"/>
      <c r="I20" s="117" t="s">
        <v>28</v>
      </c>
      <c r="J20" s="29" t="str">
        <f>'Rekapitulace stavby'!AN14</f>
        <v>Vyplň údaj</v>
      </c>
      <c r="L20" s="37"/>
    </row>
    <row r="21" spans="2:12" s="1" customFormat="1" ht="6.95" customHeight="1">
      <c r="B21" s="37"/>
      <c r="I21" s="116"/>
      <c r="L21" s="37"/>
    </row>
    <row r="22" spans="2:12" s="1" customFormat="1" ht="12" customHeight="1">
      <c r="B22" s="37"/>
      <c r="D22" s="115" t="s">
        <v>32</v>
      </c>
      <c r="I22" s="117" t="s">
        <v>25</v>
      </c>
      <c r="J22" s="104" t="str">
        <f>IF('Rekapitulace stavby'!AN16="","",'Rekapitulace stavby'!AN16)</f>
        <v>44567430</v>
      </c>
      <c r="L22" s="37"/>
    </row>
    <row r="23" spans="2:12" s="1" customFormat="1" ht="18" customHeight="1">
      <c r="B23" s="37"/>
      <c r="E23" s="104" t="str">
        <f>IF('Rekapitulace stavby'!E17="","",'Rekapitulace stavby'!E17)</f>
        <v xml:space="preserve">AZ Consult, spol. s r.o. </v>
      </c>
      <c r="I23" s="117" t="s">
        <v>28</v>
      </c>
      <c r="J23" s="104" t="str">
        <f>IF('Rekapitulace stavby'!AN17="","",'Rekapitulace stavby'!AN17)</f>
        <v>CZ4456730</v>
      </c>
      <c r="L23" s="37"/>
    </row>
    <row r="24" spans="2:12" s="1" customFormat="1" ht="6.95" customHeight="1">
      <c r="B24" s="37"/>
      <c r="I24" s="116"/>
      <c r="L24" s="37"/>
    </row>
    <row r="25" spans="2:12" s="1" customFormat="1" ht="12" customHeight="1">
      <c r="B25" s="37"/>
      <c r="D25" s="115" t="s">
        <v>37</v>
      </c>
      <c r="I25" s="117" t="s">
        <v>25</v>
      </c>
      <c r="J25" s="104" t="str">
        <f>IF('Rekapitulace stavby'!AN19="","",'Rekapitulace stavby'!AN19)</f>
        <v/>
      </c>
      <c r="L25" s="37"/>
    </row>
    <row r="26" spans="2:12" s="1" customFormat="1" ht="18" customHeight="1">
      <c r="B26" s="37"/>
      <c r="E26" s="104" t="str">
        <f>IF('Rekapitulace stavby'!E20="","",'Rekapitulace stavby'!E20)</f>
        <v xml:space="preserve"> </v>
      </c>
      <c r="I26" s="117" t="s">
        <v>28</v>
      </c>
      <c r="J26" s="104" t="str">
        <f>IF('Rekapitulace stavby'!AN20="","",'Rekapitulace stavby'!AN20)</f>
        <v/>
      </c>
      <c r="L26" s="37"/>
    </row>
    <row r="27" spans="2:12" s="1" customFormat="1" ht="6.95" customHeight="1">
      <c r="B27" s="37"/>
      <c r="I27" s="116"/>
      <c r="L27" s="37"/>
    </row>
    <row r="28" spans="2:12" s="1" customFormat="1" ht="12" customHeight="1">
      <c r="B28" s="37"/>
      <c r="D28" s="115" t="s">
        <v>38</v>
      </c>
      <c r="I28" s="116"/>
      <c r="L28" s="37"/>
    </row>
    <row r="29" spans="2:12" s="7" customFormat="1" ht="16.5" customHeight="1">
      <c r="B29" s="119"/>
      <c r="E29" s="313" t="s">
        <v>378</v>
      </c>
      <c r="F29" s="313"/>
      <c r="G29" s="313"/>
      <c r="H29" s="313"/>
      <c r="I29" s="120"/>
      <c r="L29" s="119"/>
    </row>
    <row r="30" spans="2:12" s="1" customFormat="1" ht="6.95" customHeight="1">
      <c r="B30" s="37"/>
      <c r="I30" s="116"/>
      <c r="L30" s="37"/>
    </row>
    <row r="31" spans="2:12" s="1" customFormat="1" ht="6.95" customHeight="1">
      <c r="B31" s="37"/>
      <c r="D31" s="61"/>
      <c r="E31" s="61"/>
      <c r="F31" s="61"/>
      <c r="G31" s="61"/>
      <c r="H31" s="61"/>
      <c r="I31" s="121"/>
      <c r="J31" s="61"/>
      <c r="K31" s="61"/>
      <c r="L31" s="37"/>
    </row>
    <row r="32" spans="2:12" s="1" customFormat="1" ht="25.35" customHeight="1">
      <c r="B32" s="37"/>
      <c r="D32" s="122" t="s">
        <v>40</v>
      </c>
      <c r="I32" s="116"/>
      <c r="J32" s="123">
        <f>ROUND(J125, 2)</f>
        <v>0</v>
      </c>
      <c r="L32" s="37"/>
    </row>
    <row r="33" spans="2:12" s="1" customFormat="1" ht="6.95" customHeight="1">
      <c r="B33" s="37"/>
      <c r="D33" s="61"/>
      <c r="E33" s="61"/>
      <c r="F33" s="61"/>
      <c r="G33" s="61"/>
      <c r="H33" s="61"/>
      <c r="I33" s="121"/>
      <c r="J33" s="61"/>
      <c r="K33" s="61"/>
      <c r="L33" s="37"/>
    </row>
    <row r="34" spans="2:12" s="1" customFormat="1" ht="14.45" customHeight="1">
      <c r="B34" s="37"/>
      <c r="F34" s="124" t="s">
        <v>42</v>
      </c>
      <c r="I34" s="125" t="s">
        <v>41</v>
      </c>
      <c r="J34" s="124" t="s">
        <v>43</v>
      </c>
      <c r="L34" s="37"/>
    </row>
    <row r="35" spans="2:12" s="1" customFormat="1" ht="14.45" customHeight="1">
      <c r="B35" s="37"/>
      <c r="D35" s="126" t="s">
        <v>44</v>
      </c>
      <c r="E35" s="115" t="s">
        <v>45</v>
      </c>
      <c r="F35" s="127">
        <f>ROUND((SUM(BE125:BE142)),  2)</f>
        <v>0</v>
      </c>
      <c r="I35" s="128">
        <v>0.21</v>
      </c>
      <c r="J35" s="127">
        <f>ROUND(((SUM(BE125:BE142))*I35),  2)</f>
        <v>0</v>
      </c>
      <c r="L35" s="37"/>
    </row>
    <row r="36" spans="2:12" s="1" customFormat="1" ht="14.45" customHeight="1">
      <c r="B36" s="37"/>
      <c r="E36" s="115" t="s">
        <v>46</v>
      </c>
      <c r="F36" s="127">
        <f>ROUND((SUM(BF125:BF142)),  2)</f>
        <v>0</v>
      </c>
      <c r="I36" s="128">
        <v>0.15</v>
      </c>
      <c r="J36" s="127">
        <f>ROUND(((SUM(BF125:BF142))*I36),  2)</f>
        <v>0</v>
      </c>
      <c r="L36" s="37"/>
    </row>
    <row r="37" spans="2:12" s="1" customFormat="1" ht="14.45" hidden="1" customHeight="1">
      <c r="B37" s="37"/>
      <c r="E37" s="115" t="s">
        <v>47</v>
      </c>
      <c r="F37" s="127">
        <f>ROUND((SUM(BG125:BG142)),  2)</f>
        <v>0</v>
      </c>
      <c r="I37" s="128">
        <v>0.21</v>
      </c>
      <c r="J37" s="127">
        <f>0</f>
        <v>0</v>
      </c>
      <c r="L37" s="37"/>
    </row>
    <row r="38" spans="2:12" s="1" customFormat="1" ht="14.45" hidden="1" customHeight="1">
      <c r="B38" s="37"/>
      <c r="E38" s="115" t="s">
        <v>48</v>
      </c>
      <c r="F38" s="127">
        <f>ROUND((SUM(BH125:BH142)),  2)</f>
        <v>0</v>
      </c>
      <c r="I38" s="128">
        <v>0.15</v>
      </c>
      <c r="J38" s="127">
        <f>0</f>
        <v>0</v>
      </c>
      <c r="L38" s="37"/>
    </row>
    <row r="39" spans="2:12" s="1" customFormat="1" ht="14.45" hidden="1" customHeight="1">
      <c r="B39" s="37"/>
      <c r="E39" s="115" t="s">
        <v>49</v>
      </c>
      <c r="F39" s="127">
        <f>ROUND((SUM(BI125:BI142)),  2)</f>
        <v>0</v>
      </c>
      <c r="I39" s="128">
        <v>0</v>
      </c>
      <c r="J39" s="127">
        <f>0</f>
        <v>0</v>
      </c>
      <c r="L39" s="37"/>
    </row>
    <row r="40" spans="2:12" s="1" customFormat="1" ht="6.95" customHeight="1">
      <c r="B40" s="37"/>
      <c r="I40" s="116"/>
      <c r="L40" s="37"/>
    </row>
    <row r="41" spans="2:12" s="1" customFormat="1" ht="25.35" customHeight="1">
      <c r="B41" s="37"/>
      <c r="C41" s="129"/>
      <c r="D41" s="130" t="s">
        <v>50</v>
      </c>
      <c r="E41" s="131"/>
      <c r="F41" s="131"/>
      <c r="G41" s="132" t="s">
        <v>51</v>
      </c>
      <c r="H41" s="133" t="s">
        <v>52</v>
      </c>
      <c r="I41" s="134"/>
      <c r="J41" s="135">
        <f>SUM(J32:J39)</f>
        <v>0</v>
      </c>
      <c r="K41" s="136"/>
      <c r="L41" s="37"/>
    </row>
    <row r="42" spans="2:12" s="1" customFormat="1" ht="14.45" customHeight="1">
      <c r="B42" s="37"/>
      <c r="I42" s="116"/>
      <c r="L42" s="37"/>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7"/>
      <c r="D50" s="137" t="s">
        <v>53</v>
      </c>
      <c r="E50" s="138"/>
      <c r="F50" s="138"/>
      <c r="G50" s="137" t="s">
        <v>54</v>
      </c>
      <c r="H50" s="138"/>
      <c r="I50" s="139"/>
      <c r="J50" s="138"/>
      <c r="K50" s="138"/>
      <c r="L50" s="37"/>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7"/>
      <c r="D61" s="140" t="s">
        <v>55</v>
      </c>
      <c r="E61" s="141"/>
      <c r="F61" s="142" t="s">
        <v>56</v>
      </c>
      <c r="G61" s="140" t="s">
        <v>55</v>
      </c>
      <c r="H61" s="141"/>
      <c r="I61" s="143"/>
      <c r="J61" s="144" t="s">
        <v>56</v>
      </c>
      <c r="K61" s="141"/>
      <c r="L61" s="37"/>
    </row>
    <row r="62" spans="2:12" ht="11.25">
      <c r="B62" s="19"/>
      <c r="L62" s="19"/>
    </row>
    <row r="63" spans="2:12" ht="11.25">
      <c r="B63" s="19"/>
      <c r="L63" s="19"/>
    </row>
    <row r="64" spans="2:12" ht="11.25">
      <c r="B64" s="19"/>
      <c r="L64" s="19"/>
    </row>
    <row r="65" spans="2:12" s="1" customFormat="1" ht="12.75">
      <c r="B65" s="37"/>
      <c r="D65" s="137" t="s">
        <v>57</v>
      </c>
      <c r="E65" s="138"/>
      <c r="F65" s="138"/>
      <c r="G65" s="137" t="s">
        <v>58</v>
      </c>
      <c r="H65" s="138"/>
      <c r="I65" s="139"/>
      <c r="J65" s="138"/>
      <c r="K65" s="138"/>
      <c r="L65" s="37"/>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7"/>
      <c r="D76" s="140" t="s">
        <v>55</v>
      </c>
      <c r="E76" s="141"/>
      <c r="F76" s="142" t="s">
        <v>56</v>
      </c>
      <c r="G76" s="140" t="s">
        <v>55</v>
      </c>
      <c r="H76" s="141"/>
      <c r="I76" s="143"/>
      <c r="J76" s="144" t="s">
        <v>56</v>
      </c>
      <c r="K76" s="141"/>
      <c r="L76" s="37"/>
    </row>
    <row r="77" spans="2:12" s="1" customFormat="1" ht="14.45" customHeight="1">
      <c r="B77" s="145"/>
      <c r="C77" s="146"/>
      <c r="D77" s="146"/>
      <c r="E77" s="146"/>
      <c r="F77" s="146"/>
      <c r="G77" s="146"/>
      <c r="H77" s="146"/>
      <c r="I77" s="147"/>
      <c r="J77" s="146"/>
      <c r="K77" s="146"/>
      <c r="L77" s="37"/>
    </row>
    <row r="81" spans="2:12" s="1" customFormat="1" ht="6.95" customHeight="1">
      <c r="B81" s="148"/>
      <c r="C81" s="149"/>
      <c r="D81" s="149"/>
      <c r="E81" s="149"/>
      <c r="F81" s="149"/>
      <c r="G81" s="149"/>
      <c r="H81" s="149"/>
      <c r="I81" s="150"/>
      <c r="J81" s="149"/>
      <c r="K81" s="149"/>
      <c r="L81" s="37"/>
    </row>
    <row r="82" spans="2:12" s="1" customFormat="1" ht="24.95" customHeight="1">
      <c r="B82" s="33"/>
      <c r="C82" s="22" t="s">
        <v>193</v>
      </c>
      <c r="D82" s="34"/>
      <c r="E82" s="34"/>
      <c r="F82" s="34"/>
      <c r="G82" s="34"/>
      <c r="H82" s="34"/>
      <c r="I82" s="116"/>
      <c r="J82" s="34"/>
      <c r="K82" s="34"/>
      <c r="L82" s="37"/>
    </row>
    <row r="83" spans="2:12" s="1" customFormat="1" ht="6.95" customHeight="1">
      <c r="B83" s="33"/>
      <c r="C83" s="34"/>
      <c r="D83" s="34"/>
      <c r="E83" s="34"/>
      <c r="F83" s="34"/>
      <c r="G83" s="34"/>
      <c r="H83" s="34"/>
      <c r="I83" s="116"/>
      <c r="J83" s="34"/>
      <c r="K83" s="34"/>
      <c r="L83" s="37"/>
    </row>
    <row r="84" spans="2:12" s="1" customFormat="1" ht="12" customHeight="1">
      <c r="B84" s="33"/>
      <c r="C84" s="28" t="s">
        <v>16</v>
      </c>
      <c r="D84" s="34"/>
      <c r="E84" s="34"/>
      <c r="F84" s="34"/>
      <c r="G84" s="34"/>
      <c r="H84" s="34"/>
      <c r="I84" s="116"/>
      <c r="J84" s="34"/>
      <c r="K84" s="34"/>
      <c r="L84" s="37"/>
    </row>
    <row r="85" spans="2:12" s="1" customFormat="1" ht="16.5" customHeight="1">
      <c r="B85" s="33"/>
      <c r="C85" s="34"/>
      <c r="D85" s="34"/>
      <c r="E85" s="314" t="str">
        <f>E7</f>
        <v>PPV, ř.km 0,000-18,500 - oprava betonového pláště</v>
      </c>
      <c r="F85" s="315"/>
      <c r="G85" s="315"/>
      <c r="H85" s="315"/>
      <c r="I85" s="116"/>
      <c r="J85" s="34"/>
      <c r="K85" s="34"/>
      <c r="L85" s="37"/>
    </row>
    <row r="86" spans="2:12" ht="12" customHeight="1">
      <c r="B86" s="20"/>
      <c r="C86" s="28" t="s">
        <v>188</v>
      </c>
      <c r="D86" s="21"/>
      <c r="E86" s="21"/>
      <c r="F86" s="21"/>
      <c r="G86" s="21"/>
      <c r="H86" s="21"/>
      <c r="J86" s="21"/>
      <c r="K86" s="21"/>
      <c r="L86" s="19"/>
    </row>
    <row r="87" spans="2:12" s="1" customFormat="1" ht="16.5" customHeight="1">
      <c r="B87" s="33"/>
      <c r="C87" s="34"/>
      <c r="D87" s="34"/>
      <c r="E87" s="314" t="s">
        <v>439</v>
      </c>
      <c r="F87" s="316"/>
      <c r="G87" s="316"/>
      <c r="H87" s="316"/>
      <c r="I87" s="116"/>
      <c r="J87" s="34"/>
      <c r="K87" s="34"/>
      <c r="L87" s="37"/>
    </row>
    <row r="88" spans="2:12" s="1" customFormat="1" ht="12" customHeight="1">
      <c r="B88" s="33"/>
      <c r="C88" s="28" t="s">
        <v>190</v>
      </c>
      <c r="D88" s="34"/>
      <c r="E88" s="34"/>
      <c r="F88" s="34"/>
      <c r="G88" s="34"/>
      <c r="H88" s="34"/>
      <c r="I88" s="116"/>
      <c r="J88" s="34"/>
      <c r="K88" s="34"/>
      <c r="L88" s="37"/>
    </row>
    <row r="89" spans="2:12" s="1" customFormat="1" ht="16.5" customHeight="1">
      <c r="B89" s="33"/>
      <c r="C89" s="34"/>
      <c r="D89" s="34"/>
      <c r="E89" s="282" t="str">
        <f>E11</f>
        <v>SO11 - Nové dilatační spáry dle D.11</v>
      </c>
      <c r="F89" s="316"/>
      <c r="G89" s="316"/>
      <c r="H89" s="316"/>
      <c r="I89" s="116"/>
      <c r="J89" s="34"/>
      <c r="K89" s="34"/>
      <c r="L89" s="37"/>
    </row>
    <row r="90" spans="2:12" s="1" customFormat="1" ht="6.95" customHeight="1">
      <c r="B90" s="33"/>
      <c r="C90" s="34"/>
      <c r="D90" s="34"/>
      <c r="E90" s="34"/>
      <c r="F90" s="34"/>
      <c r="G90" s="34"/>
      <c r="H90" s="34"/>
      <c r="I90" s="116"/>
      <c r="J90" s="34"/>
      <c r="K90" s="34"/>
      <c r="L90" s="37"/>
    </row>
    <row r="91" spans="2:12" s="1" customFormat="1" ht="12" customHeight="1">
      <c r="B91" s="33"/>
      <c r="C91" s="28" t="s">
        <v>20</v>
      </c>
      <c r="D91" s="34"/>
      <c r="E91" s="34"/>
      <c r="F91" s="26" t="str">
        <f>F14</f>
        <v xml:space="preserve"> </v>
      </c>
      <c r="G91" s="34"/>
      <c r="H91" s="34"/>
      <c r="I91" s="117" t="s">
        <v>22</v>
      </c>
      <c r="J91" s="60" t="str">
        <f>IF(J14="","",J14)</f>
        <v>13. 5. 2019</v>
      </c>
      <c r="K91" s="34"/>
      <c r="L91" s="37"/>
    </row>
    <row r="92" spans="2:12" s="1" customFormat="1" ht="6.95" customHeight="1">
      <c r="B92" s="33"/>
      <c r="C92" s="34"/>
      <c r="D92" s="34"/>
      <c r="E92" s="34"/>
      <c r="F92" s="34"/>
      <c r="G92" s="34"/>
      <c r="H92" s="34"/>
      <c r="I92" s="116"/>
      <c r="J92" s="34"/>
      <c r="K92" s="34"/>
      <c r="L92" s="37"/>
    </row>
    <row r="93" spans="2:12" s="1" customFormat="1" ht="27.95" customHeight="1">
      <c r="B93" s="33"/>
      <c r="C93" s="28" t="s">
        <v>24</v>
      </c>
      <c r="D93" s="34"/>
      <c r="E93" s="34"/>
      <c r="F93" s="26" t="str">
        <f>E17</f>
        <v>Povodí Ohře, s.p.</v>
      </c>
      <c r="G93" s="34"/>
      <c r="H93" s="34"/>
      <c r="I93" s="117" t="s">
        <v>32</v>
      </c>
      <c r="J93" s="31" t="str">
        <f>E23</f>
        <v xml:space="preserve">AZ Consult, spol. s r.o. </v>
      </c>
      <c r="K93" s="34"/>
      <c r="L93" s="37"/>
    </row>
    <row r="94" spans="2:12" s="1" customFormat="1" ht="15.2" customHeight="1">
      <c r="B94" s="33"/>
      <c r="C94" s="28" t="s">
        <v>30</v>
      </c>
      <c r="D94" s="34"/>
      <c r="E94" s="34"/>
      <c r="F94" s="26" t="str">
        <f>IF(E20="","",E20)</f>
        <v>Vyplň údaj</v>
      </c>
      <c r="G94" s="34"/>
      <c r="H94" s="34"/>
      <c r="I94" s="117" t="s">
        <v>37</v>
      </c>
      <c r="J94" s="31" t="str">
        <f>E26</f>
        <v xml:space="preserve"> </v>
      </c>
      <c r="K94" s="34"/>
      <c r="L94" s="37"/>
    </row>
    <row r="95" spans="2:12" s="1" customFormat="1" ht="10.35" customHeight="1">
      <c r="B95" s="33"/>
      <c r="C95" s="34"/>
      <c r="D95" s="34"/>
      <c r="E95" s="34"/>
      <c r="F95" s="34"/>
      <c r="G95" s="34"/>
      <c r="H95" s="34"/>
      <c r="I95" s="116"/>
      <c r="J95" s="34"/>
      <c r="K95" s="34"/>
      <c r="L95" s="37"/>
    </row>
    <row r="96" spans="2:12" s="1" customFormat="1" ht="29.25" customHeight="1">
      <c r="B96" s="33"/>
      <c r="C96" s="151" t="s">
        <v>194</v>
      </c>
      <c r="D96" s="152"/>
      <c r="E96" s="152"/>
      <c r="F96" s="152"/>
      <c r="G96" s="152"/>
      <c r="H96" s="152"/>
      <c r="I96" s="153"/>
      <c r="J96" s="154" t="s">
        <v>195</v>
      </c>
      <c r="K96" s="152"/>
      <c r="L96" s="37"/>
    </row>
    <row r="97" spans="2:47" s="1" customFormat="1" ht="10.35" customHeight="1">
      <c r="B97" s="33"/>
      <c r="C97" s="34"/>
      <c r="D97" s="34"/>
      <c r="E97" s="34"/>
      <c r="F97" s="34"/>
      <c r="G97" s="34"/>
      <c r="H97" s="34"/>
      <c r="I97" s="116"/>
      <c r="J97" s="34"/>
      <c r="K97" s="34"/>
      <c r="L97" s="37"/>
    </row>
    <row r="98" spans="2:47" s="1" customFormat="1" ht="22.9" customHeight="1">
      <c r="B98" s="33"/>
      <c r="C98" s="155" t="s">
        <v>196</v>
      </c>
      <c r="D98" s="34"/>
      <c r="E98" s="34"/>
      <c r="F98" s="34"/>
      <c r="G98" s="34"/>
      <c r="H98" s="34"/>
      <c r="I98" s="116"/>
      <c r="J98" s="78">
        <f>J125</f>
        <v>0</v>
      </c>
      <c r="K98" s="34"/>
      <c r="L98" s="37"/>
      <c r="AU98" s="16" t="s">
        <v>197</v>
      </c>
    </row>
    <row r="99" spans="2:47" s="8" customFormat="1" ht="24.95" customHeight="1">
      <c r="B99" s="156"/>
      <c r="C99" s="157"/>
      <c r="D99" s="158" t="s">
        <v>198</v>
      </c>
      <c r="E99" s="159"/>
      <c r="F99" s="159"/>
      <c r="G99" s="159"/>
      <c r="H99" s="159"/>
      <c r="I99" s="160"/>
      <c r="J99" s="161">
        <f>J126</f>
        <v>0</v>
      </c>
      <c r="K99" s="157"/>
      <c r="L99" s="162"/>
    </row>
    <row r="100" spans="2:47" s="9" customFormat="1" ht="19.899999999999999" customHeight="1">
      <c r="B100" s="163"/>
      <c r="C100" s="98"/>
      <c r="D100" s="164" t="s">
        <v>203</v>
      </c>
      <c r="E100" s="165"/>
      <c r="F100" s="165"/>
      <c r="G100" s="165"/>
      <c r="H100" s="165"/>
      <c r="I100" s="166"/>
      <c r="J100" s="167">
        <f>J127</f>
        <v>0</v>
      </c>
      <c r="K100" s="98"/>
      <c r="L100" s="168"/>
    </row>
    <row r="101" spans="2:47" s="9" customFormat="1" ht="19.899999999999999" customHeight="1">
      <c r="B101" s="163"/>
      <c r="C101" s="98"/>
      <c r="D101" s="164" t="s">
        <v>379</v>
      </c>
      <c r="E101" s="165"/>
      <c r="F101" s="165"/>
      <c r="G101" s="165"/>
      <c r="H101" s="165"/>
      <c r="I101" s="166"/>
      <c r="J101" s="167">
        <f>J130</f>
        <v>0</v>
      </c>
      <c r="K101" s="98"/>
      <c r="L101" s="168"/>
    </row>
    <row r="102" spans="2:47" s="8" customFormat="1" ht="24.95" customHeight="1">
      <c r="B102" s="156"/>
      <c r="C102" s="157"/>
      <c r="D102" s="158" t="s">
        <v>380</v>
      </c>
      <c r="E102" s="159"/>
      <c r="F102" s="159"/>
      <c r="G102" s="159"/>
      <c r="H102" s="159"/>
      <c r="I102" s="160"/>
      <c r="J102" s="161">
        <f>J134</f>
        <v>0</v>
      </c>
      <c r="K102" s="157"/>
      <c r="L102" s="162"/>
    </row>
    <row r="103" spans="2:47" s="9" customFormat="1" ht="19.899999999999999" customHeight="1">
      <c r="B103" s="163"/>
      <c r="C103" s="98"/>
      <c r="D103" s="164" t="s">
        <v>381</v>
      </c>
      <c r="E103" s="165"/>
      <c r="F103" s="165"/>
      <c r="G103" s="165"/>
      <c r="H103" s="165"/>
      <c r="I103" s="166"/>
      <c r="J103" s="167">
        <f>J135</f>
        <v>0</v>
      </c>
      <c r="K103" s="98"/>
      <c r="L103" s="168"/>
    </row>
    <row r="104" spans="2:47" s="1" customFormat="1" ht="21.75" customHeight="1">
      <c r="B104" s="33"/>
      <c r="C104" s="34"/>
      <c r="D104" s="34"/>
      <c r="E104" s="34"/>
      <c r="F104" s="34"/>
      <c r="G104" s="34"/>
      <c r="H104" s="34"/>
      <c r="I104" s="116"/>
      <c r="J104" s="34"/>
      <c r="K104" s="34"/>
      <c r="L104" s="37"/>
    </row>
    <row r="105" spans="2:47" s="1" customFormat="1" ht="6.95" customHeight="1">
      <c r="B105" s="48"/>
      <c r="C105" s="49"/>
      <c r="D105" s="49"/>
      <c r="E105" s="49"/>
      <c r="F105" s="49"/>
      <c r="G105" s="49"/>
      <c r="H105" s="49"/>
      <c r="I105" s="147"/>
      <c r="J105" s="49"/>
      <c r="K105" s="49"/>
      <c r="L105" s="37"/>
    </row>
    <row r="109" spans="2:47" s="1" customFormat="1" ht="6.95" customHeight="1">
      <c r="B109" s="50"/>
      <c r="C109" s="51"/>
      <c r="D109" s="51"/>
      <c r="E109" s="51"/>
      <c r="F109" s="51"/>
      <c r="G109" s="51"/>
      <c r="H109" s="51"/>
      <c r="I109" s="150"/>
      <c r="J109" s="51"/>
      <c r="K109" s="51"/>
      <c r="L109" s="37"/>
    </row>
    <row r="110" spans="2:47" s="1" customFormat="1" ht="24.95" customHeight="1">
      <c r="B110" s="33"/>
      <c r="C110" s="22" t="s">
        <v>204</v>
      </c>
      <c r="D110" s="34"/>
      <c r="E110" s="34"/>
      <c r="F110" s="34"/>
      <c r="G110" s="34"/>
      <c r="H110" s="34"/>
      <c r="I110" s="116"/>
      <c r="J110" s="34"/>
      <c r="K110" s="34"/>
      <c r="L110" s="37"/>
    </row>
    <row r="111" spans="2:47" s="1" customFormat="1" ht="6.95" customHeight="1">
      <c r="B111" s="33"/>
      <c r="C111" s="34"/>
      <c r="D111" s="34"/>
      <c r="E111" s="34"/>
      <c r="F111" s="34"/>
      <c r="G111" s="34"/>
      <c r="H111" s="34"/>
      <c r="I111" s="116"/>
      <c r="J111" s="34"/>
      <c r="K111" s="34"/>
      <c r="L111" s="37"/>
    </row>
    <row r="112" spans="2:47" s="1" customFormat="1" ht="12" customHeight="1">
      <c r="B112" s="33"/>
      <c r="C112" s="28" t="s">
        <v>16</v>
      </c>
      <c r="D112" s="34"/>
      <c r="E112" s="34"/>
      <c r="F112" s="34"/>
      <c r="G112" s="34"/>
      <c r="H112" s="34"/>
      <c r="I112" s="116"/>
      <c r="J112" s="34"/>
      <c r="K112" s="34"/>
      <c r="L112" s="37"/>
    </row>
    <row r="113" spans="2:65" s="1" customFormat="1" ht="16.5" customHeight="1">
      <c r="B113" s="33"/>
      <c r="C113" s="34"/>
      <c r="D113" s="34"/>
      <c r="E113" s="314" t="str">
        <f>E7</f>
        <v>PPV, ř.km 0,000-18,500 - oprava betonového pláště</v>
      </c>
      <c r="F113" s="315"/>
      <c r="G113" s="315"/>
      <c r="H113" s="315"/>
      <c r="I113" s="116"/>
      <c r="J113" s="34"/>
      <c r="K113" s="34"/>
      <c r="L113" s="37"/>
    </row>
    <row r="114" spans="2:65" ht="12" customHeight="1">
      <c r="B114" s="20"/>
      <c r="C114" s="28" t="s">
        <v>188</v>
      </c>
      <c r="D114" s="21"/>
      <c r="E114" s="21"/>
      <c r="F114" s="21"/>
      <c r="G114" s="21"/>
      <c r="H114" s="21"/>
      <c r="J114" s="21"/>
      <c r="K114" s="21"/>
      <c r="L114" s="19"/>
    </row>
    <row r="115" spans="2:65" s="1" customFormat="1" ht="16.5" customHeight="1">
      <c r="B115" s="33"/>
      <c r="C115" s="34"/>
      <c r="D115" s="34"/>
      <c r="E115" s="314" t="s">
        <v>439</v>
      </c>
      <c r="F115" s="316"/>
      <c r="G115" s="316"/>
      <c r="H115" s="316"/>
      <c r="I115" s="116"/>
      <c r="J115" s="34"/>
      <c r="K115" s="34"/>
      <c r="L115" s="37"/>
    </row>
    <row r="116" spans="2:65" s="1" customFormat="1" ht="12" customHeight="1">
      <c r="B116" s="33"/>
      <c r="C116" s="28" t="s">
        <v>190</v>
      </c>
      <c r="D116" s="34"/>
      <c r="E116" s="34"/>
      <c r="F116" s="34"/>
      <c r="G116" s="34"/>
      <c r="H116" s="34"/>
      <c r="I116" s="116"/>
      <c r="J116" s="34"/>
      <c r="K116" s="34"/>
      <c r="L116" s="37"/>
    </row>
    <row r="117" spans="2:65" s="1" customFormat="1" ht="16.5" customHeight="1">
      <c r="B117" s="33"/>
      <c r="C117" s="34"/>
      <c r="D117" s="34"/>
      <c r="E117" s="282" t="str">
        <f>E11</f>
        <v>SO11 - Nové dilatační spáry dle D.11</v>
      </c>
      <c r="F117" s="316"/>
      <c r="G117" s="316"/>
      <c r="H117" s="316"/>
      <c r="I117" s="116"/>
      <c r="J117" s="34"/>
      <c r="K117" s="34"/>
      <c r="L117" s="37"/>
    </row>
    <row r="118" spans="2:65" s="1" customFormat="1" ht="6.95" customHeight="1">
      <c r="B118" s="33"/>
      <c r="C118" s="34"/>
      <c r="D118" s="34"/>
      <c r="E118" s="34"/>
      <c r="F118" s="34"/>
      <c r="G118" s="34"/>
      <c r="H118" s="34"/>
      <c r="I118" s="116"/>
      <c r="J118" s="34"/>
      <c r="K118" s="34"/>
      <c r="L118" s="37"/>
    </row>
    <row r="119" spans="2:65" s="1" customFormat="1" ht="12" customHeight="1">
      <c r="B119" s="33"/>
      <c r="C119" s="28" t="s">
        <v>20</v>
      </c>
      <c r="D119" s="34"/>
      <c r="E119" s="34"/>
      <c r="F119" s="26" t="str">
        <f>F14</f>
        <v xml:space="preserve"> </v>
      </c>
      <c r="G119" s="34"/>
      <c r="H119" s="34"/>
      <c r="I119" s="117" t="s">
        <v>22</v>
      </c>
      <c r="J119" s="60" t="str">
        <f>IF(J14="","",J14)</f>
        <v>13. 5. 2019</v>
      </c>
      <c r="K119" s="34"/>
      <c r="L119" s="37"/>
    </row>
    <row r="120" spans="2:65" s="1" customFormat="1" ht="6.95" customHeight="1">
      <c r="B120" s="33"/>
      <c r="C120" s="34"/>
      <c r="D120" s="34"/>
      <c r="E120" s="34"/>
      <c r="F120" s="34"/>
      <c r="G120" s="34"/>
      <c r="H120" s="34"/>
      <c r="I120" s="116"/>
      <c r="J120" s="34"/>
      <c r="K120" s="34"/>
      <c r="L120" s="37"/>
    </row>
    <row r="121" spans="2:65" s="1" customFormat="1" ht="27.95" customHeight="1">
      <c r="B121" s="33"/>
      <c r="C121" s="28" t="s">
        <v>24</v>
      </c>
      <c r="D121" s="34"/>
      <c r="E121" s="34"/>
      <c r="F121" s="26" t="str">
        <f>E17</f>
        <v>Povodí Ohře, s.p.</v>
      </c>
      <c r="G121" s="34"/>
      <c r="H121" s="34"/>
      <c r="I121" s="117" t="s">
        <v>32</v>
      </c>
      <c r="J121" s="31" t="str">
        <f>E23</f>
        <v xml:space="preserve">AZ Consult, spol. s r.o. </v>
      </c>
      <c r="K121" s="34"/>
      <c r="L121" s="37"/>
    </row>
    <row r="122" spans="2:65" s="1" customFormat="1" ht="15.2" customHeight="1">
      <c r="B122" s="33"/>
      <c r="C122" s="28" t="s">
        <v>30</v>
      </c>
      <c r="D122" s="34"/>
      <c r="E122" s="34"/>
      <c r="F122" s="26" t="str">
        <f>IF(E20="","",E20)</f>
        <v>Vyplň údaj</v>
      </c>
      <c r="G122" s="34"/>
      <c r="H122" s="34"/>
      <c r="I122" s="117" t="s">
        <v>37</v>
      </c>
      <c r="J122" s="31" t="str">
        <f>E26</f>
        <v xml:space="preserve"> </v>
      </c>
      <c r="K122" s="34"/>
      <c r="L122" s="37"/>
    </row>
    <row r="123" spans="2:65" s="1" customFormat="1" ht="10.35" customHeight="1">
      <c r="B123" s="33"/>
      <c r="C123" s="34"/>
      <c r="D123" s="34"/>
      <c r="E123" s="34"/>
      <c r="F123" s="34"/>
      <c r="G123" s="34"/>
      <c r="H123" s="34"/>
      <c r="I123" s="116"/>
      <c r="J123" s="34"/>
      <c r="K123" s="34"/>
      <c r="L123" s="37"/>
    </row>
    <row r="124" spans="2:65" s="10" customFormat="1" ht="29.25" customHeight="1">
      <c r="B124" s="169"/>
      <c r="C124" s="170" t="s">
        <v>205</v>
      </c>
      <c r="D124" s="171" t="s">
        <v>65</v>
      </c>
      <c r="E124" s="171" t="s">
        <v>61</v>
      </c>
      <c r="F124" s="171" t="s">
        <v>62</v>
      </c>
      <c r="G124" s="171" t="s">
        <v>206</v>
      </c>
      <c r="H124" s="171" t="s">
        <v>207</v>
      </c>
      <c r="I124" s="172" t="s">
        <v>208</v>
      </c>
      <c r="J124" s="171" t="s">
        <v>195</v>
      </c>
      <c r="K124" s="173" t="s">
        <v>209</v>
      </c>
      <c r="L124" s="174"/>
      <c r="M124" s="69" t="s">
        <v>1</v>
      </c>
      <c r="N124" s="70" t="s">
        <v>44</v>
      </c>
      <c r="O124" s="70" t="s">
        <v>210</v>
      </c>
      <c r="P124" s="70" t="s">
        <v>211</v>
      </c>
      <c r="Q124" s="70" t="s">
        <v>212</v>
      </c>
      <c r="R124" s="70" t="s">
        <v>213</v>
      </c>
      <c r="S124" s="70" t="s">
        <v>214</v>
      </c>
      <c r="T124" s="71" t="s">
        <v>215</v>
      </c>
    </row>
    <row r="125" spans="2:65" s="1" customFormat="1" ht="22.9" customHeight="1">
      <c r="B125" s="33"/>
      <c r="C125" s="76" t="s">
        <v>216</v>
      </c>
      <c r="D125" s="34"/>
      <c r="E125" s="34"/>
      <c r="F125" s="34"/>
      <c r="G125" s="34"/>
      <c r="H125" s="34"/>
      <c r="I125" s="116"/>
      <c r="J125" s="175">
        <f>BK125</f>
        <v>0</v>
      </c>
      <c r="K125" s="34"/>
      <c r="L125" s="37"/>
      <c r="M125" s="72"/>
      <c r="N125" s="73"/>
      <c r="O125" s="73"/>
      <c r="P125" s="176">
        <f>P126+P134</f>
        <v>0</v>
      </c>
      <c r="Q125" s="73"/>
      <c r="R125" s="176">
        <f>R126+R134</f>
        <v>0</v>
      </c>
      <c r="S125" s="73"/>
      <c r="T125" s="177">
        <f>T126+T134</f>
        <v>0</v>
      </c>
      <c r="AT125" s="16" t="s">
        <v>79</v>
      </c>
      <c r="AU125" s="16" t="s">
        <v>197</v>
      </c>
      <c r="BK125" s="178">
        <f>BK126+BK134</f>
        <v>0</v>
      </c>
    </row>
    <row r="126" spans="2:65" s="11" customFormat="1" ht="25.9" customHeight="1">
      <c r="B126" s="179"/>
      <c r="C126" s="180"/>
      <c r="D126" s="181" t="s">
        <v>79</v>
      </c>
      <c r="E126" s="182" t="s">
        <v>217</v>
      </c>
      <c r="F126" s="182" t="s">
        <v>218</v>
      </c>
      <c r="G126" s="180"/>
      <c r="H126" s="180"/>
      <c r="I126" s="183"/>
      <c r="J126" s="184">
        <f>BK126</f>
        <v>0</v>
      </c>
      <c r="K126" s="180"/>
      <c r="L126" s="185"/>
      <c r="M126" s="186"/>
      <c r="N126" s="187"/>
      <c r="O126" s="187"/>
      <c r="P126" s="188">
        <f>P127+P130</f>
        <v>0</v>
      </c>
      <c r="Q126" s="187"/>
      <c r="R126" s="188">
        <f>R127+R130</f>
        <v>0</v>
      </c>
      <c r="S126" s="187"/>
      <c r="T126" s="189">
        <f>T127+T130</f>
        <v>0</v>
      </c>
      <c r="AR126" s="190" t="s">
        <v>87</v>
      </c>
      <c r="AT126" s="191" t="s">
        <v>79</v>
      </c>
      <c r="AU126" s="191" t="s">
        <v>80</v>
      </c>
      <c r="AY126" s="190" t="s">
        <v>219</v>
      </c>
      <c r="BK126" s="192">
        <f>BK127+BK130</f>
        <v>0</v>
      </c>
    </row>
    <row r="127" spans="2:65" s="11" customFormat="1" ht="22.9" customHeight="1">
      <c r="B127" s="179"/>
      <c r="C127" s="180"/>
      <c r="D127" s="181" t="s">
        <v>79</v>
      </c>
      <c r="E127" s="193" t="s">
        <v>261</v>
      </c>
      <c r="F127" s="193" t="s">
        <v>262</v>
      </c>
      <c r="G127" s="180"/>
      <c r="H127" s="180"/>
      <c r="I127" s="183"/>
      <c r="J127" s="194">
        <f>BK127</f>
        <v>0</v>
      </c>
      <c r="K127" s="180"/>
      <c r="L127" s="185"/>
      <c r="M127" s="186"/>
      <c r="N127" s="187"/>
      <c r="O127" s="187"/>
      <c r="P127" s="188">
        <f>SUM(P128:P129)</f>
        <v>0</v>
      </c>
      <c r="Q127" s="187"/>
      <c r="R127" s="188">
        <f>SUM(R128:R129)</f>
        <v>0</v>
      </c>
      <c r="S127" s="187"/>
      <c r="T127" s="189">
        <f>SUM(T128:T129)</f>
        <v>0</v>
      </c>
      <c r="AR127" s="190" t="s">
        <v>87</v>
      </c>
      <c r="AT127" s="191" t="s">
        <v>79</v>
      </c>
      <c r="AU127" s="191" t="s">
        <v>87</v>
      </c>
      <c r="AY127" s="190" t="s">
        <v>219</v>
      </c>
      <c r="BK127" s="192">
        <f>SUM(BK128:BK129)</f>
        <v>0</v>
      </c>
    </row>
    <row r="128" spans="2:65" s="1" customFormat="1" ht="24" customHeight="1">
      <c r="B128" s="33"/>
      <c r="C128" s="195" t="s">
        <v>87</v>
      </c>
      <c r="D128" s="195" t="s">
        <v>221</v>
      </c>
      <c r="E128" s="196" t="s">
        <v>384</v>
      </c>
      <c r="F128" s="197" t="s">
        <v>385</v>
      </c>
      <c r="G128" s="198" t="s">
        <v>224</v>
      </c>
      <c r="H128" s="199">
        <v>1</v>
      </c>
      <c r="I128" s="200"/>
      <c r="J128" s="201">
        <f>ROUND(I128*H128,2)</f>
        <v>0</v>
      </c>
      <c r="K128" s="197" t="s">
        <v>1</v>
      </c>
      <c r="L128" s="37"/>
      <c r="M128" s="202" t="s">
        <v>1</v>
      </c>
      <c r="N128" s="203" t="s">
        <v>45</v>
      </c>
      <c r="O128" s="65"/>
      <c r="P128" s="204">
        <f>O128*H128</f>
        <v>0</v>
      </c>
      <c r="Q128" s="204">
        <v>0</v>
      </c>
      <c r="R128" s="204">
        <f>Q128*H128</f>
        <v>0</v>
      </c>
      <c r="S128" s="204">
        <v>0</v>
      </c>
      <c r="T128" s="205">
        <f>S128*H128</f>
        <v>0</v>
      </c>
      <c r="AR128" s="206" t="s">
        <v>225</v>
      </c>
      <c r="AT128" s="206" t="s">
        <v>221</v>
      </c>
      <c r="AU128" s="206" t="s">
        <v>89</v>
      </c>
      <c r="AY128" s="16" t="s">
        <v>219</v>
      </c>
      <c r="BE128" s="207">
        <f>IF(N128="základní",J128,0)</f>
        <v>0</v>
      </c>
      <c r="BF128" s="207">
        <f>IF(N128="snížená",J128,0)</f>
        <v>0</v>
      </c>
      <c r="BG128" s="207">
        <f>IF(N128="zákl. přenesená",J128,0)</f>
        <v>0</v>
      </c>
      <c r="BH128" s="207">
        <f>IF(N128="sníž. přenesená",J128,0)</f>
        <v>0</v>
      </c>
      <c r="BI128" s="207">
        <f>IF(N128="nulová",J128,0)</f>
        <v>0</v>
      </c>
      <c r="BJ128" s="16" t="s">
        <v>87</v>
      </c>
      <c r="BK128" s="207">
        <f>ROUND(I128*H128,2)</f>
        <v>0</v>
      </c>
      <c r="BL128" s="16" t="s">
        <v>225</v>
      </c>
      <c r="BM128" s="206" t="s">
        <v>89</v>
      </c>
    </row>
    <row r="129" spans="2:65" s="1" customFormat="1" ht="19.5">
      <c r="B129" s="33"/>
      <c r="C129" s="34"/>
      <c r="D129" s="208" t="s">
        <v>226</v>
      </c>
      <c r="E129" s="34"/>
      <c r="F129" s="209" t="s">
        <v>385</v>
      </c>
      <c r="G129" s="34"/>
      <c r="H129" s="34"/>
      <c r="I129" s="116"/>
      <c r="J129" s="34"/>
      <c r="K129" s="34"/>
      <c r="L129" s="37"/>
      <c r="M129" s="210"/>
      <c r="N129" s="65"/>
      <c r="O129" s="65"/>
      <c r="P129" s="65"/>
      <c r="Q129" s="65"/>
      <c r="R129" s="65"/>
      <c r="S129" s="65"/>
      <c r="T129" s="66"/>
      <c r="AT129" s="16" t="s">
        <v>226</v>
      </c>
      <c r="AU129" s="16" t="s">
        <v>89</v>
      </c>
    </row>
    <row r="130" spans="2:65" s="11" customFormat="1" ht="22.9" customHeight="1">
      <c r="B130" s="179"/>
      <c r="C130" s="180"/>
      <c r="D130" s="181" t="s">
        <v>79</v>
      </c>
      <c r="E130" s="193" t="s">
        <v>386</v>
      </c>
      <c r="F130" s="193" t="s">
        <v>387</v>
      </c>
      <c r="G130" s="180"/>
      <c r="H130" s="180"/>
      <c r="I130" s="183"/>
      <c r="J130" s="194">
        <f>BK130</f>
        <v>0</v>
      </c>
      <c r="K130" s="180"/>
      <c r="L130" s="185"/>
      <c r="M130" s="186"/>
      <c r="N130" s="187"/>
      <c r="O130" s="187"/>
      <c r="P130" s="188">
        <f>SUM(P131:P133)</f>
        <v>0</v>
      </c>
      <c r="Q130" s="187"/>
      <c r="R130" s="188">
        <f>SUM(R131:R133)</f>
        <v>0</v>
      </c>
      <c r="S130" s="187"/>
      <c r="T130" s="189">
        <f>SUM(T131:T133)</f>
        <v>0</v>
      </c>
      <c r="AR130" s="190" t="s">
        <v>87</v>
      </c>
      <c r="AT130" s="191" t="s">
        <v>79</v>
      </c>
      <c r="AU130" s="191" t="s">
        <v>87</v>
      </c>
      <c r="AY130" s="190" t="s">
        <v>219</v>
      </c>
      <c r="BK130" s="192">
        <f>SUM(BK131:BK133)</f>
        <v>0</v>
      </c>
    </row>
    <row r="131" spans="2:65" s="1" customFormat="1" ht="16.5" customHeight="1">
      <c r="B131" s="33"/>
      <c r="C131" s="195" t="s">
        <v>89</v>
      </c>
      <c r="D131" s="195" t="s">
        <v>221</v>
      </c>
      <c r="E131" s="196" t="s">
        <v>275</v>
      </c>
      <c r="F131" s="197" t="s">
        <v>276</v>
      </c>
      <c r="G131" s="198" t="s">
        <v>251</v>
      </c>
      <c r="H131" s="199">
        <v>1E-3</v>
      </c>
      <c r="I131" s="200"/>
      <c r="J131" s="201">
        <f>ROUND(I131*H131,2)</f>
        <v>0</v>
      </c>
      <c r="K131" s="197" t="s">
        <v>230</v>
      </c>
      <c r="L131" s="37"/>
      <c r="M131" s="202" t="s">
        <v>1</v>
      </c>
      <c r="N131" s="203" t="s">
        <v>45</v>
      </c>
      <c r="O131" s="65"/>
      <c r="P131" s="204">
        <f>O131*H131</f>
        <v>0</v>
      </c>
      <c r="Q131" s="204">
        <v>0</v>
      </c>
      <c r="R131" s="204">
        <f>Q131*H131</f>
        <v>0</v>
      </c>
      <c r="S131" s="204">
        <v>0</v>
      </c>
      <c r="T131" s="205">
        <f>S131*H131</f>
        <v>0</v>
      </c>
      <c r="AR131" s="206" t="s">
        <v>225</v>
      </c>
      <c r="AT131" s="206" t="s">
        <v>221</v>
      </c>
      <c r="AU131" s="206" t="s">
        <v>89</v>
      </c>
      <c r="AY131" s="16" t="s">
        <v>219</v>
      </c>
      <c r="BE131" s="207">
        <f>IF(N131="základní",J131,0)</f>
        <v>0</v>
      </c>
      <c r="BF131" s="207">
        <f>IF(N131="snížená",J131,0)</f>
        <v>0</v>
      </c>
      <c r="BG131" s="207">
        <f>IF(N131="zákl. přenesená",J131,0)</f>
        <v>0</v>
      </c>
      <c r="BH131" s="207">
        <f>IF(N131="sníž. přenesená",J131,0)</f>
        <v>0</v>
      </c>
      <c r="BI131" s="207">
        <f>IF(N131="nulová",J131,0)</f>
        <v>0</v>
      </c>
      <c r="BJ131" s="16" t="s">
        <v>87</v>
      </c>
      <c r="BK131" s="207">
        <f>ROUND(I131*H131,2)</f>
        <v>0</v>
      </c>
      <c r="BL131" s="16" t="s">
        <v>225</v>
      </c>
      <c r="BM131" s="206" t="s">
        <v>225</v>
      </c>
    </row>
    <row r="132" spans="2:65" s="1" customFormat="1" ht="19.5">
      <c r="B132" s="33"/>
      <c r="C132" s="34"/>
      <c r="D132" s="208" t="s">
        <v>226</v>
      </c>
      <c r="E132" s="34"/>
      <c r="F132" s="209" t="s">
        <v>278</v>
      </c>
      <c r="G132" s="34"/>
      <c r="H132" s="34"/>
      <c r="I132" s="116"/>
      <c r="J132" s="34"/>
      <c r="K132" s="34"/>
      <c r="L132" s="37"/>
      <c r="M132" s="210"/>
      <c r="N132" s="65"/>
      <c r="O132" s="65"/>
      <c r="P132" s="65"/>
      <c r="Q132" s="65"/>
      <c r="R132" s="65"/>
      <c r="S132" s="65"/>
      <c r="T132" s="66"/>
      <c r="AT132" s="16" t="s">
        <v>226</v>
      </c>
      <c r="AU132" s="16" t="s">
        <v>89</v>
      </c>
    </row>
    <row r="133" spans="2:65" s="1" customFormat="1" ht="29.25">
      <c r="B133" s="33"/>
      <c r="C133" s="34"/>
      <c r="D133" s="208" t="s">
        <v>245</v>
      </c>
      <c r="E133" s="34"/>
      <c r="F133" s="233" t="s">
        <v>279</v>
      </c>
      <c r="G133" s="34"/>
      <c r="H133" s="34"/>
      <c r="I133" s="116"/>
      <c r="J133" s="34"/>
      <c r="K133" s="34"/>
      <c r="L133" s="37"/>
      <c r="M133" s="210"/>
      <c r="N133" s="65"/>
      <c r="O133" s="65"/>
      <c r="P133" s="65"/>
      <c r="Q133" s="65"/>
      <c r="R133" s="65"/>
      <c r="S133" s="65"/>
      <c r="T133" s="66"/>
      <c r="AT133" s="16" t="s">
        <v>245</v>
      </c>
      <c r="AU133" s="16" t="s">
        <v>89</v>
      </c>
    </row>
    <row r="134" spans="2:65" s="11" customFormat="1" ht="25.9" customHeight="1">
      <c r="B134" s="179"/>
      <c r="C134" s="180"/>
      <c r="D134" s="181" t="s">
        <v>79</v>
      </c>
      <c r="E134" s="182" t="s">
        <v>388</v>
      </c>
      <c r="F134" s="182" t="s">
        <v>389</v>
      </c>
      <c r="G134" s="180"/>
      <c r="H134" s="180"/>
      <c r="I134" s="183"/>
      <c r="J134" s="184">
        <f>BK134</f>
        <v>0</v>
      </c>
      <c r="K134" s="180"/>
      <c r="L134" s="185"/>
      <c r="M134" s="186"/>
      <c r="N134" s="187"/>
      <c r="O134" s="187"/>
      <c r="P134" s="188">
        <f>P135</f>
        <v>0</v>
      </c>
      <c r="Q134" s="187"/>
      <c r="R134" s="188">
        <f>R135</f>
        <v>0</v>
      </c>
      <c r="S134" s="187"/>
      <c r="T134" s="189">
        <f>T135</f>
        <v>0</v>
      </c>
      <c r="AR134" s="190" t="s">
        <v>89</v>
      </c>
      <c r="AT134" s="191" t="s">
        <v>79</v>
      </c>
      <c r="AU134" s="191" t="s">
        <v>80</v>
      </c>
      <c r="AY134" s="190" t="s">
        <v>219</v>
      </c>
      <c r="BK134" s="192">
        <f>BK135</f>
        <v>0</v>
      </c>
    </row>
    <row r="135" spans="2:65" s="11" customFormat="1" ht="22.9" customHeight="1">
      <c r="B135" s="179"/>
      <c r="C135" s="180"/>
      <c r="D135" s="181" t="s">
        <v>79</v>
      </c>
      <c r="E135" s="193" t="s">
        <v>390</v>
      </c>
      <c r="F135" s="193" t="s">
        <v>391</v>
      </c>
      <c r="G135" s="180"/>
      <c r="H135" s="180"/>
      <c r="I135" s="183"/>
      <c r="J135" s="194">
        <f>BK135</f>
        <v>0</v>
      </c>
      <c r="K135" s="180"/>
      <c r="L135" s="185"/>
      <c r="M135" s="186"/>
      <c r="N135" s="187"/>
      <c r="O135" s="187"/>
      <c r="P135" s="188">
        <f>SUM(P136:P142)</f>
        <v>0</v>
      </c>
      <c r="Q135" s="187"/>
      <c r="R135" s="188">
        <f>SUM(R136:R142)</f>
        <v>0</v>
      </c>
      <c r="S135" s="187"/>
      <c r="T135" s="189">
        <f>SUM(T136:T142)</f>
        <v>0</v>
      </c>
      <c r="AR135" s="190" t="s">
        <v>89</v>
      </c>
      <c r="AT135" s="191" t="s">
        <v>79</v>
      </c>
      <c r="AU135" s="191" t="s">
        <v>87</v>
      </c>
      <c r="AY135" s="190" t="s">
        <v>219</v>
      </c>
      <c r="BK135" s="192">
        <f>SUM(BK136:BK142)</f>
        <v>0</v>
      </c>
    </row>
    <row r="136" spans="2:65" s="1" customFormat="1" ht="24" customHeight="1">
      <c r="B136" s="33"/>
      <c r="C136" s="195" t="s">
        <v>236</v>
      </c>
      <c r="D136" s="195" t="s">
        <v>221</v>
      </c>
      <c r="E136" s="196" t="s">
        <v>392</v>
      </c>
      <c r="F136" s="197" t="s">
        <v>393</v>
      </c>
      <c r="G136" s="198" t="s">
        <v>224</v>
      </c>
      <c r="H136" s="199">
        <v>1</v>
      </c>
      <c r="I136" s="200"/>
      <c r="J136" s="201">
        <f>ROUND(I136*H136,2)</f>
        <v>0</v>
      </c>
      <c r="K136" s="197" t="s">
        <v>230</v>
      </c>
      <c r="L136" s="37"/>
      <c r="M136" s="202" t="s">
        <v>1</v>
      </c>
      <c r="N136" s="203" t="s">
        <v>45</v>
      </c>
      <c r="O136" s="65"/>
      <c r="P136" s="204">
        <f>O136*H136</f>
        <v>0</v>
      </c>
      <c r="Q136" s="204">
        <v>0</v>
      </c>
      <c r="R136" s="204">
        <f>Q136*H136</f>
        <v>0</v>
      </c>
      <c r="S136" s="204">
        <v>0</v>
      </c>
      <c r="T136" s="205">
        <f>S136*H136</f>
        <v>0</v>
      </c>
      <c r="AR136" s="206" t="s">
        <v>259</v>
      </c>
      <c r="AT136" s="206" t="s">
        <v>221</v>
      </c>
      <c r="AU136" s="206" t="s">
        <v>89</v>
      </c>
      <c r="AY136" s="16" t="s">
        <v>219</v>
      </c>
      <c r="BE136" s="207">
        <f>IF(N136="základní",J136,0)</f>
        <v>0</v>
      </c>
      <c r="BF136" s="207">
        <f>IF(N136="snížená",J136,0)</f>
        <v>0</v>
      </c>
      <c r="BG136" s="207">
        <f>IF(N136="zákl. přenesená",J136,0)</f>
        <v>0</v>
      </c>
      <c r="BH136" s="207">
        <f>IF(N136="sníž. přenesená",J136,0)</f>
        <v>0</v>
      </c>
      <c r="BI136" s="207">
        <f>IF(N136="nulová",J136,0)</f>
        <v>0</v>
      </c>
      <c r="BJ136" s="16" t="s">
        <v>87</v>
      </c>
      <c r="BK136" s="207">
        <f>ROUND(I136*H136,2)</f>
        <v>0</v>
      </c>
      <c r="BL136" s="16" t="s">
        <v>259</v>
      </c>
      <c r="BM136" s="206" t="s">
        <v>239</v>
      </c>
    </row>
    <row r="137" spans="2:65" s="1" customFormat="1" ht="11.25">
      <c r="B137" s="33"/>
      <c r="C137" s="34"/>
      <c r="D137" s="208" t="s">
        <v>226</v>
      </c>
      <c r="E137" s="34"/>
      <c r="F137" s="209" t="s">
        <v>394</v>
      </c>
      <c r="G137" s="34"/>
      <c r="H137" s="34"/>
      <c r="I137" s="116"/>
      <c r="J137" s="34"/>
      <c r="K137" s="34"/>
      <c r="L137" s="37"/>
      <c r="M137" s="210"/>
      <c r="N137" s="65"/>
      <c r="O137" s="65"/>
      <c r="P137" s="65"/>
      <c r="Q137" s="65"/>
      <c r="R137" s="65"/>
      <c r="S137" s="65"/>
      <c r="T137" s="66"/>
      <c r="AT137" s="16" t="s">
        <v>226</v>
      </c>
      <c r="AU137" s="16" t="s">
        <v>89</v>
      </c>
    </row>
    <row r="138" spans="2:65" s="1" customFormat="1" ht="16.5" customHeight="1">
      <c r="B138" s="33"/>
      <c r="C138" s="252" t="s">
        <v>225</v>
      </c>
      <c r="D138" s="252" t="s">
        <v>355</v>
      </c>
      <c r="E138" s="253" t="s">
        <v>428</v>
      </c>
      <c r="F138" s="254" t="s">
        <v>429</v>
      </c>
      <c r="G138" s="255" t="s">
        <v>224</v>
      </c>
      <c r="H138" s="256">
        <v>1</v>
      </c>
      <c r="I138" s="257"/>
      <c r="J138" s="258">
        <f>ROUND(I138*H138,2)</f>
        <v>0</v>
      </c>
      <c r="K138" s="254" t="s">
        <v>1</v>
      </c>
      <c r="L138" s="259"/>
      <c r="M138" s="260" t="s">
        <v>1</v>
      </c>
      <c r="N138" s="261" t="s">
        <v>45</v>
      </c>
      <c r="O138" s="65"/>
      <c r="P138" s="204">
        <f>O138*H138</f>
        <v>0</v>
      </c>
      <c r="Q138" s="204">
        <v>0</v>
      </c>
      <c r="R138" s="204">
        <f>Q138*H138</f>
        <v>0</v>
      </c>
      <c r="S138" s="204">
        <v>0</v>
      </c>
      <c r="T138" s="205">
        <f>S138*H138</f>
        <v>0</v>
      </c>
      <c r="AR138" s="206" t="s">
        <v>366</v>
      </c>
      <c r="AT138" s="206" t="s">
        <v>355</v>
      </c>
      <c r="AU138" s="206" t="s">
        <v>89</v>
      </c>
      <c r="AY138" s="16" t="s">
        <v>219</v>
      </c>
      <c r="BE138" s="207">
        <f>IF(N138="základní",J138,0)</f>
        <v>0</v>
      </c>
      <c r="BF138" s="207">
        <f>IF(N138="snížená",J138,0)</f>
        <v>0</v>
      </c>
      <c r="BG138" s="207">
        <f>IF(N138="zákl. přenesená",J138,0)</f>
        <v>0</v>
      </c>
      <c r="BH138" s="207">
        <f>IF(N138="sníž. přenesená",J138,0)</f>
        <v>0</v>
      </c>
      <c r="BI138" s="207">
        <f>IF(N138="nulová",J138,0)</f>
        <v>0</v>
      </c>
      <c r="BJ138" s="16" t="s">
        <v>87</v>
      </c>
      <c r="BK138" s="207">
        <f>ROUND(I138*H138,2)</f>
        <v>0</v>
      </c>
      <c r="BL138" s="16" t="s">
        <v>259</v>
      </c>
      <c r="BM138" s="206" t="s">
        <v>243</v>
      </c>
    </row>
    <row r="139" spans="2:65" s="1" customFormat="1" ht="11.25">
      <c r="B139" s="33"/>
      <c r="C139" s="34"/>
      <c r="D139" s="208" t="s">
        <v>226</v>
      </c>
      <c r="E139" s="34"/>
      <c r="F139" s="209" t="s">
        <v>429</v>
      </c>
      <c r="G139" s="34"/>
      <c r="H139" s="34"/>
      <c r="I139" s="116"/>
      <c r="J139" s="34"/>
      <c r="K139" s="34"/>
      <c r="L139" s="37"/>
      <c r="M139" s="210"/>
      <c r="N139" s="65"/>
      <c r="O139" s="65"/>
      <c r="P139" s="65"/>
      <c r="Q139" s="65"/>
      <c r="R139" s="65"/>
      <c r="S139" s="65"/>
      <c r="T139" s="66"/>
      <c r="AT139" s="16" t="s">
        <v>226</v>
      </c>
      <c r="AU139" s="16" t="s">
        <v>89</v>
      </c>
    </row>
    <row r="140" spans="2:65" s="1" customFormat="1" ht="24" customHeight="1">
      <c r="B140" s="33"/>
      <c r="C140" s="195" t="s">
        <v>248</v>
      </c>
      <c r="D140" s="195" t="s">
        <v>221</v>
      </c>
      <c r="E140" s="196" t="s">
        <v>398</v>
      </c>
      <c r="F140" s="197" t="s">
        <v>399</v>
      </c>
      <c r="G140" s="198" t="s">
        <v>286</v>
      </c>
      <c r="H140" s="237"/>
      <c r="I140" s="200"/>
      <c r="J140" s="201">
        <f>ROUND(I140*H140,2)</f>
        <v>0</v>
      </c>
      <c r="K140" s="197" t="s">
        <v>230</v>
      </c>
      <c r="L140" s="37"/>
      <c r="M140" s="202" t="s">
        <v>1</v>
      </c>
      <c r="N140" s="203" t="s">
        <v>45</v>
      </c>
      <c r="O140" s="65"/>
      <c r="P140" s="204">
        <f>O140*H140</f>
        <v>0</v>
      </c>
      <c r="Q140" s="204">
        <v>0</v>
      </c>
      <c r="R140" s="204">
        <f>Q140*H140</f>
        <v>0</v>
      </c>
      <c r="S140" s="204">
        <v>0</v>
      </c>
      <c r="T140" s="205">
        <f>S140*H140</f>
        <v>0</v>
      </c>
      <c r="AR140" s="206" t="s">
        <v>259</v>
      </c>
      <c r="AT140" s="206" t="s">
        <v>221</v>
      </c>
      <c r="AU140" s="206" t="s">
        <v>89</v>
      </c>
      <c r="AY140" s="16" t="s">
        <v>219</v>
      </c>
      <c r="BE140" s="207">
        <f>IF(N140="základní",J140,0)</f>
        <v>0</v>
      </c>
      <c r="BF140" s="207">
        <f>IF(N140="snížená",J140,0)</f>
        <v>0</v>
      </c>
      <c r="BG140" s="207">
        <f>IF(N140="zákl. přenesená",J140,0)</f>
        <v>0</v>
      </c>
      <c r="BH140" s="207">
        <f>IF(N140="sníž. přenesená",J140,0)</f>
        <v>0</v>
      </c>
      <c r="BI140" s="207">
        <f>IF(N140="nulová",J140,0)</f>
        <v>0</v>
      </c>
      <c r="BJ140" s="16" t="s">
        <v>87</v>
      </c>
      <c r="BK140" s="207">
        <f>ROUND(I140*H140,2)</f>
        <v>0</v>
      </c>
      <c r="BL140" s="16" t="s">
        <v>259</v>
      </c>
      <c r="BM140" s="206" t="s">
        <v>441</v>
      </c>
    </row>
    <row r="141" spans="2:65" s="1" customFormat="1" ht="29.25">
      <c r="B141" s="33"/>
      <c r="C141" s="34"/>
      <c r="D141" s="208" t="s">
        <v>226</v>
      </c>
      <c r="E141" s="34"/>
      <c r="F141" s="209" t="s">
        <v>401</v>
      </c>
      <c r="G141" s="34"/>
      <c r="H141" s="34"/>
      <c r="I141" s="116"/>
      <c r="J141" s="34"/>
      <c r="K141" s="34"/>
      <c r="L141" s="37"/>
      <c r="M141" s="210"/>
      <c r="N141" s="65"/>
      <c r="O141" s="65"/>
      <c r="P141" s="65"/>
      <c r="Q141" s="65"/>
      <c r="R141" s="65"/>
      <c r="S141" s="65"/>
      <c r="T141" s="66"/>
      <c r="AT141" s="16" t="s">
        <v>226</v>
      </c>
      <c r="AU141" s="16" t="s">
        <v>89</v>
      </c>
    </row>
    <row r="142" spans="2:65" s="1" customFormat="1" ht="107.25">
      <c r="B142" s="33"/>
      <c r="C142" s="34"/>
      <c r="D142" s="208" t="s">
        <v>245</v>
      </c>
      <c r="E142" s="34"/>
      <c r="F142" s="233" t="s">
        <v>402</v>
      </c>
      <c r="G142" s="34"/>
      <c r="H142" s="34"/>
      <c r="I142" s="116"/>
      <c r="J142" s="34"/>
      <c r="K142" s="34"/>
      <c r="L142" s="37"/>
      <c r="M142" s="234"/>
      <c r="N142" s="235"/>
      <c r="O142" s="235"/>
      <c r="P142" s="235"/>
      <c r="Q142" s="235"/>
      <c r="R142" s="235"/>
      <c r="S142" s="235"/>
      <c r="T142" s="236"/>
      <c r="AT142" s="16" t="s">
        <v>245</v>
      </c>
      <c r="AU142" s="16" t="s">
        <v>89</v>
      </c>
    </row>
    <row r="143" spans="2:65" s="1" customFormat="1" ht="6.95" customHeight="1">
      <c r="B143" s="48"/>
      <c r="C143" s="49"/>
      <c r="D143" s="49"/>
      <c r="E143" s="49"/>
      <c r="F143" s="49"/>
      <c r="G143" s="49"/>
      <c r="H143" s="49"/>
      <c r="I143" s="147"/>
      <c r="J143" s="49"/>
      <c r="K143" s="49"/>
      <c r="L143" s="37"/>
    </row>
  </sheetData>
  <sheetProtection algorithmName="SHA-512" hashValue="/qhMpoQ3qnZfApwdWVX3GwRTszmLSz37KJbvHCAX929NbJka8lD0+rZ9VCzfa9WweNTunWCpyt0DVNlutRpyWQ==" saltValue="5jCJ7wV1GtP6mJvZvO7B+3jJusHsUCJ6XM9BX6MMASupwCVmk1k6Nv15lWHFGGxxCSLsAwSYDO0L5cO8FXFGGw==" spinCount="100000" sheet="1" objects="1" scenarios="1" formatColumns="0" formatRows="0" autoFilter="0"/>
  <autoFilter ref="C124:K142"/>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5"/>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9"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3"/>
      <c r="M2" s="273"/>
      <c r="N2" s="273"/>
      <c r="O2" s="273"/>
      <c r="P2" s="273"/>
      <c r="Q2" s="273"/>
      <c r="R2" s="273"/>
      <c r="S2" s="273"/>
      <c r="T2" s="273"/>
      <c r="U2" s="273"/>
      <c r="V2" s="273"/>
      <c r="AT2" s="16" t="s">
        <v>177</v>
      </c>
    </row>
    <row r="3" spans="2:46" ht="6.95" customHeight="1">
      <c r="B3" s="110"/>
      <c r="C3" s="111"/>
      <c r="D3" s="111"/>
      <c r="E3" s="111"/>
      <c r="F3" s="111"/>
      <c r="G3" s="111"/>
      <c r="H3" s="111"/>
      <c r="I3" s="112"/>
      <c r="J3" s="111"/>
      <c r="K3" s="111"/>
      <c r="L3" s="19"/>
      <c r="AT3" s="16" t="s">
        <v>89</v>
      </c>
    </row>
    <row r="4" spans="2:46" ht="24.95" customHeight="1">
      <c r="B4" s="19"/>
      <c r="D4" s="113" t="s">
        <v>187</v>
      </c>
      <c r="L4" s="19"/>
      <c r="M4" s="114" t="s">
        <v>10</v>
      </c>
      <c r="AT4" s="16" t="s">
        <v>4</v>
      </c>
    </row>
    <row r="5" spans="2:46" ht="6.95" customHeight="1">
      <c r="B5" s="19"/>
      <c r="L5" s="19"/>
    </row>
    <row r="6" spans="2:46" ht="12" customHeight="1">
      <c r="B6" s="19"/>
      <c r="D6" s="115" t="s">
        <v>16</v>
      </c>
      <c r="L6" s="19"/>
    </row>
    <row r="7" spans="2:46" ht="16.5" customHeight="1">
      <c r="B7" s="19"/>
      <c r="E7" s="307" t="str">
        <f>'Rekapitulace stavby'!K6</f>
        <v>PPV, ř.km 0,000-18,500 - oprava betonového pláště</v>
      </c>
      <c r="F7" s="308"/>
      <c r="G7" s="308"/>
      <c r="H7" s="308"/>
      <c r="L7" s="19"/>
    </row>
    <row r="8" spans="2:46" ht="12" customHeight="1">
      <c r="B8" s="19"/>
      <c r="D8" s="115" t="s">
        <v>188</v>
      </c>
      <c r="L8" s="19"/>
    </row>
    <row r="9" spans="2:46" s="1" customFormat="1" ht="16.5" customHeight="1">
      <c r="B9" s="37"/>
      <c r="E9" s="307" t="s">
        <v>439</v>
      </c>
      <c r="F9" s="309"/>
      <c r="G9" s="309"/>
      <c r="H9" s="309"/>
      <c r="I9" s="116"/>
      <c r="L9" s="37"/>
    </row>
    <row r="10" spans="2:46" s="1" customFormat="1" ht="12" customHeight="1">
      <c r="B10" s="37"/>
      <c r="D10" s="115" t="s">
        <v>190</v>
      </c>
      <c r="I10" s="116"/>
      <c r="L10" s="37"/>
    </row>
    <row r="11" spans="2:46" s="1" customFormat="1" ht="36.950000000000003" customHeight="1">
      <c r="B11" s="37"/>
      <c r="E11" s="310" t="s">
        <v>442</v>
      </c>
      <c r="F11" s="309"/>
      <c r="G11" s="309"/>
      <c r="H11" s="309"/>
      <c r="I11" s="116"/>
      <c r="L11" s="37"/>
    </row>
    <row r="12" spans="2:46" s="1" customFormat="1" ht="11.25">
      <c r="B12" s="37"/>
      <c r="I12" s="116"/>
      <c r="L12" s="37"/>
    </row>
    <row r="13" spans="2:46" s="1" customFormat="1" ht="12" customHeight="1">
      <c r="B13" s="37"/>
      <c r="D13" s="115" t="s">
        <v>18</v>
      </c>
      <c r="F13" s="104" t="s">
        <v>1</v>
      </c>
      <c r="I13" s="117" t="s">
        <v>19</v>
      </c>
      <c r="J13" s="104" t="s">
        <v>1</v>
      </c>
      <c r="L13" s="37"/>
    </row>
    <row r="14" spans="2:46" s="1" customFormat="1" ht="12" customHeight="1">
      <c r="B14" s="37"/>
      <c r="D14" s="115" t="s">
        <v>20</v>
      </c>
      <c r="F14" s="104" t="s">
        <v>21</v>
      </c>
      <c r="I14" s="117" t="s">
        <v>22</v>
      </c>
      <c r="J14" s="118" t="str">
        <f>'Rekapitulace stavby'!AN8</f>
        <v>13. 5. 2019</v>
      </c>
      <c r="L14" s="37"/>
    </row>
    <row r="15" spans="2:46" s="1" customFormat="1" ht="10.9" customHeight="1">
      <c r="B15" s="37"/>
      <c r="I15" s="116"/>
      <c r="L15" s="37"/>
    </row>
    <row r="16" spans="2:46" s="1" customFormat="1" ht="12" customHeight="1">
      <c r="B16" s="37"/>
      <c r="D16" s="115" t="s">
        <v>24</v>
      </c>
      <c r="I16" s="117" t="s">
        <v>25</v>
      </c>
      <c r="J16" s="104" t="str">
        <f>IF('Rekapitulace stavby'!AN10="","",'Rekapitulace stavby'!AN10)</f>
        <v>70889988</v>
      </c>
      <c r="L16" s="37"/>
    </row>
    <row r="17" spans="2:12" s="1" customFormat="1" ht="18" customHeight="1">
      <c r="B17" s="37"/>
      <c r="E17" s="104" t="str">
        <f>IF('Rekapitulace stavby'!E11="","",'Rekapitulace stavby'!E11)</f>
        <v>Povodí Ohře, s.p.</v>
      </c>
      <c r="I17" s="117" t="s">
        <v>28</v>
      </c>
      <c r="J17" s="104" t="str">
        <f>IF('Rekapitulace stavby'!AN11="","",'Rekapitulace stavby'!AN11)</f>
        <v>CZ70889988</v>
      </c>
      <c r="L17" s="37"/>
    </row>
    <row r="18" spans="2:12" s="1" customFormat="1" ht="6.95" customHeight="1">
      <c r="B18" s="37"/>
      <c r="I18" s="116"/>
      <c r="L18" s="37"/>
    </row>
    <row r="19" spans="2:12" s="1" customFormat="1" ht="12" customHeight="1">
      <c r="B19" s="37"/>
      <c r="D19" s="115" t="s">
        <v>30</v>
      </c>
      <c r="I19" s="117" t="s">
        <v>25</v>
      </c>
      <c r="J19" s="29" t="str">
        <f>'Rekapitulace stavby'!AN13</f>
        <v>Vyplň údaj</v>
      </c>
      <c r="L19" s="37"/>
    </row>
    <row r="20" spans="2:12" s="1" customFormat="1" ht="18" customHeight="1">
      <c r="B20" s="37"/>
      <c r="E20" s="311" t="str">
        <f>'Rekapitulace stavby'!E14</f>
        <v>Vyplň údaj</v>
      </c>
      <c r="F20" s="312"/>
      <c r="G20" s="312"/>
      <c r="H20" s="312"/>
      <c r="I20" s="117" t="s">
        <v>28</v>
      </c>
      <c r="J20" s="29" t="str">
        <f>'Rekapitulace stavby'!AN14</f>
        <v>Vyplň údaj</v>
      </c>
      <c r="L20" s="37"/>
    </row>
    <row r="21" spans="2:12" s="1" customFormat="1" ht="6.95" customHeight="1">
      <c r="B21" s="37"/>
      <c r="I21" s="116"/>
      <c r="L21" s="37"/>
    </row>
    <row r="22" spans="2:12" s="1" customFormat="1" ht="12" customHeight="1">
      <c r="B22" s="37"/>
      <c r="D22" s="115" t="s">
        <v>32</v>
      </c>
      <c r="I22" s="117" t="s">
        <v>25</v>
      </c>
      <c r="J22" s="104" t="str">
        <f>IF('Rekapitulace stavby'!AN16="","",'Rekapitulace stavby'!AN16)</f>
        <v>44567430</v>
      </c>
      <c r="L22" s="37"/>
    </row>
    <row r="23" spans="2:12" s="1" customFormat="1" ht="18" customHeight="1">
      <c r="B23" s="37"/>
      <c r="E23" s="104" t="str">
        <f>IF('Rekapitulace stavby'!E17="","",'Rekapitulace stavby'!E17)</f>
        <v xml:space="preserve">AZ Consult, spol. s r.o. </v>
      </c>
      <c r="I23" s="117" t="s">
        <v>28</v>
      </c>
      <c r="J23" s="104" t="str">
        <f>IF('Rekapitulace stavby'!AN17="","",'Rekapitulace stavby'!AN17)</f>
        <v>CZ4456730</v>
      </c>
      <c r="L23" s="37"/>
    </row>
    <row r="24" spans="2:12" s="1" customFormat="1" ht="6.95" customHeight="1">
      <c r="B24" s="37"/>
      <c r="I24" s="116"/>
      <c r="L24" s="37"/>
    </row>
    <row r="25" spans="2:12" s="1" customFormat="1" ht="12" customHeight="1">
      <c r="B25" s="37"/>
      <c r="D25" s="115" t="s">
        <v>37</v>
      </c>
      <c r="I25" s="117" t="s">
        <v>25</v>
      </c>
      <c r="J25" s="104" t="str">
        <f>IF('Rekapitulace stavby'!AN19="","",'Rekapitulace stavby'!AN19)</f>
        <v/>
      </c>
      <c r="L25" s="37"/>
    </row>
    <row r="26" spans="2:12" s="1" customFormat="1" ht="18" customHeight="1">
      <c r="B26" s="37"/>
      <c r="E26" s="104" t="str">
        <f>IF('Rekapitulace stavby'!E20="","",'Rekapitulace stavby'!E20)</f>
        <v xml:space="preserve"> </v>
      </c>
      <c r="I26" s="117" t="s">
        <v>28</v>
      </c>
      <c r="J26" s="104" t="str">
        <f>IF('Rekapitulace stavby'!AN20="","",'Rekapitulace stavby'!AN20)</f>
        <v/>
      </c>
      <c r="L26" s="37"/>
    </row>
    <row r="27" spans="2:12" s="1" customFormat="1" ht="6.95" customHeight="1">
      <c r="B27" s="37"/>
      <c r="I27" s="116"/>
      <c r="L27" s="37"/>
    </row>
    <row r="28" spans="2:12" s="1" customFormat="1" ht="12" customHeight="1">
      <c r="B28" s="37"/>
      <c r="D28" s="115" t="s">
        <v>38</v>
      </c>
      <c r="I28" s="116"/>
      <c r="L28" s="37"/>
    </row>
    <row r="29" spans="2:12" s="7" customFormat="1" ht="16.5" customHeight="1">
      <c r="B29" s="119"/>
      <c r="E29" s="313" t="s">
        <v>378</v>
      </c>
      <c r="F29" s="313"/>
      <c r="G29" s="313"/>
      <c r="H29" s="313"/>
      <c r="I29" s="120"/>
      <c r="L29" s="119"/>
    </row>
    <row r="30" spans="2:12" s="1" customFormat="1" ht="6.95" customHeight="1">
      <c r="B30" s="37"/>
      <c r="I30" s="116"/>
      <c r="L30" s="37"/>
    </row>
    <row r="31" spans="2:12" s="1" customFormat="1" ht="6.95" customHeight="1">
      <c r="B31" s="37"/>
      <c r="D31" s="61"/>
      <c r="E31" s="61"/>
      <c r="F31" s="61"/>
      <c r="G31" s="61"/>
      <c r="H31" s="61"/>
      <c r="I31" s="121"/>
      <c r="J31" s="61"/>
      <c r="K31" s="61"/>
      <c r="L31" s="37"/>
    </row>
    <row r="32" spans="2:12" s="1" customFormat="1" ht="25.35" customHeight="1">
      <c r="B32" s="37"/>
      <c r="D32" s="122" t="s">
        <v>40</v>
      </c>
      <c r="I32" s="116"/>
      <c r="J32" s="123">
        <f>ROUND(J121, 2)</f>
        <v>0</v>
      </c>
      <c r="L32" s="37"/>
    </row>
    <row r="33" spans="2:12" s="1" customFormat="1" ht="6.95" customHeight="1">
      <c r="B33" s="37"/>
      <c r="D33" s="61"/>
      <c r="E33" s="61"/>
      <c r="F33" s="61"/>
      <c r="G33" s="61"/>
      <c r="H33" s="61"/>
      <c r="I33" s="121"/>
      <c r="J33" s="61"/>
      <c r="K33" s="61"/>
      <c r="L33" s="37"/>
    </row>
    <row r="34" spans="2:12" s="1" customFormat="1" ht="14.45" customHeight="1">
      <c r="B34" s="37"/>
      <c r="F34" s="124" t="s">
        <v>42</v>
      </c>
      <c r="I34" s="125" t="s">
        <v>41</v>
      </c>
      <c r="J34" s="124" t="s">
        <v>43</v>
      </c>
      <c r="L34" s="37"/>
    </row>
    <row r="35" spans="2:12" s="1" customFormat="1" ht="14.45" customHeight="1">
      <c r="B35" s="37"/>
      <c r="D35" s="126" t="s">
        <v>44</v>
      </c>
      <c r="E35" s="115" t="s">
        <v>45</v>
      </c>
      <c r="F35" s="127">
        <f>ROUND((SUM(BE121:BE134)),  2)</f>
        <v>0</v>
      </c>
      <c r="I35" s="128">
        <v>0.21</v>
      </c>
      <c r="J35" s="127">
        <f>ROUND(((SUM(BE121:BE134))*I35),  2)</f>
        <v>0</v>
      </c>
      <c r="L35" s="37"/>
    </row>
    <row r="36" spans="2:12" s="1" customFormat="1" ht="14.45" customHeight="1">
      <c r="B36" s="37"/>
      <c r="E36" s="115" t="s">
        <v>46</v>
      </c>
      <c r="F36" s="127">
        <f>ROUND((SUM(BF121:BF134)),  2)</f>
        <v>0</v>
      </c>
      <c r="I36" s="128">
        <v>0.15</v>
      </c>
      <c r="J36" s="127">
        <f>ROUND(((SUM(BF121:BF134))*I36),  2)</f>
        <v>0</v>
      </c>
      <c r="L36" s="37"/>
    </row>
    <row r="37" spans="2:12" s="1" customFormat="1" ht="14.45" hidden="1" customHeight="1">
      <c r="B37" s="37"/>
      <c r="E37" s="115" t="s">
        <v>47</v>
      </c>
      <c r="F37" s="127">
        <f>ROUND((SUM(BG121:BG134)),  2)</f>
        <v>0</v>
      </c>
      <c r="I37" s="128">
        <v>0.21</v>
      </c>
      <c r="J37" s="127">
        <f>0</f>
        <v>0</v>
      </c>
      <c r="L37" s="37"/>
    </row>
    <row r="38" spans="2:12" s="1" customFormat="1" ht="14.45" hidden="1" customHeight="1">
      <c r="B38" s="37"/>
      <c r="E38" s="115" t="s">
        <v>48</v>
      </c>
      <c r="F38" s="127">
        <f>ROUND((SUM(BH121:BH134)),  2)</f>
        <v>0</v>
      </c>
      <c r="I38" s="128">
        <v>0.15</v>
      </c>
      <c r="J38" s="127">
        <f>0</f>
        <v>0</v>
      </c>
      <c r="L38" s="37"/>
    </row>
    <row r="39" spans="2:12" s="1" customFormat="1" ht="14.45" hidden="1" customHeight="1">
      <c r="B39" s="37"/>
      <c r="E39" s="115" t="s">
        <v>49</v>
      </c>
      <c r="F39" s="127">
        <f>ROUND((SUM(BI121:BI134)),  2)</f>
        <v>0</v>
      </c>
      <c r="I39" s="128">
        <v>0</v>
      </c>
      <c r="J39" s="127">
        <f>0</f>
        <v>0</v>
      </c>
      <c r="L39" s="37"/>
    </row>
    <row r="40" spans="2:12" s="1" customFormat="1" ht="6.95" customHeight="1">
      <c r="B40" s="37"/>
      <c r="I40" s="116"/>
      <c r="L40" s="37"/>
    </row>
    <row r="41" spans="2:12" s="1" customFormat="1" ht="25.35" customHeight="1">
      <c r="B41" s="37"/>
      <c r="C41" s="129"/>
      <c r="D41" s="130" t="s">
        <v>50</v>
      </c>
      <c r="E41" s="131"/>
      <c r="F41" s="131"/>
      <c r="G41" s="132" t="s">
        <v>51</v>
      </c>
      <c r="H41" s="133" t="s">
        <v>52</v>
      </c>
      <c r="I41" s="134"/>
      <c r="J41" s="135">
        <f>SUM(J32:J39)</f>
        <v>0</v>
      </c>
      <c r="K41" s="136"/>
      <c r="L41" s="37"/>
    </row>
    <row r="42" spans="2:12" s="1" customFormat="1" ht="14.45" customHeight="1">
      <c r="B42" s="37"/>
      <c r="I42" s="116"/>
      <c r="L42" s="37"/>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7"/>
      <c r="D50" s="137" t="s">
        <v>53</v>
      </c>
      <c r="E50" s="138"/>
      <c r="F50" s="138"/>
      <c r="G50" s="137" t="s">
        <v>54</v>
      </c>
      <c r="H50" s="138"/>
      <c r="I50" s="139"/>
      <c r="J50" s="138"/>
      <c r="K50" s="138"/>
      <c r="L50" s="37"/>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7"/>
      <c r="D61" s="140" t="s">
        <v>55</v>
      </c>
      <c r="E61" s="141"/>
      <c r="F61" s="142" t="s">
        <v>56</v>
      </c>
      <c r="G61" s="140" t="s">
        <v>55</v>
      </c>
      <c r="H61" s="141"/>
      <c r="I61" s="143"/>
      <c r="J61" s="144" t="s">
        <v>56</v>
      </c>
      <c r="K61" s="141"/>
      <c r="L61" s="37"/>
    </row>
    <row r="62" spans="2:12" ht="11.25">
      <c r="B62" s="19"/>
      <c r="L62" s="19"/>
    </row>
    <row r="63" spans="2:12" ht="11.25">
      <c r="B63" s="19"/>
      <c r="L63" s="19"/>
    </row>
    <row r="64" spans="2:12" ht="11.25">
      <c r="B64" s="19"/>
      <c r="L64" s="19"/>
    </row>
    <row r="65" spans="2:12" s="1" customFormat="1" ht="12.75">
      <c r="B65" s="37"/>
      <c r="D65" s="137" t="s">
        <v>57</v>
      </c>
      <c r="E65" s="138"/>
      <c r="F65" s="138"/>
      <c r="G65" s="137" t="s">
        <v>58</v>
      </c>
      <c r="H65" s="138"/>
      <c r="I65" s="139"/>
      <c r="J65" s="138"/>
      <c r="K65" s="138"/>
      <c r="L65" s="37"/>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7"/>
      <c r="D76" s="140" t="s">
        <v>55</v>
      </c>
      <c r="E76" s="141"/>
      <c r="F76" s="142" t="s">
        <v>56</v>
      </c>
      <c r="G76" s="140" t="s">
        <v>55</v>
      </c>
      <c r="H76" s="141"/>
      <c r="I76" s="143"/>
      <c r="J76" s="144" t="s">
        <v>56</v>
      </c>
      <c r="K76" s="141"/>
      <c r="L76" s="37"/>
    </row>
    <row r="77" spans="2:12" s="1" customFormat="1" ht="14.45" customHeight="1">
      <c r="B77" s="145"/>
      <c r="C77" s="146"/>
      <c r="D77" s="146"/>
      <c r="E77" s="146"/>
      <c r="F77" s="146"/>
      <c r="G77" s="146"/>
      <c r="H77" s="146"/>
      <c r="I77" s="147"/>
      <c r="J77" s="146"/>
      <c r="K77" s="146"/>
      <c r="L77" s="37"/>
    </row>
    <row r="81" spans="2:12" s="1" customFormat="1" ht="6.95" customHeight="1">
      <c r="B81" s="148"/>
      <c r="C81" s="149"/>
      <c r="D81" s="149"/>
      <c r="E81" s="149"/>
      <c r="F81" s="149"/>
      <c r="G81" s="149"/>
      <c r="H81" s="149"/>
      <c r="I81" s="150"/>
      <c r="J81" s="149"/>
      <c r="K81" s="149"/>
      <c r="L81" s="37"/>
    </row>
    <row r="82" spans="2:12" s="1" customFormat="1" ht="24.95" customHeight="1">
      <c r="B82" s="33"/>
      <c r="C82" s="22" t="s">
        <v>193</v>
      </c>
      <c r="D82" s="34"/>
      <c r="E82" s="34"/>
      <c r="F82" s="34"/>
      <c r="G82" s="34"/>
      <c r="H82" s="34"/>
      <c r="I82" s="116"/>
      <c r="J82" s="34"/>
      <c r="K82" s="34"/>
      <c r="L82" s="37"/>
    </row>
    <row r="83" spans="2:12" s="1" customFormat="1" ht="6.95" customHeight="1">
      <c r="B83" s="33"/>
      <c r="C83" s="34"/>
      <c r="D83" s="34"/>
      <c r="E83" s="34"/>
      <c r="F83" s="34"/>
      <c r="G83" s="34"/>
      <c r="H83" s="34"/>
      <c r="I83" s="116"/>
      <c r="J83" s="34"/>
      <c r="K83" s="34"/>
      <c r="L83" s="37"/>
    </row>
    <row r="84" spans="2:12" s="1" customFormat="1" ht="12" customHeight="1">
      <c r="B84" s="33"/>
      <c r="C84" s="28" t="s">
        <v>16</v>
      </c>
      <c r="D84" s="34"/>
      <c r="E84" s="34"/>
      <c r="F84" s="34"/>
      <c r="G84" s="34"/>
      <c r="H84" s="34"/>
      <c r="I84" s="116"/>
      <c r="J84" s="34"/>
      <c r="K84" s="34"/>
      <c r="L84" s="37"/>
    </row>
    <row r="85" spans="2:12" s="1" customFormat="1" ht="16.5" customHeight="1">
      <c r="B85" s="33"/>
      <c r="C85" s="34"/>
      <c r="D85" s="34"/>
      <c r="E85" s="314" t="str">
        <f>E7</f>
        <v>PPV, ř.km 0,000-18,500 - oprava betonového pláště</v>
      </c>
      <c r="F85" s="315"/>
      <c r="G85" s="315"/>
      <c r="H85" s="315"/>
      <c r="I85" s="116"/>
      <c r="J85" s="34"/>
      <c r="K85" s="34"/>
      <c r="L85" s="37"/>
    </row>
    <row r="86" spans="2:12" ht="12" customHeight="1">
      <c r="B86" s="20"/>
      <c r="C86" s="28" t="s">
        <v>188</v>
      </c>
      <c r="D86" s="21"/>
      <c r="E86" s="21"/>
      <c r="F86" s="21"/>
      <c r="G86" s="21"/>
      <c r="H86" s="21"/>
      <c r="J86" s="21"/>
      <c r="K86" s="21"/>
      <c r="L86" s="19"/>
    </row>
    <row r="87" spans="2:12" s="1" customFormat="1" ht="16.5" customHeight="1">
      <c r="B87" s="33"/>
      <c r="C87" s="34"/>
      <c r="D87" s="34"/>
      <c r="E87" s="314" t="s">
        <v>439</v>
      </c>
      <c r="F87" s="316"/>
      <c r="G87" s="316"/>
      <c r="H87" s="316"/>
      <c r="I87" s="116"/>
      <c r="J87" s="34"/>
      <c r="K87" s="34"/>
      <c r="L87" s="37"/>
    </row>
    <row r="88" spans="2:12" s="1" customFormat="1" ht="12" customHeight="1">
      <c r="B88" s="33"/>
      <c r="C88" s="28" t="s">
        <v>190</v>
      </c>
      <c r="D88" s="34"/>
      <c r="E88" s="34"/>
      <c r="F88" s="34"/>
      <c r="G88" s="34"/>
      <c r="H88" s="34"/>
      <c r="I88" s="116"/>
      <c r="J88" s="34"/>
      <c r="K88" s="34"/>
      <c r="L88" s="37"/>
    </row>
    <row r="89" spans="2:12" s="1" customFormat="1" ht="16.5" customHeight="1">
      <c r="B89" s="33"/>
      <c r="C89" s="34"/>
      <c r="D89" s="34"/>
      <c r="E89" s="282" t="str">
        <f>E11</f>
        <v>VON11 - Vedlejší a ostatní náklady D.11</v>
      </c>
      <c r="F89" s="316"/>
      <c r="G89" s="316"/>
      <c r="H89" s="316"/>
      <c r="I89" s="116"/>
      <c r="J89" s="34"/>
      <c r="K89" s="34"/>
      <c r="L89" s="37"/>
    </row>
    <row r="90" spans="2:12" s="1" customFormat="1" ht="6.95" customHeight="1">
      <c r="B90" s="33"/>
      <c r="C90" s="34"/>
      <c r="D90" s="34"/>
      <c r="E90" s="34"/>
      <c r="F90" s="34"/>
      <c r="G90" s="34"/>
      <c r="H90" s="34"/>
      <c r="I90" s="116"/>
      <c r="J90" s="34"/>
      <c r="K90" s="34"/>
      <c r="L90" s="37"/>
    </row>
    <row r="91" spans="2:12" s="1" customFormat="1" ht="12" customHeight="1">
      <c r="B91" s="33"/>
      <c r="C91" s="28" t="s">
        <v>20</v>
      </c>
      <c r="D91" s="34"/>
      <c r="E91" s="34"/>
      <c r="F91" s="26" t="str">
        <f>F14</f>
        <v xml:space="preserve"> </v>
      </c>
      <c r="G91" s="34"/>
      <c r="H91" s="34"/>
      <c r="I91" s="117" t="s">
        <v>22</v>
      </c>
      <c r="J91" s="60" t="str">
        <f>IF(J14="","",J14)</f>
        <v>13. 5. 2019</v>
      </c>
      <c r="K91" s="34"/>
      <c r="L91" s="37"/>
    </row>
    <row r="92" spans="2:12" s="1" customFormat="1" ht="6.95" customHeight="1">
      <c r="B92" s="33"/>
      <c r="C92" s="34"/>
      <c r="D92" s="34"/>
      <c r="E92" s="34"/>
      <c r="F92" s="34"/>
      <c r="G92" s="34"/>
      <c r="H92" s="34"/>
      <c r="I92" s="116"/>
      <c r="J92" s="34"/>
      <c r="K92" s="34"/>
      <c r="L92" s="37"/>
    </row>
    <row r="93" spans="2:12" s="1" customFormat="1" ht="27.95" customHeight="1">
      <c r="B93" s="33"/>
      <c r="C93" s="28" t="s">
        <v>24</v>
      </c>
      <c r="D93" s="34"/>
      <c r="E93" s="34"/>
      <c r="F93" s="26" t="str">
        <f>E17</f>
        <v>Povodí Ohře, s.p.</v>
      </c>
      <c r="G93" s="34"/>
      <c r="H93" s="34"/>
      <c r="I93" s="117" t="s">
        <v>32</v>
      </c>
      <c r="J93" s="31" t="str">
        <f>E23</f>
        <v xml:space="preserve">AZ Consult, spol. s r.o. </v>
      </c>
      <c r="K93" s="34"/>
      <c r="L93" s="37"/>
    </row>
    <row r="94" spans="2:12" s="1" customFormat="1" ht="15.2" customHeight="1">
      <c r="B94" s="33"/>
      <c r="C94" s="28" t="s">
        <v>30</v>
      </c>
      <c r="D94" s="34"/>
      <c r="E94" s="34"/>
      <c r="F94" s="26" t="str">
        <f>IF(E20="","",E20)</f>
        <v>Vyplň údaj</v>
      </c>
      <c r="G94" s="34"/>
      <c r="H94" s="34"/>
      <c r="I94" s="117" t="s">
        <v>37</v>
      </c>
      <c r="J94" s="31" t="str">
        <f>E26</f>
        <v xml:space="preserve"> </v>
      </c>
      <c r="K94" s="34"/>
      <c r="L94" s="37"/>
    </row>
    <row r="95" spans="2:12" s="1" customFormat="1" ht="10.35" customHeight="1">
      <c r="B95" s="33"/>
      <c r="C95" s="34"/>
      <c r="D95" s="34"/>
      <c r="E95" s="34"/>
      <c r="F95" s="34"/>
      <c r="G95" s="34"/>
      <c r="H95" s="34"/>
      <c r="I95" s="116"/>
      <c r="J95" s="34"/>
      <c r="K95" s="34"/>
      <c r="L95" s="37"/>
    </row>
    <row r="96" spans="2:12" s="1" customFormat="1" ht="29.25" customHeight="1">
      <c r="B96" s="33"/>
      <c r="C96" s="151" t="s">
        <v>194</v>
      </c>
      <c r="D96" s="152"/>
      <c r="E96" s="152"/>
      <c r="F96" s="152"/>
      <c r="G96" s="152"/>
      <c r="H96" s="152"/>
      <c r="I96" s="153"/>
      <c r="J96" s="154" t="s">
        <v>195</v>
      </c>
      <c r="K96" s="152"/>
      <c r="L96" s="37"/>
    </row>
    <row r="97" spans="2:47" s="1" customFormat="1" ht="10.35" customHeight="1">
      <c r="B97" s="33"/>
      <c r="C97" s="34"/>
      <c r="D97" s="34"/>
      <c r="E97" s="34"/>
      <c r="F97" s="34"/>
      <c r="G97" s="34"/>
      <c r="H97" s="34"/>
      <c r="I97" s="116"/>
      <c r="J97" s="34"/>
      <c r="K97" s="34"/>
      <c r="L97" s="37"/>
    </row>
    <row r="98" spans="2:47" s="1" customFormat="1" ht="22.9" customHeight="1">
      <c r="B98" s="33"/>
      <c r="C98" s="155" t="s">
        <v>196</v>
      </c>
      <c r="D98" s="34"/>
      <c r="E98" s="34"/>
      <c r="F98" s="34"/>
      <c r="G98" s="34"/>
      <c r="H98" s="34"/>
      <c r="I98" s="116"/>
      <c r="J98" s="78">
        <f>J121</f>
        <v>0</v>
      </c>
      <c r="K98" s="34"/>
      <c r="L98" s="37"/>
      <c r="AU98" s="16" t="s">
        <v>197</v>
      </c>
    </row>
    <row r="99" spans="2:47" s="8" customFormat="1" ht="24.95" customHeight="1">
      <c r="B99" s="156"/>
      <c r="C99" s="157"/>
      <c r="D99" s="158" t="s">
        <v>281</v>
      </c>
      <c r="E99" s="159"/>
      <c r="F99" s="159"/>
      <c r="G99" s="159"/>
      <c r="H99" s="159"/>
      <c r="I99" s="160"/>
      <c r="J99" s="161">
        <f>J122</f>
        <v>0</v>
      </c>
      <c r="K99" s="157"/>
      <c r="L99" s="162"/>
    </row>
    <row r="100" spans="2:47" s="1" customFormat="1" ht="21.75" customHeight="1">
      <c r="B100" s="33"/>
      <c r="C100" s="34"/>
      <c r="D100" s="34"/>
      <c r="E100" s="34"/>
      <c r="F100" s="34"/>
      <c r="G100" s="34"/>
      <c r="H100" s="34"/>
      <c r="I100" s="116"/>
      <c r="J100" s="34"/>
      <c r="K100" s="34"/>
      <c r="L100" s="37"/>
    </row>
    <row r="101" spans="2:47" s="1" customFormat="1" ht="6.95" customHeight="1">
      <c r="B101" s="48"/>
      <c r="C101" s="49"/>
      <c r="D101" s="49"/>
      <c r="E101" s="49"/>
      <c r="F101" s="49"/>
      <c r="G101" s="49"/>
      <c r="H101" s="49"/>
      <c r="I101" s="147"/>
      <c r="J101" s="49"/>
      <c r="K101" s="49"/>
      <c r="L101" s="37"/>
    </row>
    <row r="105" spans="2:47" s="1" customFormat="1" ht="6.95" customHeight="1">
      <c r="B105" s="50"/>
      <c r="C105" s="51"/>
      <c r="D105" s="51"/>
      <c r="E105" s="51"/>
      <c r="F105" s="51"/>
      <c r="G105" s="51"/>
      <c r="H105" s="51"/>
      <c r="I105" s="150"/>
      <c r="J105" s="51"/>
      <c r="K105" s="51"/>
      <c r="L105" s="37"/>
    </row>
    <row r="106" spans="2:47" s="1" customFormat="1" ht="24.95" customHeight="1">
      <c r="B106" s="33"/>
      <c r="C106" s="22" t="s">
        <v>204</v>
      </c>
      <c r="D106" s="34"/>
      <c r="E106" s="34"/>
      <c r="F106" s="34"/>
      <c r="G106" s="34"/>
      <c r="H106" s="34"/>
      <c r="I106" s="116"/>
      <c r="J106" s="34"/>
      <c r="K106" s="34"/>
      <c r="L106" s="37"/>
    </row>
    <row r="107" spans="2:47" s="1" customFormat="1" ht="6.95" customHeight="1">
      <c r="B107" s="33"/>
      <c r="C107" s="34"/>
      <c r="D107" s="34"/>
      <c r="E107" s="34"/>
      <c r="F107" s="34"/>
      <c r="G107" s="34"/>
      <c r="H107" s="34"/>
      <c r="I107" s="116"/>
      <c r="J107" s="34"/>
      <c r="K107" s="34"/>
      <c r="L107" s="37"/>
    </row>
    <row r="108" spans="2:47" s="1" customFormat="1" ht="12" customHeight="1">
      <c r="B108" s="33"/>
      <c r="C108" s="28" t="s">
        <v>16</v>
      </c>
      <c r="D108" s="34"/>
      <c r="E108" s="34"/>
      <c r="F108" s="34"/>
      <c r="G108" s="34"/>
      <c r="H108" s="34"/>
      <c r="I108" s="116"/>
      <c r="J108" s="34"/>
      <c r="K108" s="34"/>
      <c r="L108" s="37"/>
    </row>
    <row r="109" spans="2:47" s="1" customFormat="1" ht="16.5" customHeight="1">
      <c r="B109" s="33"/>
      <c r="C109" s="34"/>
      <c r="D109" s="34"/>
      <c r="E109" s="314" t="str">
        <f>E7</f>
        <v>PPV, ř.km 0,000-18,500 - oprava betonového pláště</v>
      </c>
      <c r="F109" s="315"/>
      <c r="G109" s="315"/>
      <c r="H109" s="315"/>
      <c r="I109" s="116"/>
      <c r="J109" s="34"/>
      <c r="K109" s="34"/>
      <c r="L109" s="37"/>
    </row>
    <row r="110" spans="2:47" ht="12" customHeight="1">
      <c r="B110" s="20"/>
      <c r="C110" s="28" t="s">
        <v>188</v>
      </c>
      <c r="D110" s="21"/>
      <c r="E110" s="21"/>
      <c r="F110" s="21"/>
      <c r="G110" s="21"/>
      <c r="H110" s="21"/>
      <c r="J110" s="21"/>
      <c r="K110" s="21"/>
      <c r="L110" s="19"/>
    </row>
    <row r="111" spans="2:47" s="1" customFormat="1" ht="16.5" customHeight="1">
      <c r="B111" s="33"/>
      <c r="C111" s="34"/>
      <c r="D111" s="34"/>
      <c r="E111" s="314" t="s">
        <v>439</v>
      </c>
      <c r="F111" s="316"/>
      <c r="G111" s="316"/>
      <c r="H111" s="316"/>
      <c r="I111" s="116"/>
      <c r="J111" s="34"/>
      <c r="K111" s="34"/>
      <c r="L111" s="37"/>
    </row>
    <row r="112" spans="2:47" s="1" customFormat="1" ht="12" customHeight="1">
      <c r="B112" s="33"/>
      <c r="C112" s="28" t="s">
        <v>190</v>
      </c>
      <c r="D112" s="34"/>
      <c r="E112" s="34"/>
      <c r="F112" s="34"/>
      <c r="G112" s="34"/>
      <c r="H112" s="34"/>
      <c r="I112" s="116"/>
      <c r="J112" s="34"/>
      <c r="K112" s="34"/>
      <c r="L112" s="37"/>
    </row>
    <row r="113" spans="2:65" s="1" customFormat="1" ht="16.5" customHeight="1">
      <c r="B113" s="33"/>
      <c r="C113" s="34"/>
      <c r="D113" s="34"/>
      <c r="E113" s="282" t="str">
        <f>E11</f>
        <v>VON11 - Vedlejší a ostatní náklady D.11</v>
      </c>
      <c r="F113" s="316"/>
      <c r="G113" s="316"/>
      <c r="H113" s="316"/>
      <c r="I113" s="116"/>
      <c r="J113" s="34"/>
      <c r="K113" s="34"/>
      <c r="L113" s="37"/>
    </row>
    <row r="114" spans="2:65" s="1" customFormat="1" ht="6.95" customHeight="1">
      <c r="B114" s="33"/>
      <c r="C114" s="34"/>
      <c r="D114" s="34"/>
      <c r="E114" s="34"/>
      <c r="F114" s="34"/>
      <c r="G114" s="34"/>
      <c r="H114" s="34"/>
      <c r="I114" s="116"/>
      <c r="J114" s="34"/>
      <c r="K114" s="34"/>
      <c r="L114" s="37"/>
    </row>
    <row r="115" spans="2:65" s="1" customFormat="1" ht="12" customHeight="1">
      <c r="B115" s="33"/>
      <c r="C115" s="28" t="s">
        <v>20</v>
      </c>
      <c r="D115" s="34"/>
      <c r="E115" s="34"/>
      <c r="F115" s="26" t="str">
        <f>F14</f>
        <v xml:space="preserve"> </v>
      </c>
      <c r="G115" s="34"/>
      <c r="H115" s="34"/>
      <c r="I115" s="117" t="s">
        <v>22</v>
      </c>
      <c r="J115" s="60" t="str">
        <f>IF(J14="","",J14)</f>
        <v>13. 5. 2019</v>
      </c>
      <c r="K115" s="34"/>
      <c r="L115" s="37"/>
    </row>
    <row r="116" spans="2:65" s="1" customFormat="1" ht="6.95" customHeight="1">
      <c r="B116" s="33"/>
      <c r="C116" s="34"/>
      <c r="D116" s="34"/>
      <c r="E116" s="34"/>
      <c r="F116" s="34"/>
      <c r="G116" s="34"/>
      <c r="H116" s="34"/>
      <c r="I116" s="116"/>
      <c r="J116" s="34"/>
      <c r="K116" s="34"/>
      <c r="L116" s="37"/>
    </row>
    <row r="117" spans="2:65" s="1" customFormat="1" ht="27.95" customHeight="1">
      <c r="B117" s="33"/>
      <c r="C117" s="28" t="s">
        <v>24</v>
      </c>
      <c r="D117" s="34"/>
      <c r="E117" s="34"/>
      <c r="F117" s="26" t="str">
        <f>E17</f>
        <v>Povodí Ohře, s.p.</v>
      </c>
      <c r="G117" s="34"/>
      <c r="H117" s="34"/>
      <c r="I117" s="117" t="s">
        <v>32</v>
      </c>
      <c r="J117" s="31" t="str">
        <f>E23</f>
        <v xml:space="preserve">AZ Consult, spol. s r.o. </v>
      </c>
      <c r="K117" s="34"/>
      <c r="L117" s="37"/>
    </row>
    <row r="118" spans="2:65" s="1" customFormat="1" ht="15.2" customHeight="1">
      <c r="B118" s="33"/>
      <c r="C118" s="28" t="s">
        <v>30</v>
      </c>
      <c r="D118" s="34"/>
      <c r="E118" s="34"/>
      <c r="F118" s="26" t="str">
        <f>IF(E20="","",E20)</f>
        <v>Vyplň údaj</v>
      </c>
      <c r="G118" s="34"/>
      <c r="H118" s="34"/>
      <c r="I118" s="117" t="s">
        <v>37</v>
      </c>
      <c r="J118" s="31" t="str">
        <f>E26</f>
        <v xml:space="preserve"> </v>
      </c>
      <c r="K118" s="34"/>
      <c r="L118" s="37"/>
    </row>
    <row r="119" spans="2:65" s="1" customFormat="1" ht="10.35" customHeight="1">
      <c r="B119" s="33"/>
      <c r="C119" s="34"/>
      <c r="D119" s="34"/>
      <c r="E119" s="34"/>
      <c r="F119" s="34"/>
      <c r="G119" s="34"/>
      <c r="H119" s="34"/>
      <c r="I119" s="116"/>
      <c r="J119" s="34"/>
      <c r="K119" s="34"/>
      <c r="L119" s="37"/>
    </row>
    <row r="120" spans="2:65" s="10" customFormat="1" ht="29.25" customHeight="1">
      <c r="B120" s="169"/>
      <c r="C120" s="170" t="s">
        <v>205</v>
      </c>
      <c r="D120" s="171" t="s">
        <v>65</v>
      </c>
      <c r="E120" s="171" t="s">
        <v>61</v>
      </c>
      <c r="F120" s="171" t="s">
        <v>62</v>
      </c>
      <c r="G120" s="171" t="s">
        <v>206</v>
      </c>
      <c r="H120" s="171" t="s">
        <v>207</v>
      </c>
      <c r="I120" s="172" t="s">
        <v>208</v>
      </c>
      <c r="J120" s="171" t="s">
        <v>195</v>
      </c>
      <c r="K120" s="173" t="s">
        <v>209</v>
      </c>
      <c r="L120" s="174"/>
      <c r="M120" s="69" t="s">
        <v>1</v>
      </c>
      <c r="N120" s="70" t="s">
        <v>44</v>
      </c>
      <c r="O120" s="70" t="s">
        <v>210</v>
      </c>
      <c r="P120" s="70" t="s">
        <v>211</v>
      </c>
      <c r="Q120" s="70" t="s">
        <v>212</v>
      </c>
      <c r="R120" s="70" t="s">
        <v>213</v>
      </c>
      <c r="S120" s="70" t="s">
        <v>214</v>
      </c>
      <c r="T120" s="71" t="s">
        <v>215</v>
      </c>
    </row>
    <row r="121" spans="2:65" s="1" customFormat="1" ht="22.9" customHeight="1">
      <c r="B121" s="33"/>
      <c r="C121" s="76" t="s">
        <v>216</v>
      </c>
      <c r="D121" s="34"/>
      <c r="E121" s="34"/>
      <c r="F121" s="34"/>
      <c r="G121" s="34"/>
      <c r="H121" s="34"/>
      <c r="I121" s="116"/>
      <c r="J121" s="175">
        <f>BK121</f>
        <v>0</v>
      </c>
      <c r="K121" s="34"/>
      <c r="L121" s="37"/>
      <c r="M121" s="72"/>
      <c r="N121" s="73"/>
      <c r="O121" s="73"/>
      <c r="P121" s="176">
        <f>P122</f>
        <v>0</v>
      </c>
      <c r="Q121" s="73"/>
      <c r="R121" s="176">
        <f>R122</f>
        <v>0</v>
      </c>
      <c r="S121" s="73"/>
      <c r="T121" s="177">
        <f>T122</f>
        <v>0</v>
      </c>
      <c r="AT121" s="16" t="s">
        <v>79</v>
      </c>
      <c r="AU121" s="16" t="s">
        <v>197</v>
      </c>
      <c r="BK121" s="178">
        <f>BK122</f>
        <v>0</v>
      </c>
    </row>
    <row r="122" spans="2:65" s="11" customFormat="1" ht="25.9" customHeight="1">
      <c r="B122" s="179"/>
      <c r="C122" s="180"/>
      <c r="D122" s="181" t="s">
        <v>79</v>
      </c>
      <c r="E122" s="182" t="s">
        <v>282</v>
      </c>
      <c r="F122" s="182" t="s">
        <v>283</v>
      </c>
      <c r="G122" s="180"/>
      <c r="H122" s="180"/>
      <c r="I122" s="183"/>
      <c r="J122" s="184">
        <f>BK122</f>
        <v>0</v>
      </c>
      <c r="K122" s="180"/>
      <c r="L122" s="185"/>
      <c r="M122" s="186"/>
      <c r="N122" s="187"/>
      <c r="O122" s="187"/>
      <c r="P122" s="188">
        <f>SUM(P123:P134)</f>
        <v>0</v>
      </c>
      <c r="Q122" s="187"/>
      <c r="R122" s="188">
        <f>SUM(R123:R134)</f>
        <v>0</v>
      </c>
      <c r="S122" s="187"/>
      <c r="T122" s="189">
        <f>SUM(T123:T134)</f>
        <v>0</v>
      </c>
      <c r="AR122" s="190" t="s">
        <v>87</v>
      </c>
      <c r="AT122" s="191" t="s">
        <v>79</v>
      </c>
      <c r="AU122" s="191" t="s">
        <v>80</v>
      </c>
      <c r="AY122" s="190" t="s">
        <v>219</v>
      </c>
      <c r="BK122" s="192">
        <f>SUM(BK123:BK134)</f>
        <v>0</v>
      </c>
    </row>
    <row r="123" spans="2:65" s="1" customFormat="1" ht="16.5" customHeight="1">
      <c r="B123" s="33"/>
      <c r="C123" s="195" t="s">
        <v>87</v>
      </c>
      <c r="D123" s="195" t="s">
        <v>221</v>
      </c>
      <c r="E123" s="196" t="s">
        <v>301</v>
      </c>
      <c r="F123" s="197" t="s">
        <v>285</v>
      </c>
      <c r="G123" s="198" t="s">
        <v>286</v>
      </c>
      <c r="H123" s="237"/>
      <c r="I123" s="200"/>
      <c r="J123" s="201">
        <f>ROUND(I123*H123,2)</f>
        <v>0</v>
      </c>
      <c r="K123" s="197" t="s">
        <v>1</v>
      </c>
      <c r="L123" s="37"/>
      <c r="M123" s="202" t="s">
        <v>1</v>
      </c>
      <c r="N123" s="203" t="s">
        <v>45</v>
      </c>
      <c r="O123" s="65"/>
      <c r="P123" s="204">
        <f>O123*H123</f>
        <v>0</v>
      </c>
      <c r="Q123" s="204">
        <v>0</v>
      </c>
      <c r="R123" s="204">
        <f>Q123*H123</f>
        <v>0</v>
      </c>
      <c r="S123" s="204">
        <v>0</v>
      </c>
      <c r="T123" s="205">
        <f>S123*H123</f>
        <v>0</v>
      </c>
      <c r="AR123" s="206" t="s">
        <v>225</v>
      </c>
      <c r="AT123" s="206" t="s">
        <v>221</v>
      </c>
      <c r="AU123" s="206" t="s">
        <v>87</v>
      </c>
      <c r="AY123" s="16" t="s">
        <v>219</v>
      </c>
      <c r="BE123" s="207">
        <f>IF(N123="základní",J123,0)</f>
        <v>0</v>
      </c>
      <c r="BF123" s="207">
        <f>IF(N123="snížená",J123,0)</f>
        <v>0</v>
      </c>
      <c r="BG123" s="207">
        <f>IF(N123="zákl. přenesená",J123,0)</f>
        <v>0</v>
      </c>
      <c r="BH123" s="207">
        <f>IF(N123="sníž. přenesená",J123,0)</f>
        <v>0</v>
      </c>
      <c r="BI123" s="207">
        <f>IF(N123="nulová",J123,0)</f>
        <v>0</v>
      </c>
      <c r="BJ123" s="16" t="s">
        <v>87</v>
      </c>
      <c r="BK123" s="207">
        <f>ROUND(I123*H123,2)</f>
        <v>0</v>
      </c>
      <c r="BL123" s="16" t="s">
        <v>225</v>
      </c>
      <c r="BM123" s="206" t="s">
        <v>89</v>
      </c>
    </row>
    <row r="124" spans="2:65" s="1" customFormat="1" ht="11.25">
      <c r="B124" s="33"/>
      <c r="C124" s="34"/>
      <c r="D124" s="208" t="s">
        <v>226</v>
      </c>
      <c r="E124" s="34"/>
      <c r="F124" s="209" t="s">
        <v>285</v>
      </c>
      <c r="G124" s="34"/>
      <c r="H124" s="34"/>
      <c r="I124" s="116"/>
      <c r="J124" s="34"/>
      <c r="K124" s="34"/>
      <c r="L124" s="37"/>
      <c r="M124" s="210"/>
      <c r="N124" s="65"/>
      <c r="O124" s="65"/>
      <c r="P124" s="65"/>
      <c r="Q124" s="65"/>
      <c r="R124" s="65"/>
      <c r="S124" s="65"/>
      <c r="T124" s="66"/>
      <c r="AT124" s="16" t="s">
        <v>226</v>
      </c>
      <c r="AU124" s="16" t="s">
        <v>87</v>
      </c>
    </row>
    <row r="125" spans="2:65" s="14" customFormat="1" ht="22.5">
      <c r="B125" s="238"/>
      <c r="C125" s="239"/>
      <c r="D125" s="208" t="s">
        <v>232</v>
      </c>
      <c r="E125" s="240" t="s">
        <v>1</v>
      </c>
      <c r="F125" s="241" t="s">
        <v>288</v>
      </c>
      <c r="G125" s="239"/>
      <c r="H125" s="240" t="s">
        <v>1</v>
      </c>
      <c r="I125" s="242"/>
      <c r="J125" s="239"/>
      <c r="K125" s="239"/>
      <c r="L125" s="243"/>
      <c r="M125" s="244"/>
      <c r="N125" s="245"/>
      <c r="O125" s="245"/>
      <c r="P125" s="245"/>
      <c r="Q125" s="245"/>
      <c r="R125" s="245"/>
      <c r="S125" s="245"/>
      <c r="T125" s="246"/>
      <c r="AT125" s="247" t="s">
        <v>232</v>
      </c>
      <c r="AU125" s="247" t="s">
        <v>87</v>
      </c>
      <c r="AV125" s="14" t="s">
        <v>87</v>
      </c>
      <c r="AW125" s="14" t="s">
        <v>36</v>
      </c>
      <c r="AX125" s="14" t="s">
        <v>80</v>
      </c>
      <c r="AY125" s="247" t="s">
        <v>219</v>
      </c>
    </row>
    <row r="126" spans="2:65" s="14" customFormat="1" ht="22.5">
      <c r="B126" s="238"/>
      <c r="C126" s="239"/>
      <c r="D126" s="208" t="s">
        <v>232</v>
      </c>
      <c r="E126" s="240" t="s">
        <v>1</v>
      </c>
      <c r="F126" s="241" t="s">
        <v>289</v>
      </c>
      <c r="G126" s="239"/>
      <c r="H126" s="240" t="s">
        <v>1</v>
      </c>
      <c r="I126" s="242"/>
      <c r="J126" s="239"/>
      <c r="K126" s="239"/>
      <c r="L126" s="243"/>
      <c r="M126" s="244"/>
      <c r="N126" s="245"/>
      <c r="O126" s="245"/>
      <c r="P126" s="245"/>
      <c r="Q126" s="245"/>
      <c r="R126" s="245"/>
      <c r="S126" s="245"/>
      <c r="T126" s="246"/>
      <c r="AT126" s="247" t="s">
        <v>232</v>
      </c>
      <c r="AU126" s="247" t="s">
        <v>87</v>
      </c>
      <c r="AV126" s="14" t="s">
        <v>87</v>
      </c>
      <c r="AW126" s="14" t="s">
        <v>36</v>
      </c>
      <c r="AX126" s="14" t="s">
        <v>80</v>
      </c>
      <c r="AY126" s="247" t="s">
        <v>219</v>
      </c>
    </row>
    <row r="127" spans="2:65" s="14" customFormat="1" ht="11.25">
      <c r="B127" s="238"/>
      <c r="C127" s="239"/>
      <c r="D127" s="208" t="s">
        <v>232</v>
      </c>
      <c r="E127" s="240" t="s">
        <v>1</v>
      </c>
      <c r="F127" s="241" t="s">
        <v>290</v>
      </c>
      <c r="G127" s="239"/>
      <c r="H127" s="240" t="s">
        <v>1</v>
      </c>
      <c r="I127" s="242"/>
      <c r="J127" s="239"/>
      <c r="K127" s="239"/>
      <c r="L127" s="243"/>
      <c r="M127" s="244"/>
      <c r="N127" s="245"/>
      <c r="O127" s="245"/>
      <c r="P127" s="245"/>
      <c r="Q127" s="245"/>
      <c r="R127" s="245"/>
      <c r="S127" s="245"/>
      <c r="T127" s="246"/>
      <c r="AT127" s="247" t="s">
        <v>232</v>
      </c>
      <c r="AU127" s="247" t="s">
        <v>87</v>
      </c>
      <c r="AV127" s="14" t="s">
        <v>87</v>
      </c>
      <c r="AW127" s="14" t="s">
        <v>36</v>
      </c>
      <c r="AX127" s="14" t="s">
        <v>80</v>
      </c>
      <c r="AY127" s="247" t="s">
        <v>219</v>
      </c>
    </row>
    <row r="128" spans="2:65" s="14" customFormat="1" ht="22.5">
      <c r="B128" s="238"/>
      <c r="C128" s="239"/>
      <c r="D128" s="208" t="s">
        <v>232</v>
      </c>
      <c r="E128" s="240" t="s">
        <v>1</v>
      </c>
      <c r="F128" s="241" t="s">
        <v>291</v>
      </c>
      <c r="G128" s="239"/>
      <c r="H128" s="240" t="s">
        <v>1</v>
      </c>
      <c r="I128" s="242"/>
      <c r="J128" s="239"/>
      <c r="K128" s="239"/>
      <c r="L128" s="243"/>
      <c r="M128" s="244"/>
      <c r="N128" s="245"/>
      <c r="O128" s="245"/>
      <c r="P128" s="245"/>
      <c r="Q128" s="245"/>
      <c r="R128" s="245"/>
      <c r="S128" s="245"/>
      <c r="T128" s="246"/>
      <c r="AT128" s="247" t="s">
        <v>232</v>
      </c>
      <c r="AU128" s="247" t="s">
        <v>87</v>
      </c>
      <c r="AV128" s="14" t="s">
        <v>87</v>
      </c>
      <c r="AW128" s="14" t="s">
        <v>36</v>
      </c>
      <c r="AX128" s="14" t="s">
        <v>80</v>
      </c>
      <c r="AY128" s="247" t="s">
        <v>219</v>
      </c>
    </row>
    <row r="129" spans="2:51" s="14" customFormat="1" ht="11.25">
      <c r="B129" s="238"/>
      <c r="C129" s="239"/>
      <c r="D129" s="208" t="s">
        <v>232</v>
      </c>
      <c r="E129" s="240" t="s">
        <v>1</v>
      </c>
      <c r="F129" s="241" t="s">
        <v>292</v>
      </c>
      <c r="G129" s="239"/>
      <c r="H129" s="240" t="s">
        <v>1</v>
      </c>
      <c r="I129" s="242"/>
      <c r="J129" s="239"/>
      <c r="K129" s="239"/>
      <c r="L129" s="243"/>
      <c r="M129" s="244"/>
      <c r="N129" s="245"/>
      <c r="O129" s="245"/>
      <c r="P129" s="245"/>
      <c r="Q129" s="245"/>
      <c r="R129" s="245"/>
      <c r="S129" s="245"/>
      <c r="T129" s="246"/>
      <c r="AT129" s="247" t="s">
        <v>232</v>
      </c>
      <c r="AU129" s="247" t="s">
        <v>87</v>
      </c>
      <c r="AV129" s="14" t="s">
        <v>87</v>
      </c>
      <c r="AW129" s="14" t="s">
        <v>36</v>
      </c>
      <c r="AX129" s="14" t="s">
        <v>80</v>
      </c>
      <c r="AY129" s="247" t="s">
        <v>219</v>
      </c>
    </row>
    <row r="130" spans="2:51" s="14" customFormat="1" ht="11.25">
      <c r="B130" s="238"/>
      <c r="C130" s="239"/>
      <c r="D130" s="208" t="s">
        <v>232</v>
      </c>
      <c r="E130" s="240" t="s">
        <v>1</v>
      </c>
      <c r="F130" s="241" t="s">
        <v>293</v>
      </c>
      <c r="G130" s="239"/>
      <c r="H130" s="240" t="s">
        <v>1</v>
      </c>
      <c r="I130" s="242"/>
      <c r="J130" s="239"/>
      <c r="K130" s="239"/>
      <c r="L130" s="243"/>
      <c r="M130" s="244"/>
      <c r="N130" s="245"/>
      <c r="O130" s="245"/>
      <c r="P130" s="245"/>
      <c r="Q130" s="245"/>
      <c r="R130" s="245"/>
      <c r="S130" s="245"/>
      <c r="T130" s="246"/>
      <c r="AT130" s="247" t="s">
        <v>232</v>
      </c>
      <c r="AU130" s="247" t="s">
        <v>87</v>
      </c>
      <c r="AV130" s="14" t="s">
        <v>87</v>
      </c>
      <c r="AW130" s="14" t="s">
        <v>36</v>
      </c>
      <c r="AX130" s="14" t="s">
        <v>80</v>
      </c>
      <c r="AY130" s="247" t="s">
        <v>219</v>
      </c>
    </row>
    <row r="131" spans="2:51" s="14" customFormat="1" ht="22.5">
      <c r="B131" s="238"/>
      <c r="C131" s="239"/>
      <c r="D131" s="208" t="s">
        <v>232</v>
      </c>
      <c r="E131" s="240" t="s">
        <v>1</v>
      </c>
      <c r="F131" s="241" t="s">
        <v>294</v>
      </c>
      <c r="G131" s="239"/>
      <c r="H131" s="240" t="s">
        <v>1</v>
      </c>
      <c r="I131" s="242"/>
      <c r="J131" s="239"/>
      <c r="K131" s="239"/>
      <c r="L131" s="243"/>
      <c r="M131" s="244"/>
      <c r="N131" s="245"/>
      <c r="O131" s="245"/>
      <c r="P131" s="245"/>
      <c r="Q131" s="245"/>
      <c r="R131" s="245"/>
      <c r="S131" s="245"/>
      <c r="T131" s="246"/>
      <c r="AT131" s="247" t="s">
        <v>232</v>
      </c>
      <c r="AU131" s="247" t="s">
        <v>87</v>
      </c>
      <c r="AV131" s="14" t="s">
        <v>87</v>
      </c>
      <c r="AW131" s="14" t="s">
        <v>36</v>
      </c>
      <c r="AX131" s="14" t="s">
        <v>80</v>
      </c>
      <c r="AY131" s="247" t="s">
        <v>219</v>
      </c>
    </row>
    <row r="132" spans="2:51" s="14" customFormat="1" ht="11.25">
      <c r="B132" s="238"/>
      <c r="C132" s="239"/>
      <c r="D132" s="208" t="s">
        <v>232</v>
      </c>
      <c r="E132" s="240" t="s">
        <v>1</v>
      </c>
      <c r="F132" s="241" t="s">
        <v>295</v>
      </c>
      <c r="G132" s="239"/>
      <c r="H132" s="240" t="s">
        <v>1</v>
      </c>
      <c r="I132" s="242"/>
      <c r="J132" s="239"/>
      <c r="K132" s="239"/>
      <c r="L132" s="243"/>
      <c r="M132" s="244"/>
      <c r="N132" s="245"/>
      <c r="O132" s="245"/>
      <c r="P132" s="245"/>
      <c r="Q132" s="245"/>
      <c r="R132" s="245"/>
      <c r="S132" s="245"/>
      <c r="T132" s="246"/>
      <c r="AT132" s="247" t="s">
        <v>232</v>
      </c>
      <c r="AU132" s="247" t="s">
        <v>87</v>
      </c>
      <c r="AV132" s="14" t="s">
        <v>87</v>
      </c>
      <c r="AW132" s="14" t="s">
        <v>36</v>
      </c>
      <c r="AX132" s="14" t="s">
        <v>80</v>
      </c>
      <c r="AY132" s="247" t="s">
        <v>219</v>
      </c>
    </row>
    <row r="133" spans="2:51" s="12" customFormat="1" ht="11.25">
      <c r="B133" s="211"/>
      <c r="C133" s="212"/>
      <c r="D133" s="208" t="s">
        <v>232</v>
      </c>
      <c r="E133" s="213" t="s">
        <v>1</v>
      </c>
      <c r="F133" s="214" t="s">
        <v>296</v>
      </c>
      <c r="G133" s="212"/>
      <c r="H133" s="215">
        <v>0.03</v>
      </c>
      <c r="I133" s="216"/>
      <c r="J133" s="212"/>
      <c r="K133" s="212"/>
      <c r="L133" s="217"/>
      <c r="M133" s="218"/>
      <c r="N133" s="219"/>
      <c r="O133" s="219"/>
      <c r="P133" s="219"/>
      <c r="Q133" s="219"/>
      <c r="R133" s="219"/>
      <c r="S133" s="219"/>
      <c r="T133" s="220"/>
      <c r="AT133" s="221" t="s">
        <v>232</v>
      </c>
      <c r="AU133" s="221" t="s">
        <v>87</v>
      </c>
      <c r="AV133" s="12" t="s">
        <v>89</v>
      </c>
      <c r="AW133" s="12" t="s">
        <v>36</v>
      </c>
      <c r="AX133" s="12" t="s">
        <v>80</v>
      </c>
      <c r="AY133" s="221" t="s">
        <v>219</v>
      </c>
    </row>
    <row r="134" spans="2:51" s="13" customFormat="1" ht="11.25">
      <c r="B134" s="222"/>
      <c r="C134" s="223"/>
      <c r="D134" s="208" t="s">
        <v>232</v>
      </c>
      <c r="E134" s="224" t="s">
        <v>1</v>
      </c>
      <c r="F134" s="225" t="s">
        <v>234</v>
      </c>
      <c r="G134" s="223"/>
      <c r="H134" s="226">
        <v>0.03</v>
      </c>
      <c r="I134" s="227"/>
      <c r="J134" s="223"/>
      <c r="K134" s="223"/>
      <c r="L134" s="228"/>
      <c r="M134" s="248"/>
      <c r="N134" s="249"/>
      <c r="O134" s="249"/>
      <c r="P134" s="249"/>
      <c r="Q134" s="249"/>
      <c r="R134" s="249"/>
      <c r="S134" s="249"/>
      <c r="T134" s="250"/>
      <c r="AT134" s="232" t="s">
        <v>232</v>
      </c>
      <c r="AU134" s="232" t="s">
        <v>87</v>
      </c>
      <c r="AV134" s="13" t="s">
        <v>225</v>
      </c>
      <c r="AW134" s="13" t="s">
        <v>36</v>
      </c>
      <c r="AX134" s="13" t="s">
        <v>87</v>
      </c>
      <c r="AY134" s="232" t="s">
        <v>219</v>
      </c>
    </row>
    <row r="135" spans="2:51" s="1" customFormat="1" ht="6.95" customHeight="1">
      <c r="B135" s="48"/>
      <c r="C135" s="49"/>
      <c r="D135" s="49"/>
      <c r="E135" s="49"/>
      <c r="F135" s="49"/>
      <c r="G135" s="49"/>
      <c r="H135" s="49"/>
      <c r="I135" s="147"/>
      <c r="J135" s="49"/>
      <c r="K135" s="49"/>
      <c r="L135" s="37"/>
    </row>
  </sheetData>
  <sheetProtection algorithmName="SHA-512" hashValue="Czl6ld1muHPmZLEYVoEqN6HPRyS4HpXbm1M+VqICeq1NHr1+MWmnJzScyu0FX3Rizs2KWPpxnfpsRTGgrP3osQ==" saltValue="FaI2prf73SvvZwt6yj2VFghkiK5b2FbRfYbbtw5GV7YvhzxlRpurJsjtx/0nficM4hpqSSdK9DVd1mK/eXURnw==" spinCount="100000" sheet="1" objects="1" scenarios="1" formatColumns="0" formatRows="0" autoFilter="0"/>
  <autoFilter ref="C120:K134"/>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70"/>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9"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3"/>
      <c r="M2" s="273"/>
      <c r="N2" s="273"/>
      <c r="O2" s="273"/>
      <c r="P2" s="273"/>
      <c r="Q2" s="273"/>
      <c r="R2" s="273"/>
      <c r="S2" s="273"/>
      <c r="T2" s="273"/>
      <c r="U2" s="273"/>
      <c r="V2" s="273"/>
      <c r="AT2" s="16" t="s">
        <v>183</v>
      </c>
    </row>
    <row r="3" spans="2:46" ht="6.95" customHeight="1">
      <c r="B3" s="110"/>
      <c r="C3" s="111"/>
      <c r="D3" s="111"/>
      <c r="E3" s="111"/>
      <c r="F3" s="111"/>
      <c r="G3" s="111"/>
      <c r="H3" s="111"/>
      <c r="I3" s="112"/>
      <c r="J3" s="111"/>
      <c r="K3" s="111"/>
      <c r="L3" s="19"/>
      <c r="AT3" s="16" t="s">
        <v>89</v>
      </c>
    </row>
    <row r="4" spans="2:46" ht="24.95" customHeight="1">
      <c r="B4" s="19"/>
      <c r="D4" s="113" t="s">
        <v>187</v>
      </c>
      <c r="L4" s="19"/>
      <c r="M4" s="114" t="s">
        <v>10</v>
      </c>
      <c r="AT4" s="16" t="s">
        <v>4</v>
      </c>
    </row>
    <row r="5" spans="2:46" ht="6.95" customHeight="1">
      <c r="B5" s="19"/>
      <c r="L5" s="19"/>
    </row>
    <row r="6" spans="2:46" ht="12" customHeight="1">
      <c r="B6" s="19"/>
      <c r="D6" s="115" t="s">
        <v>16</v>
      </c>
      <c r="L6" s="19"/>
    </row>
    <row r="7" spans="2:46" ht="16.5" customHeight="1">
      <c r="B7" s="19"/>
      <c r="E7" s="307" t="str">
        <f>'Rekapitulace stavby'!K6</f>
        <v>PPV, ř.km 0,000-18,500 - oprava betonového pláště</v>
      </c>
      <c r="F7" s="308"/>
      <c r="G7" s="308"/>
      <c r="H7" s="308"/>
      <c r="L7" s="19"/>
    </row>
    <row r="8" spans="2:46" ht="12" customHeight="1">
      <c r="B8" s="19"/>
      <c r="D8" s="115" t="s">
        <v>188</v>
      </c>
      <c r="L8" s="19"/>
    </row>
    <row r="9" spans="2:46" s="1" customFormat="1" ht="16.5" customHeight="1">
      <c r="B9" s="37"/>
      <c r="E9" s="307" t="s">
        <v>443</v>
      </c>
      <c r="F9" s="309"/>
      <c r="G9" s="309"/>
      <c r="H9" s="309"/>
      <c r="I9" s="116"/>
      <c r="L9" s="37"/>
    </row>
    <row r="10" spans="2:46" s="1" customFormat="1" ht="12" customHeight="1">
      <c r="B10" s="37"/>
      <c r="D10" s="115" t="s">
        <v>190</v>
      </c>
      <c r="I10" s="116"/>
      <c r="L10" s="37"/>
    </row>
    <row r="11" spans="2:46" s="1" customFormat="1" ht="36.950000000000003" customHeight="1">
      <c r="B11" s="37"/>
      <c r="E11" s="310" t="s">
        <v>444</v>
      </c>
      <c r="F11" s="309"/>
      <c r="G11" s="309"/>
      <c r="H11" s="309"/>
      <c r="I11" s="116"/>
      <c r="L11" s="37"/>
    </row>
    <row r="12" spans="2:46" s="1" customFormat="1" ht="11.25">
      <c r="B12" s="37"/>
      <c r="I12" s="116"/>
      <c r="L12" s="37"/>
    </row>
    <row r="13" spans="2:46" s="1" customFormat="1" ht="12" customHeight="1">
      <c r="B13" s="37"/>
      <c r="D13" s="115" t="s">
        <v>18</v>
      </c>
      <c r="F13" s="104" t="s">
        <v>1</v>
      </c>
      <c r="I13" s="117" t="s">
        <v>19</v>
      </c>
      <c r="J13" s="104" t="s">
        <v>1</v>
      </c>
      <c r="L13" s="37"/>
    </row>
    <row r="14" spans="2:46" s="1" customFormat="1" ht="12" customHeight="1">
      <c r="B14" s="37"/>
      <c r="D14" s="115" t="s">
        <v>20</v>
      </c>
      <c r="F14" s="104" t="s">
        <v>21</v>
      </c>
      <c r="I14" s="117" t="s">
        <v>22</v>
      </c>
      <c r="J14" s="118" t="str">
        <f>'Rekapitulace stavby'!AN8</f>
        <v>13. 5. 2019</v>
      </c>
      <c r="L14" s="37"/>
    </row>
    <row r="15" spans="2:46" s="1" customFormat="1" ht="10.9" customHeight="1">
      <c r="B15" s="37"/>
      <c r="I15" s="116"/>
      <c r="L15" s="37"/>
    </row>
    <row r="16" spans="2:46" s="1" customFormat="1" ht="12" customHeight="1">
      <c r="B16" s="37"/>
      <c r="D16" s="115" t="s">
        <v>24</v>
      </c>
      <c r="I16" s="117" t="s">
        <v>25</v>
      </c>
      <c r="J16" s="104" t="str">
        <f>IF('Rekapitulace stavby'!AN10="","",'Rekapitulace stavby'!AN10)</f>
        <v>70889988</v>
      </c>
      <c r="L16" s="37"/>
    </row>
    <row r="17" spans="2:12" s="1" customFormat="1" ht="18" customHeight="1">
      <c r="B17" s="37"/>
      <c r="E17" s="104" t="str">
        <f>IF('Rekapitulace stavby'!E11="","",'Rekapitulace stavby'!E11)</f>
        <v>Povodí Ohře, s.p.</v>
      </c>
      <c r="I17" s="117" t="s">
        <v>28</v>
      </c>
      <c r="J17" s="104" t="str">
        <f>IF('Rekapitulace stavby'!AN11="","",'Rekapitulace stavby'!AN11)</f>
        <v>CZ70889988</v>
      </c>
      <c r="L17" s="37"/>
    </row>
    <row r="18" spans="2:12" s="1" customFormat="1" ht="6.95" customHeight="1">
      <c r="B18" s="37"/>
      <c r="I18" s="116"/>
      <c r="L18" s="37"/>
    </row>
    <row r="19" spans="2:12" s="1" customFormat="1" ht="12" customHeight="1">
      <c r="B19" s="37"/>
      <c r="D19" s="115" t="s">
        <v>30</v>
      </c>
      <c r="I19" s="117" t="s">
        <v>25</v>
      </c>
      <c r="J19" s="29" t="str">
        <f>'Rekapitulace stavby'!AN13</f>
        <v>Vyplň údaj</v>
      </c>
      <c r="L19" s="37"/>
    </row>
    <row r="20" spans="2:12" s="1" customFormat="1" ht="18" customHeight="1">
      <c r="B20" s="37"/>
      <c r="E20" s="311" t="str">
        <f>'Rekapitulace stavby'!E14</f>
        <v>Vyplň údaj</v>
      </c>
      <c r="F20" s="312"/>
      <c r="G20" s="312"/>
      <c r="H20" s="312"/>
      <c r="I20" s="117" t="s">
        <v>28</v>
      </c>
      <c r="J20" s="29" t="str">
        <f>'Rekapitulace stavby'!AN14</f>
        <v>Vyplň údaj</v>
      </c>
      <c r="L20" s="37"/>
    </row>
    <row r="21" spans="2:12" s="1" customFormat="1" ht="6.95" customHeight="1">
      <c r="B21" s="37"/>
      <c r="I21" s="116"/>
      <c r="L21" s="37"/>
    </row>
    <row r="22" spans="2:12" s="1" customFormat="1" ht="12" customHeight="1">
      <c r="B22" s="37"/>
      <c r="D22" s="115" t="s">
        <v>32</v>
      </c>
      <c r="I22" s="117" t="s">
        <v>25</v>
      </c>
      <c r="J22" s="104" t="str">
        <f>IF('Rekapitulace stavby'!AN16="","",'Rekapitulace stavby'!AN16)</f>
        <v>44567430</v>
      </c>
      <c r="L22" s="37"/>
    </row>
    <row r="23" spans="2:12" s="1" customFormat="1" ht="18" customHeight="1">
      <c r="B23" s="37"/>
      <c r="E23" s="104" t="str">
        <f>IF('Rekapitulace stavby'!E17="","",'Rekapitulace stavby'!E17)</f>
        <v xml:space="preserve">AZ Consult, spol. s r.o. </v>
      </c>
      <c r="I23" s="117" t="s">
        <v>28</v>
      </c>
      <c r="J23" s="104" t="str">
        <f>IF('Rekapitulace stavby'!AN17="","",'Rekapitulace stavby'!AN17)</f>
        <v>CZ4456730</v>
      </c>
      <c r="L23" s="37"/>
    </row>
    <row r="24" spans="2:12" s="1" customFormat="1" ht="6.95" customHeight="1">
      <c r="B24" s="37"/>
      <c r="I24" s="116"/>
      <c r="L24" s="37"/>
    </row>
    <row r="25" spans="2:12" s="1" customFormat="1" ht="12" customHeight="1">
      <c r="B25" s="37"/>
      <c r="D25" s="115" t="s">
        <v>37</v>
      </c>
      <c r="I25" s="117" t="s">
        <v>25</v>
      </c>
      <c r="J25" s="104" t="str">
        <f>IF('Rekapitulace stavby'!AN19="","",'Rekapitulace stavby'!AN19)</f>
        <v/>
      </c>
      <c r="L25" s="37"/>
    </row>
    <row r="26" spans="2:12" s="1" customFormat="1" ht="18" customHeight="1">
      <c r="B26" s="37"/>
      <c r="E26" s="104" t="str">
        <f>IF('Rekapitulace stavby'!E20="","",'Rekapitulace stavby'!E20)</f>
        <v xml:space="preserve"> </v>
      </c>
      <c r="I26" s="117" t="s">
        <v>28</v>
      </c>
      <c r="J26" s="104" t="str">
        <f>IF('Rekapitulace stavby'!AN20="","",'Rekapitulace stavby'!AN20)</f>
        <v/>
      </c>
      <c r="L26" s="37"/>
    </row>
    <row r="27" spans="2:12" s="1" customFormat="1" ht="6.95" customHeight="1">
      <c r="B27" s="37"/>
      <c r="I27" s="116"/>
      <c r="L27" s="37"/>
    </row>
    <row r="28" spans="2:12" s="1" customFormat="1" ht="12" customHeight="1">
      <c r="B28" s="37"/>
      <c r="D28" s="115" t="s">
        <v>38</v>
      </c>
      <c r="I28" s="116"/>
      <c r="L28" s="37"/>
    </row>
    <row r="29" spans="2:12" s="7" customFormat="1" ht="16.5" customHeight="1">
      <c r="B29" s="119"/>
      <c r="E29" s="313" t="s">
        <v>445</v>
      </c>
      <c r="F29" s="313"/>
      <c r="G29" s="313"/>
      <c r="H29" s="313"/>
      <c r="I29" s="120"/>
      <c r="L29" s="119"/>
    </row>
    <row r="30" spans="2:12" s="1" customFormat="1" ht="6.95" customHeight="1">
      <c r="B30" s="37"/>
      <c r="I30" s="116"/>
      <c r="L30" s="37"/>
    </row>
    <row r="31" spans="2:12" s="1" customFormat="1" ht="6.95" customHeight="1">
      <c r="B31" s="37"/>
      <c r="D31" s="61"/>
      <c r="E31" s="61"/>
      <c r="F31" s="61"/>
      <c r="G31" s="61"/>
      <c r="H31" s="61"/>
      <c r="I31" s="121"/>
      <c r="J31" s="61"/>
      <c r="K31" s="61"/>
      <c r="L31" s="37"/>
    </row>
    <row r="32" spans="2:12" s="1" customFormat="1" ht="25.35" customHeight="1">
      <c r="B32" s="37"/>
      <c r="D32" s="122" t="s">
        <v>40</v>
      </c>
      <c r="I32" s="116"/>
      <c r="J32" s="123">
        <f>ROUND(J128, 2)</f>
        <v>0</v>
      </c>
      <c r="L32" s="37"/>
    </row>
    <row r="33" spans="2:12" s="1" customFormat="1" ht="6.95" customHeight="1">
      <c r="B33" s="37"/>
      <c r="D33" s="61"/>
      <c r="E33" s="61"/>
      <c r="F33" s="61"/>
      <c r="G33" s="61"/>
      <c r="H33" s="61"/>
      <c r="I33" s="121"/>
      <c r="J33" s="61"/>
      <c r="K33" s="61"/>
      <c r="L33" s="37"/>
    </row>
    <row r="34" spans="2:12" s="1" customFormat="1" ht="14.45" customHeight="1">
      <c r="B34" s="37"/>
      <c r="F34" s="124" t="s">
        <v>42</v>
      </c>
      <c r="I34" s="125" t="s">
        <v>41</v>
      </c>
      <c r="J34" s="124" t="s">
        <v>43</v>
      </c>
      <c r="L34" s="37"/>
    </row>
    <row r="35" spans="2:12" s="1" customFormat="1" ht="14.45" customHeight="1">
      <c r="B35" s="37"/>
      <c r="D35" s="126" t="s">
        <v>44</v>
      </c>
      <c r="E35" s="115" t="s">
        <v>45</v>
      </c>
      <c r="F35" s="127">
        <f>ROUND((SUM(BE128:BE169)),  2)</f>
        <v>0</v>
      </c>
      <c r="I35" s="128">
        <v>0.21</v>
      </c>
      <c r="J35" s="127">
        <f>ROUND(((SUM(BE128:BE169))*I35),  2)</f>
        <v>0</v>
      </c>
      <c r="L35" s="37"/>
    </row>
    <row r="36" spans="2:12" s="1" customFormat="1" ht="14.45" customHeight="1">
      <c r="B36" s="37"/>
      <c r="E36" s="115" t="s">
        <v>46</v>
      </c>
      <c r="F36" s="127">
        <f>ROUND((SUM(BF128:BF169)),  2)</f>
        <v>0</v>
      </c>
      <c r="I36" s="128">
        <v>0.15</v>
      </c>
      <c r="J36" s="127">
        <f>ROUND(((SUM(BF128:BF169))*I36),  2)</f>
        <v>0</v>
      </c>
      <c r="L36" s="37"/>
    </row>
    <row r="37" spans="2:12" s="1" customFormat="1" ht="14.45" hidden="1" customHeight="1">
      <c r="B37" s="37"/>
      <c r="E37" s="115" t="s">
        <v>47</v>
      </c>
      <c r="F37" s="127">
        <f>ROUND((SUM(BG128:BG169)),  2)</f>
        <v>0</v>
      </c>
      <c r="I37" s="128">
        <v>0.21</v>
      </c>
      <c r="J37" s="127">
        <f>0</f>
        <v>0</v>
      </c>
      <c r="L37" s="37"/>
    </row>
    <row r="38" spans="2:12" s="1" customFormat="1" ht="14.45" hidden="1" customHeight="1">
      <c r="B38" s="37"/>
      <c r="E38" s="115" t="s">
        <v>48</v>
      </c>
      <c r="F38" s="127">
        <f>ROUND((SUM(BH128:BH169)),  2)</f>
        <v>0</v>
      </c>
      <c r="I38" s="128">
        <v>0.15</v>
      </c>
      <c r="J38" s="127">
        <f>0</f>
        <v>0</v>
      </c>
      <c r="L38" s="37"/>
    </row>
    <row r="39" spans="2:12" s="1" customFormat="1" ht="14.45" hidden="1" customHeight="1">
      <c r="B39" s="37"/>
      <c r="E39" s="115" t="s">
        <v>49</v>
      </c>
      <c r="F39" s="127">
        <f>ROUND((SUM(BI128:BI169)),  2)</f>
        <v>0</v>
      </c>
      <c r="I39" s="128">
        <v>0</v>
      </c>
      <c r="J39" s="127">
        <f>0</f>
        <v>0</v>
      </c>
      <c r="L39" s="37"/>
    </row>
    <row r="40" spans="2:12" s="1" customFormat="1" ht="6.95" customHeight="1">
      <c r="B40" s="37"/>
      <c r="I40" s="116"/>
      <c r="L40" s="37"/>
    </row>
    <row r="41" spans="2:12" s="1" customFormat="1" ht="25.35" customHeight="1">
      <c r="B41" s="37"/>
      <c r="C41" s="129"/>
      <c r="D41" s="130" t="s">
        <v>50</v>
      </c>
      <c r="E41" s="131"/>
      <c r="F41" s="131"/>
      <c r="G41" s="132" t="s">
        <v>51</v>
      </c>
      <c r="H41" s="133" t="s">
        <v>52</v>
      </c>
      <c r="I41" s="134"/>
      <c r="J41" s="135">
        <f>SUM(J32:J39)</f>
        <v>0</v>
      </c>
      <c r="K41" s="136"/>
      <c r="L41" s="37"/>
    </row>
    <row r="42" spans="2:12" s="1" customFormat="1" ht="14.45" customHeight="1">
      <c r="B42" s="37"/>
      <c r="I42" s="116"/>
      <c r="L42" s="37"/>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7"/>
      <c r="D50" s="137" t="s">
        <v>53</v>
      </c>
      <c r="E50" s="138"/>
      <c r="F50" s="138"/>
      <c r="G50" s="137" t="s">
        <v>54</v>
      </c>
      <c r="H50" s="138"/>
      <c r="I50" s="139"/>
      <c r="J50" s="138"/>
      <c r="K50" s="138"/>
      <c r="L50" s="37"/>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7"/>
      <c r="D61" s="140" t="s">
        <v>55</v>
      </c>
      <c r="E61" s="141"/>
      <c r="F61" s="142" t="s">
        <v>56</v>
      </c>
      <c r="G61" s="140" t="s">
        <v>55</v>
      </c>
      <c r="H61" s="141"/>
      <c r="I61" s="143"/>
      <c r="J61" s="144" t="s">
        <v>56</v>
      </c>
      <c r="K61" s="141"/>
      <c r="L61" s="37"/>
    </row>
    <row r="62" spans="2:12" ht="11.25">
      <c r="B62" s="19"/>
      <c r="L62" s="19"/>
    </row>
    <row r="63" spans="2:12" ht="11.25">
      <c r="B63" s="19"/>
      <c r="L63" s="19"/>
    </row>
    <row r="64" spans="2:12" ht="11.25">
      <c r="B64" s="19"/>
      <c r="L64" s="19"/>
    </row>
    <row r="65" spans="2:12" s="1" customFormat="1" ht="12.75">
      <c r="B65" s="37"/>
      <c r="D65" s="137" t="s">
        <v>57</v>
      </c>
      <c r="E65" s="138"/>
      <c r="F65" s="138"/>
      <c r="G65" s="137" t="s">
        <v>58</v>
      </c>
      <c r="H65" s="138"/>
      <c r="I65" s="139"/>
      <c r="J65" s="138"/>
      <c r="K65" s="138"/>
      <c r="L65" s="37"/>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7"/>
      <c r="D76" s="140" t="s">
        <v>55</v>
      </c>
      <c r="E76" s="141"/>
      <c r="F76" s="142" t="s">
        <v>56</v>
      </c>
      <c r="G76" s="140" t="s">
        <v>55</v>
      </c>
      <c r="H76" s="141"/>
      <c r="I76" s="143"/>
      <c r="J76" s="144" t="s">
        <v>56</v>
      </c>
      <c r="K76" s="141"/>
      <c r="L76" s="37"/>
    </row>
    <row r="77" spans="2:12" s="1" customFormat="1" ht="14.45" customHeight="1">
      <c r="B77" s="145"/>
      <c r="C77" s="146"/>
      <c r="D77" s="146"/>
      <c r="E77" s="146"/>
      <c r="F77" s="146"/>
      <c r="G77" s="146"/>
      <c r="H77" s="146"/>
      <c r="I77" s="147"/>
      <c r="J77" s="146"/>
      <c r="K77" s="146"/>
      <c r="L77" s="37"/>
    </row>
    <row r="81" spans="2:12" s="1" customFormat="1" ht="6.95" customHeight="1">
      <c r="B81" s="148"/>
      <c r="C81" s="149"/>
      <c r="D81" s="149"/>
      <c r="E81" s="149"/>
      <c r="F81" s="149"/>
      <c r="G81" s="149"/>
      <c r="H81" s="149"/>
      <c r="I81" s="150"/>
      <c r="J81" s="149"/>
      <c r="K81" s="149"/>
      <c r="L81" s="37"/>
    </row>
    <row r="82" spans="2:12" s="1" customFormat="1" ht="24.95" customHeight="1">
      <c r="B82" s="33"/>
      <c r="C82" s="22" t="s">
        <v>193</v>
      </c>
      <c r="D82" s="34"/>
      <c r="E82" s="34"/>
      <c r="F82" s="34"/>
      <c r="G82" s="34"/>
      <c r="H82" s="34"/>
      <c r="I82" s="116"/>
      <c r="J82" s="34"/>
      <c r="K82" s="34"/>
      <c r="L82" s="37"/>
    </row>
    <row r="83" spans="2:12" s="1" customFormat="1" ht="6.95" customHeight="1">
      <c r="B83" s="33"/>
      <c r="C83" s="34"/>
      <c r="D83" s="34"/>
      <c r="E83" s="34"/>
      <c r="F83" s="34"/>
      <c r="G83" s="34"/>
      <c r="H83" s="34"/>
      <c r="I83" s="116"/>
      <c r="J83" s="34"/>
      <c r="K83" s="34"/>
      <c r="L83" s="37"/>
    </row>
    <row r="84" spans="2:12" s="1" customFormat="1" ht="12" customHeight="1">
      <c r="B84" s="33"/>
      <c r="C84" s="28" t="s">
        <v>16</v>
      </c>
      <c r="D84" s="34"/>
      <c r="E84" s="34"/>
      <c r="F84" s="34"/>
      <c r="G84" s="34"/>
      <c r="H84" s="34"/>
      <c r="I84" s="116"/>
      <c r="J84" s="34"/>
      <c r="K84" s="34"/>
      <c r="L84" s="37"/>
    </row>
    <row r="85" spans="2:12" s="1" customFormat="1" ht="16.5" customHeight="1">
      <c r="B85" s="33"/>
      <c r="C85" s="34"/>
      <c r="D85" s="34"/>
      <c r="E85" s="314" t="str">
        <f>E7</f>
        <v>PPV, ř.km 0,000-18,500 - oprava betonového pláště</v>
      </c>
      <c r="F85" s="315"/>
      <c r="G85" s="315"/>
      <c r="H85" s="315"/>
      <c r="I85" s="116"/>
      <c r="J85" s="34"/>
      <c r="K85" s="34"/>
      <c r="L85" s="37"/>
    </row>
    <row r="86" spans="2:12" ht="12" customHeight="1">
      <c r="B86" s="20"/>
      <c r="C86" s="28" t="s">
        <v>188</v>
      </c>
      <c r="D86" s="21"/>
      <c r="E86" s="21"/>
      <c r="F86" s="21"/>
      <c r="G86" s="21"/>
      <c r="H86" s="21"/>
      <c r="J86" s="21"/>
      <c r="K86" s="21"/>
      <c r="L86" s="19"/>
    </row>
    <row r="87" spans="2:12" s="1" customFormat="1" ht="16.5" customHeight="1">
      <c r="B87" s="33"/>
      <c r="C87" s="34"/>
      <c r="D87" s="34"/>
      <c r="E87" s="314" t="s">
        <v>443</v>
      </c>
      <c r="F87" s="316"/>
      <c r="G87" s="316"/>
      <c r="H87" s="316"/>
      <c r="I87" s="116"/>
      <c r="J87" s="34"/>
      <c r="K87" s="34"/>
      <c r="L87" s="37"/>
    </row>
    <row r="88" spans="2:12" s="1" customFormat="1" ht="12" customHeight="1">
      <c r="B88" s="33"/>
      <c r="C88" s="28" t="s">
        <v>190</v>
      </c>
      <c r="D88" s="34"/>
      <c r="E88" s="34"/>
      <c r="F88" s="34"/>
      <c r="G88" s="34"/>
      <c r="H88" s="34"/>
      <c r="I88" s="116"/>
      <c r="J88" s="34"/>
      <c r="K88" s="34"/>
      <c r="L88" s="37"/>
    </row>
    <row r="89" spans="2:12" s="1" customFormat="1" ht="16.5" customHeight="1">
      <c r="B89" s="33"/>
      <c r="C89" s="34"/>
      <c r="D89" s="34"/>
      <c r="E89" s="282" t="str">
        <f>E11</f>
        <v>SO12 - Výměna poškozených beton. dlaždič dle D.12</v>
      </c>
      <c r="F89" s="316"/>
      <c r="G89" s="316"/>
      <c r="H89" s="316"/>
      <c r="I89" s="116"/>
      <c r="J89" s="34"/>
      <c r="K89" s="34"/>
      <c r="L89" s="37"/>
    </row>
    <row r="90" spans="2:12" s="1" customFormat="1" ht="6.95" customHeight="1">
      <c r="B90" s="33"/>
      <c r="C90" s="34"/>
      <c r="D90" s="34"/>
      <c r="E90" s="34"/>
      <c r="F90" s="34"/>
      <c r="G90" s="34"/>
      <c r="H90" s="34"/>
      <c r="I90" s="116"/>
      <c r="J90" s="34"/>
      <c r="K90" s="34"/>
      <c r="L90" s="37"/>
    </row>
    <row r="91" spans="2:12" s="1" customFormat="1" ht="12" customHeight="1">
      <c r="B91" s="33"/>
      <c r="C91" s="28" t="s">
        <v>20</v>
      </c>
      <c r="D91" s="34"/>
      <c r="E91" s="34"/>
      <c r="F91" s="26" t="str">
        <f>F14</f>
        <v xml:space="preserve"> </v>
      </c>
      <c r="G91" s="34"/>
      <c r="H91" s="34"/>
      <c r="I91" s="117" t="s">
        <v>22</v>
      </c>
      <c r="J91" s="60" t="str">
        <f>IF(J14="","",J14)</f>
        <v>13. 5. 2019</v>
      </c>
      <c r="K91" s="34"/>
      <c r="L91" s="37"/>
    </row>
    <row r="92" spans="2:12" s="1" customFormat="1" ht="6.95" customHeight="1">
      <c r="B92" s="33"/>
      <c r="C92" s="34"/>
      <c r="D92" s="34"/>
      <c r="E92" s="34"/>
      <c r="F92" s="34"/>
      <c r="G92" s="34"/>
      <c r="H92" s="34"/>
      <c r="I92" s="116"/>
      <c r="J92" s="34"/>
      <c r="K92" s="34"/>
      <c r="L92" s="37"/>
    </row>
    <row r="93" spans="2:12" s="1" customFormat="1" ht="27.95" customHeight="1">
      <c r="B93" s="33"/>
      <c r="C93" s="28" t="s">
        <v>24</v>
      </c>
      <c r="D93" s="34"/>
      <c r="E93" s="34"/>
      <c r="F93" s="26" t="str">
        <f>E17</f>
        <v>Povodí Ohře, s.p.</v>
      </c>
      <c r="G93" s="34"/>
      <c r="H93" s="34"/>
      <c r="I93" s="117" t="s">
        <v>32</v>
      </c>
      <c r="J93" s="31" t="str">
        <f>E23</f>
        <v xml:space="preserve">AZ Consult, spol. s r.o. </v>
      </c>
      <c r="K93" s="34"/>
      <c r="L93" s="37"/>
    </row>
    <row r="94" spans="2:12" s="1" customFormat="1" ht="15.2" customHeight="1">
      <c r="B94" s="33"/>
      <c r="C94" s="28" t="s">
        <v>30</v>
      </c>
      <c r="D94" s="34"/>
      <c r="E94" s="34"/>
      <c r="F94" s="26" t="str">
        <f>IF(E20="","",E20)</f>
        <v>Vyplň údaj</v>
      </c>
      <c r="G94" s="34"/>
      <c r="H94" s="34"/>
      <c r="I94" s="117" t="s">
        <v>37</v>
      </c>
      <c r="J94" s="31" t="str">
        <f>E26</f>
        <v xml:space="preserve"> </v>
      </c>
      <c r="K94" s="34"/>
      <c r="L94" s="37"/>
    </row>
    <row r="95" spans="2:12" s="1" customFormat="1" ht="10.35" customHeight="1">
      <c r="B95" s="33"/>
      <c r="C95" s="34"/>
      <c r="D95" s="34"/>
      <c r="E95" s="34"/>
      <c r="F95" s="34"/>
      <c r="G95" s="34"/>
      <c r="H95" s="34"/>
      <c r="I95" s="116"/>
      <c r="J95" s="34"/>
      <c r="K95" s="34"/>
      <c r="L95" s="37"/>
    </row>
    <row r="96" spans="2:12" s="1" customFormat="1" ht="29.25" customHeight="1">
      <c r="B96" s="33"/>
      <c r="C96" s="151" t="s">
        <v>194</v>
      </c>
      <c r="D96" s="152"/>
      <c r="E96" s="152"/>
      <c r="F96" s="152"/>
      <c r="G96" s="152"/>
      <c r="H96" s="152"/>
      <c r="I96" s="153"/>
      <c r="J96" s="154" t="s">
        <v>195</v>
      </c>
      <c r="K96" s="152"/>
      <c r="L96" s="37"/>
    </row>
    <row r="97" spans="2:47" s="1" customFormat="1" ht="10.35" customHeight="1">
      <c r="B97" s="33"/>
      <c r="C97" s="34"/>
      <c r="D97" s="34"/>
      <c r="E97" s="34"/>
      <c r="F97" s="34"/>
      <c r="G97" s="34"/>
      <c r="H97" s="34"/>
      <c r="I97" s="116"/>
      <c r="J97" s="34"/>
      <c r="K97" s="34"/>
      <c r="L97" s="37"/>
    </row>
    <row r="98" spans="2:47" s="1" customFormat="1" ht="22.9" customHeight="1">
      <c r="B98" s="33"/>
      <c r="C98" s="155" t="s">
        <v>196</v>
      </c>
      <c r="D98" s="34"/>
      <c r="E98" s="34"/>
      <c r="F98" s="34"/>
      <c r="G98" s="34"/>
      <c r="H98" s="34"/>
      <c r="I98" s="116"/>
      <c r="J98" s="78">
        <f>J128</f>
        <v>0</v>
      </c>
      <c r="K98" s="34"/>
      <c r="L98" s="37"/>
      <c r="AU98" s="16" t="s">
        <v>197</v>
      </c>
    </row>
    <row r="99" spans="2:47" s="8" customFormat="1" ht="24.95" customHeight="1">
      <c r="B99" s="156"/>
      <c r="C99" s="157"/>
      <c r="D99" s="158" t="s">
        <v>198</v>
      </c>
      <c r="E99" s="159"/>
      <c r="F99" s="159"/>
      <c r="G99" s="159"/>
      <c r="H99" s="159"/>
      <c r="I99" s="160"/>
      <c r="J99" s="161">
        <f>J129</f>
        <v>0</v>
      </c>
      <c r="K99" s="157"/>
      <c r="L99" s="162"/>
    </row>
    <row r="100" spans="2:47" s="9" customFormat="1" ht="19.899999999999999" customHeight="1">
      <c r="B100" s="163"/>
      <c r="C100" s="98"/>
      <c r="D100" s="164" t="s">
        <v>199</v>
      </c>
      <c r="E100" s="165"/>
      <c r="F100" s="165"/>
      <c r="G100" s="165"/>
      <c r="H100" s="165"/>
      <c r="I100" s="166"/>
      <c r="J100" s="167">
        <f>J130</f>
        <v>0</v>
      </c>
      <c r="K100" s="98"/>
      <c r="L100" s="168"/>
    </row>
    <row r="101" spans="2:47" s="9" customFormat="1" ht="19.899999999999999" customHeight="1">
      <c r="B101" s="163"/>
      <c r="C101" s="98"/>
      <c r="D101" s="164" t="s">
        <v>202</v>
      </c>
      <c r="E101" s="165"/>
      <c r="F101" s="165"/>
      <c r="G101" s="165"/>
      <c r="H101" s="165"/>
      <c r="I101" s="166"/>
      <c r="J101" s="167">
        <f>J136</f>
        <v>0</v>
      </c>
      <c r="K101" s="98"/>
      <c r="L101" s="168"/>
    </row>
    <row r="102" spans="2:47" s="9" customFormat="1" ht="19.899999999999999" customHeight="1">
      <c r="B102" s="163"/>
      <c r="C102" s="98"/>
      <c r="D102" s="164" t="s">
        <v>203</v>
      </c>
      <c r="E102" s="165"/>
      <c r="F102" s="165"/>
      <c r="G102" s="165"/>
      <c r="H102" s="165"/>
      <c r="I102" s="166"/>
      <c r="J102" s="167">
        <f>J144</f>
        <v>0</v>
      </c>
      <c r="K102" s="98"/>
      <c r="L102" s="168"/>
    </row>
    <row r="103" spans="2:47" s="9" customFormat="1" ht="19.899999999999999" customHeight="1">
      <c r="B103" s="163"/>
      <c r="C103" s="98"/>
      <c r="D103" s="164" t="s">
        <v>379</v>
      </c>
      <c r="E103" s="165"/>
      <c r="F103" s="165"/>
      <c r="G103" s="165"/>
      <c r="H103" s="165"/>
      <c r="I103" s="166"/>
      <c r="J103" s="167">
        <f>J145</f>
        <v>0</v>
      </c>
      <c r="K103" s="98"/>
      <c r="L103" s="168"/>
    </row>
    <row r="104" spans="2:47" s="9" customFormat="1" ht="19.899999999999999" customHeight="1">
      <c r="B104" s="163"/>
      <c r="C104" s="98"/>
      <c r="D104" s="164" t="s">
        <v>379</v>
      </c>
      <c r="E104" s="165"/>
      <c r="F104" s="165"/>
      <c r="G104" s="165"/>
      <c r="H104" s="165"/>
      <c r="I104" s="166"/>
      <c r="J104" s="167">
        <f>J152</f>
        <v>0</v>
      </c>
      <c r="K104" s="98"/>
      <c r="L104" s="168"/>
    </row>
    <row r="105" spans="2:47" s="8" customFormat="1" ht="24.95" customHeight="1">
      <c r="B105" s="156"/>
      <c r="C105" s="157"/>
      <c r="D105" s="158" t="s">
        <v>380</v>
      </c>
      <c r="E105" s="159"/>
      <c r="F105" s="159"/>
      <c r="G105" s="159"/>
      <c r="H105" s="159"/>
      <c r="I105" s="160"/>
      <c r="J105" s="161">
        <f>J156</f>
        <v>0</v>
      </c>
      <c r="K105" s="157"/>
      <c r="L105" s="162"/>
    </row>
    <row r="106" spans="2:47" s="9" customFormat="1" ht="19.899999999999999" customHeight="1">
      <c r="B106" s="163"/>
      <c r="C106" s="98"/>
      <c r="D106" s="164" t="s">
        <v>381</v>
      </c>
      <c r="E106" s="165"/>
      <c r="F106" s="165"/>
      <c r="G106" s="165"/>
      <c r="H106" s="165"/>
      <c r="I106" s="166"/>
      <c r="J106" s="167">
        <f>J157</f>
        <v>0</v>
      </c>
      <c r="K106" s="98"/>
      <c r="L106" s="168"/>
    </row>
    <row r="107" spans="2:47" s="1" customFormat="1" ht="21.75" customHeight="1">
      <c r="B107" s="33"/>
      <c r="C107" s="34"/>
      <c r="D107" s="34"/>
      <c r="E107" s="34"/>
      <c r="F107" s="34"/>
      <c r="G107" s="34"/>
      <c r="H107" s="34"/>
      <c r="I107" s="116"/>
      <c r="J107" s="34"/>
      <c r="K107" s="34"/>
      <c r="L107" s="37"/>
    </row>
    <row r="108" spans="2:47" s="1" customFormat="1" ht="6.95" customHeight="1">
      <c r="B108" s="48"/>
      <c r="C108" s="49"/>
      <c r="D108" s="49"/>
      <c r="E108" s="49"/>
      <c r="F108" s="49"/>
      <c r="G108" s="49"/>
      <c r="H108" s="49"/>
      <c r="I108" s="147"/>
      <c r="J108" s="49"/>
      <c r="K108" s="49"/>
      <c r="L108" s="37"/>
    </row>
    <row r="112" spans="2:47" s="1" customFormat="1" ht="6.95" customHeight="1">
      <c r="B112" s="50"/>
      <c r="C112" s="51"/>
      <c r="D112" s="51"/>
      <c r="E112" s="51"/>
      <c r="F112" s="51"/>
      <c r="G112" s="51"/>
      <c r="H112" s="51"/>
      <c r="I112" s="150"/>
      <c r="J112" s="51"/>
      <c r="K112" s="51"/>
      <c r="L112" s="37"/>
    </row>
    <row r="113" spans="2:63" s="1" customFormat="1" ht="24.95" customHeight="1">
      <c r="B113" s="33"/>
      <c r="C113" s="22" t="s">
        <v>204</v>
      </c>
      <c r="D113" s="34"/>
      <c r="E113" s="34"/>
      <c r="F113" s="34"/>
      <c r="G113" s="34"/>
      <c r="H113" s="34"/>
      <c r="I113" s="116"/>
      <c r="J113" s="34"/>
      <c r="K113" s="34"/>
      <c r="L113" s="37"/>
    </row>
    <row r="114" spans="2:63" s="1" customFormat="1" ht="6.95" customHeight="1">
      <c r="B114" s="33"/>
      <c r="C114" s="34"/>
      <c r="D114" s="34"/>
      <c r="E114" s="34"/>
      <c r="F114" s="34"/>
      <c r="G114" s="34"/>
      <c r="H114" s="34"/>
      <c r="I114" s="116"/>
      <c r="J114" s="34"/>
      <c r="K114" s="34"/>
      <c r="L114" s="37"/>
    </row>
    <row r="115" spans="2:63" s="1" customFormat="1" ht="12" customHeight="1">
      <c r="B115" s="33"/>
      <c r="C115" s="28" t="s">
        <v>16</v>
      </c>
      <c r="D115" s="34"/>
      <c r="E115" s="34"/>
      <c r="F115" s="34"/>
      <c r="G115" s="34"/>
      <c r="H115" s="34"/>
      <c r="I115" s="116"/>
      <c r="J115" s="34"/>
      <c r="K115" s="34"/>
      <c r="L115" s="37"/>
    </row>
    <row r="116" spans="2:63" s="1" customFormat="1" ht="16.5" customHeight="1">
      <c r="B116" s="33"/>
      <c r="C116" s="34"/>
      <c r="D116" s="34"/>
      <c r="E116" s="314" t="str">
        <f>E7</f>
        <v>PPV, ř.km 0,000-18,500 - oprava betonového pláště</v>
      </c>
      <c r="F116" s="315"/>
      <c r="G116" s="315"/>
      <c r="H116" s="315"/>
      <c r="I116" s="116"/>
      <c r="J116" s="34"/>
      <c r="K116" s="34"/>
      <c r="L116" s="37"/>
    </row>
    <row r="117" spans="2:63" ht="12" customHeight="1">
      <c r="B117" s="20"/>
      <c r="C117" s="28" t="s">
        <v>188</v>
      </c>
      <c r="D117" s="21"/>
      <c r="E117" s="21"/>
      <c r="F117" s="21"/>
      <c r="G117" s="21"/>
      <c r="H117" s="21"/>
      <c r="J117" s="21"/>
      <c r="K117" s="21"/>
      <c r="L117" s="19"/>
    </row>
    <row r="118" spans="2:63" s="1" customFormat="1" ht="16.5" customHeight="1">
      <c r="B118" s="33"/>
      <c r="C118" s="34"/>
      <c r="D118" s="34"/>
      <c r="E118" s="314" t="s">
        <v>443</v>
      </c>
      <c r="F118" s="316"/>
      <c r="G118" s="316"/>
      <c r="H118" s="316"/>
      <c r="I118" s="116"/>
      <c r="J118" s="34"/>
      <c r="K118" s="34"/>
      <c r="L118" s="37"/>
    </row>
    <row r="119" spans="2:63" s="1" customFormat="1" ht="12" customHeight="1">
      <c r="B119" s="33"/>
      <c r="C119" s="28" t="s">
        <v>190</v>
      </c>
      <c r="D119" s="34"/>
      <c r="E119" s="34"/>
      <c r="F119" s="34"/>
      <c r="G119" s="34"/>
      <c r="H119" s="34"/>
      <c r="I119" s="116"/>
      <c r="J119" s="34"/>
      <c r="K119" s="34"/>
      <c r="L119" s="37"/>
    </row>
    <row r="120" spans="2:63" s="1" customFormat="1" ht="16.5" customHeight="1">
      <c r="B120" s="33"/>
      <c r="C120" s="34"/>
      <c r="D120" s="34"/>
      <c r="E120" s="282" t="str">
        <f>E11</f>
        <v>SO12 - Výměna poškozených beton. dlaždič dle D.12</v>
      </c>
      <c r="F120" s="316"/>
      <c r="G120" s="316"/>
      <c r="H120" s="316"/>
      <c r="I120" s="116"/>
      <c r="J120" s="34"/>
      <c r="K120" s="34"/>
      <c r="L120" s="37"/>
    </row>
    <row r="121" spans="2:63" s="1" customFormat="1" ht="6.95" customHeight="1">
      <c r="B121" s="33"/>
      <c r="C121" s="34"/>
      <c r="D121" s="34"/>
      <c r="E121" s="34"/>
      <c r="F121" s="34"/>
      <c r="G121" s="34"/>
      <c r="H121" s="34"/>
      <c r="I121" s="116"/>
      <c r="J121" s="34"/>
      <c r="K121" s="34"/>
      <c r="L121" s="37"/>
    </row>
    <row r="122" spans="2:63" s="1" customFormat="1" ht="12" customHeight="1">
      <c r="B122" s="33"/>
      <c r="C122" s="28" t="s">
        <v>20</v>
      </c>
      <c r="D122" s="34"/>
      <c r="E122" s="34"/>
      <c r="F122" s="26" t="str">
        <f>F14</f>
        <v xml:space="preserve"> </v>
      </c>
      <c r="G122" s="34"/>
      <c r="H122" s="34"/>
      <c r="I122" s="117" t="s">
        <v>22</v>
      </c>
      <c r="J122" s="60" t="str">
        <f>IF(J14="","",J14)</f>
        <v>13. 5. 2019</v>
      </c>
      <c r="K122" s="34"/>
      <c r="L122" s="37"/>
    </row>
    <row r="123" spans="2:63" s="1" customFormat="1" ht="6.95" customHeight="1">
      <c r="B123" s="33"/>
      <c r="C123" s="34"/>
      <c r="D123" s="34"/>
      <c r="E123" s="34"/>
      <c r="F123" s="34"/>
      <c r="G123" s="34"/>
      <c r="H123" s="34"/>
      <c r="I123" s="116"/>
      <c r="J123" s="34"/>
      <c r="K123" s="34"/>
      <c r="L123" s="37"/>
    </row>
    <row r="124" spans="2:63" s="1" customFormat="1" ht="27.95" customHeight="1">
      <c r="B124" s="33"/>
      <c r="C124" s="28" t="s">
        <v>24</v>
      </c>
      <c r="D124" s="34"/>
      <c r="E124" s="34"/>
      <c r="F124" s="26" t="str">
        <f>E17</f>
        <v>Povodí Ohře, s.p.</v>
      </c>
      <c r="G124" s="34"/>
      <c r="H124" s="34"/>
      <c r="I124" s="117" t="s">
        <v>32</v>
      </c>
      <c r="J124" s="31" t="str">
        <f>E23</f>
        <v xml:space="preserve">AZ Consult, spol. s r.o. </v>
      </c>
      <c r="K124" s="34"/>
      <c r="L124" s="37"/>
    </row>
    <row r="125" spans="2:63" s="1" customFormat="1" ht="15.2" customHeight="1">
      <c r="B125" s="33"/>
      <c r="C125" s="28" t="s">
        <v>30</v>
      </c>
      <c r="D125" s="34"/>
      <c r="E125" s="34"/>
      <c r="F125" s="26" t="str">
        <f>IF(E20="","",E20)</f>
        <v>Vyplň údaj</v>
      </c>
      <c r="G125" s="34"/>
      <c r="H125" s="34"/>
      <c r="I125" s="117" t="s">
        <v>37</v>
      </c>
      <c r="J125" s="31" t="str">
        <f>E26</f>
        <v xml:space="preserve"> </v>
      </c>
      <c r="K125" s="34"/>
      <c r="L125" s="37"/>
    </row>
    <row r="126" spans="2:63" s="1" customFormat="1" ht="10.35" customHeight="1">
      <c r="B126" s="33"/>
      <c r="C126" s="34"/>
      <c r="D126" s="34"/>
      <c r="E126" s="34"/>
      <c r="F126" s="34"/>
      <c r="G126" s="34"/>
      <c r="H126" s="34"/>
      <c r="I126" s="116"/>
      <c r="J126" s="34"/>
      <c r="K126" s="34"/>
      <c r="L126" s="37"/>
    </row>
    <row r="127" spans="2:63" s="10" customFormat="1" ht="29.25" customHeight="1">
      <c r="B127" s="169"/>
      <c r="C127" s="170" t="s">
        <v>205</v>
      </c>
      <c r="D127" s="171" t="s">
        <v>65</v>
      </c>
      <c r="E127" s="171" t="s">
        <v>61</v>
      </c>
      <c r="F127" s="171" t="s">
        <v>62</v>
      </c>
      <c r="G127" s="171" t="s">
        <v>206</v>
      </c>
      <c r="H127" s="171" t="s">
        <v>207</v>
      </c>
      <c r="I127" s="172" t="s">
        <v>208</v>
      </c>
      <c r="J127" s="171" t="s">
        <v>195</v>
      </c>
      <c r="K127" s="173" t="s">
        <v>209</v>
      </c>
      <c r="L127" s="174"/>
      <c r="M127" s="69" t="s">
        <v>1</v>
      </c>
      <c r="N127" s="70" t="s">
        <v>44</v>
      </c>
      <c r="O127" s="70" t="s">
        <v>210</v>
      </c>
      <c r="P127" s="70" t="s">
        <v>211</v>
      </c>
      <c r="Q127" s="70" t="s">
        <v>212</v>
      </c>
      <c r="R127" s="70" t="s">
        <v>213</v>
      </c>
      <c r="S127" s="70" t="s">
        <v>214</v>
      </c>
      <c r="T127" s="71" t="s">
        <v>215</v>
      </c>
    </row>
    <row r="128" spans="2:63" s="1" customFormat="1" ht="22.9" customHeight="1">
      <c r="B128" s="33"/>
      <c r="C128" s="76" t="s">
        <v>216</v>
      </c>
      <c r="D128" s="34"/>
      <c r="E128" s="34"/>
      <c r="F128" s="34"/>
      <c r="G128" s="34"/>
      <c r="H128" s="34"/>
      <c r="I128" s="116"/>
      <c r="J128" s="175">
        <f>BK128</f>
        <v>0</v>
      </c>
      <c r="K128" s="34"/>
      <c r="L128" s="37"/>
      <c r="M128" s="72"/>
      <c r="N128" s="73"/>
      <c r="O128" s="73"/>
      <c r="P128" s="176">
        <f>P129+P156</f>
        <v>0</v>
      </c>
      <c r="Q128" s="73"/>
      <c r="R128" s="176">
        <f>R129+R156</f>
        <v>2.7040000000000002E-2</v>
      </c>
      <c r="S128" s="73"/>
      <c r="T128" s="177">
        <f>T129+T156</f>
        <v>0.18000000000000002</v>
      </c>
      <c r="AT128" s="16" t="s">
        <v>79</v>
      </c>
      <c r="AU128" s="16" t="s">
        <v>197</v>
      </c>
      <c r="BK128" s="178">
        <f>BK129+BK156</f>
        <v>0</v>
      </c>
    </row>
    <row r="129" spans="2:65" s="11" customFormat="1" ht="25.9" customHeight="1">
      <c r="B129" s="179"/>
      <c r="C129" s="180"/>
      <c r="D129" s="181" t="s">
        <v>79</v>
      </c>
      <c r="E129" s="182" t="s">
        <v>217</v>
      </c>
      <c r="F129" s="182" t="s">
        <v>218</v>
      </c>
      <c r="G129" s="180"/>
      <c r="H129" s="180"/>
      <c r="I129" s="183"/>
      <c r="J129" s="184">
        <f>BK129</f>
        <v>0</v>
      </c>
      <c r="K129" s="180"/>
      <c r="L129" s="185"/>
      <c r="M129" s="186"/>
      <c r="N129" s="187"/>
      <c r="O129" s="187"/>
      <c r="P129" s="188">
        <f>P130+P136+P144+P145+P152</f>
        <v>0</v>
      </c>
      <c r="Q129" s="187"/>
      <c r="R129" s="188">
        <f>R130+R136+R144+R145+R152</f>
        <v>2.6720000000000001E-2</v>
      </c>
      <c r="S129" s="187"/>
      <c r="T129" s="189">
        <f>T130+T136+T144+T145+T152</f>
        <v>0.18000000000000002</v>
      </c>
      <c r="AR129" s="190" t="s">
        <v>87</v>
      </c>
      <c r="AT129" s="191" t="s">
        <v>79</v>
      </c>
      <c r="AU129" s="191" t="s">
        <v>80</v>
      </c>
      <c r="AY129" s="190" t="s">
        <v>219</v>
      </c>
      <c r="BK129" s="192">
        <f>BK130+BK136+BK144+BK145+BK152</f>
        <v>0</v>
      </c>
    </row>
    <row r="130" spans="2:65" s="11" customFormat="1" ht="22.9" customHeight="1">
      <c r="B130" s="179"/>
      <c r="C130" s="180"/>
      <c r="D130" s="181" t="s">
        <v>79</v>
      </c>
      <c r="E130" s="193" t="s">
        <v>87</v>
      </c>
      <c r="F130" s="193" t="s">
        <v>220</v>
      </c>
      <c r="G130" s="180"/>
      <c r="H130" s="180"/>
      <c r="I130" s="183"/>
      <c r="J130" s="194">
        <f>BK130</f>
        <v>0</v>
      </c>
      <c r="K130" s="180"/>
      <c r="L130" s="185"/>
      <c r="M130" s="186"/>
      <c r="N130" s="187"/>
      <c r="O130" s="187"/>
      <c r="P130" s="188">
        <f>SUM(P131:P135)</f>
        <v>0</v>
      </c>
      <c r="Q130" s="187"/>
      <c r="R130" s="188">
        <f>SUM(R131:R135)</f>
        <v>0</v>
      </c>
      <c r="S130" s="187"/>
      <c r="T130" s="189">
        <f>SUM(T131:T135)</f>
        <v>0.18000000000000002</v>
      </c>
      <c r="AR130" s="190" t="s">
        <v>87</v>
      </c>
      <c r="AT130" s="191" t="s">
        <v>79</v>
      </c>
      <c r="AU130" s="191" t="s">
        <v>87</v>
      </c>
      <c r="AY130" s="190" t="s">
        <v>219</v>
      </c>
      <c r="BK130" s="192">
        <f>SUM(BK131:BK135)</f>
        <v>0</v>
      </c>
    </row>
    <row r="131" spans="2:65" s="1" customFormat="1" ht="24" customHeight="1">
      <c r="B131" s="33"/>
      <c r="C131" s="195" t="s">
        <v>87</v>
      </c>
      <c r="D131" s="195" t="s">
        <v>221</v>
      </c>
      <c r="E131" s="196" t="s">
        <v>446</v>
      </c>
      <c r="F131" s="197" t="s">
        <v>447</v>
      </c>
      <c r="G131" s="198" t="s">
        <v>229</v>
      </c>
      <c r="H131" s="199">
        <v>0.1</v>
      </c>
      <c r="I131" s="200"/>
      <c r="J131" s="201">
        <f>ROUND(I131*H131,2)</f>
        <v>0</v>
      </c>
      <c r="K131" s="197" t="s">
        <v>230</v>
      </c>
      <c r="L131" s="37"/>
      <c r="M131" s="202" t="s">
        <v>1</v>
      </c>
      <c r="N131" s="203" t="s">
        <v>45</v>
      </c>
      <c r="O131" s="65"/>
      <c r="P131" s="204">
        <f>O131*H131</f>
        <v>0</v>
      </c>
      <c r="Q131" s="204">
        <v>0</v>
      </c>
      <c r="R131" s="204">
        <f>Q131*H131</f>
        <v>0</v>
      </c>
      <c r="S131" s="204">
        <v>1.8</v>
      </c>
      <c r="T131" s="205">
        <f>S131*H131</f>
        <v>0.18000000000000002</v>
      </c>
      <c r="AR131" s="206" t="s">
        <v>225</v>
      </c>
      <c r="AT131" s="206" t="s">
        <v>221</v>
      </c>
      <c r="AU131" s="206" t="s">
        <v>89</v>
      </c>
      <c r="AY131" s="16" t="s">
        <v>219</v>
      </c>
      <c r="BE131" s="207">
        <f>IF(N131="základní",J131,0)</f>
        <v>0</v>
      </c>
      <c r="BF131" s="207">
        <f>IF(N131="snížená",J131,0)</f>
        <v>0</v>
      </c>
      <c r="BG131" s="207">
        <f>IF(N131="zákl. přenesená",J131,0)</f>
        <v>0</v>
      </c>
      <c r="BH131" s="207">
        <f>IF(N131="sníž. přenesená",J131,0)</f>
        <v>0</v>
      </c>
      <c r="BI131" s="207">
        <f>IF(N131="nulová",J131,0)</f>
        <v>0</v>
      </c>
      <c r="BJ131" s="16" t="s">
        <v>87</v>
      </c>
      <c r="BK131" s="207">
        <f>ROUND(I131*H131,2)</f>
        <v>0</v>
      </c>
      <c r="BL131" s="16" t="s">
        <v>225</v>
      </c>
      <c r="BM131" s="206" t="s">
        <v>89</v>
      </c>
    </row>
    <row r="132" spans="2:65" s="1" customFormat="1" ht="29.25">
      <c r="B132" s="33"/>
      <c r="C132" s="34"/>
      <c r="D132" s="208" t="s">
        <v>226</v>
      </c>
      <c r="E132" s="34"/>
      <c r="F132" s="209" t="s">
        <v>448</v>
      </c>
      <c r="G132" s="34"/>
      <c r="H132" s="34"/>
      <c r="I132" s="116"/>
      <c r="J132" s="34"/>
      <c r="K132" s="34"/>
      <c r="L132" s="37"/>
      <c r="M132" s="210"/>
      <c r="N132" s="65"/>
      <c r="O132" s="65"/>
      <c r="P132" s="65"/>
      <c r="Q132" s="65"/>
      <c r="R132" s="65"/>
      <c r="S132" s="65"/>
      <c r="T132" s="66"/>
      <c r="AT132" s="16" t="s">
        <v>226</v>
      </c>
      <c r="AU132" s="16" t="s">
        <v>89</v>
      </c>
    </row>
    <row r="133" spans="2:65" s="1" customFormat="1" ht="331.5">
      <c r="B133" s="33"/>
      <c r="C133" s="34"/>
      <c r="D133" s="208" t="s">
        <v>245</v>
      </c>
      <c r="E133" s="34"/>
      <c r="F133" s="233" t="s">
        <v>449</v>
      </c>
      <c r="G133" s="34"/>
      <c r="H133" s="34"/>
      <c r="I133" s="116"/>
      <c r="J133" s="34"/>
      <c r="K133" s="34"/>
      <c r="L133" s="37"/>
      <c r="M133" s="210"/>
      <c r="N133" s="65"/>
      <c r="O133" s="65"/>
      <c r="P133" s="65"/>
      <c r="Q133" s="65"/>
      <c r="R133" s="65"/>
      <c r="S133" s="65"/>
      <c r="T133" s="66"/>
      <c r="AT133" s="16" t="s">
        <v>245</v>
      </c>
      <c r="AU133" s="16" t="s">
        <v>89</v>
      </c>
    </row>
    <row r="134" spans="2:65" s="12" customFormat="1" ht="11.25">
      <c r="B134" s="211"/>
      <c r="C134" s="212"/>
      <c r="D134" s="208" t="s">
        <v>232</v>
      </c>
      <c r="E134" s="213" t="s">
        <v>1</v>
      </c>
      <c r="F134" s="214" t="s">
        <v>450</v>
      </c>
      <c r="G134" s="212"/>
      <c r="H134" s="215">
        <v>0.1</v>
      </c>
      <c r="I134" s="216"/>
      <c r="J134" s="212"/>
      <c r="K134" s="212"/>
      <c r="L134" s="217"/>
      <c r="M134" s="218"/>
      <c r="N134" s="219"/>
      <c r="O134" s="219"/>
      <c r="P134" s="219"/>
      <c r="Q134" s="219"/>
      <c r="R134" s="219"/>
      <c r="S134" s="219"/>
      <c r="T134" s="220"/>
      <c r="AT134" s="221" t="s">
        <v>232</v>
      </c>
      <c r="AU134" s="221" t="s">
        <v>89</v>
      </c>
      <c r="AV134" s="12" t="s">
        <v>89</v>
      </c>
      <c r="AW134" s="12" t="s">
        <v>36</v>
      </c>
      <c r="AX134" s="12" t="s">
        <v>80</v>
      </c>
      <c r="AY134" s="221" t="s">
        <v>219</v>
      </c>
    </row>
    <row r="135" spans="2:65" s="13" customFormat="1" ht="11.25">
      <c r="B135" s="222"/>
      <c r="C135" s="223"/>
      <c r="D135" s="208" t="s">
        <v>232</v>
      </c>
      <c r="E135" s="224" t="s">
        <v>1</v>
      </c>
      <c r="F135" s="225" t="s">
        <v>234</v>
      </c>
      <c r="G135" s="223"/>
      <c r="H135" s="226">
        <v>0.1</v>
      </c>
      <c r="I135" s="227"/>
      <c r="J135" s="223"/>
      <c r="K135" s="223"/>
      <c r="L135" s="228"/>
      <c r="M135" s="229"/>
      <c r="N135" s="230"/>
      <c r="O135" s="230"/>
      <c r="P135" s="230"/>
      <c r="Q135" s="230"/>
      <c r="R135" s="230"/>
      <c r="S135" s="230"/>
      <c r="T135" s="231"/>
      <c r="AT135" s="232" t="s">
        <v>232</v>
      </c>
      <c r="AU135" s="232" t="s">
        <v>89</v>
      </c>
      <c r="AV135" s="13" t="s">
        <v>225</v>
      </c>
      <c r="AW135" s="13" t="s">
        <v>36</v>
      </c>
      <c r="AX135" s="13" t="s">
        <v>87</v>
      </c>
      <c r="AY135" s="232" t="s">
        <v>219</v>
      </c>
    </row>
    <row r="136" spans="2:65" s="11" customFormat="1" ht="22.9" customHeight="1">
      <c r="B136" s="179"/>
      <c r="C136" s="180"/>
      <c r="D136" s="181" t="s">
        <v>79</v>
      </c>
      <c r="E136" s="193" t="s">
        <v>225</v>
      </c>
      <c r="F136" s="193" t="s">
        <v>256</v>
      </c>
      <c r="G136" s="180"/>
      <c r="H136" s="180"/>
      <c r="I136" s="183"/>
      <c r="J136" s="194">
        <f>BK136</f>
        <v>0</v>
      </c>
      <c r="K136" s="180"/>
      <c r="L136" s="185"/>
      <c r="M136" s="186"/>
      <c r="N136" s="187"/>
      <c r="O136" s="187"/>
      <c r="P136" s="188">
        <f>SUM(P137:P143)</f>
        <v>0</v>
      </c>
      <c r="Q136" s="187"/>
      <c r="R136" s="188">
        <f>SUM(R137:R143)</f>
        <v>2.6720000000000001E-2</v>
      </c>
      <c r="S136" s="187"/>
      <c r="T136" s="189">
        <f>SUM(T137:T143)</f>
        <v>0</v>
      </c>
      <c r="AR136" s="190" t="s">
        <v>87</v>
      </c>
      <c r="AT136" s="191" t="s">
        <v>79</v>
      </c>
      <c r="AU136" s="191" t="s">
        <v>87</v>
      </c>
      <c r="AY136" s="190" t="s">
        <v>219</v>
      </c>
      <c r="BK136" s="192">
        <f>SUM(BK137:BK143)</f>
        <v>0</v>
      </c>
    </row>
    <row r="137" spans="2:65" s="1" customFormat="1" ht="24" customHeight="1">
      <c r="B137" s="33"/>
      <c r="C137" s="195" t="s">
        <v>89</v>
      </c>
      <c r="D137" s="195" t="s">
        <v>221</v>
      </c>
      <c r="E137" s="196" t="s">
        <v>451</v>
      </c>
      <c r="F137" s="197" t="s">
        <v>452</v>
      </c>
      <c r="G137" s="198" t="s">
        <v>308</v>
      </c>
      <c r="H137" s="199">
        <v>1</v>
      </c>
      <c r="I137" s="200"/>
      <c r="J137" s="201">
        <f>ROUND(I137*H137,2)</f>
        <v>0</v>
      </c>
      <c r="K137" s="197" t="s">
        <v>230</v>
      </c>
      <c r="L137" s="37"/>
      <c r="M137" s="202" t="s">
        <v>1</v>
      </c>
      <c r="N137" s="203" t="s">
        <v>45</v>
      </c>
      <c r="O137" s="65"/>
      <c r="P137" s="204">
        <f>O137*H137</f>
        <v>0</v>
      </c>
      <c r="Q137" s="204">
        <v>2.6720000000000001E-2</v>
      </c>
      <c r="R137" s="204">
        <f>Q137*H137</f>
        <v>2.6720000000000001E-2</v>
      </c>
      <c r="S137" s="204">
        <v>0</v>
      </c>
      <c r="T137" s="205">
        <f>S137*H137</f>
        <v>0</v>
      </c>
      <c r="AR137" s="206" t="s">
        <v>225</v>
      </c>
      <c r="AT137" s="206" t="s">
        <v>221</v>
      </c>
      <c r="AU137" s="206" t="s">
        <v>89</v>
      </c>
      <c r="AY137" s="16" t="s">
        <v>219</v>
      </c>
      <c r="BE137" s="207">
        <f>IF(N137="základní",J137,0)</f>
        <v>0</v>
      </c>
      <c r="BF137" s="207">
        <f>IF(N137="snížená",J137,0)</f>
        <v>0</v>
      </c>
      <c r="BG137" s="207">
        <f>IF(N137="zákl. přenesená",J137,0)</f>
        <v>0</v>
      </c>
      <c r="BH137" s="207">
        <f>IF(N137="sníž. přenesená",J137,0)</f>
        <v>0</v>
      </c>
      <c r="BI137" s="207">
        <f>IF(N137="nulová",J137,0)</f>
        <v>0</v>
      </c>
      <c r="BJ137" s="16" t="s">
        <v>87</v>
      </c>
      <c r="BK137" s="207">
        <f>ROUND(I137*H137,2)</f>
        <v>0</v>
      </c>
      <c r="BL137" s="16" t="s">
        <v>225</v>
      </c>
      <c r="BM137" s="206" t="s">
        <v>225</v>
      </c>
    </row>
    <row r="138" spans="2:65" s="1" customFormat="1" ht="39">
      <c r="B138" s="33"/>
      <c r="C138" s="34"/>
      <c r="D138" s="208" t="s">
        <v>226</v>
      </c>
      <c r="E138" s="34"/>
      <c r="F138" s="209" t="s">
        <v>453</v>
      </c>
      <c r="G138" s="34"/>
      <c r="H138" s="34"/>
      <c r="I138" s="116"/>
      <c r="J138" s="34"/>
      <c r="K138" s="34"/>
      <c r="L138" s="37"/>
      <c r="M138" s="210"/>
      <c r="N138" s="65"/>
      <c r="O138" s="65"/>
      <c r="P138" s="65"/>
      <c r="Q138" s="65"/>
      <c r="R138" s="65"/>
      <c r="S138" s="65"/>
      <c r="T138" s="66"/>
      <c r="AT138" s="16" t="s">
        <v>226</v>
      </c>
      <c r="AU138" s="16" t="s">
        <v>89</v>
      </c>
    </row>
    <row r="139" spans="2:65" s="1" customFormat="1" ht="146.25">
      <c r="B139" s="33"/>
      <c r="C139" s="34"/>
      <c r="D139" s="208" t="s">
        <v>245</v>
      </c>
      <c r="E139" s="34"/>
      <c r="F139" s="233" t="s">
        <v>454</v>
      </c>
      <c r="G139" s="34"/>
      <c r="H139" s="34"/>
      <c r="I139" s="116"/>
      <c r="J139" s="34"/>
      <c r="K139" s="34"/>
      <c r="L139" s="37"/>
      <c r="M139" s="210"/>
      <c r="N139" s="65"/>
      <c r="O139" s="65"/>
      <c r="P139" s="65"/>
      <c r="Q139" s="65"/>
      <c r="R139" s="65"/>
      <c r="S139" s="65"/>
      <c r="T139" s="66"/>
      <c r="AT139" s="16" t="s">
        <v>245</v>
      </c>
      <c r="AU139" s="16" t="s">
        <v>89</v>
      </c>
    </row>
    <row r="140" spans="2:65" s="12" customFormat="1" ht="11.25">
      <c r="B140" s="211"/>
      <c r="C140" s="212"/>
      <c r="D140" s="208" t="s">
        <v>232</v>
      </c>
      <c r="E140" s="213" t="s">
        <v>1</v>
      </c>
      <c r="F140" s="214" t="s">
        <v>455</v>
      </c>
      <c r="G140" s="212"/>
      <c r="H140" s="215">
        <v>1</v>
      </c>
      <c r="I140" s="216"/>
      <c r="J140" s="212"/>
      <c r="K140" s="212"/>
      <c r="L140" s="217"/>
      <c r="M140" s="218"/>
      <c r="N140" s="219"/>
      <c r="O140" s="219"/>
      <c r="P140" s="219"/>
      <c r="Q140" s="219"/>
      <c r="R140" s="219"/>
      <c r="S140" s="219"/>
      <c r="T140" s="220"/>
      <c r="AT140" s="221" t="s">
        <v>232</v>
      </c>
      <c r="AU140" s="221" t="s">
        <v>89</v>
      </c>
      <c r="AV140" s="12" t="s">
        <v>89</v>
      </c>
      <c r="AW140" s="12" t="s">
        <v>36</v>
      </c>
      <c r="AX140" s="12" t="s">
        <v>80</v>
      </c>
      <c r="AY140" s="221" t="s">
        <v>219</v>
      </c>
    </row>
    <row r="141" spans="2:65" s="13" customFormat="1" ht="11.25">
      <c r="B141" s="222"/>
      <c r="C141" s="223"/>
      <c r="D141" s="208" t="s">
        <v>232</v>
      </c>
      <c r="E141" s="224" t="s">
        <v>1</v>
      </c>
      <c r="F141" s="225" t="s">
        <v>234</v>
      </c>
      <c r="G141" s="223"/>
      <c r="H141" s="226">
        <v>1</v>
      </c>
      <c r="I141" s="227"/>
      <c r="J141" s="223"/>
      <c r="K141" s="223"/>
      <c r="L141" s="228"/>
      <c r="M141" s="229"/>
      <c r="N141" s="230"/>
      <c r="O141" s="230"/>
      <c r="P141" s="230"/>
      <c r="Q141" s="230"/>
      <c r="R141" s="230"/>
      <c r="S141" s="230"/>
      <c r="T141" s="231"/>
      <c r="AT141" s="232" t="s">
        <v>232</v>
      </c>
      <c r="AU141" s="232" t="s">
        <v>89</v>
      </c>
      <c r="AV141" s="13" t="s">
        <v>225</v>
      </c>
      <c r="AW141" s="13" t="s">
        <v>36</v>
      </c>
      <c r="AX141" s="13" t="s">
        <v>87</v>
      </c>
      <c r="AY141" s="232" t="s">
        <v>219</v>
      </c>
    </row>
    <row r="142" spans="2:65" s="1" customFormat="1" ht="16.5" customHeight="1">
      <c r="B142" s="33"/>
      <c r="C142" s="252" t="s">
        <v>236</v>
      </c>
      <c r="D142" s="252" t="s">
        <v>355</v>
      </c>
      <c r="E142" s="253" t="s">
        <v>456</v>
      </c>
      <c r="F142" s="254" t="s">
        <v>457</v>
      </c>
      <c r="G142" s="255" t="s">
        <v>308</v>
      </c>
      <c r="H142" s="256">
        <v>1</v>
      </c>
      <c r="I142" s="257"/>
      <c r="J142" s="258">
        <f>ROUND(I142*H142,2)</f>
        <v>0</v>
      </c>
      <c r="K142" s="254" t="s">
        <v>1</v>
      </c>
      <c r="L142" s="259"/>
      <c r="M142" s="260" t="s">
        <v>1</v>
      </c>
      <c r="N142" s="261" t="s">
        <v>45</v>
      </c>
      <c r="O142" s="65"/>
      <c r="P142" s="204">
        <f>O142*H142</f>
        <v>0</v>
      </c>
      <c r="Q142" s="204">
        <v>0</v>
      </c>
      <c r="R142" s="204">
        <f>Q142*H142</f>
        <v>0</v>
      </c>
      <c r="S142" s="204">
        <v>0</v>
      </c>
      <c r="T142" s="205">
        <f>S142*H142</f>
        <v>0</v>
      </c>
      <c r="AR142" s="206" t="s">
        <v>243</v>
      </c>
      <c r="AT142" s="206" t="s">
        <v>355</v>
      </c>
      <c r="AU142" s="206" t="s">
        <v>89</v>
      </c>
      <c r="AY142" s="16" t="s">
        <v>219</v>
      </c>
      <c r="BE142" s="207">
        <f>IF(N142="základní",J142,0)</f>
        <v>0</v>
      </c>
      <c r="BF142" s="207">
        <f>IF(N142="snížená",J142,0)</f>
        <v>0</v>
      </c>
      <c r="BG142" s="207">
        <f>IF(N142="zákl. přenesená",J142,0)</f>
        <v>0</v>
      </c>
      <c r="BH142" s="207">
        <f>IF(N142="sníž. přenesená",J142,0)</f>
        <v>0</v>
      </c>
      <c r="BI142" s="207">
        <f>IF(N142="nulová",J142,0)</f>
        <v>0</v>
      </c>
      <c r="BJ142" s="16" t="s">
        <v>87</v>
      </c>
      <c r="BK142" s="207">
        <f>ROUND(I142*H142,2)</f>
        <v>0</v>
      </c>
      <c r="BL142" s="16" t="s">
        <v>225</v>
      </c>
      <c r="BM142" s="206" t="s">
        <v>239</v>
      </c>
    </row>
    <row r="143" spans="2:65" s="1" customFormat="1" ht="11.25">
      <c r="B143" s="33"/>
      <c r="C143" s="34"/>
      <c r="D143" s="208" t="s">
        <v>226</v>
      </c>
      <c r="E143" s="34"/>
      <c r="F143" s="209" t="s">
        <v>457</v>
      </c>
      <c r="G143" s="34"/>
      <c r="H143" s="34"/>
      <c r="I143" s="116"/>
      <c r="J143" s="34"/>
      <c r="K143" s="34"/>
      <c r="L143" s="37"/>
      <c r="M143" s="210"/>
      <c r="N143" s="65"/>
      <c r="O143" s="65"/>
      <c r="P143" s="65"/>
      <c r="Q143" s="65"/>
      <c r="R143" s="65"/>
      <c r="S143" s="65"/>
      <c r="T143" s="66"/>
      <c r="AT143" s="16" t="s">
        <v>226</v>
      </c>
      <c r="AU143" s="16" t="s">
        <v>89</v>
      </c>
    </row>
    <row r="144" spans="2:65" s="11" customFormat="1" ht="22.9" customHeight="1">
      <c r="B144" s="179"/>
      <c r="C144" s="180"/>
      <c r="D144" s="181" t="s">
        <v>79</v>
      </c>
      <c r="E144" s="193" t="s">
        <v>261</v>
      </c>
      <c r="F144" s="193" t="s">
        <v>262</v>
      </c>
      <c r="G144" s="180"/>
      <c r="H144" s="180"/>
      <c r="I144" s="183"/>
      <c r="J144" s="194">
        <f>BK144</f>
        <v>0</v>
      </c>
      <c r="K144" s="180"/>
      <c r="L144" s="185"/>
      <c r="M144" s="186"/>
      <c r="N144" s="187"/>
      <c r="O144" s="187"/>
      <c r="P144" s="188">
        <v>0</v>
      </c>
      <c r="Q144" s="187"/>
      <c r="R144" s="188">
        <v>0</v>
      </c>
      <c r="S144" s="187"/>
      <c r="T144" s="189">
        <v>0</v>
      </c>
      <c r="AR144" s="190" t="s">
        <v>87</v>
      </c>
      <c r="AT144" s="191" t="s">
        <v>79</v>
      </c>
      <c r="AU144" s="191" t="s">
        <v>87</v>
      </c>
      <c r="AY144" s="190" t="s">
        <v>219</v>
      </c>
      <c r="BK144" s="192">
        <v>0</v>
      </c>
    </row>
    <row r="145" spans="2:65" s="11" customFormat="1" ht="22.9" customHeight="1">
      <c r="B145" s="179"/>
      <c r="C145" s="180"/>
      <c r="D145" s="181" t="s">
        <v>79</v>
      </c>
      <c r="E145" s="193" t="s">
        <v>386</v>
      </c>
      <c r="F145" s="193" t="s">
        <v>387</v>
      </c>
      <c r="G145" s="180"/>
      <c r="H145" s="180"/>
      <c r="I145" s="183"/>
      <c r="J145" s="194">
        <f>BK145</f>
        <v>0</v>
      </c>
      <c r="K145" s="180"/>
      <c r="L145" s="185"/>
      <c r="M145" s="186"/>
      <c r="N145" s="187"/>
      <c r="O145" s="187"/>
      <c r="P145" s="188">
        <f>SUM(P146:P151)</f>
        <v>0</v>
      </c>
      <c r="Q145" s="187"/>
      <c r="R145" s="188">
        <f>SUM(R146:R151)</f>
        <v>0</v>
      </c>
      <c r="S145" s="187"/>
      <c r="T145" s="189">
        <f>SUM(T146:T151)</f>
        <v>0</v>
      </c>
      <c r="AR145" s="190" t="s">
        <v>87</v>
      </c>
      <c r="AT145" s="191" t="s">
        <v>79</v>
      </c>
      <c r="AU145" s="191" t="s">
        <v>87</v>
      </c>
      <c r="AY145" s="190" t="s">
        <v>219</v>
      </c>
      <c r="BK145" s="192">
        <f>SUM(BK146:BK151)</f>
        <v>0</v>
      </c>
    </row>
    <row r="146" spans="2:65" s="1" customFormat="1" ht="16.5" customHeight="1">
      <c r="B146" s="33"/>
      <c r="C146" s="195" t="s">
        <v>225</v>
      </c>
      <c r="D146" s="195" t="s">
        <v>221</v>
      </c>
      <c r="E146" s="196" t="s">
        <v>267</v>
      </c>
      <c r="F146" s="197" t="s">
        <v>268</v>
      </c>
      <c r="G146" s="198" t="s">
        <v>251</v>
      </c>
      <c r="H146" s="199">
        <v>0.13200000000000001</v>
      </c>
      <c r="I146" s="200"/>
      <c r="J146" s="201">
        <f>ROUND(I146*H146,2)</f>
        <v>0</v>
      </c>
      <c r="K146" s="197" t="s">
        <v>230</v>
      </c>
      <c r="L146" s="37"/>
      <c r="M146" s="202" t="s">
        <v>1</v>
      </c>
      <c r="N146" s="203" t="s">
        <v>45</v>
      </c>
      <c r="O146" s="65"/>
      <c r="P146" s="204">
        <f>O146*H146</f>
        <v>0</v>
      </c>
      <c r="Q146" s="204">
        <v>0</v>
      </c>
      <c r="R146" s="204">
        <f>Q146*H146</f>
        <v>0</v>
      </c>
      <c r="S146" s="204">
        <v>0</v>
      </c>
      <c r="T146" s="205">
        <f>S146*H146</f>
        <v>0</v>
      </c>
      <c r="AR146" s="206" t="s">
        <v>225</v>
      </c>
      <c r="AT146" s="206" t="s">
        <v>221</v>
      </c>
      <c r="AU146" s="206" t="s">
        <v>89</v>
      </c>
      <c r="AY146" s="16" t="s">
        <v>219</v>
      </c>
      <c r="BE146" s="207">
        <f>IF(N146="základní",J146,0)</f>
        <v>0</v>
      </c>
      <c r="BF146" s="207">
        <f>IF(N146="snížená",J146,0)</f>
        <v>0</v>
      </c>
      <c r="BG146" s="207">
        <f>IF(N146="zákl. přenesená",J146,0)</f>
        <v>0</v>
      </c>
      <c r="BH146" s="207">
        <f>IF(N146="sníž. přenesená",J146,0)</f>
        <v>0</v>
      </c>
      <c r="BI146" s="207">
        <f>IF(N146="nulová",J146,0)</f>
        <v>0</v>
      </c>
      <c r="BJ146" s="16" t="s">
        <v>87</v>
      </c>
      <c r="BK146" s="207">
        <f>ROUND(I146*H146,2)</f>
        <v>0</v>
      </c>
      <c r="BL146" s="16" t="s">
        <v>225</v>
      </c>
      <c r="BM146" s="206" t="s">
        <v>243</v>
      </c>
    </row>
    <row r="147" spans="2:65" s="1" customFormat="1" ht="29.25">
      <c r="B147" s="33"/>
      <c r="C147" s="34"/>
      <c r="D147" s="208" t="s">
        <v>226</v>
      </c>
      <c r="E147" s="34"/>
      <c r="F147" s="209" t="s">
        <v>270</v>
      </c>
      <c r="G147" s="34"/>
      <c r="H147" s="34"/>
      <c r="I147" s="116"/>
      <c r="J147" s="34"/>
      <c r="K147" s="34"/>
      <c r="L147" s="37"/>
      <c r="M147" s="210"/>
      <c r="N147" s="65"/>
      <c r="O147" s="65"/>
      <c r="P147" s="65"/>
      <c r="Q147" s="65"/>
      <c r="R147" s="65"/>
      <c r="S147" s="65"/>
      <c r="T147" s="66"/>
      <c r="AT147" s="16" t="s">
        <v>226</v>
      </c>
      <c r="AU147" s="16" t="s">
        <v>89</v>
      </c>
    </row>
    <row r="148" spans="2:65" s="1" customFormat="1" ht="58.5">
      <c r="B148" s="33"/>
      <c r="C148" s="34"/>
      <c r="D148" s="208" t="s">
        <v>245</v>
      </c>
      <c r="E148" s="34"/>
      <c r="F148" s="233" t="s">
        <v>271</v>
      </c>
      <c r="G148" s="34"/>
      <c r="H148" s="34"/>
      <c r="I148" s="116"/>
      <c r="J148" s="34"/>
      <c r="K148" s="34"/>
      <c r="L148" s="37"/>
      <c r="M148" s="210"/>
      <c r="N148" s="65"/>
      <c r="O148" s="65"/>
      <c r="P148" s="65"/>
      <c r="Q148" s="65"/>
      <c r="R148" s="65"/>
      <c r="S148" s="65"/>
      <c r="T148" s="66"/>
      <c r="AT148" s="16" t="s">
        <v>245</v>
      </c>
      <c r="AU148" s="16" t="s">
        <v>89</v>
      </c>
    </row>
    <row r="149" spans="2:65" s="1" customFormat="1" ht="24" customHeight="1">
      <c r="B149" s="33"/>
      <c r="C149" s="195" t="s">
        <v>248</v>
      </c>
      <c r="D149" s="195" t="s">
        <v>221</v>
      </c>
      <c r="E149" s="196" t="s">
        <v>272</v>
      </c>
      <c r="F149" s="197" t="s">
        <v>273</v>
      </c>
      <c r="G149" s="198" t="s">
        <v>251</v>
      </c>
      <c r="H149" s="199">
        <v>0.13200000000000001</v>
      </c>
      <c r="I149" s="200"/>
      <c r="J149" s="201">
        <f>ROUND(I149*H149,2)</f>
        <v>0</v>
      </c>
      <c r="K149" s="197" t="s">
        <v>1</v>
      </c>
      <c r="L149" s="37"/>
      <c r="M149" s="202" t="s">
        <v>1</v>
      </c>
      <c r="N149" s="203" t="s">
        <v>45</v>
      </c>
      <c r="O149" s="65"/>
      <c r="P149" s="204">
        <f>O149*H149</f>
        <v>0</v>
      </c>
      <c r="Q149" s="204">
        <v>0</v>
      </c>
      <c r="R149" s="204">
        <f>Q149*H149</f>
        <v>0</v>
      </c>
      <c r="S149" s="204">
        <v>0</v>
      </c>
      <c r="T149" s="205">
        <f>S149*H149</f>
        <v>0</v>
      </c>
      <c r="AR149" s="206" t="s">
        <v>225</v>
      </c>
      <c r="AT149" s="206" t="s">
        <v>221</v>
      </c>
      <c r="AU149" s="206" t="s">
        <v>89</v>
      </c>
      <c r="AY149" s="16" t="s">
        <v>219</v>
      </c>
      <c r="BE149" s="207">
        <f>IF(N149="základní",J149,0)</f>
        <v>0</v>
      </c>
      <c r="BF149" s="207">
        <f>IF(N149="snížená",J149,0)</f>
        <v>0</v>
      </c>
      <c r="BG149" s="207">
        <f>IF(N149="zákl. přenesená",J149,0)</f>
        <v>0</v>
      </c>
      <c r="BH149" s="207">
        <f>IF(N149="sníž. přenesená",J149,0)</f>
        <v>0</v>
      </c>
      <c r="BI149" s="207">
        <f>IF(N149="nulová",J149,0)</f>
        <v>0</v>
      </c>
      <c r="BJ149" s="16" t="s">
        <v>87</v>
      </c>
      <c r="BK149" s="207">
        <f>ROUND(I149*H149,2)</f>
        <v>0</v>
      </c>
      <c r="BL149" s="16" t="s">
        <v>225</v>
      </c>
      <c r="BM149" s="206" t="s">
        <v>154</v>
      </c>
    </row>
    <row r="150" spans="2:65" s="1" customFormat="1" ht="19.5">
      <c r="B150" s="33"/>
      <c r="C150" s="34"/>
      <c r="D150" s="208" t="s">
        <v>226</v>
      </c>
      <c r="E150" s="34"/>
      <c r="F150" s="209" t="s">
        <v>458</v>
      </c>
      <c r="G150" s="34"/>
      <c r="H150" s="34"/>
      <c r="I150" s="116"/>
      <c r="J150" s="34"/>
      <c r="K150" s="34"/>
      <c r="L150" s="37"/>
      <c r="M150" s="210"/>
      <c r="N150" s="65"/>
      <c r="O150" s="65"/>
      <c r="P150" s="65"/>
      <c r="Q150" s="65"/>
      <c r="R150" s="65"/>
      <c r="S150" s="65"/>
      <c r="T150" s="66"/>
      <c r="AT150" s="16" t="s">
        <v>226</v>
      </c>
      <c r="AU150" s="16" t="s">
        <v>89</v>
      </c>
    </row>
    <row r="151" spans="2:65" s="1" customFormat="1" ht="68.25">
      <c r="B151" s="33"/>
      <c r="C151" s="34"/>
      <c r="D151" s="208" t="s">
        <v>245</v>
      </c>
      <c r="E151" s="34"/>
      <c r="F151" s="233" t="s">
        <v>459</v>
      </c>
      <c r="G151" s="34"/>
      <c r="H151" s="34"/>
      <c r="I151" s="116"/>
      <c r="J151" s="34"/>
      <c r="K151" s="34"/>
      <c r="L151" s="37"/>
      <c r="M151" s="210"/>
      <c r="N151" s="65"/>
      <c r="O151" s="65"/>
      <c r="P151" s="65"/>
      <c r="Q151" s="65"/>
      <c r="R151" s="65"/>
      <c r="S151" s="65"/>
      <c r="T151" s="66"/>
      <c r="AT151" s="16" t="s">
        <v>245</v>
      </c>
      <c r="AU151" s="16" t="s">
        <v>89</v>
      </c>
    </row>
    <row r="152" spans="2:65" s="11" customFormat="1" ht="22.9" customHeight="1">
      <c r="B152" s="179"/>
      <c r="C152" s="180"/>
      <c r="D152" s="181" t="s">
        <v>79</v>
      </c>
      <c r="E152" s="193" t="s">
        <v>386</v>
      </c>
      <c r="F152" s="193" t="s">
        <v>387</v>
      </c>
      <c r="G152" s="180"/>
      <c r="H152" s="180"/>
      <c r="I152" s="183"/>
      <c r="J152" s="194">
        <f>BK152</f>
        <v>0</v>
      </c>
      <c r="K152" s="180"/>
      <c r="L152" s="185"/>
      <c r="M152" s="186"/>
      <c r="N152" s="187"/>
      <c r="O152" s="187"/>
      <c r="P152" s="188">
        <f>SUM(P153:P155)</f>
        <v>0</v>
      </c>
      <c r="Q152" s="187"/>
      <c r="R152" s="188">
        <f>SUM(R153:R155)</f>
        <v>0</v>
      </c>
      <c r="S152" s="187"/>
      <c r="T152" s="189">
        <f>SUM(T153:T155)</f>
        <v>0</v>
      </c>
      <c r="AR152" s="190" t="s">
        <v>87</v>
      </c>
      <c r="AT152" s="191" t="s">
        <v>79</v>
      </c>
      <c r="AU152" s="191" t="s">
        <v>87</v>
      </c>
      <c r="AY152" s="190" t="s">
        <v>219</v>
      </c>
      <c r="BK152" s="192">
        <f>SUM(BK153:BK155)</f>
        <v>0</v>
      </c>
    </row>
    <row r="153" spans="2:65" s="1" customFormat="1" ht="16.5" customHeight="1">
      <c r="B153" s="33"/>
      <c r="C153" s="195" t="s">
        <v>239</v>
      </c>
      <c r="D153" s="195" t="s">
        <v>221</v>
      </c>
      <c r="E153" s="196" t="s">
        <v>275</v>
      </c>
      <c r="F153" s="197" t="s">
        <v>276</v>
      </c>
      <c r="G153" s="198" t="s">
        <v>251</v>
      </c>
      <c r="H153" s="199">
        <v>0.16</v>
      </c>
      <c r="I153" s="200"/>
      <c r="J153" s="201">
        <f>ROUND(I153*H153,2)</f>
        <v>0</v>
      </c>
      <c r="K153" s="197" t="s">
        <v>230</v>
      </c>
      <c r="L153" s="37"/>
      <c r="M153" s="202" t="s">
        <v>1</v>
      </c>
      <c r="N153" s="203" t="s">
        <v>45</v>
      </c>
      <c r="O153" s="65"/>
      <c r="P153" s="204">
        <f>O153*H153</f>
        <v>0</v>
      </c>
      <c r="Q153" s="204">
        <v>0</v>
      </c>
      <c r="R153" s="204">
        <f>Q153*H153</f>
        <v>0</v>
      </c>
      <c r="S153" s="204">
        <v>0</v>
      </c>
      <c r="T153" s="205">
        <f>S153*H153</f>
        <v>0</v>
      </c>
      <c r="AR153" s="206" t="s">
        <v>225</v>
      </c>
      <c r="AT153" s="206" t="s">
        <v>221</v>
      </c>
      <c r="AU153" s="206" t="s">
        <v>89</v>
      </c>
      <c r="AY153" s="16" t="s">
        <v>219</v>
      </c>
      <c r="BE153" s="207">
        <f>IF(N153="základní",J153,0)</f>
        <v>0</v>
      </c>
      <c r="BF153" s="207">
        <f>IF(N153="snížená",J153,0)</f>
        <v>0</v>
      </c>
      <c r="BG153" s="207">
        <f>IF(N153="zákl. přenesená",J153,0)</f>
        <v>0</v>
      </c>
      <c r="BH153" s="207">
        <f>IF(N153="sníž. přenesená",J153,0)</f>
        <v>0</v>
      </c>
      <c r="BI153" s="207">
        <f>IF(N153="nulová",J153,0)</f>
        <v>0</v>
      </c>
      <c r="BJ153" s="16" t="s">
        <v>87</v>
      </c>
      <c r="BK153" s="207">
        <f>ROUND(I153*H153,2)</f>
        <v>0</v>
      </c>
      <c r="BL153" s="16" t="s">
        <v>225</v>
      </c>
      <c r="BM153" s="206" t="s">
        <v>178</v>
      </c>
    </row>
    <row r="154" spans="2:65" s="1" customFormat="1" ht="19.5">
      <c r="B154" s="33"/>
      <c r="C154" s="34"/>
      <c r="D154" s="208" t="s">
        <v>226</v>
      </c>
      <c r="E154" s="34"/>
      <c r="F154" s="209" t="s">
        <v>278</v>
      </c>
      <c r="G154" s="34"/>
      <c r="H154" s="34"/>
      <c r="I154" s="116"/>
      <c r="J154" s="34"/>
      <c r="K154" s="34"/>
      <c r="L154" s="37"/>
      <c r="M154" s="210"/>
      <c r="N154" s="65"/>
      <c r="O154" s="65"/>
      <c r="P154" s="65"/>
      <c r="Q154" s="65"/>
      <c r="R154" s="65"/>
      <c r="S154" s="65"/>
      <c r="T154" s="66"/>
      <c r="AT154" s="16" t="s">
        <v>226</v>
      </c>
      <c r="AU154" s="16" t="s">
        <v>89</v>
      </c>
    </row>
    <row r="155" spans="2:65" s="1" customFormat="1" ht="29.25">
      <c r="B155" s="33"/>
      <c r="C155" s="34"/>
      <c r="D155" s="208" t="s">
        <v>245</v>
      </c>
      <c r="E155" s="34"/>
      <c r="F155" s="233" t="s">
        <v>279</v>
      </c>
      <c r="G155" s="34"/>
      <c r="H155" s="34"/>
      <c r="I155" s="116"/>
      <c r="J155" s="34"/>
      <c r="K155" s="34"/>
      <c r="L155" s="37"/>
      <c r="M155" s="210"/>
      <c r="N155" s="65"/>
      <c r="O155" s="65"/>
      <c r="P155" s="65"/>
      <c r="Q155" s="65"/>
      <c r="R155" s="65"/>
      <c r="S155" s="65"/>
      <c r="T155" s="66"/>
      <c r="AT155" s="16" t="s">
        <v>245</v>
      </c>
      <c r="AU155" s="16" t="s">
        <v>89</v>
      </c>
    </row>
    <row r="156" spans="2:65" s="11" customFormat="1" ht="25.9" customHeight="1">
      <c r="B156" s="179"/>
      <c r="C156" s="180"/>
      <c r="D156" s="181" t="s">
        <v>79</v>
      </c>
      <c r="E156" s="182" t="s">
        <v>388</v>
      </c>
      <c r="F156" s="182" t="s">
        <v>389</v>
      </c>
      <c r="G156" s="180"/>
      <c r="H156" s="180"/>
      <c r="I156" s="183"/>
      <c r="J156" s="184">
        <f>BK156</f>
        <v>0</v>
      </c>
      <c r="K156" s="180"/>
      <c r="L156" s="185"/>
      <c r="M156" s="186"/>
      <c r="N156" s="187"/>
      <c r="O156" s="187"/>
      <c r="P156" s="188">
        <f>P157</f>
        <v>0</v>
      </c>
      <c r="Q156" s="187"/>
      <c r="R156" s="188">
        <f>R157</f>
        <v>3.2000000000000003E-4</v>
      </c>
      <c r="S156" s="187"/>
      <c r="T156" s="189">
        <f>T157</f>
        <v>0</v>
      </c>
      <c r="AR156" s="190" t="s">
        <v>89</v>
      </c>
      <c r="AT156" s="191" t="s">
        <v>79</v>
      </c>
      <c r="AU156" s="191" t="s">
        <v>80</v>
      </c>
      <c r="AY156" s="190" t="s">
        <v>219</v>
      </c>
      <c r="BK156" s="192">
        <f>BK157</f>
        <v>0</v>
      </c>
    </row>
    <row r="157" spans="2:65" s="11" customFormat="1" ht="22.9" customHeight="1">
      <c r="B157" s="179"/>
      <c r="C157" s="180"/>
      <c r="D157" s="181" t="s">
        <v>79</v>
      </c>
      <c r="E157" s="193" t="s">
        <v>390</v>
      </c>
      <c r="F157" s="193" t="s">
        <v>391</v>
      </c>
      <c r="G157" s="180"/>
      <c r="H157" s="180"/>
      <c r="I157" s="183"/>
      <c r="J157" s="194">
        <f>BK157</f>
        <v>0</v>
      </c>
      <c r="K157" s="180"/>
      <c r="L157" s="185"/>
      <c r="M157" s="186"/>
      <c r="N157" s="187"/>
      <c r="O157" s="187"/>
      <c r="P157" s="188">
        <f>SUM(P158:P169)</f>
        <v>0</v>
      </c>
      <c r="Q157" s="187"/>
      <c r="R157" s="188">
        <f>SUM(R158:R169)</f>
        <v>3.2000000000000003E-4</v>
      </c>
      <c r="S157" s="187"/>
      <c r="T157" s="189">
        <f>SUM(T158:T169)</f>
        <v>0</v>
      </c>
      <c r="AR157" s="190" t="s">
        <v>89</v>
      </c>
      <c r="AT157" s="191" t="s">
        <v>79</v>
      </c>
      <c r="AU157" s="191" t="s">
        <v>87</v>
      </c>
      <c r="AY157" s="190" t="s">
        <v>219</v>
      </c>
      <c r="BK157" s="192">
        <f>SUM(BK158:BK169)</f>
        <v>0</v>
      </c>
    </row>
    <row r="158" spans="2:65" s="1" customFormat="1" ht="24" customHeight="1">
      <c r="B158" s="33"/>
      <c r="C158" s="195" t="s">
        <v>263</v>
      </c>
      <c r="D158" s="195" t="s">
        <v>221</v>
      </c>
      <c r="E158" s="196" t="s">
        <v>460</v>
      </c>
      <c r="F158" s="197" t="s">
        <v>461</v>
      </c>
      <c r="G158" s="198" t="s">
        <v>308</v>
      </c>
      <c r="H158" s="199">
        <v>0.2</v>
      </c>
      <c r="I158" s="200"/>
      <c r="J158" s="201">
        <f>ROUND(I158*H158,2)</f>
        <v>0</v>
      </c>
      <c r="K158" s="197" t="s">
        <v>230</v>
      </c>
      <c r="L158" s="37"/>
      <c r="M158" s="202" t="s">
        <v>1</v>
      </c>
      <c r="N158" s="203" t="s">
        <v>45</v>
      </c>
      <c r="O158" s="65"/>
      <c r="P158" s="204">
        <f>O158*H158</f>
        <v>0</v>
      </c>
      <c r="Q158" s="204">
        <v>4.0000000000000002E-4</v>
      </c>
      <c r="R158" s="204">
        <f>Q158*H158</f>
        <v>8.0000000000000007E-5</v>
      </c>
      <c r="S158" s="204">
        <v>0</v>
      </c>
      <c r="T158" s="205">
        <f>S158*H158</f>
        <v>0</v>
      </c>
      <c r="AR158" s="206" t="s">
        <v>259</v>
      </c>
      <c r="AT158" s="206" t="s">
        <v>221</v>
      </c>
      <c r="AU158" s="206" t="s">
        <v>89</v>
      </c>
      <c r="AY158" s="16" t="s">
        <v>219</v>
      </c>
      <c r="BE158" s="207">
        <f>IF(N158="základní",J158,0)</f>
        <v>0</v>
      </c>
      <c r="BF158" s="207">
        <f>IF(N158="snížená",J158,0)</f>
        <v>0</v>
      </c>
      <c r="BG158" s="207">
        <f>IF(N158="zákl. přenesená",J158,0)</f>
        <v>0</v>
      </c>
      <c r="BH158" s="207">
        <f>IF(N158="sníž. přenesená",J158,0)</f>
        <v>0</v>
      </c>
      <c r="BI158" s="207">
        <f>IF(N158="nulová",J158,0)</f>
        <v>0</v>
      </c>
      <c r="BJ158" s="16" t="s">
        <v>87</v>
      </c>
      <c r="BK158" s="207">
        <f>ROUND(I158*H158,2)</f>
        <v>0</v>
      </c>
      <c r="BL158" s="16" t="s">
        <v>259</v>
      </c>
      <c r="BM158" s="206" t="s">
        <v>252</v>
      </c>
    </row>
    <row r="159" spans="2:65" s="1" customFormat="1" ht="19.5">
      <c r="B159" s="33"/>
      <c r="C159" s="34"/>
      <c r="D159" s="208" t="s">
        <v>226</v>
      </c>
      <c r="E159" s="34"/>
      <c r="F159" s="209" t="s">
        <v>462</v>
      </c>
      <c r="G159" s="34"/>
      <c r="H159" s="34"/>
      <c r="I159" s="116"/>
      <c r="J159" s="34"/>
      <c r="K159" s="34"/>
      <c r="L159" s="37"/>
      <c r="M159" s="210"/>
      <c r="N159" s="65"/>
      <c r="O159" s="65"/>
      <c r="P159" s="65"/>
      <c r="Q159" s="65"/>
      <c r="R159" s="65"/>
      <c r="S159" s="65"/>
      <c r="T159" s="66"/>
      <c r="AT159" s="16" t="s">
        <v>226</v>
      </c>
      <c r="AU159" s="16" t="s">
        <v>89</v>
      </c>
    </row>
    <row r="160" spans="2:65" s="1" customFormat="1" ht="29.25">
      <c r="B160" s="33"/>
      <c r="C160" s="34"/>
      <c r="D160" s="208" t="s">
        <v>245</v>
      </c>
      <c r="E160" s="34"/>
      <c r="F160" s="233" t="s">
        <v>463</v>
      </c>
      <c r="G160" s="34"/>
      <c r="H160" s="34"/>
      <c r="I160" s="116"/>
      <c r="J160" s="34"/>
      <c r="K160" s="34"/>
      <c r="L160" s="37"/>
      <c r="M160" s="210"/>
      <c r="N160" s="65"/>
      <c r="O160" s="65"/>
      <c r="P160" s="65"/>
      <c r="Q160" s="65"/>
      <c r="R160" s="65"/>
      <c r="S160" s="65"/>
      <c r="T160" s="66"/>
      <c r="AT160" s="16" t="s">
        <v>245</v>
      </c>
      <c r="AU160" s="16" t="s">
        <v>89</v>
      </c>
    </row>
    <row r="161" spans="2:65" s="12" customFormat="1" ht="11.25">
      <c r="B161" s="211"/>
      <c r="C161" s="212"/>
      <c r="D161" s="208" t="s">
        <v>232</v>
      </c>
      <c r="E161" s="213" t="s">
        <v>1</v>
      </c>
      <c r="F161" s="214" t="s">
        <v>464</v>
      </c>
      <c r="G161" s="212"/>
      <c r="H161" s="215">
        <v>0.2</v>
      </c>
      <c r="I161" s="216"/>
      <c r="J161" s="212"/>
      <c r="K161" s="212"/>
      <c r="L161" s="217"/>
      <c r="M161" s="218"/>
      <c r="N161" s="219"/>
      <c r="O161" s="219"/>
      <c r="P161" s="219"/>
      <c r="Q161" s="219"/>
      <c r="R161" s="219"/>
      <c r="S161" s="219"/>
      <c r="T161" s="220"/>
      <c r="AT161" s="221" t="s">
        <v>232</v>
      </c>
      <c r="AU161" s="221" t="s">
        <v>89</v>
      </c>
      <c r="AV161" s="12" t="s">
        <v>89</v>
      </c>
      <c r="AW161" s="12" t="s">
        <v>36</v>
      </c>
      <c r="AX161" s="12" t="s">
        <v>80</v>
      </c>
      <c r="AY161" s="221" t="s">
        <v>219</v>
      </c>
    </row>
    <row r="162" spans="2:65" s="13" customFormat="1" ht="11.25">
      <c r="B162" s="222"/>
      <c r="C162" s="223"/>
      <c r="D162" s="208" t="s">
        <v>232</v>
      </c>
      <c r="E162" s="224" t="s">
        <v>1</v>
      </c>
      <c r="F162" s="225" t="s">
        <v>234</v>
      </c>
      <c r="G162" s="223"/>
      <c r="H162" s="226">
        <v>0.2</v>
      </c>
      <c r="I162" s="227"/>
      <c r="J162" s="223"/>
      <c r="K162" s="223"/>
      <c r="L162" s="228"/>
      <c r="M162" s="229"/>
      <c r="N162" s="230"/>
      <c r="O162" s="230"/>
      <c r="P162" s="230"/>
      <c r="Q162" s="230"/>
      <c r="R162" s="230"/>
      <c r="S162" s="230"/>
      <c r="T162" s="231"/>
      <c r="AT162" s="232" t="s">
        <v>232</v>
      </c>
      <c r="AU162" s="232" t="s">
        <v>89</v>
      </c>
      <c r="AV162" s="13" t="s">
        <v>225</v>
      </c>
      <c r="AW162" s="13" t="s">
        <v>36</v>
      </c>
      <c r="AX162" s="13" t="s">
        <v>87</v>
      </c>
      <c r="AY162" s="232" t="s">
        <v>219</v>
      </c>
    </row>
    <row r="163" spans="2:65" s="1" customFormat="1" ht="24" customHeight="1">
      <c r="B163" s="33"/>
      <c r="C163" s="252" t="s">
        <v>243</v>
      </c>
      <c r="D163" s="252" t="s">
        <v>355</v>
      </c>
      <c r="E163" s="253" t="s">
        <v>465</v>
      </c>
      <c r="F163" s="254" t="s">
        <v>466</v>
      </c>
      <c r="G163" s="255" t="s">
        <v>308</v>
      </c>
      <c r="H163" s="256">
        <v>0.24</v>
      </c>
      <c r="I163" s="257"/>
      <c r="J163" s="258">
        <f>ROUND(I163*H163,2)</f>
        <v>0</v>
      </c>
      <c r="K163" s="254" t="s">
        <v>1</v>
      </c>
      <c r="L163" s="259"/>
      <c r="M163" s="260" t="s">
        <v>1</v>
      </c>
      <c r="N163" s="261" t="s">
        <v>45</v>
      </c>
      <c r="O163" s="65"/>
      <c r="P163" s="204">
        <f>O163*H163</f>
        <v>0</v>
      </c>
      <c r="Q163" s="204">
        <v>1E-3</v>
      </c>
      <c r="R163" s="204">
        <f>Q163*H163</f>
        <v>2.4000000000000001E-4</v>
      </c>
      <c r="S163" s="204">
        <v>0</v>
      </c>
      <c r="T163" s="205">
        <f>S163*H163</f>
        <v>0</v>
      </c>
      <c r="AR163" s="206" t="s">
        <v>366</v>
      </c>
      <c r="AT163" s="206" t="s">
        <v>355</v>
      </c>
      <c r="AU163" s="206" t="s">
        <v>89</v>
      </c>
      <c r="AY163" s="16" t="s">
        <v>219</v>
      </c>
      <c r="BE163" s="207">
        <f>IF(N163="základní",J163,0)</f>
        <v>0</v>
      </c>
      <c r="BF163" s="207">
        <f>IF(N163="snížená",J163,0)</f>
        <v>0</v>
      </c>
      <c r="BG163" s="207">
        <f>IF(N163="zákl. přenesená",J163,0)</f>
        <v>0</v>
      </c>
      <c r="BH163" s="207">
        <f>IF(N163="sníž. přenesená",J163,0)</f>
        <v>0</v>
      </c>
      <c r="BI163" s="207">
        <f>IF(N163="nulová",J163,0)</f>
        <v>0</v>
      </c>
      <c r="BJ163" s="16" t="s">
        <v>87</v>
      </c>
      <c r="BK163" s="207">
        <f>ROUND(I163*H163,2)</f>
        <v>0</v>
      </c>
      <c r="BL163" s="16" t="s">
        <v>259</v>
      </c>
      <c r="BM163" s="206" t="s">
        <v>259</v>
      </c>
    </row>
    <row r="164" spans="2:65" s="1" customFormat="1" ht="19.5">
      <c r="B164" s="33"/>
      <c r="C164" s="34"/>
      <c r="D164" s="208" t="s">
        <v>226</v>
      </c>
      <c r="E164" s="34"/>
      <c r="F164" s="209" t="s">
        <v>466</v>
      </c>
      <c r="G164" s="34"/>
      <c r="H164" s="34"/>
      <c r="I164" s="116"/>
      <c r="J164" s="34"/>
      <c r="K164" s="34"/>
      <c r="L164" s="37"/>
      <c r="M164" s="210"/>
      <c r="N164" s="65"/>
      <c r="O164" s="65"/>
      <c r="P164" s="65"/>
      <c r="Q164" s="65"/>
      <c r="R164" s="65"/>
      <c r="S164" s="65"/>
      <c r="T164" s="66"/>
      <c r="AT164" s="16" t="s">
        <v>226</v>
      </c>
      <c r="AU164" s="16" t="s">
        <v>89</v>
      </c>
    </row>
    <row r="165" spans="2:65" s="12" customFormat="1" ht="11.25">
      <c r="B165" s="211"/>
      <c r="C165" s="212"/>
      <c r="D165" s="208" t="s">
        <v>232</v>
      </c>
      <c r="E165" s="213" t="s">
        <v>1</v>
      </c>
      <c r="F165" s="214" t="s">
        <v>467</v>
      </c>
      <c r="G165" s="212"/>
      <c r="H165" s="215">
        <v>0.24</v>
      </c>
      <c r="I165" s="216"/>
      <c r="J165" s="212"/>
      <c r="K165" s="212"/>
      <c r="L165" s="217"/>
      <c r="M165" s="218"/>
      <c r="N165" s="219"/>
      <c r="O165" s="219"/>
      <c r="P165" s="219"/>
      <c r="Q165" s="219"/>
      <c r="R165" s="219"/>
      <c r="S165" s="219"/>
      <c r="T165" s="220"/>
      <c r="AT165" s="221" t="s">
        <v>232</v>
      </c>
      <c r="AU165" s="221" t="s">
        <v>89</v>
      </c>
      <c r="AV165" s="12" t="s">
        <v>89</v>
      </c>
      <c r="AW165" s="12" t="s">
        <v>36</v>
      </c>
      <c r="AX165" s="12" t="s">
        <v>80</v>
      </c>
      <c r="AY165" s="221" t="s">
        <v>219</v>
      </c>
    </row>
    <row r="166" spans="2:65" s="13" customFormat="1" ht="11.25">
      <c r="B166" s="222"/>
      <c r="C166" s="223"/>
      <c r="D166" s="208" t="s">
        <v>232</v>
      </c>
      <c r="E166" s="224" t="s">
        <v>1</v>
      </c>
      <c r="F166" s="225" t="s">
        <v>234</v>
      </c>
      <c r="G166" s="223"/>
      <c r="H166" s="226">
        <v>0.24</v>
      </c>
      <c r="I166" s="227"/>
      <c r="J166" s="223"/>
      <c r="K166" s="223"/>
      <c r="L166" s="228"/>
      <c r="M166" s="229"/>
      <c r="N166" s="230"/>
      <c r="O166" s="230"/>
      <c r="P166" s="230"/>
      <c r="Q166" s="230"/>
      <c r="R166" s="230"/>
      <c r="S166" s="230"/>
      <c r="T166" s="231"/>
      <c r="AT166" s="232" t="s">
        <v>232</v>
      </c>
      <c r="AU166" s="232" t="s">
        <v>89</v>
      </c>
      <c r="AV166" s="13" t="s">
        <v>225</v>
      </c>
      <c r="AW166" s="13" t="s">
        <v>36</v>
      </c>
      <c r="AX166" s="13" t="s">
        <v>87</v>
      </c>
      <c r="AY166" s="232" t="s">
        <v>219</v>
      </c>
    </row>
    <row r="167" spans="2:65" s="1" customFormat="1" ht="24" customHeight="1">
      <c r="B167" s="33"/>
      <c r="C167" s="195" t="s">
        <v>261</v>
      </c>
      <c r="D167" s="195" t="s">
        <v>221</v>
      </c>
      <c r="E167" s="196" t="s">
        <v>398</v>
      </c>
      <c r="F167" s="197" t="s">
        <v>399</v>
      </c>
      <c r="G167" s="198" t="s">
        <v>286</v>
      </c>
      <c r="H167" s="237"/>
      <c r="I167" s="200"/>
      <c r="J167" s="201">
        <f>ROUND(I167*H167,2)</f>
        <v>0</v>
      </c>
      <c r="K167" s="197" t="s">
        <v>230</v>
      </c>
      <c r="L167" s="37"/>
      <c r="M167" s="202" t="s">
        <v>1</v>
      </c>
      <c r="N167" s="203" t="s">
        <v>45</v>
      </c>
      <c r="O167" s="65"/>
      <c r="P167" s="204">
        <f>O167*H167</f>
        <v>0</v>
      </c>
      <c r="Q167" s="204">
        <v>0</v>
      </c>
      <c r="R167" s="204">
        <f>Q167*H167</f>
        <v>0</v>
      </c>
      <c r="S167" s="204">
        <v>0</v>
      </c>
      <c r="T167" s="205">
        <f>S167*H167</f>
        <v>0</v>
      </c>
      <c r="AR167" s="206" t="s">
        <v>259</v>
      </c>
      <c r="AT167" s="206" t="s">
        <v>221</v>
      </c>
      <c r="AU167" s="206" t="s">
        <v>89</v>
      </c>
      <c r="AY167" s="16" t="s">
        <v>219</v>
      </c>
      <c r="BE167" s="207">
        <f>IF(N167="základní",J167,0)</f>
        <v>0</v>
      </c>
      <c r="BF167" s="207">
        <f>IF(N167="snížená",J167,0)</f>
        <v>0</v>
      </c>
      <c r="BG167" s="207">
        <f>IF(N167="zákl. přenesená",J167,0)</f>
        <v>0</v>
      </c>
      <c r="BH167" s="207">
        <f>IF(N167="sníž. přenesená",J167,0)</f>
        <v>0</v>
      </c>
      <c r="BI167" s="207">
        <f>IF(N167="nulová",J167,0)</f>
        <v>0</v>
      </c>
      <c r="BJ167" s="16" t="s">
        <v>87</v>
      </c>
      <c r="BK167" s="207">
        <f>ROUND(I167*H167,2)</f>
        <v>0</v>
      </c>
      <c r="BL167" s="16" t="s">
        <v>259</v>
      </c>
      <c r="BM167" s="206" t="s">
        <v>468</v>
      </c>
    </row>
    <row r="168" spans="2:65" s="1" customFormat="1" ht="29.25">
      <c r="B168" s="33"/>
      <c r="C168" s="34"/>
      <c r="D168" s="208" t="s">
        <v>226</v>
      </c>
      <c r="E168" s="34"/>
      <c r="F168" s="209" t="s">
        <v>401</v>
      </c>
      <c r="G168" s="34"/>
      <c r="H168" s="34"/>
      <c r="I168" s="116"/>
      <c r="J168" s="34"/>
      <c r="K168" s="34"/>
      <c r="L168" s="37"/>
      <c r="M168" s="210"/>
      <c r="N168" s="65"/>
      <c r="O168" s="65"/>
      <c r="P168" s="65"/>
      <c r="Q168" s="65"/>
      <c r="R168" s="65"/>
      <c r="S168" s="65"/>
      <c r="T168" s="66"/>
      <c r="AT168" s="16" t="s">
        <v>226</v>
      </c>
      <c r="AU168" s="16" t="s">
        <v>89</v>
      </c>
    </row>
    <row r="169" spans="2:65" s="1" customFormat="1" ht="107.25">
      <c r="B169" s="33"/>
      <c r="C169" s="34"/>
      <c r="D169" s="208" t="s">
        <v>245</v>
      </c>
      <c r="E169" s="34"/>
      <c r="F169" s="233" t="s">
        <v>402</v>
      </c>
      <c r="G169" s="34"/>
      <c r="H169" s="34"/>
      <c r="I169" s="116"/>
      <c r="J169" s="34"/>
      <c r="K169" s="34"/>
      <c r="L169" s="37"/>
      <c r="M169" s="234"/>
      <c r="N169" s="235"/>
      <c r="O169" s="235"/>
      <c r="P169" s="235"/>
      <c r="Q169" s="235"/>
      <c r="R169" s="235"/>
      <c r="S169" s="235"/>
      <c r="T169" s="236"/>
      <c r="AT169" s="16" t="s">
        <v>245</v>
      </c>
      <c r="AU169" s="16" t="s">
        <v>89</v>
      </c>
    </row>
    <row r="170" spans="2:65" s="1" customFormat="1" ht="6.95" customHeight="1">
      <c r="B170" s="48"/>
      <c r="C170" s="49"/>
      <c r="D170" s="49"/>
      <c r="E170" s="49"/>
      <c r="F170" s="49"/>
      <c r="G170" s="49"/>
      <c r="H170" s="49"/>
      <c r="I170" s="147"/>
      <c r="J170" s="49"/>
      <c r="K170" s="49"/>
      <c r="L170" s="37"/>
    </row>
  </sheetData>
  <sheetProtection algorithmName="SHA-512" hashValue="h2rlNKWOTNanCBLG+sBmCwCJRCIVVrt9cN8l2Tpb38/KNbJNOTs51X9GOK2AS8P+KGkyvinrUhl8OI5R45baFQ==" saltValue="UDEmB60aPiDM1O7kJ+yKuot2Ln/gpdGZOs2XTm6s01Bq99lJO96FRO6M7of1ncCwi9QLrIPGk3bvl1xtoL7wag==" spinCount="100000" sheet="1" objects="1" scenarios="1" formatColumns="0" formatRows="0" autoFilter="0"/>
  <autoFilter ref="C127:K169"/>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5"/>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9"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3"/>
      <c r="M2" s="273"/>
      <c r="N2" s="273"/>
      <c r="O2" s="273"/>
      <c r="P2" s="273"/>
      <c r="Q2" s="273"/>
      <c r="R2" s="273"/>
      <c r="S2" s="273"/>
      <c r="T2" s="273"/>
      <c r="U2" s="273"/>
      <c r="V2" s="273"/>
      <c r="AT2" s="16" t="s">
        <v>186</v>
      </c>
    </row>
    <row r="3" spans="2:46" ht="6.95" customHeight="1">
      <c r="B3" s="110"/>
      <c r="C3" s="111"/>
      <c r="D3" s="111"/>
      <c r="E3" s="111"/>
      <c r="F3" s="111"/>
      <c r="G3" s="111"/>
      <c r="H3" s="111"/>
      <c r="I3" s="112"/>
      <c r="J3" s="111"/>
      <c r="K3" s="111"/>
      <c r="L3" s="19"/>
      <c r="AT3" s="16" t="s">
        <v>89</v>
      </c>
    </row>
    <row r="4" spans="2:46" ht="24.95" customHeight="1">
      <c r="B4" s="19"/>
      <c r="D4" s="113" t="s">
        <v>187</v>
      </c>
      <c r="L4" s="19"/>
      <c r="M4" s="114" t="s">
        <v>10</v>
      </c>
      <c r="AT4" s="16" t="s">
        <v>4</v>
      </c>
    </row>
    <row r="5" spans="2:46" ht="6.95" customHeight="1">
      <c r="B5" s="19"/>
      <c r="L5" s="19"/>
    </row>
    <row r="6" spans="2:46" ht="12" customHeight="1">
      <c r="B6" s="19"/>
      <c r="D6" s="115" t="s">
        <v>16</v>
      </c>
      <c r="L6" s="19"/>
    </row>
    <row r="7" spans="2:46" ht="16.5" customHeight="1">
      <c r="B7" s="19"/>
      <c r="E7" s="307" t="str">
        <f>'Rekapitulace stavby'!K6</f>
        <v>PPV, ř.km 0,000-18,500 - oprava betonového pláště</v>
      </c>
      <c r="F7" s="308"/>
      <c r="G7" s="308"/>
      <c r="H7" s="308"/>
      <c r="L7" s="19"/>
    </row>
    <row r="8" spans="2:46" ht="12" customHeight="1">
      <c r="B8" s="19"/>
      <c r="D8" s="115" t="s">
        <v>188</v>
      </c>
      <c r="L8" s="19"/>
    </row>
    <row r="9" spans="2:46" s="1" customFormat="1" ht="16.5" customHeight="1">
      <c r="B9" s="37"/>
      <c r="E9" s="307" t="s">
        <v>443</v>
      </c>
      <c r="F9" s="309"/>
      <c r="G9" s="309"/>
      <c r="H9" s="309"/>
      <c r="I9" s="116"/>
      <c r="L9" s="37"/>
    </row>
    <row r="10" spans="2:46" s="1" customFormat="1" ht="12" customHeight="1">
      <c r="B10" s="37"/>
      <c r="D10" s="115" t="s">
        <v>190</v>
      </c>
      <c r="I10" s="116"/>
      <c r="L10" s="37"/>
    </row>
    <row r="11" spans="2:46" s="1" customFormat="1" ht="36.950000000000003" customHeight="1">
      <c r="B11" s="37"/>
      <c r="E11" s="310" t="s">
        <v>469</v>
      </c>
      <c r="F11" s="309"/>
      <c r="G11" s="309"/>
      <c r="H11" s="309"/>
      <c r="I11" s="116"/>
      <c r="L11" s="37"/>
    </row>
    <row r="12" spans="2:46" s="1" customFormat="1" ht="11.25">
      <c r="B12" s="37"/>
      <c r="I12" s="116"/>
      <c r="L12" s="37"/>
    </row>
    <row r="13" spans="2:46" s="1" customFormat="1" ht="12" customHeight="1">
      <c r="B13" s="37"/>
      <c r="D13" s="115" t="s">
        <v>18</v>
      </c>
      <c r="F13" s="104" t="s">
        <v>1</v>
      </c>
      <c r="I13" s="117" t="s">
        <v>19</v>
      </c>
      <c r="J13" s="104" t="s">
        <v>1</v>
      </c>
      <c r="L13" s="37"/>
    </row>
    <row r="14" spans="2:46" s="1" customFormat="1" ht="12" customHeight="1">
      <c r="B14" s="37"/>
      <c r="D14" s="115" t="s">
        <v>20</v>
      </c>
      <c r="F14" s="104" t="s">
        <v>21</v>
      </c>
      <c r="I14" s="117" t="s">
        <v>22</v>
      </c>
      <c r="J14" s="118" t="str">
        <f>'Rekapitulace stavby'!AN8</f>
        <v>13. 5. 2019</v>
      </c>
      <c r="L14" s="37"/>
    </row>
    <row r="15" spans="2:46" s="1" customFormat="1" ht="10.9" customHeight="1">
      <c r="B15" s="37"/>
      <c r="I15" s="116"/>
      <c r="L15" s="37"/>
    </row>
    <row r="16" spans="2:46" s="1" customFormat="1" ht="12" customHeight="1">
      <c r="B16" s="37"/>
      <c r="D16" s="115" t="s">
        <v>24</v>
      </c>
      <c r="I16" s="117" t="s">
        <v>25</v>
      </c>
      <c r="J16" s="104" t="str">
        <f>IF('Rekapitulace stavby'!AN10="","",'Rekapitulace stavby'!AN10)</f>
        <v>70889988</v>
      </c>
      <c r="L16" s="37"/>
    </row>
    <row r="17" spans="2:12" s="1" customFormat="1" ht="18" customHeight="1">
      <c r="B17" s="37"/>
      <c r="E17" s="104" t="str">
        <f>IF('Rekapitulace stavby'!E11="","",'Rekapitulace stavby'!E11)</f>
        <v>Povodí Ohře, s.p.</v>
      </c>
      <c r="I17" s="117" t="s">
        <v>28</v>
      </c>
      <c r="J17" s="104" t="str">
        <f>IF('Rekapitulace stavby'!AN11="","",'Rekapitulace stavby'!AN11)</f>
        <v>CZ70889988</v>
      </c>
      <c r="L17" s="37"/>
    </row>
    <row r="18" spans="2:12" s="1" customFormat="1" ht="6.95" customHeight="1">
      <c r="B18" s="37"/>
      <c r="I18" s="116"/>
      <c r="L18" s="37"/>
    </row>
    <row r="19" spans="2:12" s="1" customFormat="1" ht="12" customHeight="1">
      <c r="B19" s="37"/>
      <c r="D19" s="115" t="s">
        <v>30</v>
      </c>
      <c r="I19" s="117" t="s">
        <v>25</v>
      </c>
      <c r="J19" s="29" t="str">
        <f>'Rekapitulace stavby'!AN13</f>
        <v>Vyplň údaj</v>
      </c>
      <c r="L19" s="37"/>
    </row>
    <row r="20" spans="2:12" s="1" customFormat="1" ht="18" customHeight="1">
      <c r="B20" s="37"/>
      <c r="E20" s="311" t="str">
        <f>'Rekapitulace stavby'!E14</f>
        <v>Vyplň údaj</v>
      </c>
      <c r="F20" s="312"/>
      <c r="G20" s="312"/>
      <c r="H20" s="312"/>
      <c r="I20" s="117" t="s">
        <v>28</v>
      </c>
      <c r="J20" s="29" t="str">
        <f>'Rekapitulace stavby'!AN14</f>
        <v>Vyplň údaj</v>
      </c>
      <c r="L20" s="37"/>
    </row>
    <row r="21" spans="2:12" s="1" customFormat="1" ht="6.95" customHeight="1">
      <c r="B21" s="37"/>
      <c r="I21" s="116"/>
      <c r="L21" s="37"/>
    </row>
    <row r="22" spans="2:12" s="1" customFormat="1" ht="12" customHeight="1">
      <c r="B22" s="37"/>
      <c r="D22" s="115" t="s">
        <v>32</v>
      </c>
      <c r="I22" s="117" t="s">
        <v>25</v>
      </c>
      <c r="J22" s="104" t="str">
        <f>IF('Rekapitulace stavby'!AN16="","",'Rekapitulace stavby'!AN16)</f>
        <v>44567430</v>
      </c>
      <c r="L22" s="37"/>
    </row>
    <row r="23" spans="2:12" s="1" customFormat="1" ht="18" customHeight="1">
      <c r="B23" s="37"/>
      <c r="E23" s="104" t="str">
        <f>IF('Rekapitulace stavby'!E17="","",'Rekapitulace stavby'!E17)</f>
        <v xml:space="preserve">AZ Consult, spol. s r.o. </v>
      </c>
      <c r="I23" s="117" t="s">
        <v>28</v>
      </c>
      <c r="J23" s="104" t="str">
        <f>IF('Rekapitulace stavby'!AN17="","",'Rekapitulace stavby'!AN17)</f>
        <v>CZ4456730</v>
      </c>
      <c r="L23" s="37"/>
    </row>
    <row r="24" spans="2:12" s="1" customFormat="1" ht="6.95" customHeight="1">
      <c r="B24" s="37"/>
      <c r="I24" s="116"/>
      <c r="L24" s="37"/>
    </row>
    <row r="25" spans="2:12" s="1" customFormat="1" ht="12" customHeight="1">
      <c r="B25" s="37"/>
      <c r="D25" s="115" t="s">
        <v>37</v>
      </c>
      <c r="I25" s="117" t="s">
        <v>25</v>
      </c>
      <c r="J25" s="104" t="str">
        <f>IF('Rekapitulace stavby'!AN19="","",'Rekapitulace stavby'!AN19)</f>
        <v/>
      </c>
      <c r="L25" s="37"/>
    </row>
    <row r="26" spans="2:12" s="1" customFormat="1" ht="18" customHeight="1">
      <c r="B26" s="37"/>
      <c r="E26" s="104" t="str">
        <f>IF('Rekapitulace stavby'!E20="","",'Rekapitulace stavby'!E20)</f>
        <v xml:space="preserve"> </v>
      </c>
      <c r="I26" s="117" t="s">
        <v>28</v>
      </c>
      <c r="J26" s="104" t="str">
        <f>IF('Rekapitulace stavby'!AN20="","",'Rekapitulace stavby'!AN20)</f>
        <v/>
      </c>
      <c r="L26" s="37"/>
    </row>
    <row r="27" spans="2:12" s="1" customFormat="1" ht="6.95" customHeight="1">
      <c r="B27" s="37"/>
      <c r="I27" s="116"/>
      <c r="L27" s="37"/>
    </row>
    <row r="28" spans="2:12" s="1" customFormat="1" ht="12" customHeight="1">
      <c r="B28" s="37"/>
      <c r="D28" s="115" t="s">
        <v>38</v>
      </c>
      <c r="I28" s="116"/>
      <c r="L28" s="37"/>
    </row>
    <row r="29" spans="2:12" s="7" customFormat="1" ht="16.5" customHeight="1">
      <c r="B29" s="119"/>
      <c r="E29" s="313" t="s">
        <v>445</v>
      </c>
      <c r="F29" s="313"/>
      <c r="G29" s="313"/>
      <c r="H29" s="313"/>
      <c r="I29" s="120"/>
      <c r="L29" s="119"/>
    </row>
    <row r="30" spans="2:12" s="1" customFormat="1" ht="6.95" customHeight="1">
      <c r="B30" s="37"/>
      <c r="I30" s="116"/>
      <c r="L30" s="37"/>
    </row>
    <row r="31" spans="2:12" s="1" customFormat="1" ht="6.95" customHeight="1">
      <c r="B31" s="37"/>
      <c r="D31" s="61"/>
      <c r="E31" s="61"/>
      <c r="F31" s="61"/>
      <c r="G31" s="61"/>
      <c r="H31" s="61"/>
      <c r="I31" s="121"/>
      <c r="J31" s="61"/>
      <c r="K31" s="61"/>
      <c r="L31" s="37"/>
    </row>
    <row r="32" spans="2:12" s="1" customFormat="1" ht="25.35" customHeight="1">
      <c r="B32" s="37"/>
      <c r="D32" s="122" t="s">
        <v>40</v>
      </c>
      <c r="I32" s="116"/>
      <c r="J32" s="123">
        <f>ROUND(J121, 2)</f>
        <v>0</v>
      </c>
      <c r="L32" s="37"/>
    </row>
    <row r="33" spans="2:12" s="1" customFormat="1" ht="6.95" customHeight="1">
      <c r="B33" s="37"/>
      <c r="D33" s="61"/>
      <c r="E33" s="61"/>
      <c r="F33" s="61"/>
      <c r="G33" s="61"/>
      <c r="H33" s="61"/>
      <c r="I33" s="121"/>
      <c r="J33" s="61"/>
      <c r="K33" s="61"/>
      <c r="L33" s="37"/>
    </row>
    <row r="34" spans="2:12" s="1" customFormat="1" ht="14.45" customHeight="1">
      <c r="B34" s="37"/>
      <c r="F34" s="124" t="s">
        <v>42</v>
      </c>
      <c r="I34" s="125" t="s">
        <v>41</v>
      </c>
      <c r="J34" s="124" t="s">
        <v>43</v>
      </c>
      <c r="L34" s="37"/>
    </row>
    <row r="35" spans="2:12" s="1" customFormat="1" ht="14.45" customHeight="1">
      <c r="B35" s="37"/>
      <c r="D35" s="126" t="s">
        <v>44</v>
      </c>
      <c r="E35" s="115" t="s">
        <v>45</v>
      </c>
      <c r="F35" s="127">
        <f>ROUND((SUM(BE121:BE134)),  2)</f>
        <v>0</v>
      </c>
      <c r="I35" s="128">
        <v>0.21</v>
      </c>
      <c r="J35" s="127">
        <f>ROUND(((SUM(BE121:BE134))*I35),  2)</f>
        <v>0</v>
      </c>
      <c r="L35" s="37"/>
    </row>
    <row r="36" spans="2:12" s="1" customFormat="1" ht="14.45" customHeight="1">
      <c r="B36" s="37"/>
      <c r="E36" s="115" t="s">
        <v>46</v>
      </c>
      <c r="F36" s="127">
        <f>ROUND((SUM(BF121:BF134)),  2)</f>
        <v>0</v>
      </c>
      <c r="I36" s="128">
        <v>0.15</v>
      </c>
      <c r="J36" s="127">
        <f>ROUND(((SUM(BF121:BF134))*I36),  2)</f>
        <v>0</v>
      </c>
      <c r="L36" s="37"/>
    </row>
    <row r="37" spans="2:12" s="1" customFormat="1" ht="14.45" hidden="1" customHeight="1">
      <c r="B37" s="37"/>
      <c r="E37" s="115" t="s">
        <v>47</v>
      </c>
      <c r="F37" s="127">
        <f>ROUND((SUM(BG121:BG134)),  2)</f>
        <v>0</v>
      </c>
      <c r="I37" s="128">
        <v>0.21</v>
      </c>
      <c r="J37" s="127">
        <f>0</f>
        <v>0</v>
      </c>
      <c r="L37" s="37"/>
    </row>
    <row r="38" spans="2:12" s="1" customFormat="1" ht="14.45" hidden="1" customHeight="1">
      <c r="B38" s="37"/>
      <c r="E38" s="115" t="s">
        <v>48</v>
      </c>
      <c r="F38" s="127">
        <f>ROUND((SUM(BH121:BH134)),  2)</f>
        <v>0</v>
      </c>
      <c r="I38" s="128">
        <v>0.15</v>
      </c>
      <c r="J38" s="127">
        <f>0</f>
        <v>0</v>
      </c>
      <c r="L38" s="37"/>
    </row>
    <row r="39" spans="2:12" s="1" customFormat="1" ht="14.45" hidden="1" customHeight="1">
      <c r="B39" s="37"/>
      <c r="E39" s="115" t="s">
        <v>49</v>
      </c>
      <c r="F39" s="127">
        <f>ROUND((SUM(BI121:BI134)),  2)</f>
        <v>0</v>
      </c>
      <c r="I39" s="128">
        <v>0</v>
      </c>
      <c r="J39" s="127">
        <f>0</f>
        <v>0</v>
      </c>
      <c r="L39" s="37"/>
    </row>
    <row r="40" spans="2:12" s="1" customFormat="1" ht="6.95" customHeight="1">
      <c r="B40" s="37"/>
      <c r="I40" s="116"/>
      <c r="L40" s="37"/>
    </row>
    <row r="41" spans="2:12" s="1" customFormat="1" ht="25.35" customHeight="1">
      <c r="B41" s="37"/>
      <c r="C41" s="129"/>
      <c r="D41" s="130" t="s">
        <v>50</v>
      </c>
      <c r="E41" s="131"/>
      <c r="F41" s="131"/>
      <c r="G41" s="132" t="s">
        <v>51</v>
      </c>
      <c r="H41" s="133" t="s">
        <v>52</v>
      </c>
      <c r="I41" s="134"/>
      <c r="J41" s="135">
        <f>SUM(J32:J39)</f>
        <v>0</v>
      </c>
      <c r="K41" s="136"/>
      <c r="L41" s="37"/>
    </row>
    <row r="42" spans="2:12" s="1" customFormat="1" ht="14.45" customHeight="1">
      <c r="B42" s="37"/>
      <c r="I42" s="116"/>
      <c r="L42" s="37"/>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7"/>
      <c r="D50" s="137" t="s">
        <v>53</v>
      </c>
      <c r="E50" s="138"/>
      <c r="F50" s="138"/>
      <c r="G50" s="137" t="s">
        <v>54</v>
      </c>
      <c r="H50" s="138"/>
      <c r="I50" s="139"/>
      <c r="J50" s="138"/>
      <c r="K50" s="138"/>
      <c r="L50" s="37"/>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7"/>
      <c r="D61" s="140" t="s">
        <v>55</v>
      </c>
      <c r="E61" s="141"/>
      <c r="F61" s="142" t="s">
        <v>56</v>
      </c>
      <c r="G61" s="140" t="s">
        <v>55</v>
      </c>
      <c r="H61" s="141"/>
      <c r="I61" s="143"/>
      <c r="J61" s="144" t="s">
        <v>56</v>
      </c>
      <c r="K61" s="141"/>
      <c r="L61" s="37"/>
    </row>
    <row r="62" spans="2:12" ht="11.25">
      <c r="B62" s="19"/>
      <c r="L62" s="19"/>
    </row>
    <row r="63" spans="2:12" ht="11.25">
      <c r="B63" s="19"/>
      <c r="L63" s="19"/>
    </row>
    <row r="64" spans="2:12" ht="11.25">
      <c r="B64" s="19"/>
      <c r="L64" s="19"/>
    </row>
    <row r="65" spans="2:12" s="1" customFormat="1" ht="12.75">
      <c r="B65" s="37"/>
      <c r="D65" s="137" t="s">
        <v>57</v>
      </c>
      <c r="E65" s="138"/>
      <c r="F65" s="138"/>
      <c r="G65" s="137" t="s">
        <v>58</v>
      </c>
      <c r="H65" s="138"/>
      <c r="I65" s="139"/>
      <c r="J65" s="138"/>
      <c r="K65" s="138"/>
      <c r="L65" s="37"/>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7"/>
      <c r="D76" s="140" t="s">
        <v>55</v>
      </c>
      <c r="E76" s="141"/>
      <c r="F76" s="142" t="s">
        <v>56</v>
      </c>
      <c r="G76" s="140" t="s">
        <v>55</v>
      </c>
      <c r="H76" s="141"/>
      <c r="I76" s="143"/>
      <c r="J76" s="144" t="s">
        <v>56</v>
      </c>
      <c r="K76" s="141"/>
      <c r="L76" s="37"/>
    </row>
    <row r="77" spans="2:12" s="1" customFormat="1" ht="14.45" customHeight="1">
      <c r="B77" s="145"/>
      <c r="C77" s="146"/>
      <c r="D77" s="146"/>
      <c r="E77" s="146"/>
      <c r="F77" s="146"/>
      <c r="G77" s="146"/>
      <c r="H77" s="146"/>
      <c r="I77" s="147"/>
      <c r="J77" s="146"/>
      <c r="K77" s="146"/>
      <c r="L77" s="37"/>
    </row>
    <row r="81" spans="2:12" s="1" customFormat="1" ht="6.95" customHeight="1">
      <c r="B81" s="148"/>
      <c r="C81" s="149"/>
      <c r="D81" s="149"/>
      <c r="E81" s="149"/>
      <c r="F81" s="149"/>
      <c r="G81" s="149"/>
      <c r="H81" s="149"/>
      <c r="I81" s="150"/>
      <c r="J81" s="149"/>
      <c r="K81" s="149"/>
      <c r="L81" s="37"/>
    </row>
    <row r="82" spans="2:12" s="1" customFormat="1" ht="24.95" customHeight="1">
      <c r="B82" s="33"/>
      <c r="C82" s="22" t="s">
        <v>193</v>
      </c>
      <c r="D82" s="34"/>
      <c r="E82" s="34"/>
      <c r="F82" s="34"/>
      <c r="G82" s="34"/>
      <c r="H82" s="34"/>
      <c r="I82" s="116"/>
      <c r="J82" s="34"/>
      <c r="K82" s="34"/>
      <c r="L82" s="37"/>
    </row>
    <row r="83" spans="2:12" s="1" customFormat="1" ht="6.95" customHeight="1">
      <c r="B83" s="33"/>
      <c r="C83" s="34"/>
      <c r="D83" s="34"/>
      <c r="E83" s="34"/>
      <c r="F83" s="34"/>
      <c r="G83" s="34"/>
      <c r="H83" s="34"/>
      <c r="I83" s="116"/>
      <c r="J83" s="34"/>
      <c r="K83" s="34"/>
      <c r="L83" s="37"/>
    </row>
    <row r="84" spans="2:12" s="1" customFormat="1" ht="12" customHeight="1">
      <c r="B84" s="33"/>
      <c r="C84" s="28" t="s">
        <v>16</v>
      </c>
      <c r="D84" s="34"/>
      <c r="E84" s="34"/>
      <c r="F84" s="34"/>
      <c r="G84" s="34"/>
      <c r="H84" s="34"/>
      <c r="I84" s="116"/>
      <c r="J84" s="34"/>
      <c r="K84" s="34"/>
      <c r="L84" s="37"/>
    </row>
    <row r="85" spans="2:12" s="1" customFormat="1" ht="16.5" customHeight="1">
      <c r="B85" s="33"/>
      <c r="C85" s="34"/>
      <c r="D85" s="34"/>
      <c r="E85" s="314" t="str">
        <f>E7</f>
        <v>PPV, ř.km 0,000-18,500 - oprava betonového pláště</v>
      </c>
      <c r="F85" s="315"/>
      <c r="G85" s="315"/>
      <c r="H85" s="315"/>
      <c r="I85" s="116"/>
      <c r="J85" s="34"/>
      <c r="K85" s="34"/>
      <c r="L85" s="37"/>
    </row>
    <row r="86" spans="2:12" ht="12" customHeight="1">
      <c r="B86" s="20"/>
      <c r="C86" s="28" t="s">
        <v>188</v>
      </c>
      <c r="D86" s="21"/>
      <c r="E86" s="21"/>
      <c r="F86" s="21"/>
      <c r="G86" s="21"/>
      <c r="H86" s="21"/>
      <c r="J86" s="21"/>
      <c r="K86" s="21"/>
      <c r="L86" s="19"/>
    </row>
    <row r="87" spans="2:12" s="1" customFormat="1" ht="16.5" customHeight="1">
      <c r="B87" s="33"/>
      <c r="C87" s="34"/>
      <c r="D87" s="34"/>
      <c r="E87" s="314" t="s">
        <v>443</v>
      </c>
      <c r="F87" s="316"/>
      <c r="G87" s="316"/>
      <c r="H87" s="316"/>
      <c r="I87" s="116"/>
      <c r="J87" s="34"/>
      <c r="K87" s="34"/>
      <c r="L87" s="37"/>
    </row>
    <row r="88" spans="2:12" s="1" customFormat="1" ht="12" customHeight="1">
      <c r="B88" s="33"/>
      <c r="C88" s="28" t="s">
        <v>190</v>
      </c>
      <c r="D88" s="34"/>
      <c r="E88" s="34"/>
      <c r="F88" s="34"/>
      <c r="G88" s="34"/>
      <c r="H88" s="34"/>
      <c r="I88" s="116"/>
      <c r="J88" s="34"/>
      <c r="K88" s="34"/>
      <c r="L88" s="37"/>
    </row>
    <row r="89" spans="2:12" s="1" customFormat="1" ht="16.5" customHeight="1">
      <c r="B89" s="33"/>
      <c r="C89" s="34"/>
      <c r="D89" s="34"/>
      <c r="E89" s="282" t="str">
        <f>E11</f>
        <v>VON12 - Vedlejší a ostatní náklady D.12</v>
      </c>
      <c r="F89" s="316"/>
      <c r="G89" s="316"/>
      <c r="H89" s="316"/>
      <c r="I89" s="116"/>
      <c r="J89" s="34"/>
      <c r="K89" s="34"/>
      <c r="L89" s="37"/>
    </row>
    <row r="90" spans="2:12" s="1" customFormat="1" ht="6.95" customHeight="1">
      <c r="B90" s="33"/>
      <c r="C90" s="34"/>
      <c r="D90" s="34"/>
      <c r="E90" s="34"/>
      <c r="F90" s="34"/>
      <c r="G90" s="34"/>
      <c r="H90" s="34"/>
      <c r="I90" s="116"/>
      <c r="J90" s="34"/>
      <c r="K90" s="34"/>
      <c r="L90" s="37"/>
    </row>
    <row r="91" spans="2:12" s="1" customFormat="1" ht="12" customHeight="1">
      <c r="B91" s="33"/>
      <c r="C91" s="28" t="s">
        <v>20</v>
      </c>
      <c r="D91" s="34"/>
      <c r="E91" s="34"/>
      <c r="F91" s="26" t="str">
        <f>F14</f>
        <v xml:space="preserve"> </v>
      </c>
      <c r="G91" s="34"/>
      <c r="H91" s="34"/>
      <c r="I91" s="117" t="s">
        <v>22</v>
      </c>
      <c r="J91" s="60" t="str">
        <f>IF(J14="","",J14)</f>
        <v>13. 5. 2019</v>
      </c>
      <c r="K91" s="34"/>
      <c r="L91" s="37"/>
    </row>
    <row r="92" spans="2:12" s="1" customFormat="1" ht="6.95" customHeight="1">
      <c r="B92" s="33"/>
      <c r="C92" s="34"/>
      <c r="D92" s="34"/>
      <c r="E92" s="34"/>
      <c r="F92" s="34"/>
      <c r="G92" s="34"/>
      <c r="H92" s="34"/>
      <c r="I92" s="116"/>
      <c r="J92" s="34"/>
      <c r="K92" s="34"/>
      <c r="L92" s="37"/>
    </row>
    <row r="93" spans="2:12" s="1" customFormat="1" ht="27.95" customHeight="1">
      <c r="B93" s="33"/>
      <c r="C93" s="28" t="s">
        <v>24</v>
      </c>
      <c r="D93" s="34"/>
      <c r="E93" s="34"/>
      <c r="F93" s="26" t="str">
        <f>E17</f>
        <v>Povodí Ohře, s.p.</v>
      </c>
      <c r="G93" s="34"/>
      <c r="H93" s="34"/>
      <c r="I93" s="117" t="s">
        <v>32</v>
      </c>
      <c r="J93" s="31" t="str">
        <f>E23</f>
        <v xml:space="preserve">AZ Consult, spol. s r.o. </v>
      </c>
      <c r="K93" s="34"/>
      <c r="L93" s="37"/>
    </row>
    <row r="94" spans="2:12" s="1" customFormat="1" ht="15.2" customHeight="1">
      <c r="B94" s="33"/>
      <c r="C94" s="28" t="s">
        <v>30</v>
      </c>
      <c r="D94" s="34"/>
      <c r="E94" s="34"/>
      <c r="F94" s="26" t="str">
        <f>IF(E20="","",E20)</f>
        <v>Vyplň údaj</v>
      </c>
      <c r="G94" s="34"/>
      <c r="H94" s="34"/>
      <c r="I94" s="117" t="s">
        <v>37</v>
      </c>
      <c r="J94" s="31" t="str">
        <f>E26</f>
        <v xml:space="preserve"> </v>
      </c>
      <c r="K94" s="34"/>
      <c r="L94" s="37"/>
    </row>
    <row r="95" spans="2:12" s="1" customFormat="1" ht="10.35" customHeight="1">
      <c r="B95" s="33"/>
      <c r="C95" s="34"/>
      <c r="D95" s="34"/>
      <c r="E95" s="34"/>
      <c r="F95" s="34"/>
      <c r="G95" s="34"/>
      <c r="H95" s="34"/>
      <c r="I95" s="116"/>
      <c r="J95" s="34"/>
      <c r="K95" s="34"/>
      <c r="L95" s="37"/>
    </row>
    <row r="96" spans="2:12" s="1" customFormat="1" ht="29.25" customHeight="1">
      <c r="B96" s="33"/>
      <c r="C96" s="151" t="s">
        <v>194</v>
      </c>
      <c r="D96" s="152"/>
      <c r="E96" s="152"/>
      <c r="F96" s="152"/>
      <c r="G96" s="152"/>
      <c r="H96" s="152"/>
      <c r="I96" s="153"/>
      <c r="J96" s="154" t="s">
        <v>195</v>
      </c>
      <c r="K96" s="152"/>
      <c r="L96" s="37"/>
    </row>
    <row r="97" spans="2:47" s="1" customFormat="1" ht="10.35" customHeight="1">
      <c r="B97" s="33"/>
      <c r="C97" s="34"/>
      <c r="D97" s="34"/>
      <c r="E97" s="34"/>
      <c r="F97" s="34"/>
      <c r="G97" s="34"/>
      <c r="H97" s="34"/>
      <c r="I97" s="116"/>
      <c r="J97" s="34"/>
      <c r="K97" s="34"/>
      <c r="L97" s="37"/>
    </row>
    <row r="98" spans="2:47" s="1" customFormat="1" ht="22.9" customHeight="1">
      <c r="B98" s="33"/>
      <c r="C98" s="155" t="s">
        <v>196</v>
      </c>
      <c r="D98" s="34"/>
      <c r="E98" s="34"/>
      <c r="F98" s="34"/>
      <c r="G98" s="34"/>
      <c r="H98" s="34"/>
      <c r="I98" s="116"/>
      <c r="J98" s="78">
        <f>J121</f>
        <v>0</v>
      </c>
      <c r="K98" s="34"/>
      <c r="L98" s="37"/>
      <c r="AU98" s="16" t="s">
        <v>197</v>
      </c>
    </row>
    <row r="99" spans="2:47" s="8" customFormat="1" ht="24.95" customHeight="1">
      <c r="B99" s="156"/>
      <c r="C99" s="157"/>
      <c r="D99" s="158" t="s">
        <v>281</v>
      </c>
      <c r="E99" s="159"/>
      <c r="F99" s="159"/>
      <c r="G99" s="159"/>
      <c r="H99" s="159"/>
      <c r="I99" s="160"/>
      <c r="J99" s="161">
        <f>J122</f>
        <v>0</v>
      </c>
      <c r="K99" s="157"/>
      <c r="L99" s="162"/>
    </row>
    <row r="100" spans="2:47" s="1" customFormat="1" ht="21.75" customHeight="1">
      <c r="B100" s="33"/>
      <c r="C100" s="34"/>
      <c r="D100" s="34"/>
      <c r="E100" s="34"/>
      <c r="F100" s="34"/>
      <c r="G100" s="34"/>
      <c r="H100" s="34"/>
      <c r="I100" s="116"/>
      <c r="J100" s="34"/>
      <c r="K100" s="34"/>
      <c r="L100" s="37"/>
    </row>
    <row r="101" spans="2:47" s="1" customFormat="1" ht="6.95" customHeight="1">
      <c r="B101" s="48"/>
      <c r="C101" s="49"/>
      <c r="D101" s="49"/>
      <c r="E101" s="49"/>
      <c r="F101" s="49"/>
      <c r="G101" s="49"/>
      <c r="H101" s="49"/>
      <c r="I101" s="147"/>
      <c r="J101" s="49"/>
      <c r="K101" s="49"/>
      <c r="L101" s="37"/>
    </row>
    <row r="105" spans="2:47" s="1" customFormat="1" ht="6.95" customHeight="1">
      <c r="B105" s="50"/>
      <c r="C105" s="51"/>
      <c r="D105" s="51"/>
      <c r="E105" s="51"/>
      <c r="F105" s="51"/>
      <c r="G105" s="51"/>
      <c r="H105" s="51"/>
      <c r="I105" s="150"/>
      <c r="J105" s="51"/>
      <c r="K105" s="51"/>
      <c r="L105" s="37"/>
    </row>
    <row r="106" spans="2:47" s="1" customFormat="1" ht="24.95" customHeight="1">
      <c r="B106" s="33"/>
      <c r="C106" s="22" t="s">
        <v>204</v>
      </c>
      <c r="D106" s="34"/>
      <c r="E106" s="34"/>
      <c r="F106" s="34"/>
      <c r="G106" s="34"/>
      <c r="H106" s="34"/>
      <c r="I106" s="116"/>
      <c r="J106" s="34"/>
      <c r="K106" s="34"/>
      <c r="L106" s="37"/>
    </row>
    <row r="107" spans="2:47" s="1" customFormat="1" ht="6.95" customHeight="1">
      <c r="B107" s="33"/>
      <c r="C107" s="34"/>
      <c r="D107" s="34"/>
      <c r="E107" s="34"/>
      <c r="F107" s="34"/>
      <c r="G107" s="34"/>
      <c r="H107" s="34"/>
      <c r="I107" s="116"/>
      <c r="J107" s="34"/>
      <c r="K107" s="34"/>
      <c r="L107" s="37"/>
    </row>
    <row r="108" spans="2:47" s="1" customFormat="1" ht="12" customHeight="1">
      <c r="B108" s="33"/>
      <c r="C108" s="28" t="s">
        <v>16</v>
      </c>
      <c r="D108" s="34"/>
      <c r="E108" s="34"/>
      <c r="F108" s="34"/>
      <c r="G108" s="34"/>
      <c r="H108" s="34"/>
      <c r="I108" s="116"/>
      <c r="J108" s="34"/>
      <c r="K108" s="34"/>
      <c r="L108" s="37"/>
    </row>
    <row r="109" spans="2:47" s="1" customFormat="1" ht="16.5" customHeight="1">
      <c r="B109" s="33"/>
      <c r="C109" s="34"/>
      <c r="D109" s="34"/>
      <c r="E109" s="314" t="str">
        <f>E7</f>
        <v>PPV, ř.km 0,000-18,500 - oprava betonového pláště</v>
      </c>
      <c r="F109" s="315"/>
      <c r="G109" s="315"/>
      <c r="H109" s="315"/>
      <c r="I109" s="116"/>
      <c r="J109" s="34"/>
      <c r="K109" s="34"/>
      <c r="L109" s="37"/>
    </row>
    <row r="110" spans="2:47" ht="12" customHeight="1">
      <c r="B110" s="20"/>
      <c r="C110" s="28" t="s">
        <v>188</v>
      </c>
      <c r="D110" s="21"/>
      <c r="E110" s="21"/>
      <c r="F110" s="21"/>
      <c r="G110" s="21"/>
      <c r="H110" s="21"/>
      <c r="J110" s="21"/>
      <c r="K110" s="21"/>
      <c r="L110" s="19"/>
    </row>
    <row r="111" spans="2:47" s="1" customFormat="1" ht="16.5" customHeight="1">
      <c r="B111" s="33"/>
      <c r="C111" s="34"/>
      <c r="D111" s="34"/>
      <c r="E111" s="314" t="s">
        <v>443</v>
      </c>
      <c r="F111" s="316"/>
      <c r="G111" s="316"/>
      <c r="H111" s="316"/>
      <c r="I111" s="116"/>
      <c r="J111" s="34"/>
      <c r="K111" s="34"/>
      <c r="L111" s="37"/>
    </row>
    <row r="112" spans="2:47" s="1" customFormat="1" ht="12" customHeight="1">
      <c r="B112" s="33"/>
      <c r="C112" s="28" t="s">
        <v>190</v>
      </c>
      <c r="D112" s="34"/>
      <c r="E112" s="34"/>
      <c r="F112" s="34"/>
      <c r="G112" s="34"/>
      <c r="H112" s="34"/>
      <c r="I112" s="116"/>
      <c r="J112" s="34"/>
      <c r="K112" s="34"/>
      <c r="L112" s="37"/>
    </row>
    <row r="113" spans="2:65" s="1" customFormat="1" ht="16.5" customHeight="1">
      <c r="B113" s="33"/>
      <c r="C113" s="34"/>
      <c r="D113" s="34"/>
      <c r="E113" s="282" t="str">
        <f>E11</f>
        <v>VON12 - Vedlejší a ostatní náklady D.12</v>
      </c>
      <c r="F113" s="316"/>
      <c r="G113" s="316"/>
      <c r="H113" s="316"/>
      <c r="I113" s="116"/>
      <c r="J113" s="34"/>
      <c r="K113" s="34"/>
      <c r="L113" s="37"/>
    </row>
    <row r="114" spans="2:65" s="1" customFormat="1" ht="6.95" customHeight="1">
      <c r="B114" s="33"/>
      <c r="C114" s="34"/>
      <c r="D114" s="34"/>
      <c r="E114" s="34"/>
      <c r="F114" s="34"/>
      <c r="G114" s="34"/>
      <c r="H114" s="34"/>
      <c r="I114" s="116"/>
      <c r="J114" s="34"/>
      <c r="K114" s="34"/>
      <c r="L114" s="37"/>
    </row>
    <row r="115" spans="2:65" s="1" customFormat="1" ht="12" customHeight="1">
      <c r="B115" s="33"/>
      <c r="C115" s="28" t="s">
        <v>20</v>
      </c>
      <c r="D115" s="34"/>
      <c r="E115" s="34"/>
      <c r="F115" s="26" t="str">
        <f>F14</f>
        <v xml:space="preserve"> </v>
      </c>
      <c r="G115" s="34"/>
      <c r="H115" s="34"/>
      <c r="I115" s="117" t="s">
        <v>22</v>
      </c>
      <c r="J115" s="60" t="str">
        <f>IF(J14="","",J14)</f>
        <v>13. 5. 2019</v>
      </c>
      <c r="K115" s="34"/>
      <c r="L115" s="37"/>
    </row>
    <row r="116" spans="2:65" s="1" customFormat="1" ht="6.95" customHeight="1">
      <c r="B116" s="33"/>
      <c r="C116" s="34"/>
      <c r="D116" s="34"/>
      <c r="E116" s="34"/>
      <c r="F116" s="34"/>
      <c r="G116" s="34"/>
      <c r="H116" s="34"/>
      <c r="I116" s="116"/>
      <c r="J116" s="34"/>
      <c r="K116" s="34"/>
      <c r="L116" s="37"/>
    </row>
    <row r="117" spans="2:65" s="1" customFormat="1" ht="27.95" customHeight="1">
      <c r="B117" s="33"/>
      <c r="C117" s="28" t="s">
        <v>24</v>
      </c>
      <c r="D117" s="34"/>
      <c r="E117" s="34"/>
      <c r="F117" s="26" t="str">
        <f>E17</f>
        <v>Povodí Ohře, s.p.</v>
      </c>
      <c r="G117" s="34"/>
      <c r="H117" s="34"/>
      <c r="I117" s="117" t="s">
        <v>32</v>
      </c>
      <c r="J117" s="31" t="str">
        <f>E23</f>
        <v xml:space="preserve">AZ Consult, spol. s r.o. </v>
      </c>
      <c r="K117" s="34"/>
      <c r="L117" s="37"/>
    </row>
    <row r="118" spans="2:65" s="1" customFormat="1" ht="15.2" customHeight="1">
      <c r="B118" s="33"/>
      <c r="C118" s="28" t="s">
        <v>30</v>
      </c>
      <c r="D118" s="34"/>
      <c r="E118" s="34"/>
      <c r="F118" s="26" t="str">
        <f>IF(E20="","",E20)</f>
        <v>Vyplň údaj</v>
      </c>
      <c r="G118" s="34"/>
      <c r="H118" s="34"/>
      <c r="I118" s="117" t="s">
        <v>37</v>
      </c>
      <c r="J118" s="31" t="str">
        <f>E26</f>
        <v xml:space="preserve"> </v>
      </c>
      <c r="K118" s="34"/>
      <c r="L118" s="37"/>
    </row>
    <row r="119" spans="2:65" s="1" customFormat="1" ht="10.35" customHeight="1">
      <c r="B119" s="33"/>
      <c r="C119" s="34"/>
      <c r="D119" s="34"/>
      <c r="E119" s="34"/>
      <c r="F119" s="34"/>
      <c r="G119" s="34"/>
      <c r="H119" s="34"/>
      <c r="I119" s="116"/>
      <c r="J119" s="34"/>
      <c r="K119" s="34"/>
      <c r="L119" s="37"/>
    </row>
    <row r="120" spans="2:65" s="10" customFormat="1" ht="29.25" customHeight="1">
      <c r="B120" s="169"/>
      <c r="C120" s="170" t="s">
        <v>205</v>
      </c>
      <c r="D120" s="171" t="s">
        <v>65</v>
      </c>
      <c r="E120" s="171" t="s">
        <v>61</v>
      </c>
      <c r="F120" s="171" t="s">
        <v>62</v>
      </c>
      <c r="G120" s="171" t="s">
        <v>206</v>
      </c>
      <c r="H120" s="171" t="s">
        <v>207</v>
      </c>
      <c r="I120" s="172" t="s">
        <v>208</v>
      </c>
      <c r="J120" s="171" t="s">
        <v>195</v>
      </c>
      <c r="K120" s="173" t="s">
        <v>209</v>
      </c>
      <c r="L120" s="174"/>
      <c r="M120" s="69" t="s">
        <v>1</v>
      </c>
      <c r="N120" s="70" t="s">
        <v>44</v>
      </c>
      <c r="O120" s="70" t="s">
        <v>210</v>
      </c>
      <c r="P120" s="70" t="s">
        <v>211</v>
      </c>
      <c r="Q120" s="70" t="s">
        <v>212</v>
      </c>
      <c r="R120" s="70" t="s">
        <v>213</v>
      </c>
      <c r="S120" s="70" t="s">
        <v>214</v>
      </c>
      <c r="T120" s="71" t="s">
        <v>215</v>
      </c>
    </row>
    <row r="121" spans="2:65" s="1" customFormat="1" ht="22.9" customHeight="1">
      <c r="B121" s="33"/>
      <c r="C121" s="76" t="s">
        <v>216</v>
      </c>
      <c r="D121" s="34"/>
      <c r="E121" s="34"/>
      <c r="F121" s="34"/>
      <c r="G121" s="34"/>
      <c r="H121" s="34"/>
      <c r="I121" s="116"/>
      <c r="J121" s="175">
        <f>BK121</f>
        <v>0</v>
      </c>
      <c r="K121" s="34"/>
      <c r="L121" s="37"/>
      <c r="M121" s="72"/>
      <c r="N121" s="73"/>
      <c r="O121" s="73"/>
      <c r="P121" s="176">
        <f>P122</f>
        <v>0</v>
      </c>
      <c r="Q121" s="73"/>
      <c r="R121" s="176">
        <f>R122</f>
        <v>0</v>
      </c>
      <c r="S121" s="73"/>
      <c r="T121" s="177">
        <f>T122</f>
        <v>0</v>
      </c>
      <c r="AT121" s="16" t="s">
        <v>79</v>
      </c>
      <c r="AU121" s="16" t="s">
        <v>197</v>
      </c>
      <c r="BK121" s="178">
        <f>BK122</f>
        <v>0</v>
      </c>
    </row>
    <row r="122" spans="2:65" s="11" customFormat="1" ht="25.9" customHeight="1">
      <c r="B122" s="179"/>
      <c r="C122" s="180"/>
      <c r="D122" s="181" t="s">
        <v>79</v>
      </c>
      <c r="E122" s="182" t="s">
        <v>282</v>
      </c>
      <c r="F122" s="182" t="s">
        <v>283</v>
      </c>
      <c r="G122" s="180"/>
      <c r="H122" s="180"/>
      <c r="I122" s="183"/>
      <c r="J122" s="184">
        <f>BK122</f>
        <v>0</v>
      </c>
      <c r="K122" s="180"/>
      <c r="L122" s="185"/>
      <c r="M122" s="186"/>
      <c r="N122" s="187"/>
      <c r="O122" s="187"/>
      <c r="P122" s="188">
        <f>SUM(P123:P134)</f>
        <v>0</v>
      </c>
      <c r="Q122" s="187"/>
      <c r="R122" s="188">
        <f>SUM(R123:R134)</f>
        <v>0</v>
      </c>
      <c r="S122" s="187"/>
      <c r="T122" s="189">
        <f>SUM(T123:T134)</f>
        <v>0</v>
      </c>
      <c r="AR122" s="190" t="s">
        <v>87</v>
      </c>
      <c r="AT122" s="191" t="s">
        <v>79</v>
      </c>
      <c r="AU122" s="191" t="s">
        <v>80</v>
      </c>
      <c r="AY122" s="190" t="s">
        <v>219</v>
      </c>
      <c r="BK122" s="192">
        <f>SUM(BK123:BK134)</f>
        <v>0</v>
      </c>
    </row>
    <row r="123" spans="2:65" s="1" customFormat="1" ht="16.5" customHeight="1">
      <c r="B123" s="33"/>
      <c r="C123" s="195" t="s">
        <v>87</v>
      </c>
      <c r="D123" s="195" t="s">
        <v>221</v>
      </c>
      <c r="E123" s="196" t="s">
        <v>301</v>
      </c>
      <c r="F123" s="197" t="s">
        <v>285</v>
      </c>
      <c r="G123" s="198" t="s">
        <v>286</v>
      </c>
      <c r="H123" s="237"/>
      <c r="I123" s="200"/>
      <c r="J123" s="201">
        <f>ROUND(I123*H123,2)</f>
        <v>0</v>
      </c>
      <c r="K123" s="197" t="s">
        <v>1</v>
      </c>
      <c r="L123" s="37"/>
      <c r="M123" s="202" t="s">
        <v>1</v>
      </c>
      <c r="N123" s="203" t="s">
        <v>45</v>
      </c>
      <c r="O123" s="65"/>
      <c r="P123" s="204">
        <f>O123*H123</f>
        <v>0</v>
      </c>
      <c r="Q123" s="204">
        <v>0</v>
      </c>
      <c r="R123" s="204">
        <f>Q123*H123</f>
        <v>0</v>
      </c>
      <c r="S123" s="204">
        <v>0</v>
      </c>
      <c r="T123" s="205">
        <f>S123*H123</f>
        <v>0</v>
      </c>
      <c r="AR123" s="206" t="s">
        <v>225</v>
      </c>
      <c r="AT123" s="206" t="s">
        <v>221</v>
      </c>
      <c r="AU123" s="206" t="s">
        <v>87</v>
      </c>
      <c r="AY123" s="16" t="s">
        <v>219</v>
      </c>
      <c r="BE123" s="207">
        <f>IF(N123="základní",J123,0)</f>
        <v>0</v>
      </c>
      <c r="BF123" s="207">
        <f>IF(N123="snížená",J123,0)</f>
        <v>0</v>
      </c>
      <c r="BG123" s="207">
        <f>IF(N123="zákl. přenesená",J123,0)</f>
        <v>0</v>
      </c>
      <c r="BH123" s="207">
        <f>IF(N123="sníž. přenesená",J123,0)</f>
        <v>0</v>
      </c>
      <c r="BI123" s="207">
        <f>IF(N123="nulová",J123,0)</f>
        <v>0</v>
      </c>
      <c r="BJ123" s="16" t="s">
        <v>87</v>
      </c>
      <c r="BK123" s="207">
        <f>ROUND(I123*H123,2)</f>
        <v>0</v>
      </c>
      <c r="BL123" s="16" t="s">
        <v>225</v>
      </c>
      <c r="BM123" s="206" t="s">
        <v>89</v>
      </c>
    </row>
    <row r="124" spans="2:65" s="1" customFormat="1" ht="11.25">
      <c r="B124" s="33"/>
      <c r="C124" s="34"/>
      <c r="D124" s="208" t="s">
        <v>226</v>
      </c>
      <c r="E124" s="34"/>
      <c r="F124" s="209" t="s">
        <v>285</v>
      </c>
      <c r="G124" s="34"/>
      <c r="H124" s="34"/>
      <c r="I124" s="116"/>
      <c r="J124" s="34"/>
      <c r="K124" s="34"/>
      <c r="L124" s="37"/>
      <c r="M124" s="210"/>
      <c r="N124" s="65"/>
      <c r="O124" s="65"/>
      <c r="P124" s="65"/>
      <c r="Q124" s="65"/>
      <c r="R124" s="65"/>
      <c r="S124" s="65"/>
      <c r="T124" s="66"/>
      <c r="AT124" s="16" t="s">
        <v>226</v>
      </c>
      <c r="AU124" s="16" t="s">
        <v>87</v>
      </c>
    </row>
    <row r="125" spans="2:65" s="14" customFormat="1" ht="22.5">
      <c r="B125" s="238"/>
      <c r="C125" s="239"/>
      <c r="D125" s="208" t="s">
        <v>232</v>
      </c>
      <c r="E125" s="240" t="s">
        <v>1</v>
      </c>
      <c r="F125" s="241" t="s">
        <v>288</v>
      </c>
      <c r="G125" s="239"/>
      <c r="H125" s="240" t="s">
        <v>1</v>
      </c>
      <c r="I125" s="242"/>
      <c r="J125" s="239"/>
      <c r="K125" s="239"/>
      <c r="L125" s="243"/>
      <c r="M125" s="244"/>
      <c r="N125" s="245"/>
      <c r="O125" s="245"/>
      <c r="P125" s="245"/>
      <c r="Q125" s="245"/>
      <c r="R125" s="245"/>
      <c r="S125" s="245"/>
      <c r="T125" s="246"/>
      <c r="AT125" s="247" t="s">
        <v>232</v>
      </c>
      <c r="AU125" s="247" t="s">
        <v>87</v>
      </c>
      <c r="AV125" s="14" t="s">
        <v>87</v>
      </c>
      <c r="AW125" s="14" t="s">
        <v>36</v>
      </c>
      <c r="AX125" s="14" t="s">
        <v>80</v>
      </c>
      <c r="AY125" s="247" t="s">
        <v>219</v>
      </c>
    </row>
    <row r="126" spans="2:65" s="14" customFormat="1" ht="22.5">
      <c r="B126" s="238"/>
      <c r="C126" s="239"/>
      <c r="D126" s="208" t="s">
        <v>232</v>
      </c>
      <c r="E126" s="240" t="s">
        <v>1</v>
      </c>
      <c r="F126" s="241" t="s">
        <v>289</v>
      </c>
      <c r="G126" s="239"/>
      <c r="H126" s="240" t="s">
        <v>1</v>
      </c>
      <c r="I126" s="242"/>
      <c r="J126" s="239"/>
      <c r="K126" s="239"/>
      <c r="L126" s="243"/>
      <c r="M126" s="244"/>
      <c r="N126" s="245"/>
      <c r="O126" s="245"/>
      <c r="P126" s="245"/>
      <c r="Q126" s="245"/>
      <c r="R126" s="245"/>
      <c r="S126" s="245"/>
      <c r="T126" s="246"/>
      <c r="AT126" s="247" t="s">
        <v>232</v>
      </c>
      <c r="AU126" s="247" t="s">
        <v>87</v>
      </c>
      <c r="AV126" s="14" t="s">
        <v>87</v>
      </c>
      <c r="AW126" s="14" t="s">
        <v>36</v>
      </c>
      <c r="AX126" s="14" t="s">
        <v>80</v>
      </c>
      <c r="AY126" s="247" t="s">
        <v>219</v>
      </c>
    </row>
    <row r="127" spans="2:65" s="14" customFormat="1" ht="11.25">
      <c r="B127" s="238"/>
      <c r="C127" s="239"/>
      <c r="D127" s="208" t="s">
        <v>232</v>
      </c>
      <c r="E127" s="240" t="s">
        <v>1</v>
      </c>
      <c r="F127" s="241" t="s">
        <v>290</v>
      </c>
      <c r="G127" s="239"/>
      <c r="H127" s="240" t="s">
        <v>1</v>
      </c>
      <c r="I127" s="242"/>
      <c r="J127" s="239"/>
      <c r="K127" s="239"/>
      <c r="L127" s="243"/>
      <c r="M127" s="244"/>
      <c r="N127" s="245"/>
      <c r="O127" s="245"/>
      <c r="P127" s="245"/>
      <c r="Q127" s="245"/>
      <c r="R127" s="245"/>
      <c r="S127" s="245"/>
      <c r="T127" s="246"/>
      <c r="AT127" s="247" t="s">
        <v>232</v>
      </c>
      <c r="AU127" s="247" t="s">
        <v>87</v>
      </c>
      <c r="AV127" s="14" t="s">
        <v>87</v>
      </c>
      <c r="AW127" s="14" t="s">
        <v>36</v>
      </c>
      <c r="AX127" s="14" t="s">
        <v>80</v>
      </c>
      <c r="AY127" s="247" t="s">
        <v>219</v>
      </c>
    </row>
    <row r="128" spans="2:65" s="14" customFormat="1" ht="22.5">
      <c r="B128" s="238"/>
      <c r="C128" s="239"/>
      <c r="D128" s="208" t="s">
        <v>232</v>
      </c>
      <c r="E128" s="240" t="s">
        <v>1</v>
      </c>
      <c r="F128" s="241" t="s">
        <v>291</v>
      </c>
      <c r="G128" s="239"/>
      <c r="H128" s="240" t="s">
        <v>1</v>
      </c>
      <c r="I128" s="242"/>
      <c r="J128" s="239"/>
      <c r="K128" s="239"/>
      <c r="L128" s="243"/>
      <c r="M128" s="244"/>
      <c r="N128" s="245"/>
      <c r="O128" s="245"/>
      <c r="P128" s="245"/>
      <c r="Q128" s="245"/>
      <c r="R128" s="245"/>
      <c r="S128" s="245"/>
      <c r="T128" s="246"/>
      <c r="AT128" s="247" t="s">
        <v>232</v>
      </c>
      <c r="AU128" s="247" t="s">
        <v>87</v>
      </c>
      <c r="AV128" s="14" t="s">
        <v>87</v>
      </c>
      <c r="AW128" s="14" t="s">
        <v>36</v>
      </c>
      <c r="AX128" s="14" t="s">
        <v>80</v>
      </c>
      <c r="AY128" s="247" t="s">
        <v>219</v>
      </c>
    </row>
    <row r="129" spans="2:51" s="14" customFormat="1" ht="11.25">
      <c r="B129" s="238"/>
      <c r="C129" s="239"/>
      <c r="D129" s="208" t="s">
        <v>232</v>
      </c>
      <c r="E129" s="240" t="s">
        <v>1</v>
      </c>
      <c r="F129" s="241" t="s">
        <v>292</v>
      </c>
      <c r="G129" s="239"/>
      <c r="H129" s="240" t="s">
        <v>1</v>
      </c>
      <c r="I129" s="242"/>
      <c r="J129" s="239"/>
      <c r="K129" s="239"/>
      <c r="L129" s="243"/>
      <c r="M129" s="244"/>
      <c r="N129" s="245"/>
      <c r="O129" s="245"/>
      <c r="P129" s="245"/>
      <c r="Q129" s="245"/>
      <c r="R129" s="245"/>
      <c r="S129" s="245"/>
      <c r="T129" s="246"/>
      <c r="AT129" s="247" t="s">
        <v>232</v>
      </c>
      <c r="AU129" s="247" t="s">
        <v>87</v>
      </c>
      <c r="AV129" s="14" t="s">
        <v>87</v>
      </c>
      <c r="AW129" s="14" t="s">
        <v>36</v>
      </c>
      <c r="AX129" s="14" t="s">
        <v>80</v>
      </c>
      <c r="AY129" s="247" t="s">
        <v>219</v>
      </c>
    </row>
    <row r="130" spans="2:51" s="14" customFormat="1" ht="11.25">
      <c r="B130" s="238"/>
      <c r="C130" s="239"/>
      <c r="D130" s="208" t="s">
        <v>232</v>
      </c>
      <c r="E130" s="240" t="s">
        <v>1</v>
      </c>
      <c r="F130" s="241" t="s">
        <v>293</v>
      </c>
      <c r="G130" s="239"/>
      <c r="H130" s="240" t="s">
        <v>1</v>
      </c>
      <c r="I130" s="242"/>
      <c r="J130" s="239"/>
      <c r="K130" s="239"/>
      <c r="L130" s="243"/>
      <c r="M130" s="244"/>
      <c r="N130" s="245"/>
      <c r="O130" s="245"/>
      <c r="P130" s="245"/>
      <c r="Q130" s="245"/>
      <c r="R130" s="245"/>
      <c r="S130" s="245"/>
      <c r="T130" s="246"/>
      <c r="AT130" s="247" t="s">
        <v>232</v>
      </c>
      <c r="AU130" s="247" t="s">
        <v>87</v>
      </c>
      <c r="AV130" s="14" t="s">
        <v>87</v>
      </c>
      <c r="AW130" s="14" t="s">
        <v>36</v>
      </c>
      <c r="AX130" s="14" t="s">
        <v>80</v>
      </c>
      <c r="AY130" s="247" t="s">
        <v>219</v>
      </c>
    </row>
    <row r="131" spans="2:51" s="14" customFormat="1" ht="22.5">
      <c r="B131" s="238"/>
      <c r="C131" s="239"/>
      <c r="D131" s="208" t="s">
        <v>232</v>
      </c>
      <c r="E131" s="240" t="s">
        <v>1</v>
      </c>
      <c r="F131" s="241" t="s">
        <v>294</v>
      </c>
      <c r="G131" s="239"/>
      <c r="H131" s="240" t="s">
        <v>1</v>
      </c>
      <c r="I131" s="242"/>
      <c r="J131" s="239"/>
      <c r="K131" s="239"/>
      <c r="L131" s="243"/>
      <c r="M131" s="244"/>
      <c r="N131" s="245"/>
      <c r="O131" s="245"/>
      <c r="P131" s="245"/>
      <c r="Q131" s="245"/>
      <c r="R131" s="245"/>
      <c r="S131" s="245"/>
      <c r="T131" s="246"/>
      <c r="AT131" s="247" t="s">
        <v>232</v>
      </c>
      <c r="AU131" s="247" t="s">
        <v>87</v>
      </c>
      <c r="AV131" s="14" t="s">
        <v>87</v>
      </c>
      <c r="AW131" s="14" t="s">
        <v>36</v>
      </c>
      <c r="AX131" s="14" t="s">
        <v>80</v>
      </c>
      <c r="AY131" s="247" t="s">
        <v>219</v>
      </c>
    </row>
    <row r="132" spans="2:51" s="14" customFormat="1" ht="11.25">
      <c r="B132" s="238"/>
      <c r="C132" s="239"/>
      <c r="D132" s="208" t="s">
        <v>232</v>
      </c>
      <c r="E132" s="240" t="s">
        <v>1</v>
      </c>
      <c r="F132" s="241" t="s">
        <v>295</v>
      </c>
      <c r="G132" s="239"/>
      <c r="H132" s="240" t="s">
        <v>1</v>
      </c>
      <c r="I132" s="242"/>
      <c r="J132" s="239"/>
      <c r="K132" s="239"/>
      <c r="L132" s="243"/>
      <c r="M132" s="244"/>
      <c r="N132" s="245"/>
      <c r="O132" s="245"/>
      <c r="P132" s="245"/>
      <c r="Q132" s="245"/>
      <c r="R132" s="245"/>
      <c r="S132" s="245"/>
      <c r="T132" s="246"/>
      <c r="AT132" s="247" t="s">
        <v>232</v>
      </c>
      <c r="AU132" s="247" t="s">
        <v>87</v>
      </c>
      <c r="AV132" s="14" t="s">
        <v>87</v>
      </c>
      <c r="AW132" s="14" t="s">
        <v>36</v>
      </c>
      <c r="AX132" s="14" t="s">
        <v>80</v>
      </c>
      <c r="AY132" s="247" t="s">
        <v>219</v>
      </c>
    </row>
    <row r="133" spans="2:51" s="12" customFormat="1" ht="11.25">
      <c r="B133" s="211"/>
      <c r="C133" s="212"/>
      <c r="D133" s="208" t="s">
        <v>232</v>
      </c>
      <c r="E133" s="213" t="s">
        <v>1</v>
      </c>
      <c r="F133" s="214" t="s">
        <v>296</v>
      </c>
      <c r="G133" s="212"/>
      <c r="H133" s="215">
        <v>0.03</v>
      </c>
      <c r="I133" s="216"/>
      <c r="J133" s="212"/>
      <c r="K133" s="212"/>
      <c r="L133" s="217"/>
      <c r="M133" s="218"/>
      <c r="N133" s="219"/>
      <c r="O133" s="219"/>
      <c r="P133" s="219"/>
      <c r="Q133" s="219"/>
      <c r="R133" s="219"/>
      <c r="S133" s="219"/>
      <c r="T133" s="220"/>
      <c r="AT133" s="221" t="s">
        <v>232</v>
      </c>
      <c r="AU133" s="221" t="s">
        <v>87</v>
      </c>
      <c r="AV133" s="12" t="s">
        <v>89</v>
      </c>
      <c r="AW133" s="12" t="s">
        <v>36</v>
      </c>
      <c r="AX133" s="12" t="s">
        <v>80</v>
      </c>
      <c r="AY133" s="221" t="s">
        <v>219</v>
      </c>
    </row>
    <row r="134" spans="2:51" s="13" customFormat="1" ht="11.25">
      <c r="B134" s="222"/>
      <c r="C134" s="223"/>
      <c r="D134" s="208" t="s">
        <v>232</v>
      </c>
      <c r="E134" s="224" t="s">
        <v>1</v>
      </c>
      <c r="F134" s="225" t="s">
        <v>234</v>
      </c>
      <c r="G134" s="223"/>
      <c r="H134" s="226">
        <v>0.03</v>
      </c>
      <c r="I134" s="227"/>
      <c r="J134" s="223"/>
      <c r="K134" s="223"/>
      <c r="L134" s="228"/>
      <c r="M134" s="248"/>
      <c r="N134" s="249"/>
      <c r="O134" s="249"/>
      <c r="P134" s="249"/>
      <c r="Q134" s="249"/>
      <c r="R134" s="249"/>
      <c r="S134" s="249"/>
      <c r="T134" s="250"/>
      <c r="AT134" s="232" t="s">
        <v>232</v>
      </c>
      <c r="AU134" s="232" t="s">
        <v>87</v>
      </c>
      <c r="AV134" s="13" t="s">
        <v>225</v>
      </c>
      <c r="AW134" s="13" t="s">
        <v>36</v>
      </c>
      <c r="AX134" s="13" t="s">
        <v>87</v>
      </c>
      <c r="AY134" s="232" t="s">
        <v>219</v>
      </c>
    </row>
    <row r="135" spans="2:51" s="1" customFormat="1" ht="6.95" customHeight="1">
      <c r="B135" s="48"/>
      <c r="C135" s="49"/>
      <c r="D135" s="49"/>
      <c r="E135" s="49"/>
      <c r="F135" s="49"/>
      <c r="G135" s="49"/>
      <c r="H135" s="49"/>
      <c r="I135" s="147"/>
      <c r="J135" s="49"/>
      <c r="K135" s="49"/>
      <c r="L135" s="37"/>
    </row>
  </sheetData>
  <sheetProtection algorithmName="SHA-512" hashValue="trejSlQVc6rTH7GQigOQWB8rDG9nemuY1PqEyj1SAxxfdpHlvqEk7PBcJTvzGEMS4hgZxZfa4NL/U+m4UXcuQg==" saltValue="NkL0nFFVCjdh+SD5k5UXmAt9jyswhIRDyfpldW0lVdRs20CTZKjZ1AiZ5LifygjQ9b6J+oByOCRFTw0/h9ZYGg==" spinCount="100000" sheet="1" objects="1" scenarios="1" formatColumns="0" formatRows="0" autoFilter="0"/>
  <autoFilter ref="C120:K134"/>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25</vt:i4>
      </vt:variant>
      <vt:variant>
        <vt:lpstr>Pojmenované oblasti</vt:lpstr>
      </vt:variant>
      <vt:variant>
        <vt:i4>50</vt:i4>
      </vt:variant>
    </vt:vector>
  </HeadingPairs>
  <TitlesOfParts>
    <vt:vector size="75" baseType="lpstr">
      <vt:lpstr>Rekapitulace stavby</vt:lpstr>
      <vt:lpstr>SO07a - Celková oprava di...</vt:lpstr>
      <vt:lpstr>VON07a - Vedlejší a ostat...</vt:lpstr>
      <vt:lpstr>SO07b - Celková oprava di...</vt:lpstr>
      <vt:lpstr>VON07b - Vedlejší a ostat...</vt:lpstr>
      <vt:lpstr>SO07c - Bednění </vt:lpstr>
      <vt:lpstr>VON07c - Vedlejší a ostat...</vt:lpstr>
      <vt:lpstr>SO07d - Celková oprava di...</vt:lpstr>
      <vt:lpstr>VON07d - Vedlejší a ostat...</vt:lpstr>
      <vt:lpstr>SO7.1 - Bednění </vt:lpstr>
      <vt:lpstr>VON7.1 - Vedlejší a ostat...</vt:lpstr>
      <vt:lpstr>SO08a - Celková oprava di...</vt:lpstr>
      <vt:lpstr>VON08a - Vedlejší a ostat...</vt:lpstr>
      <vt:lpstr>SO08b - Bednění </vt:lpstr>
      <vt:lpstr>VON08b - Vedlejší a ostat...</vt:lpstr>
      <vt:lpstr>SO09 - Dilatační spáry st...</vt:lpstr>
      <vt:lpstr>VON09 - Vedlejší a ostatn...</vt:lpstr>
      <vt:lpstr>SO10 - Dilatační spáry st...</vt:lpstr>
      <vt:lpstr>VON10 - Vedlejší a ostatn...</vt:lpstr>
      <vt:lpstr>SO09,10 - Převedení vody ...</vt:lpstr>
      <vt:lpstr>VON09,10 - Vedlejší a ost...</vt:lpstr>
      <vt:lpstr>SO11 - Nové dilatační spá...</vt:lpstr>
      <vt:lpstr>VON11 - Vedlejší a ostatn...</vt:lpstr>
      <vt:lpstr>SO12 - Výměna poškozených...</vt:lpstr>
      <vt:lpstr>VON12 - Vedlejší a ostatn...</vt:lpstr>
      <vt:lpstr>'Rekapitulace stavby'!Názvy_tisku</vt:lpstr>
      <vt:lpstr>'SO07a - Celková oprava di...'!Názvy_tisku</vt:lpstr>
      <vt:lpstr>'SO07b - Celková oprava di...'!Názvy_tisku</vt:lpstr>
      <vt:lpstr>'SO07c - Bednění '!Názvy_tisku</vt:lpstr>
      <vt:lpstr>'SO07d - Celková oprava di...'!Názvy_tisku</vt:lpstr>
      <vt:lpstr>'SO08a - Celková oprava di...'!Názvy_tisku</vt:lpstr>
      <vt:lpstr>'SO08b - Bednění '!Názvy_tisku</vt:lpstr>
      <vt:lpstr>'SO09 - Dilatační spáry st...'!Názvy_tisku</vt:lpstr>
      <vt:lpstr>'SO09,10 - Převedení vody ...'!Názvy_tisku</vt:lpstr>
      <vt:lpstr>'SO10 - Dilatační spáry st...'!Názvy_tisku</vt:lpstr>
      <vt:lpstr>'SO11 - Nové dilatační spá...'!Názvy_tisku</vt:lpstr>
      <vt:lpstr>'SO12 - Výměna poškozených...'!Názvy_tisku</vt:lpstr>
      <vt:lpstr>'SO7.1 - Bednění '!Názvy_tisku</vt:lpstr>
      <vt:lpstr>'VON07a - Vedlejší a ostat...'!Názvy_tisku</vt:lpstr>
      <vt:lpstr>'VON07b - Vedlejší a ostat...'!Názvy_tisku</vt:lpstr>
      <vt:lpstr>'VON07c - Vedlejší a ostat...'!Názvy_tisku</vt:lpstr>
      <vt:lpstr>'VON07d - Vedlejší a ostat...'!Názvy_tisku</vt:lpstr>
      <vt:lpstr>'VON08a - Vedlejší a ostat...'!Názvy_tisku</vt:lpstr>
      <vt:lpstr>'VON08b - Vedlejší a ostat...'!Názvy_tisku</vt:lpstr>
      <vt:lpstr>'VON09 - Vedlejší a ostatn...'!Názvy_tisku</vt:lpstr>
      <vt:lpstr>'VON09,10 - Vedlejší a ost...'!Názvy_tisku</vt:lpstr>
      <vt:lpstr>'VON10 - Vedlejší a ostatn...'!Názvy_tisku</vt:lpstr>
      <vt:lpstr>'VON11 - Vedlejší a ostatn...'!Názvy_tisku</vt:lpstr>
      <vt:lpstr>'VON12 - Vedlejší a ostatn...'!Názvy_tisku</vt:lpstr>
      <vt:lpstr>'VON7.1 - Vedlejší a ostat...'!Názvy_tisku</vt:lpstr>
      <vt:lpstr>'Rekapitulace stavby'!Oblast_tisku</vt:lpstr>
      <vt:lpstr>'SO07a - Celková oprava di...'!Oblast_tisku</vt:lpstr>
      <vt:lpstr>'SO07b - Celková oprava di...'!Oblast_tisku</vt:lpstr>
      <vt:lpstr>'SO07c - Bednění '!Oblast_tisku</vt:lpstr>
      <vt:lpstr>'SO07d - Celková oprava di...'!Oblast_tisku</vt:lpstr>
      <vt:lpstr>'SO08a - Celková oprava di...'!Oblast_tisku</vt:lpstr>
      <vt:lpstr>'SO08b - Bednění '!Oblast_tisku</vt:lpstr>
      <vt:lpstr>'SO09 - Dilatační spáry st...'!Oblast_tisku</vt:lpstr>
      <vt:lpstr>'SO09,10 - Převedení vody ...'!Oblast_tisku</vt:lpstr>
      <vt:lpstr>'SO10 - Dilatační spáry st...'!Oblast_tisku</vt:lpstr>
      <vt:lpstr>'SO11 - Nové dilatační spá...'!Oblast_tisku</vt:lpstr>
      <vt:lpstr>'SO12 - Výměna poškozených...'!Oblast_tisku</vt:lpstr>
      <vt:lpstr>'SO7.1 - Bednění '!Oblast_tisku</vt:lpstr>
      <vt:lpstr>'VON07a - Vedlejší a ostat...'!Oblast_tisku</vt:lpstr>
      <vt:lpstr>'VON07b - Vedlejší a ostat...'!Oblast_tisku</vt:lpstr>
      <vt:lpstr>'VON07c - Vedlejší a ostat...'!Oblast_tisku</vt:lpstr>
      <vt:lpstr>'VON07d - Vedlejší a ostat...'!Oblast_tisku</vt:lpstr>
      <vt:lpstr>'VON08a - Vedlejší a ostat...'!Oblast_tisku</vt:lpstr>
      <vt:lpstr>'VON08b - Vedlejší a ostat...'!Oblast_tisku</vt:lpstr>
      <vt:lpstr>'VON09 - Vedlejší a ostatn...'!Oblast_tisku</vt:lpstr>
      <vt:lpstr>'VON09,10 - Vedlejší a ost...'!Oblast_tisku</vt:lpstr>
      <vt:lpstr>'VON10 - Vedlejší a ostatn...'!Oblast_tisku</vt:lpstr>
      <vt:lpstr>'VON11 - Vedlejší a ostatn...'!Oblast_tisku</vt:lpstr>
      <vt:lpstr>'VON12 - Vedlejší a ostatn...'!Oblast_tisku</vt:lpstr>
      <vt:lpstr>'VON7.1 - Vedlejší a ostat...'!Oblast_tisku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Brůna Milan</dc:creator>
  <cp:lastModifiedBy>Bruna Milan</cp:lastModifiedBy>
  <dcterms:created xsi:type="dcterms:W3CDTF">2019-05-13T04:26:23Z</dcterms:created>
  <dcterms:modified xsi:type="dcterms:W3CDTF">2019-05-13T08:22:43Z</dcterms:modified>
</cp:coreProperties>
</file>