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firstSheet="6" activeTab="11"/>
  </bookViews>
  <sheets>
    <sheet name="Rekapitulace stavby" sheetId="1" r:id="rId1"/>
    <sheet name="0001 - SO 01a Otevřená úp..." sheetId="2" r:id="rId2"/>
    <sheet name="0002 - SO 01b Opěrné zdi" sheetId="3" r:id="rId3"/>
    <sheet name="0001 - SO 02a Otevřená úp..." sheetId="4" r:id="rId4"/>
    <sheet name="0002 - SO 02b Opěrné zdi" sheetId="5" r:id="rId5"/>
    <sheet name="003 - SO 03 Kácení" sheetId="6" r:id="rId6"/>
    <sheet name="0001 - SO 01a Otevřená úp..._01" sheetId="7" r:id="rId7"/>
    <sheet name="0002 - SO 01b Opěrné zdi_01" sheetId="8" r:id="rId8"/>
    <sheet name="0001 - SO 02a Otevřená úp..._01" sheetId="9" r:id="rId9"/>
    <sheet name="0002 - SO 02b Opěrné zdi_01" sheetId="10" r:id="rId10"/>
    <sheet name="003 - SO 03 Náhradní výsadba_01" sheetId="11" r:id="rId11"/>
    <sheet name="03 - Ostatní a vedlejší n..." sheetId="12" r:id="rId12"/>
  </sheets>
  <definedNames>
    <definedName name="_xlnm._FilterDatabase" localSheetId="1" hidden="1">'0001 - SO 01a Otevřená úp...'!$C$92:$K$122</definedName>
    <definedName name="_xlnm._FilterDatabase" localSheetId="6" hidden="1">'0001 - SO 01a Otevřená úp..._01'!$C$96:$K$177</definedName>
    <definedName name="_xlnm._FilterDatabase" localSheetId="3" hidden="1">'0001 - SO 02a Otevřená úp...'!$C$92:$K$122</definedName>
    <definedName name="_xlnm._FilterDatabase" localSheetId="8" hidden="1">'0001 - SO 02a Otevřená úp..._01'!$C$96:$K$176</definedName>
    <definedName name="_xlnm._FilterDatabase" localSheetId="2" hidden="1">'0002 - SO 01b Opěrné zdi'!$C$92:$K$122</definedName>
    <definedName name="_xlnm._FilterDatabase" localSheetId="7" hidden="1">'0002 - SO 01b Opěrné zdi_01'!$C$101:$K$462</definedName>
    <definedName name="_xlnm._FilterDatabase" localSheetId="4" hidden="1">'0002 - SO 02b Opěrné zdi'!$C$92:$K$122</definedName>
    <definedName name="_xlnm._FilterDatabase" localSheetId="9" hidden="1">'0002 - SO 02b Opěrné zdi_01'!$C$101:$K$533</definedName>
    <definedName name="_xlnm._FilterDatabase" localSheetId="5" hidden="1">'003 - SO 03 Kácení'!$C$86:$K$123</definedName>
    <definedName name="_xlnm._FilterDatabase" localSheetId="10" hidden="1">'003 - SO 03 Náhradní výsadba_01'!$C$87:$K$140</definedName>
    <definedName name="_xlnm._FilterDatabase" localSheetId="11" hidden="1">'03 - Ostatní a vedlejší n...'!$C$85:$K$167</definedName>
    <definedName name="_xlnm.Print_Area" localSheetId="1">'0001 - SO 01a Otevřená úp...'!$C$4:$J$43,'0001 - SO 01a Otevřená úp...'!$C$49:$J$70,'0001 - SO 01a Otevřená úp...'!$C$76:$K$122</definedName>
    <definedName name="_xlnm.Print_Area" localSheetId="6">'0001 - SO 01a Otevřená úp..._01'!$C$4:$J$43,'0001 - SO 01a Otevřená úp..._01'!$C$49:$J$74,'0001 - SO 01a Otevřená úp..._01'!$C$80:$K$177</definedName>
    <definedName name="_xlnm.Print_Area" localSheetId="3">'0001 - SO 02a Otevřená úp...'!$C$4:$J$43,'0001 - SO 02a Otevřená úp...'!$C$49:$J$70,'0001 - SO 02a Otevřená úp...'!$C$76:$K$122</definedName>
    <definedName name="_xlnm.Print_Area" localSheetId="8">'0001 - SO 02a Otevřená úp..._01'!$C$4:$J$43,'0001 - SO 02a Otevřená úp..._01'!$C$49:$J$74,'0001 - SO 02a Otevřená úp..._01'!$C$80:$K$176</definedName>
    <definedName name="_xlnm.Print_Area" localSheetId="2">'0002 - SO 01b Opěrné zdi'!$C$4:$J$43,'0002 - SO 01b Opěrné zdi'!$C$49:$J$70,'0002 - SO 01b Opěrné zdi'!$C$76:$K$122</definedName>
    <definedName name="_xlnm.Print_Area" localSheetId="7">'0002 - SO 01b Opěrné zdi_01'!$C$4:$J$43,'0002 - SO 01b Opěrné zdi_01'!$C$49:$J$79,'0002 - SO 01b Opěrné zdi_01'!$C$85:$K$462</definedName>
    <definedName name="_xlnm.Print_Area" localSheetId="4">'0002 - SO 02b Opěrné zdi'!$C$4:$J$43,'0002 - SO 02b Opěrné zdi'!$C$49:$J$70,'0002 - SO 02b Opěrné zdi'!$C$76:$K$122</definedName>
    <definedName name="_xlnm.Print_Area" localSheetId="9">'0002 - SO 02b Opěrné zdi_01'!$C$4:$J$43,'0002 - SO 02b Opěrné zdi_01'!$C$49:$J$79,'0002 - SO 02b Opěrné zdi_01'!$C$85:$K$533</definedName>
    <definedName name="_xlnm.Print_Area" localSheetId="5">'003 - SO 03 Kácení'!$C$4:$J$41,'003 - SO 03 Kácení'!$C$47:$J$66,'003 - SO 03 Kácení'!$C$72:$K$123</definedName>
    <definedName name="_xlnm.Print_Area" localSheetId="10">'003 - SO 03 Náhradní výsadba_01'!$C$4:$J$41,'003 - SO 03 Náhradní výsadba_01'!$C$47:$J$67,'003 - SO 03 Náhradní výsadba_01'!$C$73:$K$140</definedName>
    <definedName name="_xlnm.Print_Area" localSheetId="11">'03 - Ostatní a vedlejší n...'!$C$4:$J$39,'03 - Ostatní a vedlejší n...'!$C$45:$J$67,'03 - Ostatní a vedlejší n...'!$C$73:$K$167</definedName>
    <definedName name="_xlnm.Print_Area" localSheetId="0">'Rekapitulace stavby'!$D$4:$AO$36,'Rekapitulace stavby'!$C$42:$AQ$72</definedName>
    <definedName name="_xlnm.Print_Titles" localSheetId="0">'Rekapitulace stavby'!$52:$52</definedName>
    <definedName name="_xlnm.Print_Titles" localSheetId="1">'0001 - SO 01a Otevřená úp...'!$92:$92</definedName>
    <definedName name="_xlnm.Print_Titles" localSheetId="2">'0002 - SO 01b Opěrné zdi'!$92:$92</definedName>
    <definedName name="_xlnm.Print_Titles" localSheetId="3">'0001 - SO 02a Otevřená úp...'!$92:$92</definedName>
    <definedName name="_xlnm.Print_Titles" localSheetId="4">'0002 - SO 02b Opěrné zdi'!$92:$92</definedName>
    <definedName name="_xlnm.Print_Titles" localSheetId="5">'003 - SO 03 Kácení'!$86:$86</definedName>
    <definedName name="_xlnm.Print_Titles" localSheetId="6">'0001 - SO 01a Otevřená úp..._01'!$96:$96</definedName>
    <definedName name="_xlnm.Print_Titles" localSheetId="7">'0002 - SO 01b Opěrné zdi_01'!$101:$101</definedName>
    <definedName name="_xlnm.Print_Titles" localSheetId="8">'0001 - SO 02a Otevřená úp..._01'!$96:$96</definedName>
    <definedName name="_xlnm.Print_Titles" localSheetId="9">'0002 - SO 02b Opěrné zdi_01'!$101:$101</definedName>
    <definedName name="_xlnm.Print_Titles" localSheetId="10">'003 - SO 03 Náhradní výsadba_01'!$87:$87</definedName>
    <definedName name="_xlnm.Print_Titles" localSheetId="11">'03 - Ostatní a vedlejší n...'!$85:$85</definedName>
  </definedNames>
  <calcPr calcId="145621"/>
</workbook>
</file>

<file path=xl/sharedStrings.xml><?xml version="1.0" encoding="utf-8"?>
<sst xmlns="http://schemas.openxmlformats.org/spreadsheetml/2006/main" count="12345" uniqueCount="1163">
  <si>
    <t>Export Komplet</t>
  </si>
  <si>
    <t/>
  </si>
  <si>
    <t>2.0</t>
  </si>
  <si>
    <t>False</t>
  </si>
  <si>
    <t>{e01bc85b-c6cd-4599-82c7-5db67e3e03c2}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</si>
  <si>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</si>
  <si>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</si>
  <si>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</si>
  <si>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</si>
  <si>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</si>
  <si>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</si>
  <si>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</si>
  <si>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</si>
  <si>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</si>
  <si>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HDP_Brno-218066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</si>
  <si>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</si>
  <si>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</si>
  <si>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Nelešovický potok, Nelešovice – Rekonstrukce opěrných zdí</t>
  </si>
  <si>
    <t>KSO:</t>
  </si>
  <si>
    <t>CC-CZ:</t>
  </si>
  <si>
    <t>Místo:</t>
  </si>
  <si>
    <t xml:space="preserve"> </t>
  </si>
  <si>
    <t>Datum:</t>
  </si>
  <si>
    <t>29. 4. 2019</t>
  </si>
  <si>
    <t>Zadavatel:</t>
  </si>
  <si>
    <t>IČ:</t>
  </si>
  <si>
    <t>Povodí Morav, s.p.</t>
  </si>
  <si>
    <t>DIČ:</t>
  </si>
  <si>
    <t>Uchazeč:</t>
  </si>
  <si>
    <t>Vyplň údaj</t>
  </si>
  <si>
    <t>Projektant:</t>
  </si>
  <si>
    <t>Sweco Hydroprojekt a.s., divize Morava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</si>
  <si>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</si>
  <si>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</si>
  <si>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</si>
  <si>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</si>
  <si>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</si>
  <si>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</si>
  <si>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</si>
  <si>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</si>
  <si>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</si>
  <si>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</si>
  <si>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</si>
  <si>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</si>
  <si>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</si>
  <si>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</si>
  <si>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</si>
  <si>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</si>
  <si>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</si>
  <si>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</si>
  <si>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</si>
  <si>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</si>
  <si>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</si>
  <si>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</si>
  <si>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</si>
  <si>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</si>
  <si>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</si>
  <si>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</si>
  <si>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</si>
  <si>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</si>
  <si>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</si>
  <si>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</si>
  <si>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</si>
  <si>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</si>
  <si>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</si>
  <si>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</si>
  <si>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</si>
  <si>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</si>
  <si>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</si>
  <si>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</si>
  <si>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</si>
  <si>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</si>
  <si>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</si>
  <si>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</si>
  <si>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Nelešovický potok, Nelešovice – Rekonstrukce opěrných zdí - OPRAVY</t>
  </si>
  <si>
    <t>STA</t>
  </si>
  <si>
    <t>1</t>
  </si>
  <si>
    <t>{8746fe9f-baf9-4f83-ad20-56d1fe49a38e}</t>
  </si>
  <si>
    <t>2</t>
  </si>
  <si>
    <t>001</t>
  </si>
  <si>
    <t>SO 01 Úsek 1, ř.km. 1,000-1,160</t>
  </si>
  <si>
    <t>Soupis</t>
  </si>
  <si>
    <t>{b6ac9c22-088a-4339-a028-617facb7e65a}</t>
  </si>
  <si>
    <t>/</t>
  </si>
  <si>
    <t>0001</t>
  </si>
  <si>
    <t>SO 01a Otevřená úprava koryta</t>
  </si>
  <si>
    <t>3</t>
  </si>
  <si>
    <t>{ac47e672-0ad1-403e-af48-eecbc6ef95b6}</t>
  </si>
  <si>
    <t>0002</t>
  </si>
  <si>
    <t>SO 01b Opěrné zdi</t>
  </si>
  <si>
    <t>{479abec2-9920-4440-8411-cd457fe58cea}</t>
  </si>
  <si>
    <t>002</t>
  </si>
  <si>
    <t>SO 02 Úsek 2, ř.km. 1,310-1,600</t>
  </si>
  <si>
    <t>{30c8b9f3-a2e9-435a-97c0-463b19871cf2}</t>
  </si>
  <si>
    <t>SO 02a Otevřená úprava koryta</t>
  </si>
  <si>
    <t>{18d61ba7-510e-4055-a916-bb832ef00eed}</t>
  </si>
  <si>
    <t>SO 02b Opěrné zdi</t>
  </si>
  <si>
    <t>{d88dbd14-8eb2-437e-a39d-dbce325dd5f0}</t>
  </si>
  <si>
    <t>003</t>
  </si>
  <si>
    <t>SO 03 Kácení</t>
  </si>
  <si>
    <t>{2684a002-c2a9-47bf-8d44-2a865a226d18}</t>
  </si>
  <si>
    <t>02</t>
  </si>
  <si>
    <t>Nelešovický potok, Nelešovice – Rekonstrukce opěrných zdí - INVESTICE</t>
  </si>
  <si>
    <t>{08c3c447-f59b-4326-8d6e-32e94c7234b8}</t>
  </si>
  <si>
    <t>{5e973b78-e33e-4a88-9ad7-2939ff706bef}</t>
  </si>
  <si>
    <t>{7a38a932-51cc-4f8d-bf54-342bf5ce100e}</t>
  </si>
  <si>
    <t>{cd457d81-e8a2-4b9d-9f4c-b8ebaf9f0201}</t>
  </si>
  <si>
    <t>{2f5f803d-8403-4231-8c8b-09e72e243fd8}</t>
  </si>
  <si>
    <t>{68a54e41-a928-4f20-8fa1-36f8b6848164}</t>
  </si>
  <si>
    <t>{29351590-4aab-4398-ae51-1b399ea2b001}</t>
  </si>
  <si>
    <t>{02f13afb-3b01-48da-a938-c5b9f027148b}</t>
  </si>
  <si>
    <t>03</t>
  </si>
  <si>
    <t>VON</t>
  </si>
  <si>
    <t>{f0eb7736-76ee-44c5-87ac-ec26c5db1932}</t>
  </si>
  <si>
    <t>KRYCÍ LIST SOUPISU PRACÍ</t>
  </si>
  <si>
    <t>Objekt:</t>
  </si>
  <si>
    <t>01 - Nelešovický potok, Nelešovice – Rekonstrukce opěrných zdí - OPRAVY</t>
  </si>
  <si>
    <t>Soupis:</t>
  </si>
  <si>
    <t>001 - SO 01 Úsek 1, ř.km. 1,000-1,160</t>
  </si>
  <si>
    <t>Úroveň 3:</t>
  </si>
  <si>
    <t>0001 - SO 01a Otevřená úprava koryta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</si>
  <si>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</si>
  <si>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</si>
  <si>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</si>
  <si>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</si>
  <si>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</si>
  <si>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</si>
  <si>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</si>
  <si>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</si>
  <si>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</si>
  <si>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</si>
  <si>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</si>
  <si>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</si>
  <si>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</si>
  <si>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</si>
  <si>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</si>
  <si>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</si>
  <si>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</si>
  <si>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</si>
  <si>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</si>
  <si>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</si>
  <si>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</si>
  <si>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</si>
  <si>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</si>
  <si>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</si>
  <si>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</si>
  <si>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129103101</t>
  </si>
  <si>
    <t>Čištění otevřených koryt vodotečí š dna do 5 m hl do 2,5 m v hornině tř. 1 a 2 - odstranění nánosů</t>
  </si>
  <si>
    <t>m3</t>
  </si>
  <si>
    <t>CS ÚRS 2019 01</t>
  </si>
  <si>
    <t>4</t>
  </si>
  <si>
    <t>2010003728</t>
  </si>
  <si>
    <t>PP</t>
  </si>
  <si>
    <t>Čištění otevřených koryt vodotečí s přehozením rozpojeného nánosu do 3 m nebo s naložením na dopravní prostředek při šířce původního dna do 5 m a hloubce koryta do 2,5 m v horninách tř. 1 a 2</t>
  </si>
  <si>
    <t>P</t>
  </si>
  <si>
    <t>Poznámka k položce:
viz TZ př.č. D.1.1. a v.č. D.1.2 a 4, situace C3</t>
  </si>
  <si>
    <t>VV</t>
  </si>
  <si>
    <t>60*0,5</t>
  </si>
  <si>
    <t>129203101</t>
  </si>
  <si>
    <t>Čištění otevřených koryt vodotečí š dna do 5 m hl do 2,5 m v hornině tř. 3 - odstranění nánosů</t>
  </si>
  <si>
    <t>-8361514</t>
  </si>
  <si>
    <t>Čištění otevřených koryt vodotečí s přehozením rozpojeného nánosu do 3 m nebo s naložením na dopravní prostředek při šířce původního dna do 5 m a hloubce koryta do 2,5 m v hornině tř. 3</t>
  </si>
  <si>
    <t>129203,1-R</t>
  </si>
  <si>
    <t>Příplatek k odstranění nánosů za ztížený přístup ke korytu</t>
  </si>
  <si>
    <t>-1743341042</t>
  </si>
  <si>
    <t>129203109</t>
  </si>
  <si>
    <t>Příplatek k čištění otevřených koryt vodotečí v hornině tř. 3 za lepivost</t>
  </si>
  <si>
    <t>330762765</t>
  </si>
  <si>
    <t>Čištění otevřených koryt vodotečí Příplatek k cenám za lepivost horniny v hornině tř. 3</t>
  </si>
  <si>
    <t>30*0,5</t>
  </si>
  <si>
    <t>5</t>
  </si>
  <si>
    <t>162301101</t>
  </si>
  <si>
    <t>Vodorovné přemístění do 500 m výkopku/sypaniny z horniny tř. 1 až 4 - na mezideponii</t>
  </si>
  <si>
    <t>1943396056</t>
  </si>
  <si>
    <t>Vodorovné přemístění výkopku nebo sypaniny po suchu  na obvyklém dopravním prostředku, bez naložení výkopku, avšak se složením bez rozhrnutí z horniny tř. 1 až 4 na vzdálenost přes 50 do 500 m</t>
  </si>
  <si>
    <t>k vysušení</t>
  </si>
  <si>
    <t>30+30</t>
  </si>
  <si>
    <t>6</t>
  </si>
  <si>
    <t>162701105</t>
  </si>
  <si>
    <t>Vodorovné přemístění do 10000 m výkopku/sypaniny z horniny tř. 1 až 4 - na trvalou skládku</t>
  </si>
  <si>
    <t>-277812726</t>
  </si>
  <si>
    <t>Vodorovné přemístění výkopku nebo sypaniny po suchu  na obvyklém dopravním prostředku, bez naložení výkopku, avšak se složením bez rozhrnutí z horniny tř. 1 až 4 na vzdálenost přes 9 000 do 10 000 m</t>
  </si>
  <si>
    <t>7</t>
  </si>
  <si>
    <t>162701109</t>
  </si>
  <si>
    <t>Příplatek k vodorovnému přemístění výkopku/sypaniny z horniny tř. 1 až 4 ZKD 1000 m přes 10000 m</t>
  </si>
  <si>
    <t>-2021117388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</si>
  <si>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</si>
  <si>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60*10 'Přepočtené koeficientem množství</t>
  </si>
  <si>
    <t>8</t>
  </si>
  <si>
    <t>167101102</t>
  </si>
  <si>
    <t>Nakládání výkopku z hornin tř. 1 až 4 přes 100 m3 - na trvalou skládku</t>
  </si>
  <si>
    <t>-1379947873</t>
  </si>
  <si>
    <t>Nakládání, skládání a překládání neulehlého výkopku nebo sypaniny  nakládání, množství přes 100 m3, z hornin tř. 1 až 4</t>
  </si>
  <si>
    <t>9</t>
  </si>
  <si>
    <t>171201201</t>
  </si>
  <si>
    <t>Uložení sypaniny na skládky</t>
  </si>
  <si>
    <t>639337956</t>
  </si>
  <si>
    <t>Uložení sypaniny  na skládky</t>
  </si>
  <si>
    <t>10</t>
  </si>
  <si>
    <t>171201211</t>
  </si>
  <si>
    <t>Poplatek za uložení stavebního odpadu - zeminy a kameniva na skládce</t>
  </si>
  <si>
    <t>t</t>
  </si>
  <si>
    <t>1259756582</t>
  </si>
  <si>
    <t>Poplatek za uložení stavebního odpadu na skládce (skládkovné) zeminy a kameniva zatříděného do Katalogu odpadů pod kódem 170 504</t>
  </si>
  <si>
    <t>60*1,8 'Přepočtené koeficientem množství</t>
  </si>
  <si>
    <t>0002 - SO 01b Opěrné zdi</t>
  </si>
  <si>
    <t>38*0,5</t>
  </si>
  <si>
    <t>19*0,5</t>
  </si>
  <si>
    <t>19+19</t>
  </si>
  <si>
    <t>38*10 'Přepočtené koeficientem množství</t>
  </si>
  <si>
    <t>38*1,8 'Přepočtené koeficientem množství</t>
  </si>
  <si>
    <t>002 - SO 02 Úsek 2, ř.km. 1,310-1,600</t>
  </si>
  <si>
    <t>0001 - SO 02a Otevřená úprava koryta</t>
  </si>
  <si>
    <t>0002 - SO 02b Opěrné zdi</t>
  </si>
  <si>
    <t>50*0,5</t>
  </si>
  <si>
    <t>25*0,5</t>
  </si>
  <si>
    <t>25+25</t>
  </si>
  <si>
    <t>50*10 'Přepočtené koeficientem množství</t>
  </si>
  <si>
    <t>50*1,8 'Přepočtené koeficientem množství</t>
  </si>
  <si>
    <t>003 - SO 03 Kácení</t>
  </si>
  <si>
    <t>111201101</t>
  </si>
  <si>
    <t>Odstranění křovin a stromů průměru kmene do 100 mm i s kořeny z celkové plochy do 1000 m2, vč. odvozu a likvidace</t>
  </si>
  <si>
    <t>m2</t>
  </si>
  <si>
    <t>636794763</t>
  </si>
  <si>
    <t>Odstranění křovin a stromů s odstraněním kořenů  průměru kmene do 100 mm do sklonu terénu 1 : 5, při celkové ploše do 1 000 m2</t>
  </si>
  <si>
    <t>Poznámka k položce:
viz TZ př.č. D.1.1. a v.č. D.1.2 až 5, situace C3</t>
  </si>
  <si>
    <t>149+1</t>
  </si>
  <si>
    <t>111251111</t>
  </si>
  <si>
    <t>Drcení ořezaných větví D do 100 mm s odvozem do 20 km</t>
  </si>
  <si>
    <t>-944355847</t>
  </si>
  <si>
    <t>Drcení ořezaných větví strojně - (štěpkování) o průměru větví do 100 mm</t>
  </si>
  <si>
    <t>Poznámka k položce:
viz TZ př.č. D.1.1. a v.č. D.1.2 až 5, situace C3
větve a dřeviny do pr.50mm budou štěpkovány</t>
  </si>
  <si>
    <t>"odhad" 2</t>
  </si>
  <si>
    <t>112151012</t>
  </si>
  <si>
    <t>Volné kácení stromů s rozřezáním a odvětvením D kmene do 300 mm</t>
  </si>
  <si>
    <t>kus</t>
  </si>
  <si>
    <t>131776874</t>
  </si>
  <si>
    <t>Pokácení stromu volné v celku s odřezáním kmene a s odvětvením průměru kmene přes 200 do 300 mm
dřevní hmota větší než pr.50mm (kmeny stromů a větve) bude nařezána na 1 m kusy a dočasně ponechána v místě stavby, protokolárně předána vlastníkům dotčených pozemků a následně odvezena na jejich vlastní náklady</t>
  </si>
  <si>
    <t>112151014</t>
  </si>
  <si>
    <t>Volné kácení stromů s rozřezáním a odvětvením D kmene do 500 mm</t>
  </si>
  <si>
    <t>1355640284</t>
  </si>
  <si>
    <t>Pokácení stromu volné v celku s odřezáním kmene a s odvětvením průměru kmene přes 400 do 500 mm
dřevní hmota větší než pr.50mm (kmeny stromů a větve) bude nařezána na 1 m kusy a dočasně ponechána v místě stavby, protokolárně předána vlastníkům dotčených pozemků a následně odvezena na jejich vlastní náklady</t>
  </si>
  <si>
    <t>112201101</t>
  </si>
  <si>
    <t>Odstranění pařezů D do 300 mm</t>
  </si>
  <si>
    <t>-1086511353</t>
  </si>
  <si>
    <t>Odstranění pařezů  s jejich vykopáním, vytrháním nebo odstřelením, s přesekáním kořenů průměru přes 100 do 300 mm</t>
  </si>
  <si>
    <t>112201102</t>
  </si>
  <si>
    <t>Odstranění pařezů D do 500 mm</t>
  </si>
  <si>
    <t>1017381928</t>
  </si>
  <si>
    <t>Odstranění pařezů  s jejich vykopáním, vytrháním nebo odstřelením, s přesekáním kořenů průměru přes 300 do 500 mm</t>
  </si>
  <si>
    <t>162301421</t>
  </si>
  <si>
    <t>Vodorovné přemístění pařezů do 5 km D do 300 mm</t>
  </si>
  <si>
    <t>1460091024</t>
  </si>
  <si>
    <t>Vodorovné přemístění větví, kmenů nebo pařezů  s naložením, složením a dopravou do 5000 m pařezů kmenů, průměru přes 100 do 300 mm</t>
  </si>
  <si>
    <t>162301422</t>
  </si>
  <si>
    <t>Vodorovné přemístění pařezů do 5 km D do 500 mm</t>
  </si>
  <si>
    <t>-911178254</t>
  </si>
  <si>
    <t>Vodorovné přemístění větví, kmenů nebo pařezů  s naložením, složením a dopravou do 5000 m pařezů kmenů, průměru přes 300 do 500 mm</t>
  </si>
  <si>
    <t>162301921</t>
  </si>
  <si>
    <t>Příplatek k vodorovnému přemístění pařezů D 300 mm ZKD 5 km</t>
  </si>
  <si>
    <t>896649815</t>
  </si>
  <si>
    <t>Vodorovné přemístění větví, kmenů nebo pařezů  s naložením, složením a dopravou Příplatek k cenám za každých dalších i započatých 5000 m přes 5000 m pařezů kmenů, průměru přes 100 do 300 mm</t>
  </si>
  <si>
    <t>7*3 'Přepočtené koeficientem množství</t>
  </si>
  <si>
    <t>162301922</t>
  </si>
  <si>
    <t>Příplatek k vodorovnému přemístění pařezů D 500 mm ZKD 5 km</t>
  </si>
  <si>
    <t>-1992746950</t>
  </si>
  <si>
    <t>Vodorovné přemístění větví, kmenů nebo pařezů  s naložením, složením a dopravou Příplatek k cenám za každých dalších i započatých 5000 m přes 5000 m pařezů kmenů, průměru přes 300 do 500 mm</t>
  </si>
  <si>
    <t>2*3 'Přepočtené koeficientem množství</t>
  </si>
  <si>
    <t>11</t>
  </si>
  <si>
    <t>174201201</t>
  </si>
  <si>
    <t>Zásyp jam po pařezech D pařezů do 300 mm</t>
  </si>
  <si>
    <t>239374686</t>
  </si>
  <si>
    <t>Zásyp jam po pařezech  výkopkem z horniny získané při dobývání pařezů s hrubým urovnáním povrchu zasypávky průměru pařezu přes 100 do 300 mm</t>
  </si>
  <si>
    <t>12</t>
  </si>
  <si>
    <t>174201202</t>
  </si>
  <si>
    <t>Zásyp jam po pařezech D pařezů do 500 mm</t>
  </si>
  <si>
    <t>-184289031</t>
  </si>
  <si>
    <t>Zásyp jam po pařezech  výkopkem z horniny získané při dobývání pařezů s hrubým urovnáním povrchu zasypávky průměru pařezu přes 300 do 500 mm</t>
  </si>
  <si>
    <t>02 - Nelešovický potok, Nelešovice – Rekonstrukce opěrných zdí - INVESTICE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</si>
  <si>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</si>
  <si>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</si>
  <si>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</si>
  <si>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998 - Přesun hmot</t>
  </si>
  <si>
    <t>25</t>
  </si>
  <si>
    <t>114203202</t>
  </si>
  <si>
    <t>Očištění lomového kamene nebo betonových tvárnic od malty</t>
  </si>
  <si>
    <t>349279383</t>
  </si>
  <si>
    <t>Očištění lomového kamene nebo betonových tvárnic získaných při rozebrání dlažeb, záhozů, rovnanin a soustřeďovacích staveb od malty</t>
  </si>
  <si>
    <t>115101201</t>
  </si>
  <si>
    <t>Čerpání vody na dopravní výšku do 10 m průměrný přítok do 500 l/min</t>
  </si>
  <si>
    <t>hod</t>
  </si>
  <si>
    <t>-875805420</t>
  </si>
  <si>
    <t>Čerpání vody na dopravní výšku do 10 m s uvažovaným průměrným přítokem do 500 l/min</t>
  </si>
  <si>
    <t>30*8</t>
  </si>
  <si>
    <t>115101301</t>
  </si>
  <si>
    <t>Pohotovost čerpací soupravy pro dopravní výšku do 10 m přítok do 500 l/min</t>
  </si>
  <si>
    <t>den</t>
  </si>
  <si>
    <t>905675184</t>
  </si>
  <si>
    <t>Pohotovost záložní čerpací soupravy pro dopravní výšku do 10 m s uvažovaným průměrným přítokem do 500 l/min</t>
  </si>
  <si>
    <t>121101101</t>
  </si>
  <si>
    <t>Sejmutí ornice s přemístěním na vzdálenost do 50 m</t>
  </si>
  <si>
    <t>1606592967</t>
  </si>
  <si>
    <t>Sejmutí ornice nebo lesní půdy  s vodorovným přemístěním na hromady v místě upotřebení nebo na dočasné či trvalé skládky se složením, na vzdálenost do 50 m</t>
  </si>
  <si>
    <t>750*0,2</t>
  </si>
  <si>
    <t>124103101</t>
  </si>
  <si>
    <t>Vykopávky do 1000 m3 pro koryta vodotečí v hornině tř. 1 a 2</t>
  </si>
  <si>
    <t>2048506140</t>
  </si>
  <si>
    <t>Vykopávky pro koryta vodotečí  s přehozením výkopku na vzdálenost do 3 m nebo s naložením na dopravní prostředek v horninách tř. 1 a 2 do 1 000 m3</t>
  </si>
  <si>
    <t>Poznámka k položce:
viz TZ př.č. D.1.1. a v.č. D.1.2 až 5, situace C3
50% hor.tř. II. a 50% hor.tř. III</t>
  </si>
  <si>
    <t>objem dle autocad</t>
  </si>
  <si>
    <t>325*0,5</t>
  </si>
  <si>
    <t>124203101</t>
  </si>
  <si>
    <t>Vykopávky do 1000 m3 pro koryta vodotečí v hornině tř. 3</t>
  </si>
  <si>
    <t>-1065858605</t>
  </si>
  <si>
    <t>Vykopávky pro koryta vodotečí  s přehozením výkopku na vzdálenost do 3 m nebo s naložením na dopravní prostředek v hornině tř. 3 do 1 000 m3</t>
  </si>
  <si>
    <t>124203109</t>
  </si>
  <si>
    <t>Příplatek k vykopávkám pro koryta vodotečí v hornině tř. 3 za lepivost</t>
  </si>
  <si>
    <t>-334172009</t>
  </si>
  <si>
    <t>Vykopávky pro koryta vodotečí  s přehozením výkopku na vzdálenost do 3 m nebo s naložením na dopravní prostředek v hornině tř. 3 Příplatek k cenám za lepivost horniny tř. 3</t>
  </si>
  <si>
    <t>162,5/2</t>
  </si>
  <si>
    <t>Vodorovné přemístění do 500 m výkopku/sypaniny z horniny tř. 1 až 4 - ornice na mezideponii</t>
  </si>
  <si>
    <t>-621879127</t>
  </si>
  <si>
    <t>162301101,1</t>
  </si>
  <si>
    <t>Vodorovné přemístění do 500 m výkopku/sypaniny z horniny tř. 1 až 4 - ornice zpět</t>
  </si>
  <si>
    <t>-1356174816</t>
  </si>
  <si>
    <t>162301101,2</t>
  </si>
  <si>
    <t>Vodorovné přemístění do 500 m výkopku/sypaniny z horniny tř. 1 až 4 - kamenivo rovnaniny zpět</t>
  </si>
  <si>
    <t>-109664894</t>
  </si>
  <si>
    <t>Vodorovné přemístění do 10000 m výkopku/sypaniny z horniny tř. 1 až 4 - zemina na trvalou skládku</t>
  </si>
  <si>
    <t>2130962918</t>
  </si>
  <si>
    <t>výkop</t>
  </si>
  <si>
    <t>162,5+162,5</t>
  </si>
  <si>
    <t>-605917900</t>
  </si>
  <si>
    <t>325*10 'Přepočtené koeficientem množství</t>
  </si>
  <si>
    <t>13</t>
  </si>
  <si>
    <t>Nakládání výkopku z hornin tř. 1 až 4 přes 100 m3 - ornice zpět</t>
  </si>
  <si>
    <t>1648425860</t>
  </si>
  <si>
    <t>14</t>
  </si>
  <si>
    <t>167101102,1</t>
  </si>
  <si>
    <t>Nakládání výkopku z hornin tř. 1 až 4 přes 100 m3 - kamenivo rovnaniny</t>
  </si>
  <si>
    <t>-720570464</t>
  </si>
  <si>
    <t>viz doplnění rovnaniny</t>
  </si>
  <si>
    <t>50</t>
  </si>
  <si>
    <t>-1905981400</t>
  </si>
  <si>
    <t>16</t>
  </si>
  <si>
    <t>-858864399</t>
  </si>
  <si>
    <t>325*1,8 'Přepočtené koeficientem množství</t>
  </si>
  <si>
    <t>17</t>
  </si>
  <si>
    <t>171,1-R</t>
  </si>
  <si>
    <t>Provedení zemní hrázky o objemu cca 3m3 z horniny tř. 1 až 4, vč. jejiho následného odstranění, vč. nákladů na manipulaci s výkopkem</t>
  </si>
  <si>
    <t>ks</t>
  </si>
  <si>
    <t>-1672346924</t>
  </si>
  <si>
    <t>Poznámka k položce:
viz TZ př.č. D.1.1. a v.č. D.1.2 až 5, D.1.1.12, situace C3</t>
  </si>
  <si>
    <t>pro převedení vody, zemina použita z výkopů</t>
  </si>
  <si>
    <t>1 hrázka cca 3m3 zeminy</t>
  </si>
  <si>
    <t>18</t>
  </si>
  <si>
    <t>182,1-R</t>
  </si>
  <si>
    <t>Zatravnění a ohumusování, vč. dodávky materiálu a zálivky vodou</t>
  </si>
  <si>
    <t>1758346203</t>
  </si>
  <si>
    <t>19</t>
  </si>
  <si>
    <t>182101101</t>
  </si>
  <si>
    <t>Svahování v zářezech v hornině tř. 1 až 4</t>
  </si>
  <si>
    <t>2147403921</t>
  </si>
  <si>
    <t>Svahování trvalých svahů do projektovaných profilů  s potřebným přemístěním výkopku při svahování v zářezech v hornině tř. 1 až 4</t>
  </si>
  <si>
    <t>20</t>
  </si>
  <si>
    <t>182301133</t>
  </si>
  <si>
    <t>Rozprostření ornice pl přes 500 m2 ve svahu nad 1:5 tl vrstvy do 200 mm</t>
  </si>
  <si>
    <t>-1554557759</t>
  </si>
  <si>
    <t>Rozprostření a urovnání ornice ve svahu sklonu přes 1:5 při souvislé ploše přes 500 m2, tl. vrstvy přes 150 do 200 mm</t>
  </si>
  <si>
    <t>750</t>
  </si>
  <si>
    <t>Vodorovné konstrukce</t>
  </si>
  <si>
    <t>463212111R</t>
  </si>
  <si>
    <t xml:space="preserve">Doplnění rovnanina z lomového kamene upraveného s vyklínováním spár úlomky kamene </t>
  </si>
  <si>
    <t>1859234197</t>
  </si>
  <si>
    <t>Rovnanina z lomového kamene upraveného, tříděného  jakékoliv tloušťky rovnaniny s vyklínováním spár a dutin úlomky kamene</t>
  </si>
  <si>
    <t>materiál použit stávající z vybourání kamenných zdí viz SO 01b a 02b, plocha dle autocad, tl.200mm</t>
  </si>
  <si>
    <t>250*0,2</t>
  </si>
  <si>
    <t>Trubní vedení</t>
  </si>
  <si>
    <t>22</t>
  </si>
  <si>
    <t>871375221</t>
  </si>
  <si>
    <t>Kanalizační potrubí z tvrdého PVC jednovrstvé tuhost třídy SN8 DN 315</t>
  </si>
  <si>
    <t>m</t>
  </si>
  <si>
    <t>-1998238538</t>
  </si>
  <si>
    <t>Kanalizační potrubí z tvrdého PVC v otevřeném výkopu ve sklonu do 20 %, hladkého plnostěnného jednovrstvého, tuhost třídy SN 8 DN 315</t>
  </si>
  <si>
    <t>pro dočasné převedení vody</t>
  </si>
  <si>
    <t>10*6</t>
  </si>
  <si>
    <t>Ostatní konstrukce a práce, bourání</t>
  </si>
  <si>
    <t>23</t>
  </si>
  <si>
    <t>969021131R</t>
  </si>
  <si>
    <t>Vybourání kanalizačního potrubí DN do 300, vč. odvozu a likvidace</t>
  </si>
  <si>
    <t>1797855745</t>
  </si>
  <si>
    <t>998</t>
  </si>
  <si>
    <t>Přesun hmot</t>
  </si>
  <si>
    <t>24</t>
  </si>
  <si>
    <t>998332011</t>
  </si>
  <si>
    <t>Přesun hmot pro úpravy vodních toků a kanály</t>
  </si>
  <si>
    <t>-1149451422</t>
  </si>
  <si>
    <t>Přesun hmot pro úpravy vodních toků a kanály, hráze rybníků apod.  dopravní vzdálenost do 500 m</t>
  </si>
  <si>
    <t xml:space="preserve">    2 - Zakládání</t>
  </si>
  <si>
    <t xml:space="preserve">    3 - Svislé a kompletní konstrukce</t>
  </si>
  <si>
    <t xml:space="preserve">    997 - Přesun sutě</t>
  </si>
  <si>
    <t>PSV - Práce a dodávky PSV</t>
  </si>
  <si>
    <t xml:space="preserve">    711 - Izolace proti vodě, vlhkosti a plynům</t>
  </si>
  <si>
    <t>1501426537</t>
  </si>
  <si>
    <t>mírné přítoky, odhad cca 4h denně</t>
  </si>
  <si>
    <t>60*4</t>
  </si>
  <si>
    <t>119,1-R</t>
  </si>
  <si>
    <t>Náklady na podvěšení nebo podstojkování nadzemního plnovodu DN80</t>
  </si>
  <si>
    <t>1099201326</t>
  </si>
  <si>
    <t>v ř.km. 1.160</t>
  </si>
  <si>
    <t>Poznámka k položce:
viz TZ př.č. D.1.1. a v.č. D.1.2 až 12, situace C3</t>
  </si>
  <si>
    <t>zeď typ 1, 25,5m, otevřené koryto</t>
  </si>
  <si>
    <t>(25,5+1+1)*3*0,2</t>
  </si>
  <si>
    <t>131101102</t>
  </si>
  <si>
    <t>Hloubení jam nezapažených v hornině tř. 1 a 2 objemu do 1000 m3</t>
  </si>
  <si>
    <t>1824233091</t>
  </si>
  <si>
    <t>Hloubení nezapažených jam a zářezů s urovnáním dna do předepsaného profilu a spádu v horninách tř. 1 a 2 přes 100 do 1 000 m3</t>
  </si>
  <si>
    <t>Poznámka k položce:
viz TZ př.č. D.1.1. a v.č. D.1.2 až 12, situace C3
50% hor.tř. II. a 50% hor.tř. III</t>
  </si>
  <si>
    <t>zeď typ 1, 25,5m, otevřené koryto, prům přůřez výkopu 2,6m2 dle autocad</t>
  </si>
  <si>
    <t>(25,5+1+1)*2,6*0,5</t>
  </si>
  <si>
    <t>pro podkladní beton, viz základové desky z PB C12/15</t>
  </si>
  <si>
    <t>14,297*0,5</t>
  </si>
  <si>
    <t>Součet</t>
  </si>
  <si>
    <t>131201102</t>
  </si>
  <si>
    <t>Hloubení jam nezapažených v hornině tř. 3 objemu do 1000 m3</t>
  </si>
  <si>
    <t>-62289271</t>
  </si>
  <si>
    <t>Hloubení nezapažených jam a zářezů s urovnáním dna do předepsaného profilu a spádu v hornině tř. 3 přes 100 do 1 000 m3</t>
  </si>
  <si>
    <t>131201109</t>
  </si>
  <si>
    <t>Příplatek za lepivost u hloubení jam nezapažených v hornině tř. 3</t>
  </si>
  <si>
    <t>-1262304437</t>
  </si>
  <si>
    <t>Hloubení nezapažených jam a zářezů s urovnáním dna do předepsaného profilu a spádu Příplatek k cenám za lepivost horniny tř. 3</t>
  </si>
  <si>
    <t>42,899/2</t>
  </si>
  <si>
    <t>151101201</t>
  </si>
  <si>
    <t>Zřízení příložného pažení stěn výkopu hl do 4 m</t>
  </si>
  <si>
    <t>-895366719</t>
  </si>
  <si>
    <t>Zřízení pažení stěn výkopu bez rozepření nebo vzepření  příložné, hloubky do 4 m</t>
  </si>
  <si>
    <t>zeď Typ 1 - široké koryto</t>
  </si>
  <si>
    <t>(25,5+1,5+1,5)*2,8</t>
  </si>
  <si>
    <t>151101211</t>
  </si>
  <si>
    <t>Odstranění příložného pažení stěn hl do 4 m</t>
  </si>
  <si>
    <t>-196900303</t>
  </si>
  <si>
    <t>Odstranění pažení stěn výkopu  s uložením pažin na vzdálenost do 3 m od okraje výkopu příložné, hloubky do 4 m</t>
  </si>
  <si>
    <t>151101301</t>
  </si>
  <si>
    <t>Zřízení rozepření stěn při pažení příložném hl do 4 m</t>
  </si>
  <si>
    <t>285402291</t>
  </si>
  <si>
    <t>Zřízení rozepření zapažených stěn výkopů  s potřebným přepažováním při roubení příložném, hloubky do 4 m</t>
  </si>
  <si>
    <t>(25,5+1,5+1,5)*2,8*3,5</t>
  </si>
  <si>
    <t>151101311</t>
  </si>
  <si>
    <t>Odstranění rozepření stěn při pažení příložném hl do 4 m</t>
  </si>
  <si>
    <t>-1725042124</t>
  </si>
  <si>
    <t>Odstranění rozepření stěn výkopů  s uložením materiálu na vzdálenost do 3 m od okraje výkopu roubení příložného, hloubky do 4 m</t>
  </si>
  <si>
    <t>161101101</t>
  </si>
  <si>
    <t>Svislé přemístění výkopku z horniny tř. 1 až 4 hl výkopu do 2,5 m</t>
  </si>
  <si>
    <t>287666298</t>
  </si>
  <si>
    <t>Svislé přemístění výkopku  bez naložení do dopravní nádoby avšak s vyprázdněním dopravní nádoby na hromadu nebo do dopravního prostředku z horniny tř. 1 až 4, při hloubce výkopu přes 1 do 2,5 m</t>
  </si>
  <si>
    <t>(42,899+42,899)*0,55</t>
  </si>
  <si>
    <t>Vodorovné přemístění do 500 m výkopku/sypaniny z horniny tř. 1 až 4 - zemina a ornice na mezideponii</t>
  </si>
  <si>
    <t>ornice</t>
  </si>
  <si>
    <t>16,5</t>
  </si>
  <si>
    <t>42,899+42,899</t>
  </si>
  <si>
    <t>Vodorovné přemístění do 500 m výkopku/sypaniny z horniny tř. 1 až 4 - zemina a ornice zpět</t>
  </si>
  <si>
    <t>49,923*10 'Přepočtené koeficientem množství</t>
  </si>
  <si>
    <t>Nakládání výkopku z hornin tř. 1 až 4 přes 100 m3 - zemina a ornice zpět</t>
  </si>
  <si>
    <t>zemina zpět</t>
  </si>
  <si>
    <t>"zásyp" 42,76</t>
  </si>
  <si>
    <t>"kamenivo drcené" -13,77/2</t>
  </si>
  <si>
    <t>30</t>
  </si>
  <si>
    <t>167101102,2</t>
  </si>
  <si>
    <t>Nakládání výkopku z hornin tř. 1 až 4 přes 100 m3 - zemina na trvalou skládku</t>
  </si>
  <si>
    <t>-1798366971</t>
  </si>
  <si>
    <t>na mezideponii</t>
  </si>
  <si>
    <t>102,298</t>
  </si>
  <si>
    <t>zpět na stavbu</t>
  </si>
  <si>
    <t>-52,375</t>
  </si>
  <si>
    <t>49,923*1,8 'Přepočtené koeficientem množství</t>
  </si>
  <si>
    <t>174101101</t>
  </si>
  <si>
    <t>Zásyp jam, šachet rýh nebo kolem objektů sypaninou se zhutněním</t>
  </si>
  <si>
    <t>-33198151</t>
  </si>
  <si>
    <t>Zásyp sypaninou z jakékoliv horniny  s uložením výkopku ve vrstvách se zhutněním jam, šachet, rýh nebo kolem objektů v těchto vykopávkách</t>
  </si>
  <si>
    <t>zeď typ 1, 25,5m, otevřené koryto, prům. průřez zásypu 2m2 dle autocad</t>
  </si>
  <si>
    <t>(25,5+1+1)*2</t>
  </si>
  <si>
    <t>hubený beton</t>
  </si>
  <si>
    <t>-12,24</t>
  </si>
  <si>
    <t>26</t>
  </si>
  <si>
    <t>M</t>
  </si>
  <si>
    <t>58343930</t>
  </si>
  <si>
    <t>kamenivo drcené hrubé frakce 16-32</t>
  </si>
  <si>
    <t>1324392836</t>
  </si>
  <si>
    <t>drenážní vrstva</t>
  </si>
  <si>
    <t>25,5*0,9*0,3</t>
  </si>
  <si>
    <t>6,885*2 'Přepočtené koeficientem množství</t>
  </si>
  <si>
    <t>27</t>
  </si>
  <si>
    <t>28</t>
  </si>
  <si>
    <t>29</t>
  </si>
  <si>
    <t>(25,5+1+1)*3</t>
  </si>
  <si>
    <t>Zakládání</t>
  </si>
  <si>
    <t>211971110</t>
  </si>
  <si>
    <t>Zřízení opláštění žeber nebo trativodů geotextilií v rýze nebo zářezu sklonu do 1:2</t>
  </si>
  <si>
    <t>-1447769983</t>
  </si>
  <si>
    <t>Zřízení opláštění výplně z geotextilie odvodňovacích žeber nebo trativodů  v rýze nebo zářezu se stěnami šikmými o sklonu do 1:2</t>
  </si>
  <si>
    <t>obalení drenážní vrstvy</t>
  </si>
  <si>
    <t>2*(0,9+0,3)*25,5</t>
  </si>
  <si>
    <t>31</t>
  </si>
  <si>
    <t>69311081</t>
  </si>
  <si>
    <t>geotextilie netkaná separační, ochranná, filtrační, drenážní PES 300g/m2</t>
  </si>
  <si>
    <t>-1956383688</t>
  </si>
  <si>
    <t>61,2*1,2 'Přepočtené koeficientem množství</t>
  </si>
  <si>
    <t>32</t>
  </si>
  <si>
    <t>212752212</t>
  </si>
  <si>
    <t>Trativod z drenážních trubek plastových flexibilních D do 100 mm včetně lože otevřený výkop</t>
  </si>
  <si>
    <t>-825356205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</si>
  <si>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</si>
  <si>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DN80</t>
  </si>
  <si>
    <t>25,5</t>
  </si>
  <si>
    <t>33</t>
  </si>
  <si>
    <t>215901101</t>
  </si>
  <si>
    <t>Zhutnění podloží z hornin soudržných do 92% PS nebo nesoudržných sypkých I(d) do 0,8</t>
  </si>
  <si>
    <t>1569190161</t>
  </si>
  <si>
    <t>Zhutnění podloží pod násypy z rostlé horniny tř. 1 až 4  z hornin soudružných do 92 % PS a nesoudržných sypkých relativní ulehlosti I(d) do 0,8</t>
  </si>
  <si>
    <t>zeď typ 1, 25,5m</t>
  </si>
  <si>
    <t>1*26,5</t>
  </si>
  <si>
    <t>zeď typ 2, 22,5m</t>
  </si>
  <si>
    <t>0,95*23,5</t>
  </si>
  <si>
    <t>34</t>
  </si>
  <si>
    <t>273313511</t>
  </si>
  <si>
    <t>Základové desky z betonu tř. C 12/15</t>
  </si>
  <si>
    <t>110056894</t>
  </si>
  <si>
    <t>Základy z betonu prostého desky z betonu kamenem neprokládaného tř. C 12/15</t>
  </si>
  <si>
    <t>1*0,3*25,9</t>
  </si>
  <si>
    <t>0,95*0,3*22,9</t>
  </si>
  <si>
    <t>35</t>
  </si>
  <si>
    <t>279311115</t>
  </si>
  <si>
    <t>Postupné podbetonování základového zdiva prostým betonem tř. C 20/25</t>
  </si>
  <si>
    <t>1847407209</t>
  </si>
  <si>
    <t>Postupné podbetonování základového zdiva  jakékoliv tloušťky, bez výkopu, bez zapažení a bednění, prostým betonem tř. C 20/25</t>
  </si>
  <si>
    <t>zeď typ2, délky 22,5m, zastavěná území</t>
  </si>
  <si>
    <t>22,5*0,5*0,5</t>
  </si>
  <si>
    <t>Svislé a kompletní konstrukce</t>
  </si>
  <si>
    <t>36</t>
  </si>
  <si>
    <t>327211222</t>
  </si>
  <si>
    <t>Kamenný obklad opěrných zdí z pravidelných kamenů na cementovou maltu, objem kamene přes 0,02 m3, š spáry do 10 mm</t>
  </si>
  <si>
    <t>433069134</t>
  </si>
  <si>
    <t>Kamenný obklad  opěrných zdí a valů z lomového kamene štípaného nebo ručně vybíraného na maltu z pravidelných kamenů (na vazbu) objemu 1 kusu kamene přes 0,02 m3, šířka spáry přes 4 do 10 mm</t>
  </si>
  <si>
    <t>zeď 1, délka 25,5m, otevřené koryto</t>
  </si>
  <si>
    <t>1,2*25,5*0,25</t>
  </si>
  <si>
    <t>zeď typ 2, délka 22,5m, zastavěné území</t>
  </si>
  <si>
    <t>1,2*22,5*0,25</t>
  </si>
  <si>
    <t>37</t>
  </si>
  <si>
    <t>327211910R</t>
  </si>
  <si>
    <t>Příplatek k cenám zdiva opěrných zdí z kamene na maltu za provedení propojovacích trnu DN100 (do 6ks/m2)</t>
  </si>
  <si>
    <t>-2097194177</t>
  </si>
  <si>
    <t>Příplatek k cenám zdiva opěrných zdí z kamene na maltu za provedení propojovacích trnu DN100</t>
  </si>
  <si>
    <t>1,2*25,5</t>
  </si>
  <si>
    <t>1,2*22,5</t>
  </si>
  <si>
    <t>38</t>
  </si>
  <si>
    <t>327211911</t>
  </si>
  <si>
    <t>Příplatek k cenám zdiva opěrných zdí z kamene na maltu za jednostranné lícování zdiva</t>
  </si>
  <si>
    <t>-911333741</t>
  </si>
  <si>
    <t>Zdivo nadzákladové opěrných zdí a valů z lomového kamene štípaného nebo ručně vybíraného na maltu Příplatek k cenám za lícování zdiva jednostranné</t>
  </si>
  <si>
    <t>39</t>
  </si>
  <si>
    <t>327313214</t>
  </si>
  <si>
    <t>Opěrné zdi a valy z betonu prostého tř. C 8/10 - vyplnění hubeným betonem za rubem zdi pod drenáží</t>
  </si>
  <si>
    <t>-1879438267</t>
  </si>
  <si>
    <t>Opěrné zdi a valy z betonu prostého  bez zvláštních nároků na vliv prostředí tř. C 8/10</t>
  </si>
  <si>
    <t>25,5*0,6*0,8</t>
  </si>
  <si>
    <t>40</t>
  </si>
  <si>
    <t>327323127,1</t>
  </si>
  <si>
    <t>Opěrné zdi a valy ze ŽB tř. C 25/30, XC2</t>
  </si>
  <si>
    <t>811404865</t>
  </si>
  <si>
    <t>Opěrné zdi a valy z betonu železového  bez zvláštních nároků na vliv prostředí tř. C 25/30</t>
  </si>
  <si>
    <t>"patka" 0,8*0,3*25,5</t>
  </si>
  <si>
    <t>"dřík" 0,4*1,2*25,5</t>
  </si>
  <si>
    <t>"patka" 0,8*0,3*22,5</t>
  </si>
  <si>
    <t>"dřík" 0,4*1,2*22,5</t>
  </si>
  <si>
    <t>41</t>
  </si>
  <si>
    <t>327323128,1</t>
  </si>
  <si>
    <t>Opěrné zdi a valy ze ŽB tř. C 30/37 XC4, XF3</t>
  </si>
  <si>
    <t>-40036047</t>
  </si>
  <si>
    <t>Opěrné zdi a valy z betonu železového  bez zvláštních nároků na vliv prostředí tř. C 30/37</t>
  </si>
  <si>
    <t>"římsa" 0,6*0,2*25,5</t>
  </si>
  <si>
    <t>"římsa" 0,63*0,2*22,5</t>
  </si>
  <si>
    <t>42</t>
  </si>
  <si>
    <t>327351211</t>
  </si>
  <si>
    <t>Bednění opěrných zdí a valů svislých i skloněných zřízení</t>
  </si>
  <si>
    <t>-1904477898</t>
  </si>
  <si>
    <t>Bednění opěrných zdí a valů  svislých i skloněných, výšky do 20 m zřízení</t>
  </si>
  <si>
    <t>25,5*1,7*2+25,5*0,35</t>
  </si>
  <si>
    <t>"boky, 6x dilatačních celků" (0,8*0,3+1,2*0,4+0,2*0,6)*7</t>
  </si>
  <si>
    <t>22,5*1,7+22,5*0,35</t>
  </si>
  <si>
    <t>"boky, 5x dilatačních celků" (0,8*0,3+1,2*0,3+0,2*0,63)*6</t>
  </si>
  <si>
    <t>43</t>
  </si>
  <si>
    <t>327351221</t>
  </si>
  <si>
    <t>Bednění opěrných zdí a valů svislých i skloněných odstranění</t>
  </si>
  <si>
    <t>461839768</t>
  </si>
  <si>
    <t>Bednění opěrných zdí a valů  svislých i skloněných, výšky do 20 m odstranění</t>
  </si>
  <si>
    <t>44</t>
  </si>
  <si>
    <t>327361006</t>
  </si>
  <si>
    <t>Výztuž opěrných zdí a valů D 12 mm z betonářské oceli 10 505</t>
  </si>
  <si>
    <t>-351475537</t>
  </si>
  <si>
    <t>Výztuž opěrných zdí a valů  průměru do 12 mm, z oceli 10 505 (R) nebo BSt 500</t>
  </si>
  <si>
    <t>celkem 9500kg na 250m zdí</t>
  </si>
  <si>
    <t>úsek 1b je 25,5+22,5m zdí</t>
  </si>
  <si>
    <t>9,5/250*48</t>
  </si>
  <si>
    <t>45</t>
  </si>
  <si>
    <t>327361040</t>
  </si>
  <si>
    <t>Výztuž opěrných zdí a valů ze svařovaných sítí</t>
  </si>
  <si>
    <t>1196799463</t>
  </si>
  <si>
    <t>Výztuž opěrných zdí a valů  ze sítí svařovaných</t>
  </si>
  <si>
    <t>celkem 2772kg na 250m zdí</t>
  </si>
  <si>
    <t>2,772/250*48</t>
  </si>
  <si>
    <t>46</t>
  </si>
  <si>
    <t>materiál použit stávající z vybourání kamenných zdí, plocha dle autocad, tl.200mm</t>
  </si>
  <si>
    <t>150*0,2</t>
  </si>
  <si>
    <t>47</t>
  </si>
  <si>
    <t>Poznámka k položce:
viz TZ př.č. D.1.1. a v.č. D.1.2 a 4, D.1.1.12, situace C3</t>
  </si>
  <si>
    <t>10*3</t>
  </si>
  <si>
    <t>48</t>
  </si>
  <si>
    <t>900,1-R</t>
  </si>
  <si>
    <t>Příplatek za provádění stavebních prací ve ztížených podmínkách</t>
  </si>
  <si>
    <t>kpl</t>
  </si>
  <si>
    <t>-1504476495</t>
  </si>
  <si>
    <t>49</t>
  </si>
  <si>
    <t>950,1-R</t>
  </si>
  <si>
    <t>Provedení prostupů drenážního potrubí přes ŽB stěnu (1ks odobočka PE DN80, PVC DN100 SN4 - 1m, vytvoření kapsy pro nasunutí hrdla mirolenom nebo nástřikem PUR pěnou, vč. vyplnění dutiny trvale pružným tělěm)</t>
  </si>
  <si>
    <t>1773118267</t>
  </si>
  <si>
    <t>zeď typ 1, 6 dilatačních celků</t>
  </si>
  <si>
    <t>zeď typ 2, 5 dilatačních celků</t>
  </si>
  <si>
    <t>950,2-R</t>
  </si>
  <si>
    <t>Provedení napojení vyústění stávajícího potrubí DN100 uloženého do pískového lóže s obsypem min.100mm na trubku, přes ŽB stěnu, délka cca 2m, vč. tvarovek, vč. dodání půchodky přes ŽB stěnu tl.0,5m, vč. utěsnění  mezery bobtnavým páskem a pružným tmelem</t>
  </si>
  <si>
    <t>-1128342929</t>
  </si>
  <si>
    <t>Provedení napojení vyústění stávajícího potrubí DN100 uloženého do pískového lóže s obsypem min.100mm na trubku, přes ŽB stěnu, délka cca 2m, vč. tvarovek, vč. dodání půchodky přes ŽB stěnu tl.0,5m, vč. utěsnění  mezery bobtnavým těsnícím páskem a trvale pružným tmelem</t>
  </si>
  <si>
    <t>51</t>
  </si>
  <si>
    <t>950,3-R</t>
  </si>
  <si>
    <t>Provedení napojení vyústění stávajícího potrubí DN150 uloženého do pískového lóže s obsypem min.100mm na trubku, přes ŽB stěnu, délka cca 2m, vč. tvarovek, vč. dodání půchodky přes ŽB stěnu tl.0,5m, vč. utěsnění  mezery bobtnavým páskem a pružným tmelem</t>
  </si>
  <si>
    <t>-683729742</t>
  </si>
  <si>
    <t>Provedení napojení vyústění stávajícího potrubí DN150 uloženého do pískového lóže s obsypem min.100mm na trubku, přes ŽB stěnu, délka cca 2m, vč. tvarovek, vč. dodání půchodky přes ŽB stěnu tl.0,5m, vč. utěsnění  mezery bobtnavým těsnícím páskem a trvale pružným tmelem</t>
  </si>
  <si>
    <t>52</t>
  </si>
  <si>
    <t>950,4-R</t>
  </si>
  <si>
    <t>Provedení napojení vyústění stávajícího potrubí DN200 uloženého do pískového lóže s obsypem min.100mm na trubku, přes ŽB stěnu, délka cca 2m, vč. tvarovek, vč. dodání půchodky přes ŽB stěnu tl.0,5m, vč. utěsnění  mezery bobtnavým páskem a pružným tmelem</t>
  </si>
  <si>
    <t>-1189774188</t>
  </si>
  <si>
    <t>Provedení napojení vyústění stávajícího potrubí DN200 uloženého do pískového lóže s obsypem min.100mm na trubku, přes ŽB stěnu, délka cca 2m, vč. tvarovek, vč. dodání půchodky přes ŽB stěnu tl.0,5m, vč. utěsnění  mezery bobtnavým těsnícím páskem a trvale pružným tmelem</t>
  </si>
  <si>
    <t>53</t>
  </si>
  <si>
    <t>950,5-R</t>
  </si>
  <si>
    <t>Provedení napojení vyústění stávajícího potrubí DN300 uloženého do pískového lóže s obsypem min.100mm na trubku, přes ŽB stěnu, délka cca 2m, vč. tvarovek, vč. dodání půchodky přes ŽB stěnu tl.0,5m, vč. utěsnění  mezery bobtnavým páskem a pružným tmelem</t>
  </si>
  <si>
    <t>-2071534275</t>
  </si>
  <si>
    <t>Provedení napojení vyústění stávajícího potrubí DN300 uloženého do pískového lóže s obsypem min.100mm na trubku, přes ŽB stěnu, délka cca 2m, vč. tvarovek, vč. dodání půchodky přes ŽB stěnu tl.0,5m, vč. utěsnění  mezery bobtnavým těsnícím páskem a trvale pružným tmelem</t>
  </si>
  <si>
    <t>54</t>
  </si>
  <si>
    <t>953,1-R</t>
  </si>
  <si>
    <t>Uzavření dilatační spáry dilatačním profilem DN30mm a trvale pružným silikonovým tmelem odolným proti UV záření, šířka dilatace 20mm, vč. dodávky materiálů</t>
  </si>
  <si>
    <t>174133905</t>
  </si>
  <si>
    <t>(0,3+0,34+1,2+0,35+0,15+0,6+1,4+0,05+0,3)*5</t>
  </si>
  <si>
    <t>(0,3+0,34+1,2+0,35+0,15+0,63)*4</t>
  </si>
  <si>
    <t>"mezi stěnou a sousedním objektem" 22,5</t>
  </si>
  <si>
    <t>55</t>
  </si>
  <si>
    <t>953312122</t>
  </si>
  <si>
    <t>Vložky do svislých dilatačních spár z extrudovaných polystyrénových desek tl 20 mm</t>
  </si>
  <si>
    <t>-2060653797</t>
  </si>
  <si>
    <t>Vložky svislé do dilatačních spár z polystyrenových desek  extrudovaných včetně dodání a osazení, v jakémkoliv zdivu přes 10 do 20 mm</t>
  </si>
  <si>
    <t>2ks na dilataci</t>
  </si>
  <si>
    <t>(0,8*0,3+1,2*0,5+0,6*0,2)*5</t>
  </si>
  <si>
    <t>(0,8*0,3+1,2*0,5+0,63*0,2)*4</t>
  </si>
  <si>
    <t>"mezi římsu a stávající zeď" 0,2*22,5</t>
  </si>
  <si>
    <t>56</t>
  </si>
  <si>
    <t>953312125</t>
  </si>
  <si>
    <t>Vložky do svislých dilatačních spár z extrudovaných polystyrénových desek tl 50 mm</t>
  </si>
  <si>
    <t>241854473</t>
  </si>
  <si>
    <t>Vložky svislé do dilatačních spár z polystyrenových desek  extrudovaných včetně dodání a osazení, v jakémkoliv zdivu přes 40 do 50 mm</t>
  </si>
  <si>
    <t>zeď typ 2, délka 22,5m, stěná a stávající zeď</t>
  </si>
  <si>
    <t>57</t>
  </si>
  <si>
    <t>953331112</t>
  </si>
  <si>
    <t>Vložky do svislých dilatačních spár z lepenky pískované kladené volně</t>
  </si>
  <si>
    <t>-1937971430</t>
  </si>
  <si>
    <t>Vložky svislé do dilatačních spár z lepenky  kladené volně, včetně dodání a osazení, v jakémkoliv zdivu, pískované</t>
  </si>
  <si>
    <t>zeď typ 2, délka 22,5m, stěna a stávající zeď</t>
  </si>
  <si>
    <t>0,6*22,5</t>
  </si>
  <si>
    <t>58</t>
  </si>
  <si>
    <t>953334423</t>
  </si>
  <si>
    <t>Těsnící plech do pracovních spar betonových kcí s bitumenovým povrchem oboustranným š 160 mm</t>
  </si>
  <si>
    <t>2082328471</t>
  </si>
  <si>
    <t>Těsnící plech do pracovních spar betonových konstrukcí horizontálních i vertikálních (podlaha - zeď, zeď - strop a technologických) délky do 2,5 m s nožičkou s bitumenovým povrchem oboustranným, šířky 160 mm</t>
  </si>
  <si>
    <t>22,5</t>
  </si>
  <si>
    <t>59</t>
  </si>
  <si>
    <t>953965100R</t>
  </si>
  <si>
    <t>Kotevní trn z nerez oceli St 52D 22mm, l=400mm, v jedné části osazeny kluzně obalené PVC pásem</t>
  </si>
  <si>
    <t>1638121150</t>
  </si>
  <si>
    <t>2*5</t>
  </si>
  <si>
    <t>2*4</t>
  </si>
  <si>
    <t>60</t>
  </si>
  <si>
    <t>962022491</t>
  </si>
  <si>
    <t>Bourání zdiva nadzákladového kamenného na MC přes 1 m3</t>
  </si>
  <si>
    <t>-24219431</t>
  </si>
  <si>
    <t>Bourání zdiva nadzákladového kamenného nebo smíšeného  kamenného na maltu cementovou, objemu přes 1 m3</t>
  </si>
  <si>
    <t>dle autocad, suť bude odvezena na mezideponii do 500m k dalšímu použití</t>
  </si>
  <si>
    <t>61</t>
  </si>
  <si>
    <t>997</t>
  </si>
  <si>
    <t>Přesun sutě</t>
  </si>
  <si>
    <t>62</t>
  </si>
  <si>
    <t>997013501</t>
  </si>
  <si>
    <t>Odvoz suti a vybouraných hmot na skládku nebo meziskládku do 1 km se složením</t>
  </si>
  <si>
    <t>-900568005</t>
  </si>
  <si>
    <t>Odvoz suti a vybouraných hmot na skládku nebo meziskládku  se složením, na vzdálenost do 1 km</t>
  </si>
  <si>
    <t>kamenné zdivo do 500m na mezideponii pro další použítí</t>
  </si>
  <si>
    <t>70</t>
  </si>
  <si>
    <t>63</t>
  </si>
  <si>
    <t>998153131</t>
  </si>
  <si>
    <t>Přesun hmot pro samostatné zdi a valy zděné z cihel, kamene, tvárnic nebo monolitické v do 12 m</t>
  </si>
  <si>
    <t>-2114666046</t>
  </si>
  <si>
    <t>Přesun hmot pro zdi a valy samostatné  se svislou nosnou konstrukcí zděnou nebo monolitickou betonovou tyčovou nebo plošnou vodorovná dopravní vzdálenost do 50 m, pro zdi výšky do 12 m</t>
  </si>
  <si>
    <t>PSV</t>
  </si>
  <si>
    <t>Práce a dodávky PSV</t>
  </si>
  <si>
    <t>711</t>
  </si>
  <si>
    <t>Izolace proti vodě, vlhkosti a plynům</t>
  </si>
  <si>
    <t>64</t>
  </si>
  <si>
    <t>711112001</t>
  </si>
  <si>
    <t>Provedení izolace proti zemní vlhkosti svislé za studena nátěrem penetračním</t>
  </si>
  <si>
    <t>1643864569</t>
  </si>
  <si>
    <t>Provedení izolace proti zemní vlhkosti natěradly a tmely za studena  na ploše svislé S nátěrem penetračním</t>
  </si>
  <si>
    <t>(1,7*0,25)*5</t>
  </si>
  <si>
    <t>65</t>
  </si>
  <si>
    <t>11163150</t>
  </si>
  <si>
    <t>lak penetrační asfaltový</t>
  </si>
  <si>
    <t>49497583</t>
  </si>
  <si>
    <t>Poznámka k položce:
Spotřeba 0,3-0,4kg/m2</t>
  </si>
  <si>
    <t>2,125*0,00035 'Přepočtené koeficientem množství</t>
  </si>
  <si>
    <t>66</t>
  </si>
  <si>
    <t>711112002</t>
  </si>
  <si>
    <t>Provedení izolace proti zemní vlhkosti svislé za studena lakem asfaltovým</t>
  </si>
  <si>
    <t>1702287252</t>
  </si>
  <si>
    <t>Provedení izolace proti zemní vlhkosti natěradly a tmely za studena  na ploše svislé S nátěrem lakem asfaltovým</t>
  </si>
  <si>
    <t>zeď typ 1, délka 25,5m, na rub stěny</t>
  </si>
  <si>
    <t>1,7*25,5</t>
  </si>
  <si>
    <t>67</t>
  </si>
  <si>
    <t>11163152</t>
  </si>
  <si>
    <t>lak hydroizolační asfaltový</t>
  </si>
  <si>
    <t>1970782617</t>
  </si>
  <si>
    <t>Poznámka k položce:
Spotřeba: 0,3-0,5 kg/m2</t>
  </si>
  <si>
    <t>43,35*0,00045 'Přepočtené koeficientem množství</t>
  </si>
  <si>
    <t>68</t>
  </si>
  <si>
    <t>711132111</t>
  </si>
  <si>
    <t>Provedení izolace proti zemní vlhkosti pásy na sucho samolepící svislé</t>
  </si>
  <si>
    <t>-910425346</t>
  </si>
  <si>
    <t>Provedení izolace proti zemní vlhkosti pásy na sucho  samolepícího asfaltového pásu na ploše svislé S</t>
  </si>
  <si>
    <t>(1,7*0,15)*5</t>
  </si>
  <si>
    <t>69</t>
  </si>
  <si>
    <t>62811120</t>
  </si>
  <si>
    <t>asfaltový pás separační bez krycí vrstvy (impregnovaná vložka), typu A</t>
  </si>
  <si>
    <t>-1071436159</t>
  </si>
  <si>
    <t>1,275*1,2 'Přepočtené koeficientem množství</t>
  </si>
  <si>
    <t>711142559</t>
  </si>
  <si>
    <t>Provedení izolace proti zemní vlhkosti pásy přitavením svislé NAIP</t>
  </si>
  <si>
    <t>823281428</t>
  </si>
  <si>
    <t>Provedení izolace proti zemní vlhkosti pásy přitavením  NAIP na ploše svislé S</t>
  </si>
  <si>
    <t>(1,7*0,175)*5</t>
  </si>
  <si>
    <t>71</t>
  </si>
  <si>
    <t>62855001</t>
  </si>
  <si>
    <t>pás asfaltový natavitelný modifikovaný SBS tl.4,0mm, s průtažností min 30%</t>
  </si>
  <si>
    <t>1298339589</t>
  </si>
  <si>
    <t>pás asfaltový natavitelný modifikovaný SBS tl 4,0mm s vložkou z polyesterové rohože a spalitelnou PE fólií nebo jemnozrnný minerálním posypem na horním povrchu</t>
  </si>
  <si>
    <t>3,613*1,2 'Přepočtené koeficientem množství</t>
  </si>
  <si>
    <t>72</t>
  </si>
  <si>
    <t>711161112</t>
  </si>
  <si>
    <t>Izolace proti zemní vlhkosti nopovou fólií vodorovná, nopek v 8,0 mm, tl do 0,6 mm</t>
  </si>
  <si>
    <t>1861328764</t>
  </si>
  <si>
    <t>Izolace proti zemní vlhkosti a beztlakové vodě nopovými fóliemi na ploše vodorovné V vrstva ochranná, odvětrávací a drenážní výška nopku 8,0 mm, tl. fólie do 0,6 mm</t>
  </si>
  <si>
    <t>73</t>
  </si>
  <si>
    <t>998711201</t>
  </si>
  <si>
    <t>Přesun hmot procentní pro izolace proti vodě, vlhkosti a plynům v objektech v do 6 m</t>
  </si>
  <si>
    <t>%</t>
  </si>
  <si>
    <t>-1011262749</t>
  </si>
  <si>
    <t>Přesun hmot pro izolace proti vodě, vlhkosti a plynům  stanovený procentní sazbou (%) z ceny vodorovná dopravní vzdálenost do 50 m v objektech výšky do 6 m</t>
  </si>
  <si>
    <t>114203104</t>
  </si>
  <si>
    <t>Rozebrání záhozů a rovnanin na sucho</t>
  </si>
  <si>
    <t>-1612444847</t>
  </si>
  <si>
    <t>Rozebrání dlažeb nebo záhozů s naložením na dopravní prostředek záhozů, rovnanin a soustřeďovacích staveb provedených na sucho</t>
  </si>
  <si>
    <t>rekosntrukce stávající rovnaniny</t>
  </si>
  <si>
    <t>114203201</t>
  </si>
  <si>
    <t>Očištění lomového kamene nebo betonových tvárnic od hlíny nebo písku</t>
  </si>
  <si>
    <t>-1835301701</t>
  </si>
  <si>
    <t>Očištění lomového kamene nebo betonových tvárnic získaných při rozebrání dlažeb, záhozů, rovnanin a soustřeďovacích staveb od hlíny nebo písku</t>
  </si>
  <si>
    <t>1140*0,2</t>
  </si>
  <si>
    <t>494*0,5</t>
  </si>
  <si>
    <t>247/2</t>
  </si>
  <si>
    <t>247+247</t>
  </si>
  <si>
    <t>494*10 'Přepočtené koeficientem množství</t>
  </si>
  <si>
    <t>494*1,8 'Přepočtené koeficientem množství</t>
  </si>
  <si>
    <t>1140</t>
  </si>
  <si>
    <t xml:space="preserve">Přeskládání rovnaniny z lomového kamene upraveného s vyklínováním spár úlomky kamene </t>
  </si>
  <si>
    <t>materiál použit stávající</t>
  </si>
  <si>
    <t>10*9</t>
  </si>
  <si>
    <t>113203111</t>
  </si>
  <si>
    <t>Vytrhání obrub z dlažebních kostek</t>
  </si>
  <si>
    <t>-1510535618</t>
  </si>
  <si>
    <t>Vytrhání obrub  s vybouráním lože, s přemístěním hmot na skládku na vzdálenost do 3 m nebo s naložením na dopravní prostředek z dlažebních kostek</t>
  </si>
  <si>
    <t>stávající skluz u mostu</t>
  </si>
  <si>
    <t>5*6</t>
  </si>
  <si>
    <t>120*4</t>
  </si>
  <si>
    <t>zeď typ 1, 184m, otevřené koryto</t>
  </si>
  <si>
    <t>(184+1+1)*3*0,2</t>
  </si>
  <si>
    <t>130001101</t>
  </si>
  <si>
    <t>Příplatek za ztížení vykopávky v blízkosti podzemního vedení - ruční výkop</t>
  </si>
  <si>
    <t>-548882347</t>
  </si>
  <si>
    <t>Příplatek k cenám hloubených vykopávek za ztížení vykopávky  v blízkosti podzemního vedení nebo výbušnin pro jakoukoliv třídu horniny</t>
  </si>
  <si>
    <t>v ř.km. 1,372</t>
  </si>
  <si>
    <t>2*2,6</t>
  </si>
  <si>
    <t>zeď typ 1, 184m, otevřené koryto, prům přůřez výkopu 2,6m2 dle autocad</t>
  </si>
  <si>
    <t>(184+1+1)*2,6*0,5</t>
  </si>
  <si>
    <t>60,564*0,5</t>
  </si>
  <si>
    <t>272,082/2</t>
  </si>
  <si>
    <t>(184+1,5+1,5)*2,8</t>
  </si>
  <si>
    <t>(184+1,5+1,5)*2,8*3,5</t>
  </si>
  <si>
    <t>(272,082+272,082)*0,55</t>
  </si>
  <si>
    <t>111,6</t>
  </si>
  <si>
    <t>272,082+272,082</t>
  </si>
  <si>
    <t>310,164*10 'Přepočtené koeficientem množství</t>
  </si>
  <si>
    <t>"zásyp" 283,68</t>
  </si>
  <si>
    <t>"kamenivo drcené" -99,36/2</t>
  </si>
  <si>
    <t>655,764</t>
  </si>
  <si>
    <t>-345,6</t>
  </si>
  <si>
    <t>310,164*1,8 'Přepočtené koeficientem množství</t>
  </si>
  <si>
    <t>zeď typ 1, 184m, otevřené koryto, prům. průřez zásypu 2m2 dle autocad</t>
  </si>
  <si>
    <t>(184+1+1)*2</t>
  </si>
  <si>
    <t>-88,32</t>
  </si>
  <si>
    <t>184*0,9*0,3</t>
  </si>
  <si>
    <t>49,68*2 'Přepočtené koeficientem množství</t>
  </si>
  <si>
    <t>(184+1+1)*3</t>
  </si>
  <si>
    <t>2*(0,9+0,3)*184</t>
  </si>
  <si>
    <t>441,6*1,2 'Přepočtené koeficientem množství</t>
  </si>
  <si>
    <t>184</t>
  </si>
  <si>
    <t>zeď typ 1, 184m</t>
  </si>
  <si>
    <t>1*184</t>
  </si>
  <si>
    <t>zeď typ 2, 18m</t>
  </si>
  <si>
    <t>0,95*18</t>
  </si>
  <si>
    <t>1*0,3*184,4</t>
  </si>
  <si>
    <t>0,95*0,3*18,4</t>
  </si>
  <si>
    <t>279311100R</t>
  </si>
  <si>
    <t xml:space="preserve">Postupné podbetonování stávající obezdívky tvarovkami </t>
  </si>
  <si>
    <t>715143074</t>
  </si>
  <si>
    <t>podezdívka plotu</t>
  </si>
  <si>
    <t>8*3</t>
  </si>
  <si>
    <t>zeď typ2, délky 18m, zastavěná území</t>
  </si>
  <si>
    <t>18*0,5*0,5</t>
  </si>
  <si>
    <t>321321116</t>
  </si>
  <si>
    <t>Konstrukce vodních staveb ze ŽB mrazuvzdorného tř. C 30/37 XC4, XF3</t>
  </si>
  <si>
    <t>-329512977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</si>
  <si>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</si>
  <si>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vodní stupeň</t>
  </si>
  <si>
    <t>1*0,47*2</t>
  </si>
  <si>
    <t>321351010</t>
  </si>
  <si>
    <t>Bednění konstrukcí vodních staveb rovinné - zřízení</t>
  </si>
  <si>
    <t>-2010956878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</si>
  <si>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</si>
  <si>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>2*(0,47+2)*1</t>
  </si>
  <si>
    <t>321352010</t>
  </si>
  <si>
    <t>Bednění konstrukcí vodních staveb rovinné - odstranění</t>
  </si>
  <si>
    <t>-1952487352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</si>
  <si>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</si>
  <si>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321366111</t>
  </si>
  <si>
    <t>Výztuž železobetonových konstrukcí vodních staveb z oceli 10 505 D do 12 mm</t>
  </si>
  <si>
    <t>1942770041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</si>
  <si>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</si>
  <si>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zeď 1, délka 184m, otevřené koryto</t>
  </si>
  <si>
    <t>1,2*184*0,25</t>
  </si>
  <si>
    <t>zeď typ 2, délka 18m, zastavěné území</t>
  </si>
  <si>
    <t>1,2*18*0,25</t>
  </si>
  <si>
    <t>pod mostem</t>
  </si>
  <si>
    <t>4*1,2*0,25*2</t>
  </si>
  <si>
    <t>331404372</t>
  </si>
  <si>
    <t>1,2*184</t>
  </si>
  <si>
    <t>1,2*18</t>
  </si>
  <si>
    <t>4*1,2*2</t>
  </si>
  <si>
    <t>184*0,6*0,8</t>
  </si>
  <si>
    <t>"patka" 0,8*0,3*184</t>
  </si>
  <si>
    <t>"dřík" 0,4*1,2*184</t>
  </si>
  <si>
    <t>"patka" 0,8*0,3*18</t>
  </si>
  <si>
    <t>"dřík" 0,4*1,2*18</t>
  </si>
  <si>
    <t>"římsa" 0,6*0,2*184</t>
  </si>
  <si>
    <t>"římsa" 0,63*0,2*184</t>
  </si>
  <si>
    <t>184*1,7*2+184*0,35</t>
  </si>
  <si>
    <t>"boky, 45x dilatační celek" (0,8*0,3+1,2*0,4+0,2*0,6)*46</t>
  </si>
  <si>
    <t>18*1,7+18*0,35</t>
  </si>
  <si>
    <t>"boky, 5x dilatační celek" (0,8*0,3+1,2*0,3+0,2*0,63)*6</t>
  </si>
  <si>
    <t>úsek 1b je 184+18m zdí</t>
  </si>
  <si>
    <t>9,5/250*202</t>
  </si>
  <si>
    <t>úsek 2b je 184+18m zdí</t>
  </si>
  <si>
    <t>2,772/250*202</t>
  </si>
  <si>
    <t>463212111</t>
  </si>
  <si>
    <t>Rovnanina z lomového kamene upraveného s vyklínováním spár úlomky kamene, velikost kamene 100-250kg</t>
  </si>
  <si>
    <t>-2066957409</t>
  </si>
  <si>
    <t>spádový stupeň, vývařiště</t>
  </si>
  <si>
    <t>463212191</t>
  </si>
  <si>
    <t>Příplatek za vypracováni líce rovnaniny</t>
  </si>
  <si>
    <t>-2142989883</t>
  </si>
  <si>
    <t>Rovnanina z lomového kamene upraveného, tříděného  Příplatek k cenám za vypracování líce</t>
  </si>
  <si>
    <t>200*0,2</t>
  </si>
  <si>
    <t>10*5</t>
  </si>
  <si>
    <t>935112211</t>
  </si>
  <si>
    <t>Osazení příkopového žlabu do betonu tl 100 mm z betonových tvárnic š 800 mm</t>
  </si>
  <si>
    <t>1661226293</t>
  </si>
  <si>
    <t>Osazení betonového příkopového žlabu s vyplněním a zatřením spár cementovou maltou s ložem tl. 100 mm z betonu prostého z betonových příkopových tvárnic šířky přes 500 do 800 mm</t>
  </si>
  <si>
    <t>obnava skluzu u mostu</t>
  </si>
  <si>
    <t>59227000R</t>
  </si>
  <si>
    <t>žlabovka příkopová betonová šířky 600mm</t>
  </si>
  <si>
    <t>-1576950105</t>
  </si>
  <si>
    <t>5*1,05 'Přepočtené koeficientem množství</t>
  </si>
  <si>
    <t>zeď typ 1, 45 dilatačních celků</t>
  </si>
  <si>
    <t>950,2a-R</t>
  </si>
  <si>
    <t>Provedení napojení vyústění stávajícího potrubí DN125 uloženého do pískového lóže s obsypem min.100mm na trubku, přes ŽB stěnu, délka cca 2m, vč. tvarovek, vč. dodání půchodky přes ŽB stěnu tl.0,5m, vč. utěsnění  mezery bobtnavým páskem a pružným tmelem</t>
  </si>
  <si>
    <t>-1229242798</t>
  </si>
  <si>
    <t>Provedení napojení vyústění stávajícího potrubí DN125 uloženého do pískového lóže s obsypem min.100mm na trubku, přes ŽB stěnu, délka cca 2m, vč. tvarovek, vč. dodání půchodky přes ŽB stěnu tl.0,5m, vč. utěsnění  mezery bobtnavým těsnícím páskem a trvale pružným tmelem</t>
  </si>
  <si>
    <t>Provedení napojení vyústění stávajícího potrubí DN300 uloženého do pískového lóže s obsypem min.100mm na trubku, přes ŽB stěnu, délka cca 2m, vč. tvarovek, vč. utěsnění prostupu bobtnavým páskem a pružným tmelem</t>
  </si>
  <si>
    <t>přes zeď domu, trubka bez průchodky vložena do bednění</t>
  </si>
  <si>
    <t>(0,3+0,34+1,2+0,35+0,15+0,6+1,4+0,05+0,3)*44</t>
  </si>
  <si>
    <t>"mezi stěnou a sousedním objektem" 18</t>
  </si>
  <si>
    <t>(0,8*0,3+1,2*0,5+0,6*0,2)*44</t>
  </si>
  <si>
    <t>"mezi římsu a stávající zeď" 0,2*18</t>
  </si>
  <si>
    <t>zeď typ 2, délka 18m, stěná a stávající zeď</t>
  </si>
  <si>
    <t>zeď typ 2, délka 18m, stěna a stávající zeď</t>
  </si>
  <si>
    <t>0,6*18</t>
  </si>
  <si>
    <t>2*44</t>
  </si>
  <si>
    <t>80</t>
  </si>
  <si>
    <t>4*1,2*0,5*2</t>
  </si>
  <si>
    <t>2*0,5*0,5</t>
  </si>
  <si>
    <t>963,1-R</t>
  </si>
  <si>
    <t>Náklady na očištění a srovnání plochy stěn vedle mostu po odbourání kamenného obkladu</t>
  </si>
  <si>
    <t>514246660</t>
  </si>
  <si>
    <t>stěny pod mostem</t>
  </si>
  <si>
    <t>990,1-R</t>
  </si>
  <si>
    <t>Provedení ručně kopaných sond pro ověření hloubky založení mostní konstrukce</t>
  </si>
  <si>
    <t>610028555</t>
  </si>
  <si>
    <t>74</t>
  </si>
  <si>
    <t>999,1-R</t>
  </si>
  <si>
    <t>994575861</t>
  </si>
  <si>
    <t>75</t>
  </si>
  <si>
    <t>Odvoz suti a vybouraných hmot meziskládku do 1 km se složením</t>
  </si>
  <si>
    <t>212</t>
  </si>
  <si>
    <t>76</t>
  </si>
  <si>
    <t>997221561</t>
  </si>
  <si>
    <t>Vodorovná doprava suti z kusových materiálů do 1 km</t>
  </si>
  <si>
    <t>-246205501</t>
  </si>
  <si>
    <t>Vodorovná doprava suti  bez naložení, ale se složením a s hrubým urovnáním z kusových materiálů, na vzdálenost do 1 km</t>
  </si>
  <si>
    <t>"stávajíc skluz u mostku, odstranění dlažby z kostek" 3,45</t>
  </si>
  <si>
    <t>77</t>
  </si>
  <si>
    <t>997221569</t>
  </si>
  <si>
    <t>Příplatek ZKD 1 km u vodorovné dopravy suti z kusových materiálů</t>
  </si>
  <si>
    <t>1707692065</t>
  </si>
  <si>
    <t>Vodorovná doprava suti  bez naložení, ale se složením a s hrubým urovnáním Příplatek k ceně za každý další i započatý 1 km přes 1 km</t>
  </si>
  <si>
    <t>3,45*19 'Přepočtené koeficientem množství</t>
  </si>
  <si>
    <t>78</t>
  </si>
  <si>
    <t>997221611</t>
  </si>
  <si>
    <t>Nakládání suti na dopravní prostředky pro vodorovnou dopravu</t>
  </si>
  <si>
    <t>-1010426862</t>
  </si>
  <si>
    <t>Nakládání na dopravní prostředky  pro vodorovnou dopravu suti</t>
  </si>
  <si>
    <t>79</t>
  </si>
  <si>
    <t>997221815</t>
  </si>
  <si>
    <t>Poplatek za uložení na skládce (skládkovné) stavebního odpadu betonového kód odpadu 170 101</t>
  </si>
  <si>
    <t>-1830149308</t>
  </si>
  <si>
    <t>Poplatek za uložení stavebního odpadu na skládce (skládkovné) z prostého betonu zatříděného do Katalogu odpadů pod kódem 170 101</t>
  </si>
  <si>
    <t>81</t>
  </si>
  <si>
    <t>(1,7*0,25)*44</t>
  </si>
  <si>
    <t>82</t>
  </si>
  <si>
    <t>18,7*0,00035 'Přepočtené koeficientem množství</t>
  </si>
  <si>
    <t>83</t>
  </si>
  <si>
    <t>zeď typ 1, délka 184m, na rub stěny</t>
  </si>
  <si>
    <t>1,7*184</t>
  </si>
  <si>
    <t>84</t>
  </si>
  <si>
    <t>312,8*0,00045 'Přepočtené koeficientem množství</t>
  </si>
  <si>
    <t>85</t>
  </si>
  <si>
    <t>(1,7*0,15)*44</t>
  </si>
  <si>
    <t>86</t>
  </si>
  <si>
    <t>11,22*1,2 'Přepočtené koeficientem množství</t>
  </si>
  <si>
    <t>87</t>
  </si>
  <si>
    <t>(1,7*0,175)*44</t>
  </si>
  <si>
    <t>88</t>
  </si>
  <si>
    <t>31,79*1,2 'Přepočtené koeficientem množství</t>
  </si>
  <si>
    <t>89</t>
  </si>
  <si>
    <t>90</t>
  </si>
  <si>
    <t>183111212</t>
  </si>
  <si>
    <t>Jamky pro výsadbu s výměnou 50 % půdy zeminy tř 1 až 4 objem do 0,005 m3 v rovině a svahu do 1:5</t>
  </si>
  <si>
    <t>1585206947</t>
  </si>
  <si>
    <t>Hloubení jamek pro vysazování rostlin v zemině tř.1 až 4 s výměnou půdy z 50% v rovině nebo na svahu do 1:5, objemu přes 0,002 do 0,005 m3</t>
  </si>
  <si>
    <t>10371500,1</t>
  </si>
  <si>
    <t>substrát zahradnický</t>
  </si>
  <si>
    <t>-255882730</t>
  </si>
  <si>
    <t>substrát pro trávníky VL</t>
  </si>
  <si>
    <t>15*0,0025 'Přepočtené koeficientem množství</t>
  </si>
  <si>
    <t>183101215</t>
  </si>
  <si>
    <t>Jamky pro výsadbu s výměnou 50 % půdy zeminy tř 1 až 4 objem do 0,4 m3 v rovině a svahu do 1:5</t>
  </si>
  <si>
    <t>2062400543</t>
  </si>
  <si>
    <t>Hloubení jamek pro vysazování rostlin v zemině tř.1 až 4 s výměnou půdy z 50% v rovině nebo na svahu do 1:5, objemu přes 0,125 do 0,40 m3</t>
  </si>
  <si>
    <t>10371500</t>
  </si>
  <si>
    <t>substrát zahradní</t>
  </si>
  <si>
    <t>-382823009</t>
  </si>
  <si>
    <t>25*0,2 'Přepočtené koeficientem množství</t>
  </si>
  <si>
    <t>184102114</t>
  </si>
  <si>
    <t>Výsadba dřeviny s balem D do 0,5 m do jamky se zalitím v rovině a svahu do 1:5, vč. přihnojení</t>
  </si>
  <si>
    <t>-1176799878</t>
  </si>
  <si>
    <t>Výsadba dřeviny s balem do předem vyhloubené jamky se zalitím  v rovině nebo na svahu do 1:5, při průměru balu přes 400 do 500 mm</t>
  </si>
  <si>
    <t>026,1-R</t>
  </si>
  <si>
    <t>švestka domácí (Prunus domestica). výška 51-120cm</t>
  </si>
  <si>
    <t>1233473303</t>
  </si>
  <si>
    <t>Švestka domácí (Prunus domestica). výška 51-120cm</t>
  </si>
  <si>
    <t>184102211</t>
  </si>
  <si>
    <t>Výsadba keře bez balu v do 1 m do jamky se zalitím v rovině a svahu do 1:5 se zalitím, vč. přihnojení</t>
  </si>
  <si>
    <t>1796532734</t>
  </si>
  <si>
    <t>Výsadba keře bez balu do předem vyhloubené jamky se zalitím  v rovině nebo na svahu do 1:5 výšky do 1 m v terénu</t>
  </si>
  <si>
    <t>026,4-R</t>
  </si>
  <si>
    <t>střemch obecná (Prunus padus)   - řízky s optimální šířkou 6-8mm a délce 18-20cm</t>
  </si>
  <si>
    <t>785289184</t>
  </si>
  <si>
    <t>184215131</t>
  </si>
  <si>
    <t>Ukotvení kmene dřevin třemi kůly D do 0,1 m délky do 1 m</t>
  </si>
  <si>
    <t>953208577</t>
  </si>
  <si>
    <t>Ukotvení dřeviny kůly třemi kůly, délky do 1 m</t>
  </si>
  <si>
    <t>25*3</t>
  </si>
  <si>
    <t>60591251</t>
  </si>
  <si>
    <t>kůl vyvazovací dřevěný impregnovaný D 8cm dl 1,5m</t>
  </si>
  <si>
    <t>-1670552732</t>
  </si>
  <si>
    <t>R-1003</t>
  </si>
  <si>
    <t>Úvazek bavlněný šířka 3 cm</t>
  </si>
  <si>
    <t>-135186570</t>
  </si>
  <si>
    <t>184505000R</t>
  </si>
  <si>
    <t>Zhotovení plastové chráničky proti okusu zvěří</t>
  </si>
  <si>
    <t>-1273495090</t>
  </si>
  <si>
    <t>184911421</t>
  </si>
  <si>
    <t>Mulčování rostlin kůrou tl. do 0,1 m v rovině a svahu do 1:5</t>
  </si>
  <si>
    <t>-1788738258</t>
  </si>
  <si>
    <t>Mulčování vysazených rostlin mulčovací kůrou, tl. do 100 mm v rovině nebo na svahu do 1:5</t>
  </si>
  <si>
    <t>Poznámka k položce:
viz TZ př.č. D.1.0 a v.č. C.3</t>
  </si>
  <si>
    <t>stromy</t>
  </si>
  <si>
    <t>keře</t>
  </si>
  <si>
    <t>10391100</t>
  </si>
  <si>
    <t>kůra mulčovací VL</t>
  </si>
  <si>
    <t>-1593050309</t>
  </si>
  <si>
    <t>40*0,103 'Přepočtené koeficientem množství</t>
  </si>
  <si>
    <t>998231311</t>
  </si>
  <si>
    <t>Přesun hmot pro sadovnické a krajinářské úpravy vodorovně do 5000 m</t>
  </si>
  <si>
    <t>245276968</t>
  </si>
  <si>
    <t>Přesun hmot pro sadovnické a krajinářské úpravy - strojně dopravní vzdálenost do 5000 m</t>
  </si>
  <si>
    <t>VRN - Vedlejší rozpočtové náklady</t>
  </si>
  <si>
    <t xml:space="preserve">    VRN1 - Průzkumné, geodetické a projektové práce</t>
  </si>
  <si>
    <t xml:space="preserve">    VRN3 - Zařízení a příprava staveniště</t>
  </si>
  <si>
    <t xml:space="preserve">    VRN4 - Inženýrská činnost</t>
  </si>
  <si>
    <t xml:space="preserve">    1.3 - Související činnosti</t>
  </si>
  <si>
    <t xml:space="preserve">      1.3.3 - Pasportizace</t>
  </si>
  <si>
    <t xml:space="preserve">      1.3.4 - Monitoring</t>
  </si>
  <si>
    <t>VRN</t>
  </si>
  <si>
    <t>Vedlejší rozpočtové náklady</t>
  </si>
  <si>
    <t>VRN1</t>
  </si>
  <si>
    <t>Průzkumné, geodetické a projektové práce</t>
  </si>
  <si>
    <t>012103000</t>
  </si>
  <si>
    <t>Geodetické práce - vytyčení celé stavby před zahájením výstavby</t>
  </si>
  <si>
    <t>CS ÚRS 2017 01</t>
  </si>
  <si>
    <t>1024</t>
  </si>
  <si>
    <t>174958316</t>
  </si>
  <si>
    <t>Vytyčení stavby nebo provedení jiných geodetických prací odborně způsobilou osobou v oboru zeměměřictví</t>
  </si>
  <si>
    <t>012103001</t>
  </si>
  <si>
    <t>Náklady na zaměření a vytyčení včech stávajících inženýrských sítí před výstavbou</t>
  </si>
  <si>
    <t>-2109481132</t>
  </si>
  <si>
    <t>013254000</t>
  </si>
  <si>
    <t>Dokumentace skutečného provedení stavby</t>
  </si>
  <si>
    <t>2101875031</t>
  </si>
  <si>
    <t>Zpracování a předání dokumentace skutečného provedení stavby (3paré + 1 v elektronické formě) objednateli a geodetické zaměření skutečného provedení stavby – geodetická část dokumentace ((3paré + 1 v elektronické formě), v rozsahu odpovídajícím příslušným právním předpisům. 
Pořízení fotodokumentace stavby.</t>
  </si>
  <si>
    <t>013264001</t>
  </si>
  <si>
    <t>Náklady na aktualizaci, projednání a schválení havarijního plánu stavby</t>
  </si>
  <si>
    <t>264076800</t>
  </si>
  <si>
    <t>013264002</t>
  </si>
  <si>
    <t>Náklady na aktualizaci, projednání a schválení povodňového plánu stavby</t>
  </si>
  <si>
    <t>-2064410492</t>
  </si>
  <si>
    <t>013264003</t>
  </si>
  <si>
    <t>Související zkoušky a atesty</t>
  </si>
  <si>
    <t>1590356986</t>
  </si>
  <si>
    <t>Související zkoušky a atesty - zajištění zkoušek a atestů o nezávadnosti či o vhodnosti použití u všech výrobků a u všech materiálů použitých v rámci předmětného komplexu staveb</t>
  </si>
  <si>
    <t>013264004</t>
  </si>
  <si>
    <t>Náklady na zpracování realizačního projektu monitoringu</t>
  </si>
  <si>
    <t>-420317171</t>
  </si>
  <si>
    <t>013264005</t>
  </si>
  <si>
    <t>Realizační dokumentace</t>
  </si>
  <si>
    <t>1375804835</t>
  </si>
  <si>
    <t>Náklady na zpracování realizační dokumentace</t>
  </si>
  <si>
    <t>013264006</t>
  </si>
  <si>
    <t xml:space="preserve">Náklady na provedení rozborů sedimentů, vč. vypracování protokolu </t>
  </si>
  <si>
    <t>-924566122</t>
  </si>
  <si>
    <t>VRN3</t>
  </si>
  <si>
    <t>Zařízení a příprava staveniště</t>
  </si>
  <si>
    <t>032002000</t>
  </si>
  <si>
    <t>Zajištění a zabezpečení staveniště, zřízení a likvidace zařízení staveniště, včetně přístupů, skládek, deponií apod.</t>
  </si>
  <si>
    <t>-1737587968</t>
  </si>
  <si>
    <t xml:space="preserve">Šatny, sociální objekty (mobilní WC...), kancelář pro stavbyvedoucího a mistra, kryté plechové uzamyk. sklady, volné sklady - potrubí, prefa díly, sypké materiály, apod. Oplocení, osvětlení, napojení na média, uvedení plochy do původního stavu apod., vč. Poplatky majiteli veřejných pozemků za dočasný pronájem ploch pro zařízení staveniště      </t>
  </si>
  <si>
    <t>032002001</t>
  </si>
  <si>
    <t>Provedení skryvky ornice na ploše dočasných přístupů, vč. odvozu na mezideponii do 500mm</t>
  </si>
  <si>
    <t>1694448584</t>
  </si>
  <si>
    <t>700*3,5*0,2</t>
  </si>
  <si>
    <t>032002002</t>
  </si>
  <si>
    <t>Náklady na dočasnou příjezdouvou komunikaci ve skladbě geotextiílie 400g/m2, recyklát např. beton. nebo kamenivo, vč. následného odstranění a likvidace</t>
  </si>
  <si>
    <t>-681188252</t>
  </si>
  <si>
    <t>640*3,5</t>
  </si>
  <si>
    <t>032002003</t>
  </si>
  <si>
    <t>Náklady na dočasnou příjezdouvou komunikaci ze silničních panelů, vč. následného odstranění a likvidace</t>
  </si>
  <si>
    <t>-885853248</t>
  </si>
  <si>
    <t>60*3</t>
  </si>
  <si>
    <t>032002004</t>
  </si>
  <si>
    <t>Uvední ploch do původního stavu - zpětné rozprostření ornice na ploše dočasných přístupů, vč. dovozu z mezideponie do 500mm, vč. zatravnění a ohumusování</t>
  </si>
  <si>
    <t>-1069202659</t>
  </si>
  <si>
    <t>700*3,5</t>
  </si>
  <si>
    <t>032002005</t>
  </si>
  <si>
    <t>Náklady na oplocení deponie kamení  ocelovými segmentovými plůtky</t>
  </si>
  <si>
    <t>708697744</t>
  </si>
  <si>
    <t>200</t>
  </si>
  <si>
    <t>032002006</t>
  </si>
  <si>
    <t>Náklady na odlov a transfer ryb</t>
  </si>
  <si>
    <t>-1900672283</t>
  </si>
  <si>
    <t>VRN4</t>
  </si>
  <si>
    <t>Inženýrská činnost</t>
  </si>
  <si>
    <t>045002000</t>
  </si>
  <si>
    <t>Kompletační činnost zhotovitele stavby a příprava k odevzdání stavby zadavateli</t>
  </si>
  <si>
    <t>1989558354</t>
  </si>
  <si>
    <t>Zajištění a shromáždění všech dokladů potřebných k zahájení stavby, k vlastní realizaci stavby a k ukončení stavby včetně přípravy a shromáždění dokladů ke kolaudaci stavby a k předání stavby zadavateli.</t>
  </si>
  <si>
    <t>045002002</t>
  </si>
  <si>
    <t>Náklady na zajištění vstupu  na pozemky majitelů a protokolární předání pozemků po ukončení stavby jejim vlastníkům</t>
  </si>
  <si>
    <t>-1378572067</t>
  </si>
  <si>
    <t xml:space="preserve">Zhotovitel  zajistí projednání a souhlasy se vstupy na pozemky s  majiteli dotčených pozemků a zajistí potřebná povolení pro realizaci stavby. Součástí prací je i zajištění podpisu  protokolu o zpětném převzetí pozemku vlastníky příslušných pozemků.
Zhotovitel stavby je povinen s majiteli, případně uživateli pozemků v příjezdových trasách projednat možnost použití nasazené techniky, zejména s ohledem na:
- obslužnost přilehlých zemědělsky obhospodařovaných pozemků 
- únosnost používaných komunikací a na jejich bezpečnost ve vztahu k životnímu prostředí. </t>
  </si>
  <si>
    <t>045002003</t>
  </si>
  <si>
    <t xml:space="preserve">Zkoušky zhutnění násypů a zásypů </t>
  </si>
  <si>
    <t>2065646232</t>
  </si>
  <si>
    <t xml:space="preserve">Kontrolní zkoušky zhutnění zásypů a násypů. </t>
  </si>
  <si>
    <t>045002004</t>
  </si>
  <si>
    <t>Dočasné dopravní značení vč. dopravních značek, jejich osazení a následného odstranění, převzetí komunikace jejich správci, včetně  PD</t>
  </si>
  <si>
    <t>Kč</t>
  </si>
  <si>
    <t>2084458673</t>
  </si>
  <si>
    <t xml:space="preserve">Zřízení a instalace dočasného dopravního značení včetně  projektu dočasného dopravního značení, vč. jeho schválení a projednání. Součástí prací je zajištění provozu zařízení pro dočasné značení po dobu stavby a následná likvidace dočasného dopravního značení. </t>
  </si>
  <si>
    <t>1.3</t>
  </si>
  <si>
    <t>Související činnosti</t>
  </si>
  <si>
    <t>1.3.3</t>
  </si>
  <si>
    <t>Pasportizace</t>
  </si>
  <si>
    <t>1.3.3.1</t>
  </si>
  <si>
    <t>Náklady na pasportizaci obytných a hospodářských objektů</t>
  </si>
  <si>
    <t>1675317385</t>
  </si>
  <si>
    <t>před výstavbou</t>
  </si>
  <si>
    <t>jako repasportizace</t>
  </si>
  <si>
    <t>1.3.3.2</t>
  </si>
  <si>
    <t>Náklady na pasportizaci podezdívku plotů</t>
  </si>
  <si>
    <t>-993064448</t>
  </si>
  <si>
    <t>94</t>
  </si>
  <si>
    <t>1.3.3.3</t>
  </si>
  <si>
    <t>Náklady na pasportizaci silnic a polních cest</t>
  </si>
  <si>
    <t>-787145618</t>
  </si>
  <si>
    <t>1.3.4</t>
  </si>
  <si>
    <t>Monitoring</t>
  </si>
  <si>
    <t>1.3.4.1</t>
  </si>
  <si>
    <t>Náklady na provedení monitoringu nadzemní zástavby v těsné blízkosti stavby - provedení sádrových terčů</t>
  </si>
  <si>
    <t>2102626607</t>
  </si>
  <si>
    <t>1.3.4.2</t>
  </si>
  <si>
    <t>Náklady na provedení monitoringu nadzemní zástavby v těsné blízkosti stavby - provedení defotmetrů</t>
  </si>
  <si>
    <t>-8396212</t>
  </si>
  <si>
    <t>1.3.4.3</t>
  </si>
  <si>
    <t xml:space="preserve">Náklady na učast a kontrolu dodavatele monitoringu </t>
  </si>
  <si>
    <t>1005266376</t>
  </si>
  <si>
    <t>1.3.4.4</t>
  </si>
  <si>
    <t xml:space="preserve">Náklady závěrečnou zprávu monitoringu </t>
  </si>
  <si>
    <t>535978742</t>
  </si>
  <si>
    <t>SO 03 Náhradní výsadba</t>
  </si>
  <si>
    <t>Ostatní a vedlejší náklady INVESTICE</t>
  </si>
  <si>
    <t>003 - SO 03 Náhradní výsadba</t>
  </si>
  <si>
    <t>03 - Ostatní a vedlejší náklady INVESTICE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</si>
</sst>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969696"/>
      <name val="Arial CE"/>
      <family val="2"/>
    </font>
    <font>
      <sz val="18"/>
      <color theme="10"/>
      <name val="Wingdings 2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7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4" fontId="27" fillId="0" borderId="18" xfId="0" applyNumberFormat="1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166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19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righ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21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1" fillId="4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3"/>
  <sheetViews>
    <sheetView showGridLines="0" workbookViewId="0" topLeftCell="A46">
      <selection activeCell="J71" sqref="J71:AF7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2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19"/>
      <c r="BE5" s="204" t="s">
        <v>15</v>
      </c>
      <c r="BS5" s="16" t="s">
        <v>6</v>
      </c>
    </row>
    <row r="6" spans="2:71" ht="36.95" customHeight="1">
      <c r="B6" s="19"/>
      <c r="D6" s="24" t="s">
        <v>16</v>
      </c>
      <c r="K6" s="22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19"/>
      <c r="BE6" s="205"/>
      <c r="BS6" s="16" t="s">
        <v>6</v>
      </c>
    </row>
    <row r="7" spans="2:71" ht="12" customHeight="1">
      <c r="B7" s="19"/>
      <c r="D7" s="25" t="s">
        <v>18</v>
      </c>
      <c r="K7" s="16" t="s">
        <v>1</v>
      </c>
      <c r="AK7" s="25" t="s">
        <v>19</v>
      </c>
      <c r="AN7" s="16" t="s">
        <v>1</v>
      </c>
      <c r="AR7" s="19"/>
      <c r="BE7" s="205"/>
      <c r="BS7" s="16" t="s">
        <v>6</v>
      </c>
    </row>
    <row r="8" spans="2:71" ht="12" customHeight="1">
      <c r="B8" s="19"/>
      <c r="D8" s="25" t="s">
        <v>20</v>
      </c>
      <c r="K8" s="16" t="s">
        <v>21</v>
      </c>
      <c r="AK8" s="25" t="s">
        <v>22</v>
      </c>
      <c r="AN8" s="26" t="s">
        <v>23</v>
      </c>
      <c r="AR8" s="19"/>
      <c r="BE8" s="205"/>
      <c r="BS8" s="16" t="s">
        <v>6</v>
      </c>
    </row>
    <row r="9" spans="2:71" ht="14.45" customHeight="1">
      <c r="B9" s="19"/>
      <c r="AR9" s="19"/>
      <c r="BE9" s="205"/>
      <c r="BS9" s="16" t="s">
        <v>6</v>
      </c>
    </row>
    <row r="10" spans="2:71" ht="12" customHeight="1">
      <c r="B10" s="19"/>
      <c r="D10" s="25" t="s">
        <v>24</v>
      </c>
      <c r="AK10" s="25" t="s">
        <v>25</v>
      </c>
      <c r="AN10" s="16" t="s">
        <v>1</v>
      </c>
      <c r="AR10" s="19"/>
      <c r="BE10" s="205"/>
      <c r="BS10" s="16" t="s">
        <v>6</v>
      </c>
    </row>
    <row r="11" spans="2:71" ht="18.4" customHeight="1">
      <c r="B11" s="19"/>
      <c r="E11" s="16" t="s">
        <v>26</v>
      </c>
      <c r="AK11" s="25" t="s">
        <v>27</v>
      </c>
      <c r="AN11" s="16" t="s">
        <v>1</v>
      </c>
      <c r="AR11" s="19"/>
      <c r="BE11" s="205"/>
      <c r="BS11" s="16" t="s">
        <v>6</v>
      </c>
    </row>
    <row r="12" spans="2:71" ht="6.95" customHeight="1">
      <c r="B12" s="19"/>
      <c r="AR12" s="19"/>
      <c r="BE12" s="205"/>
      <c r="BS12" s="16" t="s">
        <v>6</v>
      </c>
    </row>
    <row r="13" spans="2:71" ht="12" customHeight="1">
      <c r="B13" s="19"/>
      <c r="D13" s="25" t="s">
        <v>28</v>
      </c>
      <c r="AK13" s="25" t="s">
        <v>25</v>
      </c>
      <c r="AN13" s="27" t="s">
        <v>29</v>
      </c>
      <c r="AR13" s="19"/>
      <c r="BE13" s="205"/>
      <c r="BS13" s="16" t="s">
        <v>6</v>
      </c>
    </row>
    <row r="14" spans="2:71" ht="11.25">
      <c r="B14" s="19"/>
      <c r="E14" s="225" t="s">
        <v>29</v>
      </c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5" t="s">
        <v>27</v>
      </c>
      <c r="AN14" s="27" t="s">
        <v>29</v>
      </c>
      <c r="AR14" s="19"/>
      <c r="BE14" s="205"/>
      <c r="BS14" s="16" t="s">
        <v>6</v>
      </c>
    </row>
    <row r="15" spans="2:71" ht="6.95" customHeight="1">
      <c r="B15" s="19"/>
      <c r="AR15" s="19"/>
      <c r="BE15" s="205"/>
      <c r="BS15" s="16" t="s">
        <v>3</v>
      </c>
    </row>
    <row r="16" spans="2:71" ht="12" customHeight="1">
      <c r="B16" s="19"/>
      <c r="D16" s="25" t="s">
        <v>30</v>
      </c>
      <c r="AK16" s="25" t="s">
        <v>25</v>
      </c>
      <c r="AN16" s="16" t="s">
        <v>1</v>
      </c>
      <c r="AR16" s="19"/>
      <c r="BE16" s="205"/>
      <c r="BS16" s="16" t="s">
        <v>3</v>
      </c>
    </row>
    <row r="17" spans="2:71" ht="18.4" customHeight="1">
      <c r="B17" s="19"/>
      <c r="E17" s="16" t="s">
        <v>31</v>
      </c>
      <c r="AK17" s="25" t="s">
        <v>27</v>
      </c>
      <c r="AN17" s="16" t="s">
        <v>1</v>
      </c>
      <c r="AR17" s="19"/>
      <c r="BE17" s="205"/>
      <c r="BS17" s="16" t="s">
        <v>32</v>
      </c>
    </row>
    <row r="18" spans="2:71" ht="6.95" customHeight="1">
      <c r="B18" s="19"/>
      <c r="AR18" s="19"/>
      <c r="BE18" s="205"/>
      <c r="BS18" s="16" t="s">
        <v>6</v>
      </c>
    </row>
    <row r="19" spans="2:71" ht="12" customHeight="1">
      <c r="B19" s="19"/>
      <c r="D19" s="25" t="s">
        <v>33</v>
      </c>
      <c r="AK19" s="25" t="s">
        <v>25</v>
      </c>
      <c r="AN19" s="16" t="s">
        <v>1</v>
      </c>
      <c r="AR19" s="19"/>
      <c r="BE19" s="205"/>
      <c r="BS19" s="16" t="s">
        <v>6</v>
      </c>
    </row>
    <row r="20" spans="2:71" ht="18.4" customHeight="1">
      <c r="B20" s="19"/>
      <c r="E20" s="16" t="s">
        <v>21</v>
      </c>
      <c r="AK20" s="25" t="s">
        <v>27</v>
      </c>
      <c r="AN20" s="16" t="s">
        <v>1</v>
      </c>
      <c r="AR20" s="19"/>
      <c r="BE20" s="205"/>
      <c r="BS20" s="16" t="s">
        <v>32</v>
      </c>
    </row>
    <row r="21" spans="2:57" ht="6.95" customHeight="1">
      <c r="B21" s="19"/>
      <c r="AR21" s="19"/>
      <c r="BE21" s="205"/>
    </row>
    <row r="22" spans="2:57" ht="12" customHeight="1">
      <c r="B22" s="19"/>
      <c r="D22" s="25" t="s">
        <v>34</v>
      </c>
      <c r="AR22" s="19"/>
      <c r="BE22" s="205"/>
    </row>
    <row r="23" spans="2:57" ht="16.5" customHeight="1">
      <c r="B23" s="19"/>
      <c r="E23" s="227" t="s">
        <v>1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R23" s="19"/>
      <c r="BE23" s="205"/>
    </row>
    <row r="24" spans="2:57" ht="6.95" customHeight="1">
      <c r="B24" s="19"/>
      <c r="AR24" s="19"/>
      <c r="BE24" s="205"/>
    </row>
    <row r="25" spans="2:57" ht="6.95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E25" s="205"/>
    </row>
    <row r="26" spans="2:57" s="1" customFormat="1" ht="25.9" customHeight="1">
      <c r="B26" s="30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6">
        <f>ROUND(AG54,2)</f>
        <v>0</v>
      </c>
      <c r="AL26" s="207"/>
      <c r="AM26" s="207"/>
      <c r="AN26" s="207"/>
      <c r="AO26" s="207"/>
      <c r="AR26" s="30"/>
      <c r="BE26" s="205"/>
    </row>
    <row r="27" spans="2:57" s="1" customFormat="1" ht="6.95" customHeight="1">
      <c r="B27" s="30"/>
      <c r="AR27" s="30"/>
      <c r="BE27" s="205"/>
    </row>
    <row r="28" spans="2:57" s="1" customFormat="1" ht="11.25">
      <c r="B28" s="30"/>
      <c r="L28" s="228" t="s">
        <v>36</v>
      </c>
      <c r="M28" s="228"/>
      <c r="N28" s="228"/>
      <c r="O28" s="228"/>
      <c r="P28" s="228"/>
      <c r="W28" s="228" t="s">
        <v>37</v>
      </c>
      <c r="X28" s="228"/>
      <c r="Y28" s="228"/>
      <c r="Z28" s="228"/>
      <c r="AA28" s="228"/>
      <c r="AB28" s="228"/>
      <c r="AC28" s="228"/>
      <c r="AD28" s="228"/>
      <c r="AE28" s="228"/>
      <c r="AK28" s="228" t="s">
        <v>38</v>
      </c>
      <c r="AL28" s="228"/>
      <c r="AM28" s="228"/>
      <c r="AN28" s="228"/>
      <c r="AO28" s="228"/>
      <c r="AR28" s="30"/>
      <c r="BE28" s="205"/>
    </row>
    <row r="29" spans="2:57" s="2" customFormat="1" ht="14.45" customHeight="1">
      <c r="B29" s="34"/>
      <c r="D29" s="25" t="s">
        <v>39</v>
      </c>
      <c r="F29" s="25" t="s">
        <v>40</v>
      </c>
      <c r="L29" s="229">
        <v>0.21</v>
      </c>
      <c r="M29" s="203"/>
      <c r="N29" s="203"/>
      <c r="O29" s="203"/>
      <c r="P29" s="203"/>
      <c r="W29" s="202">
        <f>ROUND(AZ54,2)</f>
        <v>0</v>
      </c>
      <c r="X29" s="203"/>
      <c r="Y29" s="203"/>
      <c r="Z29" s="203"/>
      <c r="AA29" s="203"/>
      <c r="AB29" s="203"/>
      <c r="AC29" s="203"/>
      <c r="AD29" s="203"/>
      <c r="AE29" s="203"/>
      <c r="AK29" s="202">
        <f>ROUND(AV54,2)</f>
        <v>0</v>
      </c>
      <c r="AL29" s="203"/>
      <c r="AM29" s="203"/>
      <c r="AN29" s="203"/>
      <c r="AO29" s="203"/>
      <c r="AR29" s="34"/>
      <c r="BE29" s="205"/>
    </row>
    <row r="30" spans="2:57" s="2" customFormat="1" ht="14.45" customHeight="1">
      <c r="B30" s="34"/>
      <c r="F30" s="25" t="s">
        <v>41</v>
      </c>
      <c r="L30" s="229">
        <v>0.15</v>
      </c>
      <c r="M30" s="203"/>
      <c r="N30" s="203"/>
      <c r="O30" s="203"/>
      <c r="P30" s="203"/>
      <c r="W30" s="202">
        <f>ROUND(BA54,2)</f>
        <v>0</v>
      </c>
      <c r="X30" s="203"/>
      <c r="Y30" s="203"/>
      <c r="Z30" s="203"/>
      <c r="AA30" s="203"/>
      <c r="AB30" s="203"/>
      <c r="AC30" s="203"/>
      <c r="AD30" s="203"/>
      <c r="AE30" s="203"/>
      <c r="AK30" s="202">
        <f>ROUND(AW54,2)</f>
        <v>0</v>
      </c>
      <c r="AL30" s="203"/>
      <c r="AM30" s="203"/>
      <c r="AN30" s="203"/>
      <c r="AO30" s="203"/>
      <c r="AR30" s="34"/>
      <c r="BE30" s="205"/>
    </row>
    <row r="31" spans="2:57" s="2" customFormat="1" ht="14.45" customHeight="1" hidden="1">
      <c r="B31" s="34"/>
      <c r="F31" s="25" t="s">
        <v>42</v>
      </c>
      <c r="L31" s="229">
        <v>0.21</v>
      </c>
      <c r="M31" s="203"/>
      <c r="N31" s="203"/>
      <c r="O31" s="203"/>
      <c r="P31" s="203"/>
      <c r="W31" s="202">
        <f>ROUND(BB54,2)</f>
        <v>0</v>
      </c>
      <c r="X31" s="203"/>
      <c r="Y31" s="203"/>
      <c r="Z31" s="203"/>
      <c r="AA31" s="203"/>
      <c r="AB31" s="203"/>
      <c r="AC31" s="203"/>
      <c r="AD31" s="203"/>
      <c r="AE31" s="203"/>
      <c r="AK31" s="202">
        <v>0</v>
      </c>
      <c r="AL31" s="203"/>
      <c r="AM31" s="203"/>
      <c r="AN31" s="203"/>
      <c r="AO31" s="203"/>
      <c r="AR31" s="34"/>
      <c r="BE31" s="205"/>
    </row>
    <row r="32" spans="2:57" s="2" customFormat="1" ht="14.45" customHeight="1" hidden="1">
      <c r="B32" s="34"/>
      <c r="F32" s="25" t="s">
        <v>43</v>
      </c>
      <c r="L32" s="229">
        <v>0.15</v>
      </c>
      <c r="M32" s="203"/>
      <c r="N32" s="203"/>
      <c r="O32" s="203"/>
      <c r="P32" s="203"/>
      <c r="W32" s="202">
        <f>ROUND(BC54,2)</f>
        <v>0</v>
      </c>
      <c r="X32" s="203"/>
      <c r="Y32" s="203"/>
      <c r="Z32" s="203"/>
      <c r="AA32" s="203"/>
      <c r="AB32" s="203"/>
      <c r="AC32" s="203"/>
      <c r="AD32" s="203"/>
      <c r="AE32" s="203"/>
      <c r="AK32" s="202">
        <v>0</v>
      </c>
      <c r="AL32" s="203"/>
      <c r="AM32" s="203"/>
      <c r="AN32" s="203"/>
      <c r="AO32" s="203"/>
      <c r="AR32" s="34"/>
      <c r="BE32" s="205"/>
    </row>
    <row r="33" spans="2:57" s="2" customFormat="1" ht="14.45" customHeight="1" hidden="1">
      <c r="B33" s="34"/>
      <c r="F33" s="25" t="s">
        <v>44</v>
      </c>
      <c r="L33" s="229">
        <v>0</v>
      </c>
      <c r="M33" s="203"/>
      <c r="N33" s="203"/>
      <c r="O33" s="203"/>
      <c r="P33" s="203"/>
      <c r="W33" s="202">
        <f>ROUND(BD54,2)</f>
        <v>0</v>
      </c>
      <c r="X33" s="203"/>
      <c r="Y33" s="203"/>
      <c r="Z33" s="203"/>
      <c r="AA33" s="203"/>
      <c r="AB33" s="203"/>
      <c r="AC33" s="203"/>
      <c r="AD33" s="203"/>
      <c r="AE33" s="203"/>
      <c r="AK33" s="202">
        <v>0</v>
      </c>
      <c r="AL33" s="203"/>
      <c r="AM33" s="203"/>
      <c r="AN33" s="203"/>
      <c r="AO33" s="203"/>
      <c r="AR33" s="34"/>
      <c r="BE33" s="205"/>
    </row>
    <row r="34" spans="2:57" s="1" customFormat="1" ht="6.95" customHeight="1">
      <c r="B34" s="30"/>
      <c r="AR34" s="30"/>
      <c r="BE34" s="205"/>
    </row>
    <row r="35" spans="2:44" s="1" customFormat="1" ht="25.9" customHeight="1"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208" t="s">
        <v>47</v>
      </c>
      <c r="Y35" s="209"/>
      <c r="Z35" s="209"/>
      <c r="AA35" s="209"/>
      <c r="AB35" s="209"/>
      <c r="AC35" s="37"/>
      <c r="AD35" s="37"/>
      <c r="AE35" s="37"/>
      <c r="AF35" s="37"/>
      <c r="AG35" s="37"/>
      <c r="AH35" s="37"/>
      <c r="AI35" s="37"/>
      <c r="AJ35" s="37"/>
      <c r="AK35" s="210">
        <f>SUM(AK26:AK33)</f>
        <v>0</v>
      </c>
      <c r="AL35" s="209"/>
      <c r="AM35" s="209"/>
      <c r="AN35" s="209"/>
      <c r="AO35" s="211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6.95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0"/>
    </row>
    <row r="41" spans="2:44" s="1" customFormat="1" ht="6.95" customHeight="1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30"/>
    </row>
    <row r="42" spans="2:44" s="1" customFormat="1" ht="24.95" customHeight="1">
      <c r="B42" s="30"/>
      <c r="C42" s="20" t="s">
        <v>48</v>
      </c>
      <c r="AR42" s="30"/>
    </row>
    <row r="43" spans="2:44" s="1" customFormat="1" ht="6.95" customHeight="1">
      <c r="B43" s="30"/>
      <c r="AR43" s="30"/>
    </row>
    <row r="44" spans="2:44" s="1" customFormat="1" ht="12" customHeight="1">
      <c r="B44" s="30"/>
      <c r="C44" s="25" t="s">
        <v>13</v>
      </c>
      <c r="L44" s="1" t="str">
        <f>K5</f>
        <v>HDP_Brno-218066</v>
      </c>
      <c r="AR44" s="30"/>
    </row>
    <row r="45" spans="2:44" s="3" customFormat="1" ht="36.95" customHeight="1">
      <c r="B45" s="43"/>
      <c r="C45" s="44" t="s">
        <v>16</v>
      </c>
      <c r="L45" s="220" t="str">
        <f>K6</f>
        <v>Nelešovický potok, Nelešovice – Rekonstrukce opěrných zdí</v>
      </c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R45" s="43"/>
    </row>
    <row r="46" spans="2:44" s="1" customFormat="1" ht="6.95" customHeight="1">
      <c r="B46" s="30"/>
      <c r="AR46" s="30"/>
    </row>
    <row r="47" spans="2:44" s="1" customFormat="1" ht="12" customHeight="1">
      <c r="B47" s="30"/>
      <c r="C47" s="25" t="s">
        <v>20</v>
      </c>
      <c r="L47" s="45" t="str">
        <f>IF(K8="","",K8)</f>
        <v xml:space="preserve"> </v>
      </c>
      <c r="AI47" s="25" t="s">
        <v>22</v>
      </c>
      <c r="AM47" s="222" t="str">
        <f>IF(AN8="","",AN8)</f>
        <v>29. 4. 2019</v>
      </c>
      <c r="AN47" s="222"/>
      <c r="AR47" s="30"/>
    </row>
    <row r="48" spans="2:44" s="1" customFormat="1" ht="6.95" customHeight="1">
      <c r="B48" s="30"/>
      <c r="AR48" s="30"/>
    </row>
    <row r="49" spans="2:56" s="1" customFormat="1" ht="24.95" customHeight="1">
      <c r="B49" s="30"/>
      <c r="C49" s="25" t="s">
        <v>24</v>
      </c>
      <c r="L49" s="1" t="str">
        <f>IF(E11="","",E11)</f>
        <v>Povodí Morav, s.p.</v>
      </c>
      <c r="AI49" s="25" t="s">
        <v>30</v>
      </c>
      <c r="AM49" s="218" t="str">
        <f>IF(E17="","",E17)</f>
        <v>Sweco Hydroprojekt a.s., divize Morava</v>
      </c>
      <c r="AN49" s="219"/>
      <c r="AO49" s="219"/>
      <c r="AP49" s="219"/>
      <c r="AR49" s="30"/>
      <c r="AS49" s="214" t="s">
        <v>49</v>
      </c>
      <c r="AT49" s="215"/>
      <c r="AU49" s="47"/>
      <c r="AV49" s="47"/>
      <c r="AW49" s="47"/>
      <c r="AX49" s="47"/>
      <c r="AY49" s="47"/>
      <c r="AZ49" s="47"/>
      <c r="BA49" s="47"/>
      <c r="BB49" s="47"/>
      <c r="BC49" s="47"/>
      <c r="BD49" s="48"/>
    </row>
    <row r="50" spans="2:56" s="1" customFormat="1" ht="13.7" customHeight="1">
      <c r="B50" s="30"/>
      <c r="C50" s="25" t="s">
        <v>28</v>
      </c>
      <c r="L50" s="1" t="str">
        <f>IF(E14="Vyplň údaj","",E14)</f>
        <v/>
      </c>
      <c r="AI50" s="25" t="s">
        <v>33</v>
      </c>
      <c r="AM50" s="218" t="str">
        <f>IF(E20="","",E20)</f>
        <v xml:space="preserve"> </v>
      </c>
      <c r="AN50" s="219"/>
      <c r="AO50" s="219"/>
      <c r="AP50" s="219"/>
      <c r="AR50" s="30"/>
      <c r="AS50" s="216"/>
      <c r="AT50" s="217"/>
      <c r="AU50" s="49"/>
      <c r="AV50" s="49"/>
      <c r="AW50" s="49"/>
      <c r="AX50" s="49"/>
      <c r="AY50" s="49"/>
      <c r="AZ50" s="49"/>
      <c r="BA50" s="49"/>
      <c r="BB50" s="49"/>
      <c r="BC50" s="49"/>
      <c r="BD50" s="50"/>
    </row>
    <row r="51" spans="2:56" s="1" customFormat="1" ht="10.9" customHeight="1">
      <c r="B51" s="30"/>
      <c r="AR51" s="30"/>
      <c r="AS51" s="216"/>
      <c r="AT51" s="217"/>
      <c r="AU51" s="49"/>
      <c r="AV51" s="49"/>
      <c r="AW51" s="49"/>
      <c r="AX51" s="49"/>
      <c r="AY51" s="49"/>
      <c r="AZ51" s="49"/>
      <c r="BA51" s="49"/>
      <c r="BB51" s="49"/>
      <c r="BC51" s="49"/>
      <c r="BD51" s="50"/>
    </row>
    <row r="52" spans="2:56" s="1" customFormat="1" ht="29.25" customHeight="1">
      <c r="B52" s="30"/>
      <c r="C52" s="244" t="s">
        <v>50</v>
      </c>
      <c r="D52" s="239"/>
      <c r="E52" s="239"/>
      <c r="F52" s="239"/>
      <c r="G52" s="239"/>
      <c r="H52" s="51"/>
      <c r="I52" s="238" t="s">
        <v>51</v>
      </c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39"/>
      <c r="AD52" s="239"/>
      <c r="AE52" s="239"/>
      <c r="AF52" s="239"/>
      <c r="AG52" s="241" t="s">
        <v>52</v>
      </c>
      <c r="AH52" s="239"/>
      <c r="AI52" s="239"/>
      <c r="AJ52" s="239"/>
      <c r="AK52" s="239"/>
      <c r="AL52" s="239"/>
      <c r="AM52" s="239"/>
      <c r="AN52" s="238" t="s">
        <v>53</v>
      </c>
      <c r="AO52" s="239"/>
      <c r="AP52" s="240"/>
      <c r="AQ52" s="52" t="s">
        <v>54</v>
      </c>
      <c r="AR52" s="30"/>
      <c r="AS52" s="53" t="s">
        <v>55</v>
      </c>
      <c r="AT52" s="54" t="s">
        <v>56</v>
      </c>
      <c r="AU52" s="54" t="s">
        <v>57</v>
      </c>
      <c r="AV52" s="54" t="s">
        <v>58</v>
      </c>
      <c r="AW52" s="54" t="s">
        <v>59</v>
      </c>
      <c r="AX52" s="54" t="s">
        <v>60</v>
      </c>
      <c r="AY52" s="54" t="s">
        <v>61</v>
      </c>
      <c r="AZ52" s="54" t="s">
        <v>62</v>
      </c>
      <c r="BA52" s="54" t="s">
        <v>63</v>
      </c>
      <c r="BB52" s="54" t="s">
        <v>64</v>
      </c>
      <c r="BC52" s="54" t="s">
        <v>65</v>
      </c>
      <c r="BD52" s="55" t="s">
        <v>66</v>
      </c>
    </row>
    <row r="53" spans="2:56" s="1" customFormat="1" ht="10.9" customHeight="1">
      <c r="B53" s="30"/>
      <c r="AR53" s="30"/>
      <c r="AS53" s="56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8"/>
    </row>
    <row r="54" spans="2:90" s="4" customFormat="1" ht="32.45" customHeight="1">
      <c r="B54" s="57"/>
      <c r="C54" s="58" t="s">
        <v>67</v>
      </c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242">
        <f>ROUND(AG55+AG63+AG71,2)</f>
        <v>0</v>
      </c>
      <c r="AH54" s="242"/>
      <c r="AI54" s="242"/>
      <c r="AJ54" s="242"/>
      <c r="AK54" s="242"/>
      <c r="AL54" s="242"/>
      <c r="AM54" s="242"/>
      <c r="AN54" s="243">
        <f aca="true" t="shared" si="0" ref="AN54:AN71">SUM(AG54,AT54)</f>
        <v>0</v>
      </c>
      <c r="AO54" s="243"/>
      <c r="AP54" s="243"/>
      <c r="AQ54" s="61" t="s">
        <v>1</v>
      </c>
      <c r="AR54" s="57"/>
      <c r="AS54" s="62">
        <f>ROUND(AS55+AS63+AS71,2)</f>
        <v>0</v>
      </c>
      <c r="AT54" s="63">
        <f aca="true" t="shared" si="1" ref="AT54:AT71">ROUND(SUM(AV54:AW54),2)</f>
        <v>0</v>
      </c>
      <c r="AU54" s="64">
        <f>ROUND(AU55+AU63+AU71,5)</f>
        <v>0</v>
      </c>
      <c r="AV54" s="63">
        <f>ROUND(AZ54*L29,2)</f>
        <v>0</v>
      </c>
      <c r="AW54" s="63">
        <f>ROUND(BA54*L30,2)</f>
        <v>0</v>
      </c>
      <c r="AX54" s="63">
        <f>ROUND(BB54*L29,2)</f>
        <v>0</v>
      </c>
      <c r="AY54" s="63">
        <f>ROUND(BC54*L30,2)</f>
        <v>0</v>
      </c>
      <c r="AZ54" s="63">
        <f>ROUND(AZ55+AZ63+AZ71,2)</f>
        <v>0</v>
      </c>
      <c r="BA54" s="63">
        <f>ROUND(BA55+BA63+BA71,2)</f>
        <v>0</v>
      </c>
      <c r="BB54" s="63">
        <f>ROUND(BB55+BB63+BB71,2)</f>
        <v>0</v>
      </c>
      <c r="BC54" s="63">
        <f>ROUND(BC55+BC63+BC71,2)</f>
        <v>0</v>
      </c>
      <c r="BD54" s="65">
        <f>ROUND(BD55+BD63+BD71,2)</f>
        <v>0</v>
      </c>
      <c r="BS54" s="66" t="s">
        <v>68</v>
      </c>
      <c r="BT54" s="66" t="s">
        <v>69</v>
      </c>
      <c r="BU54" s="67" t="s">
        <v>70</v>
      </c>
      <c r="BV54" s="66" t="s">
        <v>71</v>
      </c>
      <c r="BW54" s="66" t="s">
        <v>4</v>
      </c>
      <c r="BX54" s="66" t="s">
        <v>72</v>
      </c>
      <c r="CL54" s="66" t="s">
        <v>1</v>
      </c>
    </row>
    <row r="55" spans="2:91" s="5" customFormat="1" ht="27" customHeight="1">
      <c r="B55" s="68"/>
      <c r="C55" s="69"/>
      <c r="D55" s="234" t="s">
        <v>73</v>
      </c>
      <c r="E55" s="234"/>
      <c r="F55" s="234"/>
      <c r="G55" s="234"/>
      <c r="H55" s="234"/>
      <c r="I55" s="70"/>
      <c r="J55" s="234" t="s">
        <v>74</v>
      </c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7">
        <f>ROUND(AG56+AG59+AG62,2)</f>
        <v>0</v>
      </c>
      <c r="AH55" s="233"/>
      <c r="AI55" s="233"/>
      <c r="AJ55" s="233"/>
      <c r="AK55" s="233"/>
      <c r="AL55" s="233"/>
      <c r="AM55" s="233"/>
      <c r="AN55" s="232">
        <f t="shared" si="0"/>
        <v>0</v>
      </c>
      <c r="AO55" s="233"/>
      <c r="AP55" s="233"/>
      <c r="AQ55" s="71" t="s">
        <v>75</v>
      </c>
      <c r="AR55" s="68"/>
      <c r="AS55" s="72">
        <f>ROUND(AS56+AS59+AS62,2)</f>
        <v>0</v>
      </c>
      <c r="AT55" s="73">
        <f t="shared" si="1"/>
        <v>0</v>
      </c>
      <c r="AU55" s="74">
        <f>ROUND(AU56+AU59+AU62,5)</f>
        <v>0</v>
      </c>
      <c r="AV55" s="73">
        <f>ROUND(AZ55*L29,2)</f>
        <v>0</v>
      </c>
      <c r="AW55" s="73">
        <f>ROUND(BA55*L30,2)</f>
        <v>0</v>
      </c>
      <c r="AX55" s="73">
        <f>ROUND(BB55*L29,2)</f>
        <v>0</v>
      </c>
      <c r="AY55" s="73">
        <f>ROUND(BC55*L30,2)</f>
        <v>0</v>
      </c>
      <c r="AZ55" s="73">
        <f>ROUND(AZ56+AZ59+AZ62,2)</f>
        <v>0</v>
      </c>
      <c r="BA55" s="73">
        <f>ROUND(BA56+BA59+BA62,2)</f>
        <v>0</v>
      </c>
      <c r="BB55" s="73">
        <f>ROUND(BB56+BB59+BB62,2)</f>
        <v>0</v>
      </c>
      <c r="BC55" s="73">
        <f>ROUND(BC56+BC59+BC62,2)</f>
        <v>0</v>
      </c>
      <c r="BD55" s="75">
        <f>ROUND(BD56+BD59+BD62,2)</f>
        <v>0</v>
      </c>
      <c r="BS55" s="76" t="s">
        <v>68</v>
      </c>
      <c r="BT55" s="76" t="s">
        <v>76</v>
      </c>
      <c r="BU55" s="76" t="s">
        <v>70</v>
      </c>
      <c r="BV55" s="76" t="s">
        <v>71</v>
      </c>
      <c r="BW55" s="76" t="s">
        <v>77</v>
      </c>
      <c r="BX55" s="76" t="s">
        <v>4</v>
      </c>
      <c r="CL55" s="76" t="s">
        <v>1</v>
      </c>
      <c r="CM55" s="76" t="s">
        <v>78</v>
      </c>
    </row>
    <row r="56" spans="2:90" s="6" customFormat="1" ht="16.5" customHeight="1">
      <c r="B56" s="77"/>
      <c r="C56" s="9"/>
      <c r="D56" s="9"/>
      <c r="E56" s="235" t="s">
        <v>79</v>
      </c>
      <c r="F56" s="235"/>
      <c r="G56" s="235"/>
      <c r="H56" s="235"/>
      <c r="I56" s="235"/>
      <c r="J56" s="9"/>
      <c r="K56" s="235" t="s">
        <v>80</v>
      </c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6">
        <f>ROUND(SUM(AG57:AG58),2)</f>
        <v>0</v>
      </c>
      <c r="AH56" s="231"/>
      <c r="AI56" s="231"/>
      <c r="AJ56" s="231"/>
      <c r="AK56" s="231"/>
      <c r="AL56" s="231"/>
      <c r="AM56" s="231"/>
      <c r="AN56" s="230">
        <f t="shared" si="0"/>
        <v>0</v>
      </c>
      <c r="AO56" s="231"/>
      <c r="AP56" s="231"/>
      <c r="AQ56" s="78" t="s">
        <v>81</v>
      </c>
      <c r="AR56" s="77"/>
      <c r="AS56" s="79">
        <f>ROUND(SUM(AS57:AS58),2)</f>
        <v>0</v>
      </c>
      <c r="AT56" s="80">
        <f t="shared" si="1"/>
        <v>0</v>
      </c>
      <c r="AU56" s="81">
        <f>ROUND(SUM(AU57:AU58),5)</f>
        <v>0</v>
      </c>
      <c r="AV56" s="80">
        <f>ROUND(AZ56*L29,2)</f>
        <v>0</v>
      </c>
      <c r="AW56" s="80">
        <f>ROUND(BA56*L30,2)</f>
        <v>0</v>
      </c>
      <c r="AX56" s="80">
        <f>ROUND(BB56*L29,2)</f>
        <v>0</v>
      </c>
      <c r="AY56" s="80">
        <f>ROUND(BC56*L30,2)</f>
        <v>0</v>
      </c>
      <c r="AZ56" s="80">
        <f>ROUND(SUM(AZ57:AZ58),2)</f>
        <v>0</v>
      </c>
      <c r="BA56" s="80">
        <f>ROUND(SUM(BA57:BA58),2)</f>
        <v>0</v>
      </c>
      <c r="BB56" s="80">
        <f>ROUND(SUM(BB57:BB58),2)</f>
        <v>0</v>
      </c>
      <c r="BC56" s="80">
        <f>ROUND(SUM(BC57:BC58),2)</f>
        <v>0</v>
      </c>
      <c r="BD56" s="82">
        <f>ROUND(SUM(BD57:BD58),2)</f>
        <v>0</v>
      </c>
      <c r="BS56" s="83" t="s">
        <v>68</v>
      </c>
      <c r="BT56" s="83" t="s">
        <v>78</v>
      </c>
      <c r="BU56" s="83" t="s">
        <v>70</v>
      </c>
      <c r="BV56" s="83" t="s">
        <v>71</v>
      </c>
      <c r="BW56" s="83" t="s">
        <v>82</v>
      </c>
      <c r="BX56" s="83" t="s">
        <v>77</v>
      </c>
      <c r="CL56" s="83" t="s">
        <v>1</v>
      </c>
    </row>
    <row r="57" spans="1:90" s="6" customFormat="1" ht="16.5" customHeight="1">
      <c r="A57" s="84" t="s">
        <v>83</v>
      </c>
      <c r="B57" s="77"/>
      <c r="C57" s="9"/>
      <c r="D57" s="9"/>
      <c r="E57" s="9"/>
      <c r="F57" s="235" t="s">
        <v>84</v>
      </c>
      <c r="G57" s="235"/>
      <c r="H57" s="235"/>
      <c r="I57" s="235"/>
      <c r="J57" s="235"/>
      <c r="K57" s="9"/>
      <c r="L57" s="235" t="s">
        <v>85</v>
      </c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0">
        <f>'0001 - SO 01a Otevřená úp...'!J34</f>
        <v>0</v>
      </c>
      <c r="AH57" s="231"/>
      <c r="AI57" s="231"/>
      <c r="AJ57" s="231"/>
      <c r="AK57" s="231"/>
      <c r="AL57" s="231"/>
      <c r="AM57" s="231"/>
      <c r="AN57" s="230">
        <f t="shared" si="0"/>
        <v>0</v>
      </c>
      <c r="AO57" s="231"/>
      <c r="AP57" s="231"/>
      <c r="AQ57" s="78" t="s">
        <v>81</v>
      </c>
      <c r="AR57" s="77"/>
      <c r="AS57" s="79">
        <v>0</v>
      </c>
      <c r="AT57" s="80">
        <f t="shared" si="1"/>
        <v>0</v>
      </c>
      <c r="AU57" s="81">
        <f>'0001 - SO 01a Otevřená úp...'!P93</f>
        <v>0</v>
      </c>
      <c r="AV57" s="80">
        <f>'0001 - SO 01a Otevřená úp...'!J37</f>
        <v>0</v>
      </c>
      <c r="AW57" s="80">
        <f>'0001 - SO 01a Otevřená úp...'!J38</f>
        <v>0</v>
      </c>
      <c r="AX57" s="80">
        <f>'0001 - SO 01a Otevřená úp...'!J39</f>
        <v>0</v>
      </c>
      <c r="AY57" s="80">
        <f>'0001 - SO 01a Otevřená úp...'!J40</f>
        <v>0</v>
      </c>
      <c r="AZ57" s="80">
        <f>'0001 - SO 01a Otevřená úp...'!F37</f>
        <v>0</v>
      </c>
      <c r="BA57" s="80">
        <f>'0001 - SO 01a Otevřená úp...'!F38</f>
        <v>0</v>
      </c>
      <c r="BB57" s="80">
        <f>'0001 - SO 01a Otevřená úp...'!F39</f>
        <v>0</v>
      </c>
      <c r="BC57" s="80">
        <f>'0001 - SO 01a Otevřená úp...'!F40</f>
        <v>0</v>
      </c>
      <c r="BD57" s="82">
        <f>'0001 - SO 01a Otevřená úp...'!F41</f>
        <v>0</v>
      </c>
      <c r="BT57" s="83" t="s">
        <v>86</v>
      </c>
      <c r="BV57" s="83" t="s">
        <v>71</v>
      </c>
      <c r="BW57" s="83" t="s">
        <v>87</v>
      </c>
      <c r="BX57" s="83" t="s">
        <v>82</v>
      </c>
      <c r="CL57" s="83" t="s">
        <v>1</v>
      </c>
    </row>
    <row r="58" spans="1:90" s="6" customFormat="1" ht="16.5" customHeight="1">
      <c r="A58" s="84" t="s">
        <v>83</v>
      </c>
      <c r="B58" s="77"/>
      <c r="C58" s="9"/>
      <c r="D58" s="9"/>
      <c r="E58" s="9"/>
      <c r="F58" s="235" t="s">
        <v>88</v>
      </c>
      <c r="G58" s="235"/>
      <c r="H58" s="235"/>
      <c r="I58" s="235"/>
      <c r="J58" s="235"/>
      <c r="K58" s="9"/>
      <c r="L58" s="235" t="s">
        <v>89</v>
      </c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0">
        <f>'0002 - SO 01b Opěrné zdi'!J34</f>
        <v>0</v>
      </c>
      <c r="AH58" s="231"/>
      <c r="AI58" s="231"/>
      <c r="AJ58" s="231"/>
      <c r="AK58" s="231"/>
      <c r="AL58" s="231"/>
      <c r="AM58" s="231"/>
      <c r="AN58" s="230">
        <f t="shared" si="0"/>
        <v>0</v>
      </c>
      <c r="AO58" s="231"/>
      <c r="AP58" s="231"/>
      <c r="AQ58" s="78" t="s">
        <v>81</v>
      </c>
      <c r="AR58" s="77"/>
      <c r="AS58" s="79">
        <v>0</v>
      </c>
      <c r="AT58" s="80">
        <f t="shared" si="1"/>
        <v>0</v>
      </c>
      <c r="AU58" s="81">
        <f>'0002 - SO 01b Opěrné zdi'!P93</f>
        <v>0</v>
      </c>
      <c r="AV58" s="80">
        <f>'0002 - SO 01b Opěrné zdi'!J37</f>
        <v>0</v>
      </c>
      <c r="AW58" s="80">
        <f>'0002 - SO 01b Opěrné zdi'!J38</f>
        <v>0</v>
      </c>
      <c r="AX58" s="80">
        <f>'0002 - SO 01b Opěrné zdi'!J39</f>
        <v>0</v>
      </c>
      <c r="AY58" s="80">
        <f>'0002 - SO 01b Opěrné zdi'!J40</f>
        <v>0</v>
      </c>
      <c r="AZ58" s="80">
        <f>'0002 - SO 01b Opěrné zdi'!F37</f>
        <v>0</v>
      </c>
      <c r="BA58" s="80">
        <f>'0002 - SO 01b Opěrné zdi'!F38</f>
        <v>0</v>
      </c>
      <c r="BB58" s="80">
        <f>'0002 - SO 01b Opěrné zdi'!F39</f>
        <v>0</v>
      </c>
      <c r="BC58" s="80">
        <f>'0002 - SO 01b Opěrné zdi'!F40</f>
        <v>0</v>
      </c>
      <c r="BD58" s="82">
        <f>'0002 - SO 01b Opěrné zdi'!F41</f>
        <v>0</v>
      </c>
      <c r="BT58" s="83" t="s">
        <v>86</v>
      </c>
      <c r="BV58" s="83" t="s">
        <v>71</v>
      </c>
      <c r="BW58" s="83" t="s">
        <v>90</v>
      </c>
      <c r="BX58" s="83" t="s">
        <v>82</v>
      </c>
      <c r="CL58" s="83" t="s">
        <v>1</v>
      </c>
    </row>
    <row r="59" spans="2:90" s="6" customFormat="1" ht="16.5" customHeight="1">
      <c r="B59" s="77"/>
      <c r="C59" s="9"/>
      <c r="D59" s="9"/>
      <c r="E59" s="235" t="s">
        <v>91</v>
      </c>
      <c r="F59" s="235"/>
      <c r="G59" s="235"/>
      <c r="H59" s="235"/>
      <c r="I59" s="235"/>
      <c r="J59" s="9"/>
      <c r="K59" s="235" t="s">
        <v>92</v>
      </c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6">
        <f>ROUND(SUM(AG60:AG61),2)</f>
        <v>0</v>
      </c>
      <c r="AH59" s="231"/>
      <c r="AI59" s="231"/>
      <c r="AJ59" s="231"/>
      <c r="AK59" s="231"/>
      <c r="AL59" s="231"/>
      <c r="AM59" s="231"/>
      <c r="AN59" s="230">
        <f t="shared" si="0"/>
        <v>0</v>
      </c>
      <c r="AO59" s="231"/>
      <c r="AP59" s="231"/>
      <c r="AQ59" s="78" t="s">
        <v>81</v>
      </c>
      <c r="AR59" s="77"/>
      <c r="AS59" s="79">
        <f>ROUND(SUM(AS60:AS61),2)</f>
        <v>0</v>
      </c>
      <c r="AT59" s="80">
        <f t="shared" si="1"/>
        <v>0</v>
      </c>
      <c r="AU59" s="81">
        <f>ROUND(SUM(AU60:AU61),5)</f>
        <v>0</v>
      </c>
      <c r="AV59" s="80">
        <f>ROUND(AZ59*L29,2)</f>
        <v>0</v>
      </c>
      <c r="AW59" s="80">
        <f>ROUND(BA59*L30,2)</f>
        <v>0</v>
      </c>
      <c r="AX59" s="80">
        <f>ROUND(BB59*L29,2)</f>
        <v>0</v>
      </c>
      <c r="AY59" s="80">
        <f>ROUND(BC59*L30,2)</f>
        <v>0</v>
      </c>
      <c r="AZ59" s="80">
        <f>ROUND(SUM(AZ60:AZ61),2)</f>
        <v>0</v>
      </c>
      <c r="BA59" s="80">
        <f>ROUND(SUM(BA60:BA61),2)</f>
        <v>0</v>
      </c>
      <c r="BB59" s="80">
        <f>ROUND(SUM(BB60:BB61),2)</f>
        <v>0</v>
      </c>
      <c r="BC59" s="80">
        <f>ROUND(SUM(BC60:BC61),2)</f>
        <v>0</v>
      </c>
      <c r="BD59" s="82">
        <f>ROUND(SUM(BD60:BD61),2)</f>
        <v>0</v>
      </c>
      <c r="BS59" s="83" t="s">
        <v>68</v>
      </c>
      <c r="BT59" s="83" t="s">
        <v>78</v>
      </c>
      <c r="BU59" s="83" t="s">
        <v>70</v>
      </c>
      <c r="BV59" s="83" t="s">
        <v>71</v>
      </c>
      <c r="BW59" s="83" t="s">
        <v>93</v>
      </c>
      <c r="BX59" s="83" t="s">
        <v>77</v>
      </c>
      <c r="CL59" s="83" t="s">
        <v>1</v>
      </c>
    </row>
    <row r="60" spans="1:90" s="6" customFormat="1" ht="16.5" customHeight="1">
      <c r="A60" s="84" t="s">
        <v>83</v>
      </c>
      <c r="B60" s="77"/>
      <c r="C60" s="9"/>
      <c r="D60" s="9"/>
      <c r="E60" s="9"/>
      <c r="F60" s="235" t="s">
        <v>84</v>
      </c>
      <c r="G60" s="235"/>
      <c r="H60" s="235"/>
      <c r="I60" s="235"/>
      <c r="J60" s="235"/>
      <c r="K60" s="9"/>
      <c r="L60" s="235" t="s">
        <v>94</v>
      </c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0">
        <f>'0001 - SO 02a Otevřená úp...'!J34</f>
        <v>0</v>
      </c>
      <c r="AH60" s="231"/>
      <c r="AI60" s="231"/>
      <c r="AJ60" s="231"/>
      <c r="AK60" s="231"/>
      <c r="AL60" s="231"/>
      <c r="AM60" s="231"/>
      <c r="AN60" s="230">
        <f t="shared" si="0"/>
        <v>0</v>
      </c>
      <c r="AO60" s="231"/>
      <c r="AP60" s="231"/>
      <c r="AQ60" s="78" t="s">
        <v>81</v>
      </c>
      <c r="AR60" s="77"/>
      <c r="AS60" s="79">
        <v>0</v>
      </c>
      <c r="AT60" s="80">
        <f t="shared" si="1"/>
        <v>0</v>
      </c>
      <c r="AU60" s="81">
        <f>'0001 - SO 02a Otevřená úp...'!P93</f>
        <v>0</v>
      </c>
      <c r="AV60" s="80">
        <f>'0001 - SO 02a Otevřená úp...'!J37</f>
        <v>0</v>
      </c>
      <c r="AW60" s="80">
        <f>'0001 - SO 02a Otevřená úp...'!J38</f>
        <v>0</v>
      </c>
      <c r="AX60" s="80">
        <f>'0001 - SO 02a Otevřená úp...'!J39</f>
        <v>0</v>
      </c>
      <c r="AY60" s="80">
        <f>'0001 - SO 02a Otevřená úp...'!J40</f>
        <v>0</v>
      </c>
      <c r="AZ60" s="80">
        <f>'0001 - SO 02a Otevřená úp...'!F37</f>
        <v>0</v>
      </c>
      <c r="BA60" s="80">
        <f>'0001 - SO 02a Otevřená úp...'!F38</f>
        <v>0</v>
      </c>
      <c r="BB60" s="80">
        <f>'0001 - SO 02a Otevřená úp...'!F39</f>
        <v>0</v>
      </c>
      <c r="BC60" s="80">
        <f>'0001 - SO 02a Otevřená úp...'!F40</f>
        <v>0</v>
      </c>
      <c r="BD60" s="82">
        <f>'0001 - SO 02a Otevřená úp...'!F41</f>
        <v>0</v>
      </c>
      <c r="BT60" s="83" t="s">
        <v>86</v>
      </c>
      <c r="BV60" s="83" t="s">
        <v>71</v>
      </c>
      <c r="BW60" s="83" t="s">
        <v>95</v>
      </c>
      <c r="BX60" s="83" t="s">
        <v>93</v>
      </c>
      <c r="CL60" s="83" t="s">
        <v>1</v>
      </c>
    </row>
    <row r="61" spans="1:90" s="6" customFormat="1" ht="16.5" customHeight="1">
      <c r="A61" s="84" t="s">
        <v>83</v>
      </c>
      <c r="B61" s="77"/>
      <c r="C61" s="9"/>
      <c r="D61" s="9"/>
      <c r="E61" s="9"/>
      <c r="F61" s="235" t="s">
        <v>88</v>
      </c>
      <c r="G61" s="235"/>
      <c r="H61" s="235"/>
      <c r="I61" s="235"/>
      <c r="J61" s="235"/>
      <c r="K61" s="9"/>
      <c r="L61" s="235" t="s">
        <v>96</v>
      </c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0">
        <f>'0002 - SO 02b Opěrné zdi'!J34</f>
        <v>0</v>
      </c>
      <c r="AH61" s="231"/>
      <c r="AI61" s="231"/>
      <c r="AJ61" s="231"/>
      <c r="AK61" s="231"/>
      <c r="AL61" s="231"/>
      <c r="AM61" s="231"/>
      <c r="AN61" s="230">
        <f t="shared" si="0"/>
        <v>0</v>
      </c>
      <c r="AO61" s="231"/>
      <c r="AP61" s="231"/>
      <c r="AQ61" s="78" t="s">
        <v>81</v>
      </c>
      <c r="AR61" s="77"/>
      <c r="AS61" s="79">
        <v>0</v>
      </c>
      <c r="AT61" s="80">
        <f t="shared" si="1"/>
        <v>0</v>
      </c>
      <c r="AU61" s="81">
        <f>'0002 - SO 02b Opěrné zdi'!P93</f>
        <v>0</v>
      </c>
      <c r="AV61" s="80">
        <f>'0002 - SO 02b Opěrné zdi'!J37</f>
        <v>0</v>
      </c>
      <c r="AW61" s="80">
        <f>'0002 - SO 02b Opěrné zdi'!J38</f>
        <v>0</v>
      </c>
      <c r="AX61" s="80">
        <f>'0002 - SO 02b Opěrné zdi'!J39</f>
        <v>0</v>
      </c>
      <c r="AY61" s="80">
        <f>'0002 - SO 02b Opěrné zdi'!J40</f>
        <v>0</v>
      </c>
      <c r="AZ61" s="80">
        <f>'0002 - SO 02b Opěrné zdi'!F37</f>
        <v>0</v>
      </c>
      <c r="BA61" s="80">
        <f>'0002 - SO 02b Opěrné zdi'!F38</f>
        <v>0</v>
      </c>
      <c r="BB61" s="80">
        <f>'0002 - SO 02b Opěrné zdi'!F39</f>
        <v>0</v>
      </c>
      <c r="BC61" s="80">
        <f>'0002 - SO 02b Opěrné zdi'!F40</f>
        <v>0</v>
      </c>
      <c r="BD61" s="82">
        <f>'0002 - SO 02b Opěrné zdi'!F41</f>
        <v>0</v>
      </c>
      <c r="BT61" s="83" t="s">
        <v>86</v>
      </c>
      <c r="BV61" s="83" t="s">
        <v>71</v>
      </c>
      <c r="BW61" s="83" t="s">
        <v>97</v>
      </c>
      <c r="BX61" s="83" t="s">
        <v>93</v>
      </c>
      <c r="CL61" s="83" t="s">
        <v>1</v>
      </c>
    </row>
    <row r="62" spans="1:90" s="6" customFormat="1" ht="16.5" customHeight="1">
      <c r="A62" s="84" t="s">
        <v>83</v>
      </c>
      <c r="B62" s="77"/>
      <c r="C62" s="9"/>
      <c r="D62" s="9"/>
      <c r="E62" s="235" t="s">
        <v>98</v>
      </c>
      <c r="F62" s="235"/>
      <c r="G62" s="235"/>
      <c r="H62" s="235"/>
      <c r="I62" s="235"/>
      <c r="J62" s="9"/>
      <c r="K62" s="235" t="s">
        <v>99</v>
      </c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0">
        <f>'003 - SO 03 Kácení'!J32</f>
        <v>0</v>
      </c>
      <c r="AH62" s="231"/>
      <c r="AI62" s="231"/>
      <c r="AJ62" s="231"/>
      <c r="AK62" s="231"/>
      <c r="AL62" s="231"/>
      <c r="AM62" s="231"/>
      <c r="AN62" s="230">
        <f t="shared" si="0"/>
        <v>0</v>
      </c>
      <c r="AO62" s="231"/>
      <c r="AP62" s="231"/>
      <c r="AQ62" s="78" t="s">
        <v>81</v>
      </c>
      <c r="AR62" s="77"/>
      <c r="AS62" s="79">
        <v>0</v>
      </c>
      <c r="AT62" s="80">
        <f t="shared" si="1"/>
        <v>0</v>
      </c>
      <c r="AU62" s="81">
        <f>'003 - SO 03 Kácení'!P87</f>
        <v>0</v>
      </c>
      <c r="AV62" s="80">
        <f>'003 - SO 03 Kácení'!J35</f>
        <v>0</v>
      </c>
      <c r="AW62" s="80">
        <f>'003 - SO 03 Kácení'!J36</f>
        <v>0</v>
      </c>
      <c r="AX62" s="80">
        <f>'003 - SO 03 Kácení'!J37</f>
        <v>0</v>
      </c>
      <c r="AY62" s="80">
        <f>'003 - SO 03 Kácení'!J38</f>
        <v>0</v>
      </c>
      <c r="AZ62" s="80">
        <f>'003 - SO 03 Kácení'!F35</f>
        <v>0</v>
      </c>
      <c r="BA62" s="80">
        <f>'003 - SO 03 Kácení'!F36</f>
        <v>0</v>
      </c>
      <c r="BB62" s="80">
        <f>'003 - SO 03 Kácení'!F37</f>
        <v>0</v>
      </c>
      <c r="BC62" s="80">
        <f>'003 - SO 03 Kácení'!F38</f>
        <v>0</v>
      </c>
      <c r="BD62" s="82">
        <f>'003 - SO 03 Kácení'!F39</f>
        <v>0</v>
      </c>
      <c r="BT62" s="83" t="s">
        <v>78</v>
      </c>
      <c r="BV62" s="83" t="s">
        <v>71</v>
      </c>
      <c r="BW62" s="83" t="s">
        <v>100</v>
      </c>
      <c r="BX62" s="83" t="s">
        <v>77</v>
      </c>
      <c r="CL62" s="83" t="s">
        <v>1</v>
      </c>
    </row>
    <row r="63" spans="2:91" s="5" customFormat="1" ht="27" customHeight="1">
      <c r="B63" s="68"/>
      <c r="C63" s="69"/>
      <c r="D63" s="234" t="s">
        <v>101</v>
      </c>
      <c r="E63" s="234"/>
      <c r="F63" s="234"/>
      <c r="G63" s="234"/>
      <c r="H63" s="234"/>
      <c r="I63" s="70"/>
      <c r="J63" s="234" t="s">
        <v>102</v>
      </c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7">
        <f>ROUND(AG64+AG67+AG70,2)</f>
        <v>0</v>
      </c>
      <c r="AH63" s="233"/>
      <c r="AI63" s="233"/>
      <c r="AJ63" s="233"/>
      <c r="AK63" s="233"/>
      <c r="AL63" s="233"/>
      <c r="AM63" s="233"/>
      <c r="AN63" s="232">
        <f t="shared" si="0"/>
        <v>0</v>
      </c>
      <c r="AO63" s="233"/>
      <c r="AP63" s="233"/>
      <c r="AQ63" s="71" t="s">
        <v>75</v>
      </c>
      <c r="AR63" s="68"/>
      <c r="AS63" s="72">
        <f>ROUND(AS64+AS67+AS70,2)</f>
        <v>0</v>
      </c>
      <c r="AT63" s="73">
        <f t="shared" si="1"/>
        <v>0</v>
      </c>
      <c r="AU63" s="74">
        <f>ROUND(AU64+AU67+AU70,5)</f>
        <v>0</v>
      </c>
      <c r="AV63" s="73">
        <f>ROUND(AZ63*L29,2)</f>
        <v>0</v>
      </c>
      <c r="AW63" s="73">
        <f>ROUND(BA63*L30,2)</f>
        <v>0</v>
      </c>
      <c r="AX63" s="73">
        <f>ROUND(BB63*L29,2)</f>
        <v>0</v>
      </c>
      <c r="AY63" s="73">
        <f>ROUND(BC63*L30,2)</f>
        <v>0</v>
      </c>
      <c r="AZ63" s="73">
        <f>ROUND(AZ64+AZ67+AZ70,2)</f>
        <v>0</v>
      </c>
      <c r="BA63" s="73">
        <f>ROUND(BA64+BA67+BA70,2)</f>
        <v>0</v>
      </c>
      <c r="BB63" s="73">
        <f>ROUND(BB64+BB67+BB70,2)</f>
        <v>0</v>
      </c>
      <c r="BC63" s="73">
        <f>ROUND(BC64+BC67+BC70,2)</f>
        <v>0</v>
      </c>
      <c r="BD63" s="75">
        <f>ROUND(BD64+BD67+BD70,2)</f>
        <v>0</v>
      </c>
      <c r="BS63" s="76" t="s">
        <v>68</v>
      </c>
      <c r="BT63" s="76" t="s">
        <v>76</v>
      </c>
      <c r="BU63" s="76" t="s">
        <v>70</v>
      </c>
      <c r="BV63" s="76" t="s">
        <v>71</v>
      </c>
      <c r="BW63" s="76" t="s">
        <v>103</v>
      </c>
      <c r="BX63" s="76" t="s">
        <v>4</v>
      </c>
      <c r="CL63" s="76" t="s">
        <v>1</v>
      </c>
      <c r="CM63" s="76" t="s">
        <v>78</v>
      </c>
    </row>
    <row r="64" spans="2:90" s="6" customFormat="1" ht="16.5" customHeight="1">
      <c r="B64" s="77"/>
      <c r="C64" s="9"/>
      <c r="D64" s="9"/>
      <c r="E64" s="235" t="s">
        <v>79</v>
      </c>
      <c r="F64" s="235"/>
      <c r="G64" s="235"/>
      <c r="H64" s="235"/>
      <c r="I64" s="235"/>
      <c r="J64" s="9"/>
      <c r="K64" s="235" t="s">
        <v>80</v>
      </c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5"/>
      <c r="Z64" s="235"/>
      <c r="AA64" s="235"/>
      <c r="AB64" s="235"/>
      <c r="AC64" s="235"/>
      <c r="AD64" s="235"/>
      <c r="AE64" s="235"/>
      <c r="AF64" s="235"/>
      <c r="AG64" s="236">
        <f>ROUND(SUM(AG65:AG66),2)</f>
        <v>0</v>
      </c>
      <c r="AH64" s="231"/>
      <c r="AI64" s="231"/>
      <c r="AJ64" s="231"/>
      <c r="AK64" s="231"/>
      <c r="AL64" s="231"/>
      <c r="AM64" s="231"/>
      <c r="AN64" s="230">
        <f t="shared" si="0"/>
        <v>0</v>
      </c>
      <c r="AO64" s="231"/>
      <c r="AP64" s="231"/>
      <c r="AQ64" s="78" t="s">
        <v>81</v>
      </c>
      <c r="AR64" s="77"/>
      <c r="AS64" s="79">
        <f>ROUND(SUM(AS65:AS66),2)</f>
        <v>0</v>
      </c>
      <c r="AT64" s="80">
        <f t="shared" si="1"/>
        <v>0</v>
      </c>
      <c r="AU64" s="81">
        <f>ROUND(SUM(AU65:AU66),5)</f>
        <v>0</v>
      </c>
      <c r="AV64" s="80">
        <f>ROUND(AZ64*L29,2)</f>
        <v>0</v>
      </c>
      <c r="AW64" s="80">
        <f>ROUND(BA64*L30,2)</f>
        <v>0</v>
      </c>
      <c r="AX64" s="80">
        <f>ROUND(BB64*L29,2)</f>
        <v>0</v>
      </c>
      <c r="AY64" s="80">
        <f>ROUND(BC64*L30,2)</f>
        <v>0</v>
      </c>
      <c r="AZ64" s="80">
        <f>ROUND(SUM(AZ65:AZ66),2)</f>
        <v>0</v>
      </c>
      <c r="BA64" s="80">
        <f>ROUND(SUM(BA65:BA66),2)</f>
        <v>0</v>
      </c>
      <c r="BB64" s="80">
        <f>ROUND(SUM(BB65:BB66),2)</f>
        <v>0</v>
      </c>
      <c r="BC64" s="80">
        <f>ROUND(SUM(BC65:BC66),2)</f>
        <v>0</v>
      </c>
      <c r="BD64" s="82">
        <f>ROUND(SUM(BD65:BD66),2)</f>
        <v>0</v>
      </c>
      <c r="BS64" s="83" t="s">
        <v>68</v>
      </c>
      <c r="BT64" s="83" t="s">
        <v>78</v>
      </c>
      <c r="BU64" s="83" t="s">
        <v>70</v>
      </c>
      <c r="BV64" s="83" t="s">
        <v>71</v>
      </c>
      <c r="BW64" s="83" t="s">
        <v>104</v>
      </c>
      <c r="BX64" s="83" t="s">
        <v>103</v>
      </c>
      <c r="CL64" s="83" t="s">
        <v>1</v>
      </c>
    </row>
    <row r="65" spans="1:90" s="6" customFormat="1" ht="16.5" customHeight="1">
      <c r="A65" s="84" t="s">
        <v>83</v>
      </c>
      <c r="B65" s="77"/>
      <c r="C65" s="9"/>
      <c r="D65" s="9"/>
      <c r="E65" s="9"/>
      <c r="F65" s="235" t="s">
        <v>84</v>
      </c>
      <c r="G65" s="235"/>
      <c r="H65" s="235"/>
      <c r="I65" s="235"/>
      <c r="J65" s="235"/>
      <c r="K65" s="9"/>
      <c r="L65" s="235" t="s">
        <v>85</v>
      </c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5"/>
      <c r="Z65" s="235"/>
      <c r="AA65" s="235"/>
      <c r="AB65" s="235"/>
      <c r="AC65" s="235"/>
      <c r="AD65" s="235"/>
      <c r="AE65" s="235"/>
      <c r="AF65" s="235"/>
      <c r="AG65" s="230">
        <f>'0001 - SO 01a Otevřená úp..._01'!J34</f>
        <v>0</v>
      </c>
      <c r="AH65" s="231"/>
      <c r="AI65" s="231"/>
      <c r="AJ65" s="231"/>
      <c r="AK65" s="231"/>
      <c r="AL65" s="231"/>
      <c r="AM65" s="231"/>
      <c r="AN65" s="230">
        <f t="shared" si="0"/>
        <v>0</v>
      </c>
      <c r="AO65" s="231"/>
      <c r="AP65" s="231"/>
      <c r="AQ65" s="78" t="s">
        <v>81</v>
      </c>
      <c r="AR65" s="77"/>
      <c r="AS65" s="79">
        <v>0</v>
      </c>
      <c r="AT65" s="80">
        <f t="shared" si="1"/>
        <v>0</v>
      </c>
      <c r="AU65" s="81">
        <f>'0001 - SO 01a Otevřená úp..._01'!P97</f>
        <v>0</v>
      </c>
      <c r="AV65" s="80">
        <f>'0001 - SO 01a Otevřená úp..._01'!J37</f>
        <v>0</v>
      </c>
      <c r="AW65" s="80">
        <f>'0001 - SO 01a Otevřená úp..._01'!J38</f>
        <v>0</v>
      </c>
      <c r="AX65" s="80">
        <f>'0001 - SO 01a Otevřená úp..._01'!J39</f>
        <v>0</v>
      </c>
      <c r="AY65" s="80">
        <f>'0001 - SO 01a Otevřená úp..._01'!J40</f>
        <v>0</v>
      </c>
      <c r="AZ65" s="80">
        <f>'0001 - SO 01a Otevřená úp..._01'!F37</f>
        <v>0</v>
      </c>
      <c r="BA65" s="80">
        <f>'0001 - SO 01a Otevřená úp..._01'!F38</f>
        <v>0</v>
      </c>
      <c r="BB65" s="80">
        <f>'0001 - SO 01a Otevřená úp..._01'!F39</f>
        <v>0</v>
      </c>
      <c r="BC65" s="80">
        <f>'0001 - SO 01a Otevřená úp..._01'!F40</f>
        <v>0</v>
      </c>
      <c r="BD65" s="82">
        <f>'0001 - SO 01a Otevřená úp..._01'!F41</f>
        <v>0</v>
      </c>
      <c r="BT65" s="83" t="s">
        <v>86</v>
      </c>
      <c r="BV65" s="83" t="s">
        <v>71</v>
      </c>
      <c r="BW65" s="83" t="s">
        <v>105</v>
      </c>
      <c r="BX65" s="83" t="s">
        <v>104</v>
      </c>
      <c r="CL65" s="83" t="s">
        <v>1</v>
      </c>
    </row>
    <row r="66" spans="1:90" s="6" customFormat="1" ht="16.5" customHeight="1">
      <c r="A66" s="84" t="s">
        <v>83</v>
      </c>
      <c r="B66" s="77"/>
      <c r="C66" s="9"/>
      <c r="D66" s="9"/>
      <c r="E66" s="9"/>
      <c r="F66" s="235" t="s">
        <v>88</v>
      </c>
      <c r="G66" s="235"/>
      <c r="H66" s="235"/>
      <c r="I66" s="235"/>
      <c r="J66" s="235"/>
      <c r="K66" s="9"/>
      <c r="L66" s="235" t="s">
        <v>89</v>
      </c>
      <c r="M66" s="235"/>
      <c r="N66" s="235"/>
      <c r="O66" s="235"/>
      <c r="P66" s="235"/>
      <c r="Q66" s="235"/>
      <c r="R66" s="235"/>
      <c r="S66" s="235"/>
      <c r="T66" s="235"/>
      <c r="U66" s="235"/>
      <c r="V66" s="235"/>
      <c r="W66" s="235"/>
      <c r="X66" s="235"/>
      <c r="Y66" s="235"/>
      <c r="Z66" s="235"/>
      <c r="AA66" s="235"/>
      <c r="AB66" s="235"/>
      <c r="AC66" s="235"/>
      <c r="AD66" s="235"/>
      <c r="AE66" s="235"/>
      <c r="AF66" s="235"/>
      <c r="AG66" s="230">
        <f>'0002 - SO 01b Opěrné zdi_01'!J34</f>
        <v>0</v>
      </c>
      <c r="AH66" s="231"/>
      <c r="AI66" s="231"/>
      <c r="AJ66" s="231"/>
      <c r="AK66" s="231"/>
      <c r="AL66" s="231"/>
      <c r="AM66" s="231"/>
      <c r="AN66" s="230">
        <f t="shared" si="0"/>
        <v>0</v>
      </c>
      <c r="AO66" s="231"/>
      <c r="AP66" s="231"/>
      <c r="AQ66" s="78" t="s">
        <v>81</v>
      </c>
      <c r="AR66" s="77"/>
      <c r="AS66" s="79">
        <v>0</v>
      </c>
      <c r="AT66" s="80">
        <f t="shared" si="1"/>
        <v>0</v>
      </c>
      <c r="AU66" s="81">
        <f>'0002 - SO 01b Opěrné zdi_01'!P102</f>
        <v>0</v>
      </c>
      <c r="AV66" s="80">
        <f>'0002 - SO 01b Opěrné zdi_01'!J37</f>
        <v>0</v>
      </c>
      <c r="AW66" s="80">
        <f>'0002 - SO 01b Opěrné zdi_01'!J38</f>
        <v>0</v>
      </c>
      <c r="AX66" s="80">
        <f>'0002 - SO 01b Opěrné zdi_01'!J39</f>
        <v>0</v>
      </c>
      <c r="AY66" s="80">
        <f>'0002 - SO 01b Opěrné zdi_01'!J40</f>
        <v>0</v>
      </c>
      <c r="AZ66" s="80">
        <f>'0002 - SO 01b Opěrné zdi_01'!F37</f>
        <v>0</v>
      </c>
      <c r="BA66" s="80">
        <f>'0002 - SO 01b Opěrné zdi_01'!F38</f>
        <v>0</v>
      </c>
      <c r="BB66" s="80">
        <f>'0002 - SO 01b Opěrné zdi_01'!F39</f>
        <v>0</v>
      </c>
      <c r="BC66" s="80">
        <f>'0002 - SO 01b Opěrné zdi_01'!F40</f>
        <v>0</v>
      </c>
      <c r="BD66" s="82">
        <f>'0002 - SO 01b Opěrné zdi_01'!F41</f>
        <v>0</v>
      </c>
      <c r="BT66" s="83" t="s">
        <v>86</v>
      </c>
      <c r="BV66" s="83" t="s">
        <v>71</v>
      </c>
      <c r="BW66" s="83" t="s">
        <v>106</v>
      </c>
      <c r="BX66" s="83" t="s">
        <v>104</v>
      </c>
      <c r="CL66" s="83" t="s">
        <v>1</v>
      </c>
    </row>
    <row r="67" spans="2:90" s="6" customFormat="1" ht="16.5" customHeight="1">
      <c r="B67" s="77"/>
      <c r="C67" s="9"/>
      <c r="D67" s="9"/>
      <c r="E67" s="235" t="s">
        <v>91</v>
      </c>
      <c r="F67" s="235"/>
      <c r="G67" s="235"/>
      <c r="H67" s="235"/>
      <c r="I67" s="235"/>
      <c r="J67" s="9"/>
      <c r="K67" s="235" t="s">
        <v>92</v>
      </c>
      <c r="L67" s="235"/>
      <c r="M67" s="235"/>
      <c r="N67" s="235"/>
      <c r="O67" s="235"/>
      <c r="P67" s="235"/>
      <c r="Q67" s="235"/>
      <c r="R67" s="235"/>
      <c r="S67" s="235"/>
      <c r="T67" s="235"/>
      <c r="U67" s="235"/>
      <c r="V67" s="235"/>
      <c r="W67" s="235"/>
      <c r="X67" s="235"/>
      <c r="Y67" s="235"/>
      <c r="Z67" s="235"/>
      <c r="AA67" s="235"/>
      <c r="AB67" s="235"/>
      <c r="AC67" s="235"/>
      <c r="AD67" s="235"/>
      <c r="AE67" s="235"/>
      <c r="AF67" s="235"/>
      <c r="AG67" s="236">
        <f>ROUND(SUM(AG68:AG69),2)</f>
        <v>0</v>
      </c>
      <c r="AH67" s="231"/>
      <c r="AI67" s="231"/>
      <c r="AJ67" s="231"/>
      <c r="AK67" s="231"/>
      <c r="AL67" s="231"/>
      <c r="AM67" s="231"/>
      <c r="AN67" s="230">
        <f t="shared" si="0"/>
        <v>0</v>
      </c>
      <c r="AO67" s="231"/>
      <c r="AP67" s="231"/>
      <c r="AQ67" s="78" t="s">
        <v>81</v>
      </c>
      <c r="AR67" s="77"/>
      <c r="AS67" s="79">
        <f>ROUND(SUM(AS68:AS69),2)</f>
        <v>0</v>
      </c>
      <c r="AT67" s="80">
        <f t="shared" si="1"/>
        <v>0</v>
      </c>
      <c r="AU67" s="81">
        <f>ROUND(SUM(AU68:AU69),5)</f>
        <v>0</v>
      </c>
      <c r="AV67" s="80">
        <f>ROUND(AZ67*L29,2)</f>
        <v>0</v>
      </c>
      <c r="AW67" s="80">
        <f>ROUND(BA67*L30,2)</f>
        <v>0</v>
      </c>
      <c r="AX67" s="80">
        <f>ROUND(BB67*L29,2)</f>
        <v>0</v>
      </c>
      <c r="AY67" s="80">
        <f>ROUND(BC67*L30,2)</f>
        <v>0</v>
      </c>
      <c r="AZ67" s="80">
        <f>ROUND(SUM(AZ68:AZ69),2)</f>
        <v>0</v>
      </c>
      <c r="BA67" s="80">
        <f>ROUND(SUM(BA68:BA69),2)</f>
        <v>0</v>
      </c>
      <c r="BB67" s="80">
        <f>ROUND(SUM(BB68:BB69),2)</f>
        <v>0</v>
      </c>
      <c r="BC67" s="80">
        <f>ROUND(SUM(BC68:BC69),2)</f>
        <v>0</v>
      </c>
      <c r="BD67" s="82">
        <f>ROUND(SUM(BD68:BD69),2)</f>
        <v>0</v>
      </c>
      <c r="BS67" s="83" t="s">
        <v>68</v>
      </c>
      <c r="BT67" s="83" t="s">
        <v>78</v>
      </c>
      <c r="BU67" s="83" t="s">
        <v>70</v>
      </c>
      <c r="BV67" s="83" t="s">
        <v>71</v>
      </c>
      <c r="BW67" s="83" t="s">
        <v>107</v>
      </c>
      <c r="BX67" s="83" t="s">
        <v>103</v>
      </c>
      <c r="CL67" s="83" t="s">
        <v>1</v>
      </c>
    </row>
    <row r="68" spans="1:90" s="6" customFormat="1" ht="16.5" customHeight="1">
      <c r="A68" s="84" t="s">
        <v>83</v>
      </c>
      <c r="B68" s="77"/>
      <c r="C68" s="9"/>
      <c r="D68" s="9"/>
      <c r="E68" s="9"/>
      <c r="F68" s="235" t="s">
        <v>84</v>
      </c>
      <c r="G68" s="235"/>
      <c r="H68" s="235"/>
      <c r="I68" s="235"/>
      <c r="J68" s="235"/>
      <c r="K68" s="9"/>
      <c r="L68" s="235" t="s">
        <v>94</v>
      </c>
      <c r="M68" s="235"/>
      <c r="N68" s="235"/>
      <c r="O68" s="235"/>
      <c r="P68" s="235"/>
      <c r="Q68" s="235"/>
      <c r="R68" s="235"/>
      <c r="S68" s="235"/>
      <c r="T68" s="235"/>
      <c r="U68" s="235"/>
      <c r="V68" s="235"/>
      <c r="W68" s="235"/>
      <c r="X68" s="235"/>
      <c r="Y68" s="235"/>
      <c r="Z68" s="235"/>
      <c r="AA68" s="235"/>
      <c r="AB68" s="235"/>
      <c r="AC68" s="235"/>
      <c r="AD68" s="235"/>
      <c r="AE68" s="235"/>
      <c r="AF68" s="235"/>
      <c r="AG68" s="230">
        <f>'0001 - SO 02a Otevřená úp..._01'!J34</f>
        <v>0</v>
      </c>
      <c r="AH68" s="231"/>
      <c r="AI68" s="231"/>
      <c r="AJ68" s="231"/>
      <c r="AK68" s="231"/>
      <c r="AL68" s="231"/>
      <c r="AM68" s="231"/>
      <c r="AN68" s="230">
        <f t="shared" si="0"/>
        <v>0</v>
      </c>
      <c r="AO68" s="231"/>
      <c r="AP68" s="231"/>
      <c r="AQ68" s="78" t="s">
        <v>81</v>
      </c>
      <c r="AR68" s="77"/>
      <c r="AS68" s="79">
        <v>0</v>
      </c>
      <c r="AT68" s="80">
        <f t="shared" si="1"/>
        <v>0</v>
      </c>
      <c r="AU68" s="81">
        <f>'0001 - SO 02a Otevřená úp..._01'!P97</f>
        <v>0</v>
      </c>
      <c r="AV68" s="80">
        <f>'0001 - SO 02a Otevřená úp..._01'!J37</f>
        <v>0</v>
      </c>
      <c r="AW68" s="80">
        <f>'0001 - SO 02a Otevřená úp..._01'!J38</f>
        <v>0</v>
      </c>
      <c r="AX68" s="80">
        <f>'0001 - SO 02a Otevřená úp..._01'!J39</f>
        <v>0</v>
      </c>
      <c r="AY68" s="80">
        <f>'0001 - SO 02a Otevřená úp..._01'!J40</f>
        <v>0</v>
      </c>
      <c r="AZ68" s="80">
        <f>'0001 - SO 02a Otevřená úp..._01'!F37</f>
        <v>0</v>
      </c>
      <c r="BA68" s="80">
        <f>'0001 - SO 02a Otevřená úp..._01'!F38</f>
        <v>0</v>
      </c>
      <c r="BB68" s="80">
        <f>'0001 - SO 02a Otevřená úp..._01'!F39</f>
        <v>0</v>
      </c>
      <c r="BC68" s="80">
        <f>'0001 - SO 02a Otevřená úp..._01'!F40</f>
        <v>0</v>
      </c>
      <c r="BD68" s="82">
        <f>'0001 - SO 02a Otevřená úp..._01'!F41</f>
        <v>0</v>
      </c>
      <c r="BT68" s="83" t="s">
        <v>86</v>
      </c>
      <c r="BV68" s="83" t="s">
        <v>71</v>
      </c>
      <c r="BW68" s="83" t="s">
        <v>108</v>
      </c>
      <c r="BX68" s="83" t="s">
        <v>107</v>
      </c>
      <c r="CL68" s="83" t="s">
        <v>1</v>
      </c>
    </row>
    <row r="69" spans="1:90" s="6" customFormat="1" ht="16.5" customHeight="1">
      <c r="A69" s="84" t="s">
        <v>83</v>
      </c>
      <c r="B69" s="77"/>
      <c r="C69" s="9"/>
      <c r="D69" s="9"/>
      <c r="E69" s="9"/>
      <c r="F69" s="235" t="s">
        <v>88</v>
      </c>
      <c r="G69" s="235"/>
      <c r="H69" s="235"/>
      <c r="I69" s="235"/>
      <c r="J69" s="235"/>
      <c r="K69" s="9"/>
      <c r="L69" s="235" t="s">
        <v>96</v>
      </c>
      <c r="M69" s="235"/>
      <c r="N69" s="235"/>
      <c r="O69" s="235"/>
      <c r="P69" s="235"/>
      <c r="Q69" s="235"/>
      <c r="R69" s="235"/>
      <c r="S69" s="235"/>
      <c r="T69" s="235"/>
      <c r="U69" s="235"/>
      <c r="V69" s="235"/>
      <c r="W69" s="235"/>
      <c r="X69" s="235"/>
      <c r="Y69" s="235"/>
      <c r="Z69" s="235"/>
      <c r="AA69" s="235"/>
      <c r="AB69" s="235"/>
      <c r="AC69" s="235"/>
      <c r="AD69" s="235"/>
      <c r="AE69" s="235"/>
      <c r="AF69" s="235"/>
      <c r="AG69" s="230">
        <f>'0002 - SO 02b Opěrné zdi_01'!J34</f>
        <v>0</v>
      </c>
      <c r="AH69" s="231"/>
      <c r="AI69" s="231"/>
      <c r="AJ69" s="231"/>
      <c r="AK69" s="231"/>
      <c r="AL69" s="231"/>
      <c r="AM69" s="231"/>
      <c r="AN69" s="230">
        <f t="shared" si="0"/>
        <v>0</v>
      </c>
      <c r="AO69" s="231"/>
      <c r="AP69" s="231"/>
      <c r="AQ69" s="78" t="s">
        <v>81</v>
      </c>
      <c r="AR69" s="77"/>
      <c r="AS69" s="79">
        <v>0</v>
      </c>
      <c r="AT69" s="80">
        <f t="shared" si="1"/>
        <v>0</v>
      </c>
      <c r="AU69" s="81">
        <f>'0002 - SO 02b Opěrné zdi_01'!P102</f>
        <v>0</v>
      </c>
      <c r="AV69" s="80">
        <f>'0002 - SO 02b Opěrné zdi_01'!J37</f>
        <v>0</v>
      </c>
      <c r="AW69" s="80">
        <f>'0002 - SO 02b Opěrné zdi_01'!J38</f>
        <v>0</v>
      </c>
      <c r="AX69" s="80">
        <f>'0002 - SO 02b Opěrné zdi_01'!J39</f>
        <v>0</v>
      </c>
      <c r="AY69" s="80">
        <f>'0002 - SO 02b Opěrné zdi_01'!J40</f>
        <v>0</v>
      </c>
      <c r="AZ69" s="80">
        <f>'0002 - SO 02b Opěrné zdi_01'!F37</f>
        <v>0</v>
      </c>
      <c r="BA69" s="80">
        <f>'0002 - SO 02b Opěrné zdi_01'!F38</f>
        <v>0</v>
      </c>
      <c r="BB69" s="80">
        <f>'0002 - SO 02b Opěrné zdi_01'!F39</f>
        <v>0</v>
      </c>
      <c r="BC69" s="80">
        <f>'0002 - SO 02b Opěrné zdi_01'!F40</f>
        <v>0</v>
      </c>
      <c r="BD69" s="82">
        <f>'0002 - SO 02b Opěrné zdi_01'!F41</f>
        <v>0</v>
      </c>
      <c r="BT69" s="83" t="s">
        <v>86</v>
      </c>
      <c r="BV69" s="83" t="s">
        <v>71</v>
      </c>
      <c r="BW69" s="83" t="s">
        <v>109</v>
      </c>
      <c r="BX69" s="83" t="s">
        <v>107</v>
      </c>
      <c r="CL69" s="83" t="s">
        <v>1</v>
      </c>
    </row>
    <row r="70" spans="1:90" s="6" customFormat="1" ht="16.5" customHeight="1">
      <c r="A70" s="84" t="s">
        <v>83</v>
      </c>
      <c r="B70" s="77"/>
      <c r="C70" s="9"/>
      <c r="D70" s="9"/>
      <c r="E70" s="235" t="s">
        <v>98</v>
      </c>
      <c r="F70" s="235"/>
      <c r="G70" s="235"/>
      <c r="H70" s="235"/>
      <c r="I70" s="235"/>
      <c r="J70" s="9"/>
      <c r="K70" s="235" t="s">
        <v>1159</v>
      </c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  <c r="Y70" s="235"/>
      <c r="Z70" s="235"/>
      <c r="AA70" s="235"/>
      <c r="AB70" s="235"/>
      <c r="AC70" s="235"/>
      <c r="AD70" s="235"/>
      <c r="AE70" s="235"/>
      <c r="AF70" s="235"/>
      <c r="AG70" s="230">
        <f>'003 - SO 03 Náhradní výsadba_01'!J32</f>
        <v>0</v>
      </c>
      <c r="AH70" s="231"/>
      <c r="AI70" s="231"/>
      <c r="AJ70" s="231"/>
      <c r="AK70" s="231"/>
      <c r="AL70" s="231"/>
      <c r="AM70" s="231"/>
      <c r="AN70" s="230">
        <f t="shared" si="0"/>
        <v>0</v>
      </c>
      <c r="AO70" s="231"/>
      <c r="AP70" s="231"/>
      <c r="AQ70" s="78" t="s">
        <v>81</v>
      </c>
      <c r="AR70" s="77"/>
      <c r="AS70" s="79">
        <v>0</v>
      </c>
      <c r="AT70" s="80">
        <f t="shared" si="1"/>
        <v>0</v>
      </c>
      <c r="AU70" s="81">
        <f>'003 - SO 03 Náhradní výsadba_01'!P88</f>
        <v>0</v>
      </c>
      <c r="AV70" s="80">
        <f>'003 - SO 03 Náhradní výsadba_01'!J35</f>
        <v>0</v>
      </c>
      <c r="AW70" s="80">
        <f>'003 - SO 03 Náhradní výsadba_01'!J36</f>
        <v>0</v>
      </c>
      <c r="AX70" s="80">
        <f>'003 - SO 03 Náhradní výsadba_01'!J37</f>
        <v>0</v>
      </c>
      <c r="AY70" s="80">
        <f>'003 - SO 03 Náhradní výsadba_01'!J38</f>
        <v>0</v>
      </c>
      <c r="AZ70" s="80">
        <f>'003 - SO 03 Náhradní výsadba_01'!F35</f>
        <v>0</v>
      </c>
      <c r="BA70" s="80">
        <f>'003 - SO 03 Náhradní výsadba_01'!F36</f>
        <v>0</v>
      </c>
      <c r="BB70" s="80">
        <f>'003 - SO 03 Náhradní výsadba_01'!F37</f>
        <v>0</v>
      </c>
      <c r="BC70" s="80">
        <f>'003 - SO 03 Náhradní výsadba_01'!F38</f>
        <v>0</v>
      </c>
      <c r="BD70" s="82">
        <f>'003 - SO 03 Náhradní výsadba_01'!F39</f>
        <v>0</v>
      </c>
      <c r="BT70" s="83" t="s">
        <v>78</v>
      </c>
      <c r="BV70" s="83" t="s">
        <v>71</v>
      </c>
      <c r="BW70" s="83" t="s">
        <v>110</v>
      </c>
      <c r="BX70" s="83" t="s">
        <v>103</v>
      </c>
      <c r="CL70" s="83" t="s">
        <v>1</v>
      </c>
    </row>
    <row r="71" spans="1:91" s="5" customFormat="1" ht="16.5" customHeight="1">
      <c r="A71" s="84" t="s">
        <v>83</v>
      </c>
      <c r="B71" s="68"/>
      <c r="C71" s="69"/>
      <c r="D71" s="234" t="s">
        <v>111</v>
      </c>
      <c r="E71" s="234"/>
      <c r="F71" s="234"/>
      <c r="G71" s="234"/>
      <c r="H71" s="234"/>
      <c r="I71" s="70"/>
      <c r="J71" s="234" t="s">
        <v>1160</v>
      </c>
      <c r="K71" s="234"/>
      <c r="L71" s="234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2">
        <f>'03 - Ostatní a vedlejší n...'!J30</f>
        <v>0</v>
      </c>
      <c r="AH71" s="233"/>
      <c r="AI71" s="233"/>
      <c r="AJ71" s="233"/>
      <c r="AK71" s="233"/>
      <c r="AL71" s="233"/>
      <c r="AM71" s="233"/>
      <c r="AN71" s="232">
        <f t="shared" si="0"/>
        <v>0</v>
      </c>
      <c r="AO71" s="233"/>
      <c r="AP71" s="233"/>
      <c r="AQ71" s="71" t="s">
        <v>112</v>
      </c>
      <c r="AR71" s="68"/>
      <c r="AS71" s="85">
        <v>0</v>
      </c>
      <c r="AT71" s="86">
        <f t="shared" si="1"/>
        <v>0</v>
      </c>
      <c r="AU71" s="87">
        <f>'03 - Ostatní a vedlejší n...'!P86</f>
        <v>0</v>
      </c>
      <c r="AV71" s="86">
        <f>'03 - Ostatní a vedlejší n...'!J33</f>
        <v>0</v>
      </c>
      <c r="AW71" s="86">
        <f>'03 - Ostatní a vedlejší n...'!J34</f>
        <v>0</v>
      </c>
      <c r="AX71" s="86">
        <f>'03 - Ostatní a vedlejší n...'!J35</f>
        <v>0</v>
      </c>
      <c r="AY71" s="86">
        <f>'03 - Ostatní a vedlejší n...'!J36</f>
        <v>0</v>
      </c>
      <c r="AZ71" s="86">
        <f>'03 - Ostatní a vedlejší n...'!F33</f>
        <v>0</v>
      </c>
      <c r="BA71" s="86">
        <f>'03 - Ostatní a vedlejší n...'!F34</f>
        <v>0</v>
      </c>
      <c r="BB71" s="86">
        <f>'03 - Ostatní a vedlejší n...'!F35</f>
        <v>0</v>
      </c>
      <c r="BC71" s="86">
        <f>'03 - Ostatní a vedlejší n...'!F36</f>
        <v>0</v>
      </c>
      <c r="BD71" s="88">
        <f>'03 - Ostatní a vedlejší n...'!F37</f>
        <v>0</v>
      </c>
      <c r="BT71" s="76" t="s">
        <v>76</v>
      </c>
      <c r="BV71" s="76" t="s">
        <v>71</v>
      </c>
      <c r="BW71" s="76" t="s">
        <v>113</v>
      </c>
      <c r="BX71" s="76" t="s">
        <v>4</v>
      </c>
      <c r="CL71" s="76" t="s">
        <v>1</v>
      </c>
      <c r="CM71" s="76" t="s">
        <v>78</v>
      </c>
    </row>
    <row r="72" spans="2:44" s="1" customFormat="1" ht="30" customHeight="1">
      <c r="B72" s="30"/>
      <c r="AR72" s="30"/>
    </row>
    <row r="73" spans="2:44" s="1" customFormat="1" ht="6.95" customHeight="1"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30"/>
    </row>
  </sheetData>
  <mergeCells count="106">
    <mergeCell ref="F68:J68"/>
    <mergeCell ref="F69:J69"/>
    <mergeCell ref="K67:AF67"/>
    <mergeCell ref="D55:H55"/>
    <mergeCell ref="E62:I62"/>
    <mergeCell ref="E56:I56"/>
    <mergeCell ref="F57:J57"/>
    <mergeCell ref="F58:J58"/>
    <mergeCell ref="E59:I59"/>
    <mergeCell ref="F60:J60"/>
    <mergeCell ref="F61:J61"/>
    <mergeCell ref="D63:H63"/>
    <mergeCell ref="E64:I64"/>
    <mergeCell ref="F65:J65"/>
    <mergeCell ref="F66:J66"/>
    <mergeCell ref="E67:I67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K56:AF56"/>
    <mergeCell ref="L57:AF57"/>
    <mergeCell ref="L58:AF58"/>
    <mergeCell ref="K59:AF59"/>
    <mergeCell ref="L60:AF60"/>
    <mergeCell ref="L61:AF61"/>
    <mergeCell ref="K62:AF62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N67:AP67"/>
    <mergeCell ref="AN68:AP68"/>
    <mergeCell ref="AN69:AP69"/>
    <mergeCell ref="AN70:AP70"/>
    <mergeCell ref="AN71:AP71"/>
    <mergeCell ref="D71:H71"/>
    <mergeCell ref="E70:I70"/>
    <mergeCell ref="AG64:AM64"/>
    <mergeCell ref="AG63:AM63"/>
    <mergeCell ref="AG65:AM65"/>
    <mergeCell ref="AG66:AM66"/>
    <mergeCell ref="AG67:AM67"/>
    <mergeCell ref="AG68:AM68"/>
    <mergeCell ref="AG69:AM69"/>
    <mergeCell ref="AG70:AM70"/>
    <mergeCell ref="AG71:AM71"/>
    <mergeCell ref="L69:AF69"/>
    <mergeCell ref="L68:AF68"/>
    <mergeCell ref="K70:AF70"/>
    <mergeCell ref="J71:AF71"/>
    <mergeCell ref="J63:AF63"/>
    <mergeCell ref="K64:AF64"/>
    <mergeCell ref="L65:AF65"/>
    <mergeCell ref="L66:AF66"/>
    <mergeCell ref="AN61:AP61"/>
    <mergeCell ref="AN58:AP58"/>
    <mergeCell ref="AN59:AP59"/>
    <mergeCell ref="AN60:AP60"/>
    <mergeCell ref="AN62:AP62"/>
    <mergeCell ref="AN63:AP63"/>
    <mergeCell ref="AN64:AP64"/>
    <mergeCell ref="AN65:AP65"/>
    <mergeCell ref="AN66:AP66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57" location="'0001 - SO 01a Otevřená úp...'!C2" display="/"/>
    <hyperlink ref="A58" location="'0002 - SO 01b Opěrné zdi'!C2" display="/"/>
    <hyperlink ref="A60" location="'0001 - SO 02a Otevřená úp...'!C2" display="/"/>
    <hyperlink ref="A61" location="'0002 - SO 02b Opěrné zdi'!C2" display="/"/>
    <hyperlink ref="A62" location="'003 - SO 03 Kácení'!C2" display="/"/>
    <hyperlink ref="A65" location="'0001 - SO 01a Otevřená úp..._01'!C2" display="/"/>
    <hyperlink ref="A66" location="'0002 - SO 01b Opěrné zdi_01'!C2" display="/"/>
    <hyperlink ref="A68" location="'0001 - SO 02a Otevřená úp..._01'!C2" display="/"/>
    <hyperlink ref="A69" location="'0002 - SO 02b Opěrné zdi_01'!C2" display="/"/>
    <hyperlink ref="A70" location="'003 - SO 03 Kácení_01'!C2" display="/"/>
    <hyperlink ref="A71" location="'03 - Ostatní a vedlejší 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109</v>
      </c>
    </row>
    <row r="3" spans="2:46" ht="6.95" customHeight="1">
      <c r="B3" s="17"/>
      <c r="C3" s="18"/>
      <c r="D3" s="18"/>
      <c r="E3" s="18"/>
      <c r="F3" s="18"/>
      <c r="G3" s="18"/>
      <c r="H3" s="18"/>
      <c r="I3" s="90"/>
      <c r="J3" s="18"/>
      <c r="K3" s="18"/>
      <c r="L3" s="19"/>
      <c r="AT3" s="16" t="s">
        <v>78</v>
      </c>
    </row>
    <row r="4" spans="2:46" ht="24.95" customHeight="1">
      <c r="B4" s="19"/>
      <c r="D4" s="20" t="s">
        <v>114</v>
      </c>
      <c r="L4" s="19"/>
      <c r="M4" s="21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45" t="str">
        <f>'Rekapitulace stavby'!K6</f>
        <v>Nelešovický potok, Nelešovice – Rekonstrukce opěrných zdí</v>
      </c>
      <c r="F7" s="246"/>
      <c r="G7" s="246"/>
      <c r="H7" s="246"/>
      <c r="L7" s="19"/>
    </row>
    <row r="8" spans="2:12" ht="11.25">
      <c r="B8" s="19"/>
      <c r="D8" s="25" t="s">
        <v>115</v>
      </c>
      <c r="L8" s="19"/>
    </row>
    <row r="9" spans="2:12" ht="16.5" customHeight="1">
      <c r="B9" s="19"/>
      <c r="E9" s="245" t="s">
        <v>278</v>
      </c>
      <c r="F9" s="213"/>
      <c r="G9" s="213"/>
      <c r="H9" s="213"/>
      <c r="L9" s="19"/>
    </row>
    <row r="10" spans="2:12" ht="12" customHeight="1">
      <c r="B10" s="19"/>
      <c r="D10" s="25" t="s">
        <v>117</v>
      </c>
      <c r="L10" s="19"/>
    </row>
    <row r="11" spans="2:12" s="1" customFormat="1" ht="16.5" customHeight="1">
      <c r="B11" s="30"/>
      <c r="E11" s="246" t="s">
        <v>211</v>
      </c>
      <c r="F11" s="219"/>
      <c r="G11" s="219"/>
      <c r="H11" s="219"/>
      <c r="I11" s="91"/>
      <c r="L11" s="30"/>
    </row>
    <row r="12" spans="2:12" s="1" customFormat="1" ht="12" customHeight="1">
      <c r="B12" s="30"/>
      <c r="D12" s="25" t="s">
        <v>119</v>
      </c>
      <c r="I12" s="91"/>
      <c r="L12" s="30"/>
    </row>
    <row r="13" spans="2:12" s="1" customFormat="1" ht="36.95" customHeight="1">
      <c r="B13" s="30"/>
      <c r="E13" s="220" t="s">
        <v>213</v>
      </c>
      <c r="F13" s="219"/>
      <c r="G13" s="219"/>
      <c r="H13" s="219"/>
      <c r="I13" s="91"/>
      <c r="L13" s="30"/>
    </row>
    <row r="14" spans="2:12" s="1" customFormat="1" ht="11.25">
      <c r="B14" s="30"/>
      <c r="I14" s="91"/>
      <c r="L14" s="30"/>
    </row>
    <row r="15" spans="2:12" s="1" customFormat="1" ht="12" customHeight="1">
      <c r="B15" s="30"/>
      <c r="D15" s="25" t="s">
        <v>18</v>
      </c>
      <c r="F15" s="16" t="s">
        <v>1</v>
      </c>
      <c r="I15" s="92" t="s">
        <v>19</v>
      </c>
      <c r="J15" s="16" t="s">
        <v>1</v>
      </c>
      <c r="L15" s="30"/>
    </row>
    <row r="16" spans="2:12" s="1" customFormat="1" ht="12" customHeight="1">
      <c r="B16" s="30"/>
      <c r="D16" s="25" t="s">
        <v>20</v>
      </c>
      <c r="F16" s="16" t="s">
        <v>21</v>
      </c>
      <c r="I16" s="92" t="s">
        <v>22</v>
      </c>
      <c r="J16" s="46" t="str">
        <f>'Rekapitulace stavby'!AN8</f>
        <v>29. 4. 2019</v>
      </c>
      <c r="L16" s="30"/>
    </row>
    <row r="17" spans="2:12" s="1" customFormat="1" ht="10.9" customHeight="1">
      <c r="B17" s="30"/>
      <c r="I17" s="91"/>
      <c r="L17" s="30"/>
    </row>
    <row r="18" spans="2:12" s="1" customFormat="1" ht="12" customHeight="1">
      <c r="B18" s="30"/>
      <c r="D18" s="25" t="s">
        <v>24</v>
      </c>
      <c r="I18" s="92" t="s">
        <v>25</v>
      </c>
      <c r="J18" s="16" t="s">
        <v>1</v>
      </c>
      <c r="L18" s="30"/>
    </row>
    <row r="19" spans="2:12" s="1" customFormat="1" ht="18" customHeight="1">
      <c r="B19" s="30"/>
      <c r="E19" s="16" t="s">
        <v>26</v>
      </c>
      <c r="I19" s="92" t="s">
        <v>27</v>
      </c>
      <c r="J19" s="16" t="s">
        <v>1</v>
      </c>
      <c r="L19" s="30"/>
    </row>
    <row r="20" spans="2:12" s="1" customFormat="1" ht="6.95" customHeight="1">
      <c r="B20" s="30"/>
      <c r="I20" s="91"/>
      <c r="L20" s="30"/>
    </row>
    <row r="21" spans="2:12" s="1" customFormat="1" ht="12" customHeight="1">
      <c r="B21" s="30"/>
      <c r="D21" s="25" t="s">
        <v>28</v>
      </c>
      <c r="I21" s="92" t="s">
        <v>25</v>
      </c>
      <c r="J21" s="26" t="str">
        <f>'Rekapitulace stavby'!AN13</f>
        <v>Vyplň údaj</v>
      </c>
      <c r="L21" s="30"/>
    </row>
    <row r="22" spans="2:12" s="1" customFormat="1" ht="18" customHeight="1">
      <c r="B22" s="30"/>
      <c r="E22" s="247" t="str">
        <f>'Rekapitulace stavby'!E14</f>
        <v>Vyplň údaj</v>
      </c>
      <c r="F22" s="223"/>
      <c r="G22" s="223"/>
      <c r="H22" s="223"/>
      <c r="I22" s="92" t="s">
        <v>27</v>
      </c>
      <c r="J22" s="26" t="str">
        <f>'Rekapitulace stavby'!AN14</f>
        <v>Vyplň údaj</v>
      </c>
      <c r="L22" s="30"/>
    </row>
    <row r="23" spans="2:12" s="1" customFormat="1" ht="6.95" customHeight="1">
      <c r="B23" s="30"/>
      <c r="I23" s="91"/>
      <c r="L23" s="30"/>
    </row>
    <row r="24" spans="2:12" s="1" customFormat="1" ht="12" customHeight="1">
      <c r="B24" s="30"/>
      <c r="D24" s="25" t="s">
        <v>30</v>
      </c>
      <c r="I24" s="92" t="s">
        <v>25</v>
      </c>
      <c r="J24" s="16" t="s">
        <v>1</v>
      </c>
      <c r="L24" s="30"/>
    </row>
    <row r="25" spans="2:12" s="1" customFormat="1" ht="18" customHeight="1">
      <c r="B25" s="30"/>
      <c r="E25" s="16" t="s">
        <v>31</v>
      </c>
      <c r="I25" s="92" t="s">
        <v>27</v>
      </c>
      <c r="J25" s="16" t="s">
        <v>1</v>
      </c>
      <c r="L25" s="30"/>
    </row>
    <row r="26" spans="2:12" s="1" customFormat="1" ht="6.95" customHeight="1">
      <c r="B26" s="30"/>
      <c r="I26" s="91"/>
      <c r="L26" s="30"/>
    </row>
    <row r="27" spans="2:12" s="1" customFormat="1" ht="12" customHeight="1">
      <c r="B27" s="30"/>
      <c r="D27" s="25" t="s">
        <v>33</v>
      </c>
      <c r="I27" s="92" t="s">
        <v>25</v>
      </c>
      <c r="J27" s="16" t="str">
        <f>IF('Rekapitulace stavby'!AN19="","",'Rekapitulace stavby'!AN19)</f>
        <v/>
      </c>
      <c r="L27" s="30"/>
    </row>
    <row r="28" spans="2:12" s="1" customFormat="1" ht="18" customHeight="1">
      <c r="B28" s="30"/>
      <c r="E28" s="16" t="str">
        <f>IF('Rekapitulace stavby'!E20="","",'Rekapitulace stavby'!E20)</f>
        <v xml:space="preserve"> </v>
      </c>
      <c r="I28" s="92" t="s">
        <v>27</v>
      </c>
      <c r="J28" s="16" t="str">
        <f>IF('Rekapitulace stavby'!AN20="","",'Rekapitulace stavby'!AN20)</f>
        <v/>
      </c>
      <c r="L28" s="30"/>
    </row>
    <row r="29" spans="2:12" s="1" customFormat="1" ht="6.95" customHeight="1">
      <c r="B29" s="30"/>
      <c r="I29" s="91"/>
      <c r="L29" s="30"/>
    </row>
    <row r="30" spans="2:12" s="1" customFormat="1" ht="12" customHeight="1">
      <c r="B30" s="30"/>
      <c r="D30" s="25" t="s">
        <v>34</v>
      </c>
      <c r="I30" s="91"/>
      <c r="L30" s="30"/>
    </row>
    <row r="31" spans="2:12" s="7" customFormat="1" ht="16.5" customHeight="1">
      <c r="B31" s="93"/>
      <c r="E31" s="227" t="s">
        <v>1</v>
      </c>
      <c r="F31" s="227"/>
      <c r="G31" s="227"/>
      <c r="H31" s="227"/>
      <c r="I31" s="94"/>
      <c r="L31" s="93"/>
    </row>
    <row r="32" spans="2:12" s="1" customFormat="1" ht="6.95" customHeight="1">
      <c r="B32" s="30"/>
      <c r="I32" s="91"/>
      <c r="L32" s="30"/>
    </row>
    <row r="33" spans="2:12" s="1" customFormat="1" ht="6.95" customHeight="1">
      <c r="B33" s="30"/>
      <c r="D33" s="47"/>
      <c r="E33" s="47"/>
      <c r="F33" s="47"/>
      <c r="G33" s="47"/>
      <c r="H33" s="47"/>
      <c r="I33" s="95"/>
      <c r="J33" s="47"/>
      <c r="K33" s="47"/>
      <c r="L33" s="30"/>
    </row>
    <row r="34" spans="2:12" s="1" customFormat="1" ht="25.35" customHeight="1">
      <c r="B34" s="30"/>
      <c r="D34" s="96" t="s">
        <v>35</v>
      </c>
      <c r="I34" s="91"/>
      <c r="J34" s="60">
        <f>ROUND(J102,2)</f>
        <v>0</v>
      </c>
      <c r="L34" s="30"/>
    </row>
    <row r="35" spans="2:12" s="1" customFormat="1" ht="6.95" customHeight="1">
      <c r="B35" s="30"/>
      <c r="D35" s="47"/>
      <c r="E35" s="47"/>
      <c r="F35" s="47"/>
      <c r="G35" s="47"/>
      <c r="H35" s="47"/>
      <c r="I35" s="95"/>
      <c r="J35" s="47"/>
      <c r="K35" s="47"/>
      <c r="L35" s="30"/>
    </row>
    <row r="36" spans="2:12" s="1" customFormat="1" ht="14.45" customHeight="1">
      <c r="B36" s="30"/>
      <c r="F36" s="33" t="s">
        <v>37</v>
      </c>
      <c r="I36" s="97" t="s">
        <v>36</v>
      </c>
      <c r="J36" s="33" t="s">
        <v>38</v>
      </c>
      <c r="L36" s="30"/>
    </row>
    <row r="37" spans="2:12" s="1" customFormat="1" ht="14.45" customHeight="1">
      <c r="B37" s="30"/>
      <c r="D37" s="25" t="s">
        <v>39</v>
      </c>
      <c r="E37" s="25" t="s">
        <v>40</v>
      </c>
      <c r="F37" s="98">
        <f>ROUND((SUM(BE102:BE533)),2)</f>
        <v>0</v>
      </c>
      <c r="I37" s="99">
        <v>0.21</v>
      </c>
      <c r="J37" s="98">
        <f>ROUND(((SUM(BE102:BE533))*I37),2)</f>
        <v>0</v>
      </c>
      <c r="L37" s="30"/>
    </row>
    <row r="38" spans="2:12" s="1" customFormat="1" ht="14.45" customHeight="1">
      <c r="B38" s="30"/>
      <c r="E38" s="25" t="s">
        <v>41</v>
      </c>
      <c r="F38" s="98">
        <f>ROUND((SUM(BF102:BF533)),2)</f>
        <v>0</v>
      </c>
      <c r="I38" s="99">
        <v>0.15</v>
      </c>
      <c r="J38" s="98">
        <f>ROUND(((SUM(BF102:BF533))*I38),2)</f>
        <v>0</v>
      </c>
      <c r="L38" s="30"/>
    </row>
    <row r="39" spans="2:12" s="1" customFormat="1" ht="14.45" customHeight="1" hidden="1">
      <c r="B39" s="30"/>
      <c r="E39" s="25" t="s">
        <v>42</v>
      </c>
      <c r="F39" s="98">
        <f>ROUND((SUM(BG102:BG533)),2)</f>
        <v>0</v>
      </c>
      <c r="I39" s="99">
        <v>0.21</v>
      </c>
      <c r="J39" s="98">
        <f>0</f>
        <v>0</v>
      </c>
      <c r="L39" s="30"/>
    </row>
    <row r="40" spans="2:12" s="1" customFormat="1" ht="14.45" customHeight="1" hidden="1">
      <c r="B40" s="30"/>
      <c r="E40" s="25" t="s">
        <v>43</v>
      </c>
      <c r="F40" s="98">
        <f>ROUND((SUM(BH102:BH533)),2)</f>
        <v>0</v>
      </c>
      <c r="I40" s="99">
        <v>0.15</v>
      </c>
      <c r="J40" s="98">
        <f>0</f>
        <v>0</v>
      </c>
      <c r="L40" s="30"/>
    </row>
    <row r="41" spans="2:12" s="1" customFormat="1" ht="14.45" customHeight="1" hidden="1">
      <c r="B41" s="30"/>
      <c r="E41" s="25" t="s">
        <v>44</v>
      </c>
      <c r="F41" s="98">
        <f>ROUND((SUM(BI102:BI533)),2)</f>
        <v>0</v>
      </c>
      <c r="I41" s="99">
        <v>0</v>
      </c>
      <c r="J41" s="98">
        <f>0</f>
        <v>0</v>
      </c>
      <c r="L41" s="30"/>
    </row>
    <row r="42" spans="2:12" s="1" customFormat="1" ht="6.95" customHeight="1">
      <c r="B42" s="30"/>
      <c r="I42" s="91"/>
      <c r="L42" s="30"/>
    </row>
    <row r="43" spans="2:12" s="1" customFormat="1" ht="25.35" customHeight="1">
      <c r="B43" s="30"/>
      <c r="C43" s="100"/>
      <c r="D43" s="101" t="s">
        <v>45</v>
      </c>
      <c r="E43" s="51"/>
      <c r="F43" s="51"/>
      <c r="G43" s="102" t="s">
        <v>46</v>
      </c>
      <c r="H43" s="103" t="s">
        <v>47</v>
      </c>
      <c r="I43" s="104"/>
      <c r="J43" s="105">
        <f>SUM(J34:J41)</f>
        <v>0</v>
      </c>
      <c r="K43" s="106"/>
      <c r="L43" s="30"/>
    </row>
    <row r="44" spans="2:12" s="1" customFormat="1" ht="14.45" customHeight="1">
      <c r="B44" s="39"/>
      <c r="C44" s="40"/>
      <c r="D44" s="40"/>
      <c r="E44" s="40"/>
      <c r="F44" s="40"/>
      <c r="G44" s="40"/>
      <c r="H44" s="40"/>
      <c r="I44" s="107"/>
      <c r="J44" s="40"/>
      <c r="K44" s="40"/>
      <c r="L44" s="30"/>
    </row>
    <row r="48" spans="2:12" s="1" customFormat="1" ht="6.95" customHeight="1">
      <c r="B48" s="41"/>
      <c r="C48" s="42"/>
      <c r="D48" s="42"/>
      <c r="E48" s="42"/>
      <c r="F48" s="42"/>
      <c r="G48" s="42"/>
      <c r="H48" s="42"/>
      <c r="I48" s="108"/>
      <c r="J48" s="42"/>
      <c r="K48" s="42"/>
      <c r="L48" s="30"/>
    </row>
    <row r="49" spans="2:12" s="1" customFormat="1" ht="24.95" customHeight="1">
      <c r="B49" s="30"/>
      <c r="C49" s="20" t="s">
        <v>121</v>
      </c>
      <c r="I49" s="91"/>
      <c r="L49" s="30"/>
    </row>
    <row r="50" spans="2:12" s="1" customFormat="1" ht="6.95" customHeight="1">
      <c r="B50" s="30"/>
      <c r="I50" s="91"/>
      <c r="L50" s="30"/>
    </row>
    <row r="51" spans="2:12" s="1" customFormat="1" ht="12" customHeight="1">
      <c r="B51" s="30"/>
      <c r="C51" s="25" t="s">
        <v>16</v>
      </c>
      <c r="I51" s="91"/>
      <c r="L51" s="30"/>
    </row>
    <row r="52" spans="2:12" s="1" customFormat="1" ht="16.5" customHeight="1">
      <c r="B52" s="30"/>
      <c r="E52" s="245" t="str">
        <f>E7</f>
        <v>Nelešovický potok, Nelešovice – Rekonstrukce opěrných zdí</v>
      </c>
      <c r="F52" s="246"/>
      <c r="G52" s="246"/>
      <c r="H52" s="246"/>
      <c r="I52" s="91"/>
      <c r="L52" s="30"/>
    </row>
    <row r="53" spans="2:12" ht="12" customHeight="1">
      <c r="B53" s="19"/>
      <c r="C53" s="25" t="s">
        <v>115</v>
      </c>
      <c r="L53" s="19"/>
    </row>
    <row r="54" spans="2:12" ht="16.5" customHeight="1">
      <c r="B54" s="19"/>
      <c r="E54" s="245" t="s">
        <v>278</v>
      </c>
      <c r="F54" s="213"/>
      <c r="G54" s="213"/>
      <c r="H54" s="213"/>
      <c r="L54" s="19"/>
    </row>
    <row r="55" spans="2:12" ht="12" customHeight="1">
      <c r="B55" s="19"/>
      <c r="C55" s="25" t="s">
        <v>117</v>
      </c>
      <c r="L55" s="19"/>
    </row>
    <row r="56" spans="2:12" s="1" customFormat="1" ht="16.5" customHeight="1">
      <c r="B56" s="30"/>
      <c r="E56" s="246" t="s">
        <v>211</v>
      </c>
      <c r="F56" s="219"/>
      <c r="G56" s="219"/>
      <c r="H56" s="219"/>
      <c r="I56" s="91"/>
      <c r="L56" s="30"/>
    </row>
    <row r="57" spans="2:12" s="1" customFormat="1" ht="12" customHeight="1">
      <c r="B57" s="30"/>
      <c r="C57" s="25" t="s">
        <v>119</v>
      </c>
      <c r="I57" s="91"/>
      <c r="L57" s="30"/>
    </row>
    <row r="58" spans="2:12" s="1" customFormat="1" ht="16.5" customHeight="1">
      <c r="B58" s="30"/>
      <c r="E58" s="220" t="str">
        <f>E13</f>
        <v>0002 - SO 02b Opěrné zdi</v>
      </c>
      <c r="F58" s="219"/>
      <c r="G58" s="219"/>
      <c r="H58" s="219"/>
      <c r="I58" s="91"/>
      <c r="L58" s="30"/>
    </row>
    <row r="59" spans="2:12" s="1" customFormat="1" ht="6.95" customHeight="1">
      <c r="B59" s="30"/>
      <c r="I59" s="91"/>
      <c r="L59" s="30"/>
    </row>
    <row r="60" spans="2:12" s="1" customFormat="1" ht="12" customHeight="1">
      <c r="B60" s="30"/>
      <c r="C60" s="25" t="s">
        <v>20</v>
      </c>
      <c r="F60" s="16" t="str">
        <f>F16</f>
        <v xml:space="preserve"> </v>
      </c>
      <c r="I60" s="92" t="s">
        <v>22</v>
      </c>
      <c r="J60" s="46" t="str">
        <f>IF(J16="","",J16)</f>
        <v>29. 4. 2019</v>
      </c>
      <c r="L60" s="30"/>
    </row>
    <row r="61" spans="2:12" s="1" customFormat="1" ht="6.95" customHeight="1">
      <c r="B61" s="30"/>
      <c r="I61" s="91"/>
      <c r="L61" s="30"/>
    </row>
    <row r="62" spans="2:12" s="1" customFormat="1" ht="24.95" customHeight="1">
      <c r="B62" s="30"/>
      <c r="C62" s="25" t="s">
        <v>24</v>
      </c>
      <c r="F62" s="16" t="str">
        <f>E19</f>
        <v>Povodí Morav, s.p.</v>
      </c>
      <c r="I62" s="92" t="s">
        <v>30</v>
      </c>
      <c r="J62" s="28" t="str">
        <f>E25</f>
        <v>Sweco Hydroprojekt a.s., divize Morava</v>
      </c>
      <c r="L62" s="30"/>
    </row>
    <row r="63" spans="2:12" s="1" customFormat="1" ht="13.7" customHeight="1">
      <c r="B63" s="30"/>
      <c r="C63" s="25" t="s">
        <v>28</v>
      </c>
      <c r="F63" s="16" t="str">
        <f>IF(E22="","",E22)</f>
        <v>Vyplň údaj</v>
      </c>
      <c r="I63" s="92" t="s">
        <v>33</v>
      </c>
      <c r="J63" s="28" t="str">
        <f>E28</f>
        <v xml:space="preserve"> </v>
      </c>
      <c r="L63" s="30"/>
    </row>
    <row r="64" spans="2:12" s="1" customFormat="1" ht="10.35" customHeight="1">
      <c r="B64" s="30"/>
      <c r="I64" s="91"/>
      <c r="L64" s="30"/>
    </row>
    <row r="65" spans="2:12" s="1" customFormat="1" ht="29.25" customHeight="1">
      <c r="B65" s="30"/>
      <c r="C65" s="109" t="s">
        <v>122</v>
      </c>
      <c r="D65" s="100"/>
      <c r="E65" s="100"/>
      <c r="F65" s="100"/>
      <c r="G65" s="100"/>
      <c r="H65" s="100"/>
      <c r="I65" s="110"/>
      <c r="J65" s="111" t="s">
        <v>123</v>
      </c>
      <c r="K65" s="100"/>
      <c r="L65" s="30"/>
    </row>
    <row r="66" spans="2:12" s="1" customFormat="1" ht="10.35" customHeight="1">
      <c r="B66" s="30"/>
      <c r="I66" s="91"/>
      <c r="L66" s="30"/>
    </row>
    <row r="67" spans="2:47" s="1" customFormat="1" ht="22.9" customHeight="1">
      <c r="B67" s="30"/>
      <c r="C67" s="112" t="s">
        <v>124</v>
      </c>
      <c r="I67" s="91"/>
      <c r="J67" s="60">
        <f>J102</f>
        <v>0</v>
      </c>
      <c r="L67" s="30"/>
      <c r="AU67" s="16" t="s">
        <v>125</v>
      </c>
    </row>
    <row r="68" spans="2:12" s="8" customFormat="1" ht="24.95" customHeight="1">
      <c r="B68" s="113"/>
      <c r="D68" s="114" t="s">
        <v>126</v>
      </c>
      <c r="E68" s="115"/>
      <c r="F68" s="115"/>
      <c r="G68" s="115"/>
      <c r="H68" s="115"/>
      <c r="I68" s="116"/>
      <c r="J68" s="117">
        <f>J103</f>
        <v>0</v>
      </c>
      <c r="L68" s="113"/>
    </row>
    <row r="69" spans="2:12" s="9" customFormat="1" ht="19.9" customHeight="1">
      <c r="B69" s="118"/>
      <c r="D69" s="119" t="s">
        <v>127</v>
      </c>
      <c r="E69" s="120"/>
      <c r="F69" s="120"/>
      <c r="G69" s="120"/>
      <c r="H69" s="120"/>
      <c r="I69" s="121"/>
      <c r="J69" s="122">
        <f>J104</f>
        <v>0</v>
      </c>
      <c r="L69" s="118"/>
    </row>
    <row r="70" spans="2:12" s="9" customFormat="1" ht="19.9" customHeight="1">
      <c r="B70" s="118"/>
      <c r="D70" s="119" t="s">
        <v>398</v>
      </c>
      <c r="E70" s="120"/>
      <c r="F70" s="120"/>
      <c r="G70" s="120"/>
      <c r="H70" s="120"/>
      <c r="I70" s="121"/>
      <c r="J70" s="122">
        <f>J225</f>
        <v>0</v>
      </c>
      <c r="L70" s="118"/>
    </row>
    <row r="71" spans="2:12" s="9" customFormat="1" ht="19.9" customHeight="1">
      <c r="B71" s="118"/>
      <c r="D71" s="119" t="s">
        <v>399</v>
      </c>
      <c r="E71" s="120"/>
      <c r="F71" s="120"/>
      <c r="G71" s="120"/>
      <c r="H71" s="120"/>
      <c r="I71" s="121"/>
      <c r="J71" s="122">
        <f>J267</f>
        <v>0</v>
      </c>
      <c r="L71" s="118"/>
    </row>
    <row r="72" spans="2:12" s="9" customFormat="1" ht="19.9" customHeight="1">
      <c r="B72" s="118"/>
      <c r="D72" s="119" t="s">
        <v>279</v>
      </c>
      <c r="E72" s="120"/>
      <c r="F72" s="120"/>
      <c r="G72" s="120"/>
      <c r="H72" s="120"/>
      <c r="I72" s="121"/>
      <c r="J72" s="122">
        <f>J349</f>
        <v>0</v>
      </c>
      <c r="L72" s="118"/>
    </row>
    <row r="73" spans="2:12" s="9" customFormat="1" ht="19.9" customHeight="1">
      <c r="B73" s="118"/>
      <c r="D73" s="119" t="s">
        <v>280</v>
      </c>
      <c r="E73" s="120"/>
      <c r="F73" s="120"/>
      <c r="G73" s="120"/>
      <c r="H73" s="120"/>
      <c r="I73" s="121"/>
      <c r="J73" s="122">
        <f>J365</f>
        <v>0</v>
      </c>
      <c r="L73" s="118"/>
    </row>
    <row r="74" spans="2:12" s="9" customFormat="1" ht="19.9" customHeight="1">
      <c r="B74" s="118"/>
      <c r="D74" s="119" t="s">
        <v>281</v>
      </c>
      <c r="E74" s="120"/>
      <c r="F74" s="120"/>
      <c r="G74" s="120"/>
      <c r="H74" s="120"/>
      <c r="I74" s="121"/>
      <c r="J74" s="122">
        <f>J371</f>
        <v>0</v>
      </c>
      <c r="L74" s="118"/>
    </row>
    <row r="75" spans="2:12" s="9" customFormat="1" ht="19.9" customHeight="1">
      <c r="B75" s="118"/>
      <c r="D75" s="119" t="s">
        <v>400</v>
      </c>
      <c r="E75" s="120"/>
      <c r="F75" s="120"/>
      <c r="G75" s="120"/>
      <c r="H75" s="120"/>
      <c r="I75" s="121"/>
      <c r="J75" s="122">
        <f>J474</f>
        <v>0</v>
      </c>
      <c r="L75" s="118"/>
    </row>
    <row r="76" spans="2:12" s="9" customFormat="1" ht="19.9" customHeight="1">
      <c r="B76" s="118"/>
      <c r="D76" s="119" t="s">
        <v>282</v>
      </c>
      <c r="E76" s="120"/>
      <c r="F76" s="120"/>
      <c r="G76" s="120"/>
      <c r="H76" s="120"/>
      <c r="I76" s="121"/>
      <c r="J76" s="122">
        <f>J489</f>
        <v>0</v>
      </c>
      <c r="L76" s="118"/>
    </row>
    <row r="77" spans="2:12" s="8" customFormat="1" ht="24.95" customHeight="1">
      <c r="B77" s="113"/>
      <c r="D77" s="114" t="s">
        <v>401</v>
      </c>
      <c r="E77" s="115"/>
      <c r="F77" s="115"/>
      <c r="G77" s="115"/>
      <c r="H77" s="115"/>
      <c r="I77" s="116"/>
      <c r="J77" s="117">
        <f>J492</f>
        <v>0</v>
      </c>
      <c r="L77" s="113"/>
    </row>
    <row r="78" spans="2:12" s="9" customFormat="1" ht="19.9" customHeight="1">
      <c r="B78" s="118"/>
      <c r="D78" s="119" t="s">
        <v>402</v>
      </c>
      <c r="E78" s="120"/>
      <c r="F78" s="120"/>
      <c r="G78" s="120"/>
      <c r="H78" s="120"/>
      <c r="I78" s="121"/>
      <c r="J78" s="122">
        <f>J493</f>
        <v>0</v>
      </c>
      <c r="L78" s="118"/>
    </row>
    <row r="79" spans="2:12" s="1" customFormat="1" ht="21.75" customHeight="1">
      <c r="B79" s="30"/>
      <c r="I79" s="91"/>
      <c r="L79" s="30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07"/>
      <c r="J80" s="40"/>
      <c r="K80" s="40"/>
      <c r="L80" s="30"/>
    </row>
    <row r="84" spans="2:12" s="1" customFormat="1" ht="6.95" customHeight="1">
      <c r="B84" s="41"/>
      <c r="C84" s="42"/>
      <c r="D84" s="42"/>
      <c r="E84" s="42"/>
      <c r="F84" s="42"/>
      <c r="G84" s="42"/>
      <c r="H84" s="42"/>
      <c r="I84" s="108"/>
      <c r="J84" s="42"/>
      <c r="K84" s="42"/>
      <c r="L84" s="30"/>
    </row>
    <row r="85" spans="2:12" s="1" customFormat="1" ht="24.95" customHeight="1">
      <c r="B85" s="30"/>
      <c r="C85" s="20" t="s">
        <v>128</v>
      </c>
      <c r="I85" s="91"/>
      <c r="L85" s="30"/>
    </row>
    <row r="86" spans="2:12" s="1" customFormat="1" ht="6.95" customHeight="1">
      <c r="B86" s="30"/>
      <c r="I86" s="91"/>
      <c r="L86" s="30"/>
    </row>
    <row r="87" spans="2:12" s="1" customFormat="1" ht="12" customHeight="1">
      <c r="B87" s="30"/>
      <c r="C87" s="25" t="s">
        <v>16</v>
      </c>
      <c r="I87" s="91"/>
      <c r="L87" s="30"/>
    </row>
    <row r="88" spans="2:12" s="1" customFormat="1" ht="16.5" customHeight="1">
      <c r="B88" s="30"/>
      <c r="E88" s="245" t="str">
        <f>E7</f>
        <v>Nelešovický potok, Nelešovice – Rekonstrukce opěrných zdí</v>
      </c>
      <c r="F88" s="246"/>
      <c r="G88" s="246"/>
      <c r="H88" s="246"/>
      <c r="I88" s="91"/>
      <c r="L88" s="30"/>
    </row>
    <row r="89" spans="2:12" ht="12" customHeight="1">
      <c r="B89" s="19"/>
      <c r="C89" s="25" t="s">
        <v>115</v>
      </c>
      <c r="L89" s="19"/>
    </row>
    <row r="90" spans="2:12" ht="16.5" customHeight="1">
      <c r="B90" s="19"/>
      <c r="E90" s="245" t="s">
        <v>278</v>
      </c>
      <c r="F90" s="213"/>
      <c r="G90" s="213"/>
      <c r="H90" s="213"/>
      <c r="L90" s="19"/>
    </row>
    <row r="91" spans="2:12" ht="12" customHeight="1">
      <c r="B91" s="19"/>
      <c r="C91" s="25" t="s">
        <v>117</v>
      </c>
      <c r="L91" s="19"/>
    </row>
    <row r="92" spans="2:12" s="1" customFormat="1" ht="16.5" customHeight="1">
      <c r="B92" s="30"/>
      <c r="E92" s="246" t="s">
        <v>211</v>
      </c>
      <c r="F92" s="219"/>
      <c r="G92" s="219"/>
      <c r="H92" s="219"/>
      <c r="I92" s="91"/>
      <c r="L92" s="30"/>
    </row>
    <row r="93" spans="2:12" s="1" customFormat="1" ht="12" customHeight="1">
      <c r="B93" s="30"/>
      <c r="C93" s="25" t="s">
        <v>119</v>
      </c>
      <c r="I93" s="91"/>
      <c r="L93" s="30"/>
    </row>
    <row r="94" spans="2:12" s="1" customFormat="1" ht="16.5" customHeight="1">
      <c r="B94" s="30"/>
      <c r="E94" s="220" t="str">
        <f>E13</f>
        <v>0002 - SO 02b Opěrné zdi</v>
      </c>
      <c r="F94" s="219"/>
      <c r="G94" s="219"/>
      <c r="H94" s="219"/>
      <c r="I94" s="91"/>
      <c r="L94" s="30"/>
    </row>
    <row r="95" spans="2:12" s="1" customFormat="1" ht="6.95" customHeight="1">
      <c r="B95" s="30"/>
      <c r="I95" s="91"/>
      <c r="L95" s="30"/>
    </row>
    <row r="96" spans="2:12" s="1" customFormat="1" ht="12" customHeight="1">
      <c r="B96" s="30"/>
      <c r="C96" s="25" t="s">
        <v>20</v>
      </c>
      <c r="F96" s="16" t="str">
        <f>F16</f>
        <v xml:space="preserve"> </v>
      </c>
      <c r="I96" s="92" t="s">
        <v>22</v>
      </c>
      <c r="J96" s="46" t="str">
        <f>IF(J16="","",J16)</f>
        <v>29. 4. 2019</v>
      </c>
      <c r="L96" s="30"/>
    </row>
    <row r="97" spans="2:12" s="1" customFormat="1" ht="6.95" customHeight="1">
      <c r="B97" s="30"/>
      <c r="I97" s="91"/>
      <c r="L97" s="30"/>
    </row>
    <row r="98" spans="2:12" s="1" customFormat="1" ht="24.95" customHeight="1">
      <c r="B98" s="30"/>
      <c r="C98" s="25" t="s">
        <v>24</v>
      </c>
      <c r="F98" s="16" t="str">
        <f>E19</f>
        <v>Povodí Morav, s.p.</v>
      </c>
      <c r="I98" s="92" t="s">
        <v>30</v>
      </c>
      <c r="J98" s="28" t="str">
        <f>E25</f>
        <v>Sweco Hydroprojekt a.s., divize Morava</v>
      </c>
      <c r="L98" s="30"/>
    </row>
    <row r="99" spans="2:12" s="1" customFormat="1" ht="13.7" customHeight="1">
      <c r="B99" s="30"/>
      <c r="C99" s="25" t="s">
        <v>28</v>
      </c>
      <c r="F99" s="16" t="str">
        <f>IF(E22="","",E22)</f>
        <v>Vyplň údaj</v>
      </c>
      <c r="I99" s="92" t="s">
        <v>33</v>
      </c>
      <c r="J99" s="28" t="str">
        <f>E28</f>
        <v xml:space="preserve"> </v>
      </c>
      <c r="L99" s="30"/>
    </row>
    <row r="100" spans="2:12" s="1" customFormat="1" ht="10.35" customHeight="1">
      <c r="B100" s="30"/>
      <c r="I100" s="91"/>
      <c r="L100" s="30"/>
    </row>
    <row r="101" spans="2:20" s="10" customFormat="1" ht="29.25" customHeight="1">
      <c r="B101" s="123"/>
      <c r="C101" s="124" t="s">
        <v>129</v>
      </c>
      <c r="D101" s="125" t="s">
        <v>54</v>
      </c>
      <c r="E101" s="125" t="s">
        <v>50</v>
      </c>
      <c r="F101" s="125" t="s">
        <v>51</v>
      </c>
      <c r="G101" s="125" t="s">
        <v>130</v>
      </c>
      <c r="H101" s="125" t="s">
        <v>131</v>
      </c>
      <c r="I101" s="126" t="s">
        <v>132</v>
      </c>
      <c r="J101" s="125" t="s">
        <v>123</v>
      </c>
      <c r="K101" s="127" t="s">
        <v>133</v>
      </c>
      <c r="L101" s="123"/>
      <c r="M101" s="53" t="s">
        <v>1</v>
      </c>
      <c r="N101" s="54" t="s">
        <v>39</v>
      </c>
      <c r="O101" s="54" t="s">
        <v>134</v>
      </c>
      <c r="P101" s="54" t="s">
        <v>135</v>
      </c>
      <c r="Q101" s="54" t="s">
        <v>136</v>
      </c>
      <c r="R101" s="54" t="s">
        <v>137</v>
      </c>
      <c r="S101" s="54" t="s">
        <v>138</v>
      </c>
      <c r="T101" s="55" t="s">
        <v>139</v>
      </c>
    </row>
    <row r="102" spans="2:63" s="1" customFormat="1" ht="22.9" customHeight="1">
      <c r="B102" s="30"/>
      <c r="C102" s="58" t="s">
        <v>140</v>
      </c>
      <c r="I102" s="91"/>
      <c r="J102" s="128">
        <f>BK102</f>
        <v>0</v>
      </c>
      <c r="L102" s="30"/>
      <c r="M102" s="56"/>
      <c r="N102" s="47"/>
      <c r="O102" s="47"/>
      <c r="P102" s="129">
        <f>P103+P492</f>
        <v>0</v>
      </c>
      <c r="Q102" s="47"/>
      <c r="R102" s="129">
        <f>R103+R492</f>
        <v>482.22584752</v>
      </c>
      <c r="S102" s="47"/>
      <c r="T102" s="130">
        <f>T103+T492</f>
        <v>216.7</v>
      </c>
      <c r="AT102" s="16" t="s">
        <v>68</v>
      </c>
      <c r="AU102" s="16" t="s">
        <v>125</v>
      </c>
      <c r="BK102" s="131">
        <f>BK103+BK492</f>
        <v>0</v>
      </c>
    </row>
    <row r="103" spans="2:63" s="11" customFormat="1" ht="25.9" customHeight="1">
      <c r="B103" s="132"/>
      <c r="D103" s="133" t="s">
        <v>68</v>
      </c>
      <c r="E103" s="134" t="s">
        <v>141</v>
      </c>
      <c r="F103" s="134" t="s">
        <v>142</v>
      </c>
      <c r="I103" s="135"/>
      <c r="J103" s="136">
        <f>BK103</f>
        <v>0</v>
      </c>
      <c r="L103" s="132"/>
      <c r="M103" s="137"/>
      <c r="N103" s="138"/>
      <c r="O103" s="138"/>
      <c r="P103" s="139">
        <f>P104+P225+P267+P349+P365+P371+P474+P489</f>
        <v>0</v>
      </c>
      <c r="Q103" s="138"/>
      <c r="R103" s="139">
        <f>R104+R225+R267+R349+R365+R371+R474+R489</f>
        <v>481.83694256</v>
      </c>
      <c r="S103" s="138"/>
      <c r="T103" s="140">
        <f>T104+T225+T267+T349+T365+T371+T474+T489</f>
        <v>216.7</v>
      </c>
      <c r="AR103" s="133" t="s">
        <v>76</v>
      </c>
      <c r="AT103" s="141" t="s">
        <v>68</v>
      </c>
      <c r="AU103" s="141" t="s">
        <v>69</v>
      </c>
      <c r="AY103" s="133" t="s">
        <v>143</v>
      </c>
      <c r="BK103" s="142">
        <f>BK104+BK225+BK267+BK349+BK365+BK371+BK474+BK489</f>
        <v>0</v>
      </c>
    </row>
    <row r="104" spans="2:63" s="11" customFormat="1" ht="22.9" customHeight="1">
      <c r="B104" s="132"/>
      <c r="D104" s="133" t="s">
        <v>68</v>
      </c>
      <c r="E104" s="143" t="s">
        <v>76</v>
      </c>
      <c r="F104" s="143" t="s">
        <v>144</v>
      </c>
      <c r="I104" s="135"/>
      <c r="J104" s="144">
        <f>BK104</f>
        <v>0</v>
      </c>
      <c r="L104" s="132"/>
      <c r="M104" s="137"/>
      <c r="N104" s="138"/>
      <c r="O104" s="138"/>
      <c r="P104" s="139">
        <f>SUM(P105:P224)</f>
        <v>0</v>
      </c>
      <c r="Q104" s="138"/>
      <c r="R104" s="139">
        <f>SUM(R105:R224)</f>
        <v>31.017516</v>
      </c>
      <c r="S104" s="138"/>
      <c r="T104" s="140">
        <f>SUM(T105:T224)</f>
        <v>3.45</v>
      </c>
      <c r="AR104" s="133" t="s">
        <v>76</v>
      </c>
      <c r="AT104" s="141" t="s">
        <v>68</v>
      </c>
      <c r="AU104" s="141" t="s">
        <v>76</v>
      </c>
      <c r="AY104" s="133" t="s">
        <v>143</v>
      </c>
      <c r="BK104" s="142">
        <f>SUM(BK105:BK224)</f>
        <v>0</v>
      </c>
    </row>
    <row r="105" spans="2:65" s="1" customFormat="1" ht="16.5" customHeight="1">
      <c r="B105" s="145"/>
      <c r="C105" s="146" t="s">
        <v>76</v>
      </c>
      <c r="D105" s="146" t="s">
        <v>145</v>
      </c>
      <c r="E105" s="147" t="s">
        <v>789</v>
      </c>
      <c r="F105" s="148" t="s">
        <v>790</v>
      </c>
      <c r="G105" s="149" t="s">
        <v>381</v>
      </c>
      <c r="H105" s="150">
        <v>30</v>
      </c>
      <c r="I105" s="151"/>
      <c r="J105" s="152">
        <f>ROUND(I105*H105,2)</f>
        <v>0</v>
      </c>
      <c r="K105" s="148" t="s">
        <v>149</v>
      </c>
      <c r="L105" s="30"/>
      <c r="M105" s="153" t="s">
        <v>1</v>
      </c>
      <c r="N105" s="154" t="s">
        <v>40</v>
      </c>
      <c r="O105" s="49"/>
      <c r="P105" s="155">
        <f>O105*H105</f>
        <v>0</v>
      </c>
      <c r="Q105" s="155">
        <v>0</v>
      </c>
      <c r="R105" s="155">
        <f>Q105*H105</f>
        <v>0</v>
      </c>
      <c r="S105" s="155">
        <v>0.115</v>
      </c>
      <c r="T105" s="156">
        <f>S105*H105</f>
        <v>3.45</v>
      </c>
      <c r="AR105" s="16" t="s">
        <v>150</v>
      </c>
      <c r="AT105" s="16" t="s">
        <v>145</v>
      </c>
      <c r="AU105" s="16" t="s">
        <v>78</v>
      </c>
      <c r="AY105" s="16" t="s">
        <v>143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6" t="s">
        <v>76</v>
      </c>
      <c r="BK105" s="157">
        <f>ROUND(I105*H105,2)</f>
        <v>0</v>
      </c>
      <c r="BL105" s="16" t="s">
        <v>150</v>
      </c>
      <c r="BM105" s="16" t="s">
        <v>791</v>
      </c>
    </row>
    <row r="106" spans="2:47" s="1" customFormat="1" ht="19.5">
      <c r="B106" s="30"/>
      <c r="D106" s="158" t="s">
        <v>152</v>
      </c>
      <c r="F106" s="159" t="s">
        <v>792</v>
      </c>
      <c r="I106" s="91"/>
      <c r="L106" s="30"/>
      <c r="M106" s="160"/>
      <c r="N106" s="49"/>
      <c r="O106" s="49"/>
      <c r="P106" s="49"/>
      <c r="Q106" s="49"/>
      <c r="R106" s="49"/>
      <c r="S106" s="49"/>
      <c r="T106" s="50"/>
      <c r="AT106" s="16" t="s">
        <v>152</v>
      </c>
      <c r="AU106" s="16" t="s">
        <v>78</v>
      </c>
    </row>
    <row r="107" spans="2:47" s="1" customFormat="1" ht="19.5">
      <c r="B107" s="30"/>
      <c r="D107" s="158" t="s">
        <v>154</v>
      </c>
      <c r="F107" s="161" t="s">
        <v>410</v>
      </c>
      <c r="I107" s="91"/>
      <c r="L107" s="30"/>
      <c r="M107" s="160"/>
      <c r="N107" s="49"/>
      <c r="O107" s="49"/>
      <c r="P107" s="49"/>
      <c r="Q107" s="49"/>
      <c r="R107" s="49"/>
      <c r="S107" s="49"/>
      <c r="T107" s="50"/>
      <c r="AT107" s="16" t="s">
        <v>154</v>
      </c>
      <c r="AU107" s="16" t="s">
        <v>78</v>
      </c>
    </row>
    <row r="108" spans="2:51" s="13" customFormat="1" ht="11.25">
      <c r="B108" s="170"/>
      <c r="D108" s="158" t="s">
        <v>156</v>
      </c>
      <c r="E108" s="171" t="s">
        <v>1</v>
      </c>
      <c r="F108" s="172" t="s">
        <v>793</v>
      </c>
      <c r="H108" s="171" t="s">
        <v>1</v>
      </c>
      <c r="I108" s="173"/>
      <c r="L108" s="170"/>
      <c r="M108" s="174"/>
      <c r="N108" s="175"/>
      <c r="O108" s="175"/>
      <c r="P108" s="175"/>
      <c r="Q108" s="175"/>
      <c r="R108" s="175"/>
      <c r="S108" s="175"/>
      <c r="T108" s="176"/>
      <c r="AT108" s="171" t="s">
        <v>156</v>
      </c>
      <c r="AU108" s="171" t="s">
        <v>78</v>
      </c>
      <c r="AV108" s="13" t="s">
        <v>76</v>
      </c>
      <c r="AW108" s="13" t="s">
        <v>32</v>
      </c>
      <c r="AX108" s="13" t="s">
        <v>69</v>
      </c>
      <c r="AY108" s="171" t="s">
        <v>143</v>
      </c>
    </row>
    <row r="109" spans="2:51" s="12" customFormat="1" ht="11.25">
      <c r="B109" s="162"/>
      <c r="D109" s="158" t="s">
        <v>156</v>
      </c>
      <c r="E109" s="163" t="s">
        <v>1</v>
      </c>
      <c r="F109" s="164" t="s">
        <v>794</v>
      </c>
      <c r="H109" s="165">
        <v>30</v>
      </c>
      <c r="I109" s="166"/>
      <c r="L109" s="162"/>
      <c r="M109" s="167"/>
      <c r="N109" s="168"/>
      <c r="O109" s="168"/>
      <c r="P109" s="168"/>
      <c r="Q109" s="168"/>
      <c r="R109" s="168"/>
      <c r="S109" s="168"/>
      <c r="T109" s="169"/>
      <c r="AT109" s="163" t="s">
        <v>156</v>
      </c>
      <c r="AU109" s="163" t="s">
        <v>78</v>
      </c>
      <c r="AV109" s="12" t="s">
        <v>78</v>
      </c>
      <c r="AW109" s="12" t="s">
        <v>32</v>
      </c>
      <c r="AX109" s="12" t="s">
        <v>76</v>
      </c>
      <c r="AY109" s="163" t="s">
        <v>143</v>
      </c>
    </row>
    <row r="110" spans="2:65" s="1" customFormat="1" ht="16.5" customHeight="1">
      <c r="B110" s="145"/>
      <c r="C110" s="146" t="s">
        <v>78</v>
      </c>
      <c r="D110" s="146" t="s">
        <v>145</v>
      </c>
      <c r="E110" s="147" t="s">
        <v>284</v>
      </c>
      <c r="F110" s="148" t="s">
        <v>285</v>
      </c>
      <c r="G110" s="149" t="s">
        <v>148</v>
      </c>
      <c r="H110" s="150">
        <v>40</v>
      </c>
      <c r="I110" s="151"/>
      <c r="J110" s="152">
        <f>ROUND(I110*H110,2)</f>
        <v>0</v>
      </c>
      <c r="K110" s="148" t="s">
        <v>149</v>
      </c>
      <c r="L110" s="30"/>
      <c r="M110" s="153" t="s">
        <v>1</v>
      </c>
      <c r="N110" s="154" t="s">
        <v>40</v>
      </c>
      <c r="O110" s="49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AR110" s="16" t="s">
        <v>150</v>
      </c>
      <c r="AT110" s="16" t="s">
        <v>145</v>
      </c>
      <c r="AU110" s="16" t="s">
        <v>78</v>
      </c>
      <c r="AY110" s="16" t="s">
        <v>143</v>
      </c>
      <c r="BE110" s="157">
        <f>IF(N110="základní",J110,0)</f>
        <v>0</v>
      </c>
      <c r="BF110" s="157">
        <f>IF(N110="snížená",J110,0)</f>
        <v>0</v>
      </c>
      <c r="BG110" s="157">
        <f>IF(N110="zákl. přenesená",J110,0)</f>
        <v>0</v>
      </c>
      <c r="BH110" s="157">
        <f>IF(N110="sníž. přenesená",J110,0)</f>
        <v>0</v>
      </c>
      <c r="BI110" s="157">
        <f>IF(N110="nulová",J110,0)</f>
        <v>0</v>
      </c>
      <c r="BJ110" s="16" t="s">
        <v>76</v>
      </c>
      <c r="BK110" s="157">
        <f>ROUND(I110*H110,2)</f>
        <v>0</v>
      </c>
      <c r="BL110" s="16" t="s">
        <v>150</v>
      </c>
      <c r="BM110" s="16" t="s">
        <v>403</v>
      </c>
    </row>
    <row r="111" spans="2:47" s="1" customFormat="1" ht="19.5">
      <c r="B111" s="30"/>
      <c r="D111" s="158" t="s">
        <v>152</v>
      </c>
      <c r="F111" s="159" t="s">
        <v>287</v>
      </c>
      <c r="I111" s="91"/>
      <c r="L111" s="30"/>
      <c r="M111" s="160"/>
      <c r="N111" s="49"/>
      <c r="O111" s="49"/>
      <c r="P111" s="49"/>
      <c r="Q111" s="49"/>
      <c r="R111" s="49"/>
      <c r="S111" s="49"/>
      <c r="T111" s="50"/>
      <c r="AT111" s="16" t="s">
        <v>152</v>
      </c>
      <c r="AU111" s="16" t="s">
        <v>78</v>
      </c>
    </row>
    <row r="112" spans="2:65" s="1" customFormat="1" ht="16.5" customHeight="1">
      <c r="B112" s="145"/>
      <c r="C112" s="146" t="s">
        <v>86</v>
      </c>
      <c r="D112" s="146" t="s">
        <v>145</v>
      </c>
      <c r="E112" s="147" t="s">
        <v>288</v>
      </c>
      <c r="F112" s="148" t="s">
        <v>289</v>
      </c>
      <c r="G112" s="149" t="s">
        <v>290</v>
      </c>
      <c r="H112" s="150">
        <v>480</v>
      </c>
      <c r="I112" s="151"/>
      <c r="J112" s="152">
        <f>ROUND(I112*H112,2)</f>
        <v>0</v>
      </c>
      <c r="K112" s="148" t="s">
        <v>149</v>
      </c>
      <c r="L112" s="30"/>
      <c r="M112" s="153" t="s">
        <v>1</v>
      </c>
      <c r="N112" s="154" t="s">
        <v>40</v>
      </c>
      <c r="O112" s="49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AR112" s="16" t="s">
        <v>150</v>
      </c>
      <c r="AT112" s="16" t="s">
        <v>145</v>
      </c>
      <c r="AU112" s="16" t="s">
        <v>78</v>
      </c>
      <c r="AY112" s="16" t="s">
        <v>143</v>
      </c>
      <c r="BE112" s="157">
        <f>IF(N112="základní",J112,0)</f>
        <v>0</v>
      </c>
      <c r="BF112" s="157">
        <f>IF(N112="snížená",J112,0)</f>
        <v>0</v>
      </c>
      <c r="BG112" s="157">
        <f>IF(N112="zákl. přenesená",J112,0)</f>
        <v>0</v>
      </c>
      <c r="BH112" s="157">
        <f>IF(N112="sníž. přenesená",J112,0)</f>
        <v>0</v>
      </c>
      <c r="BI112" s="157">
        <f>IF(N112="nulová",J112,0)</f>
        <v>0</v>
      </c>
      <c r="BJ112" s="16" t="s">
        <v>76</v>
      </c>
      <c r="BK112" s="157">
        <f>ROUND(I112*H112,2)</f>
        <v>0</v>
      </c>
      <c r="BL112" s="16" t="s">
        <v>150</v>
      </c>
      <c r="BM112" s="16" t="s">
        <v>291</v>
      </c>
    </row>
    <row r="113" spans="2:47" s="1" customFormat="1" ht="11.25">
      <c r="B113" s="30"/>
      <c r="D113" s="158" t="s">
        <v>152</v>
      </c>
      <c r="F113" s="159" t="s">
        <v>292</v>
      </c>
      <c r="I113" s="91"/>
      <c r="L113" s="30"/>
      <c r="M113" s="160"/>
      <c r="N113" s="49"/>
      <c r="O113" s="49"/>
      <c r="P113" s="49"/>
      <c r="Q113" s="49"/>
      <c r="R113" s="49"/>
      <c r="S113" s="49"/>
      <c r="T113" s="50"/>
      <c r="AT113" s="16" t="s">
        <v>152</v>
      </c>
      <c r="AU113" s="16" t="s">
        <v>78</v>
      </c>
    </row>
    <row r="114" spans="2:51" s="13" customFormat="1" ht="11.25">
      <c r="B114" s="170"/>
      <c r="D114" s="158" t="s">
        <v>156</v>
      </c>
      <c r="E114" s="171" t="s">
        <v>1</v>
      </c>
      <c r="F114" s="172" t="s">
        <v>404</v>
      </c>
      <c r="H114" s="171" t="s">
        <v>1</v>
      </c>
      <c r="I114" s="173"/>
      <c r="L114" s="170"/>
      <c r="M114" s="174"/>
      <c r="N114" s="175"/>
      <c r="O114" s="175"/>
      <c r="P114" s="175"/>
      <c r="Q114" s="175"/>
      <c r="R114" s="175"/>
      <c r="S114" s="175"/>
      <c r="T114" s="176"/>
      <c r="AT114" s="171" t="s">
        <v>156</v>
      </c>
      <c r="AU114" s="171" t="s">
        <v>78</v>
      </c>
      <c r="AV114" s="13" t="s">
        <v>76</v>
      </c>
      <c r="AW114" s="13" t="s">
        <v>32</v>
      </c>
      <c r="AX114" s="13" t="s">
        <v>69</v>
      </c>
      <c r="AY114" s="171" t="s">
        <v>143</v>
      </c>
    </row>
    <row r="115" spans="2:51" s="12" customFormat="1" ht="11.25">
      <c r="B115" s="162"/>
      <c r="D115" s="158" t="s">
        <v>156</v>
      </c>
      <c r="E115" s="163" t="s">
        <v>1</v>
      </c>
      <c r="F115" s="164" t="s">
        <v>795</v>
      </c>
      <c r="H115" s="165">
        <v>480</v>
      </c>
      <c r="I115" s="166"/>
      <c r="L115" s="162"/>
      <c r="M115" s="167"/>
      <c r="N115" s="168"/>
      <c r="O115" s="168"/>
      <c r="P115" s="168"/>
      <c r="Q115" s="168"/>
      <c r="R115" s="168"/>
      <c r="S115" s="168"/>
      <c r="T115" s="169"/>
      <c r="AT115" s="163" t="s">
        <v>156</v>
      </c>
      <c r="AU115" s="163" t="s">
        <v>78</v>
      </c>
      <c r="AV115" s="12" t="s">
        <v>78</v>
      </c>
      <c r="AW115" s="12" t="s">
        <v>32</v>
      </c>
      <c r="AX115" s="12" t="s">
        <v>76</v>
      </c>
      <c r="AY115" s="163" t="s">
        <v>143</v>
      </c>
    </row>
    <row r="116" spans="2:65" s="1" customFormat="1" ht="16.5" customHeight="1">
      <c r="B116" s="145"/>
      <c r="C116" s="146" t="s">
        <v>150</v>
      </c>
      <c r="D116" s="146" t="s">
        <v>145</v>
      </c>
      <c r="E116" s="147" t="s">
        <v>294</v>
      </c>
      <c r="F116" s="148" t="s">
        <v>295</v>
      </c>
      <c r="G116" s="149" t="s">
        <v>296</v>
      </c>
      <c r="H116" s="150">
        <v>120</v>
      </c>
      <c r="I116" s="151"/>
      <c r="J116" s="152">
        <f>ROUND(I116*H116,2)</f>
        <v>0</v>
      </c>
      <c r="K116" s="148" t="s">
        <v>149</v>
      </c>
      <c r="L116" s="30"/>
      <c r="M116" s="153" t="s">
        <v>1</v>
      </c>
      <c r="N116" s="154" t="s">
        <v>40</v>
      </c>
      <c r="O116" s="49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AR116" s="16" t="s">
        <v>150</v>
      </c>
      <c r="AT116" s="16" t="s">
        <v>145</v>
      </c>
      <c r="AU116" s="16" t="s">
        <v>78</v>
      </c>
      <c r="AY116" s="16" t="s">
        <v>143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6" t="s">
        <v>76</v>
      </c>
      <c r="BK116" s="157">
        <f>ROUND(I116*H116,2)</f>
        <v>0</v>
      </c>
      <c r="BL116" s="16" t="s">
        <v>150</v>
      </c>
      <c r="BM116" s="16" t="s">
        <v>297</v>
      </c>
    </row>
    <row r="117" spans="2:47" s="1" customFormat="1" ht="11.25">
      <c r="B117" s="30"/>
      <c r="D117" s="158" t="s">
        <v>152</v>
      </c>
      <c r="F117" s="159" t="s">
        <v>298</v>
      </c>
      <c r="I117" s="91"/>
      <c r="L117" s="30"/>
      <c r="M117" s="160"/>
      <c r="N117" s="49"/>
      <c r="O117" s="49"/>
      <c r="P117" s="49"/>
      <c r="Q117" s="49"/>
      <c r="R117" s="49"/>
      <c r="S117" s="49"/>
      <c r="T117" s="50"/>
      <c r="AT117" s="16" t="s">
        <v>152</v>
      </c>
      <c r="AU117" s="16" t="s">
        <v>78</v>
      </c>
    </row>
    <row r="118" spans="2:65" s="1" customFormat="1" ht="16.5" customHeight="1">
      <c r="B118" s="145"/>
      <c r="C118" s="146" t="s">
        <v>170</v>
      </c>
      <c r="D118" s="146" t="s">
        <v>145</v>
      </c>
      <c r="E118" s="147" t="s">
        <v>299</v>
      </c>
      <c r="F118" s="148" t="s">
        <v>300</v>
      </c>
      <c r="G118" s="149" t="s">
        <v>148</v>
      </c>
      <c r="H118" s="150">
        <v>111.6</v>
      </c>
      <c r="I118" s="151"/>
      <c r="J118" s="152">
        <f>ROUND(I118*H118,2)</f>
        <v>0</v>
      </c>
      <c r="K118" s="148" t="s">
        <v>149</v>
      </c>
      <c r="L118" s="30"/>
      <c r="M118" s="153" t="s">
        <v>1</v>
      </c>
      <c r="N118" s="154" t="s">
        <v>40</v>
      </c>
      <c r="O118" s="49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AR118" s="16" t="s">
        <v>150</v>
      </c>
      <c r="AT118" s="16" t="s">
        <v>145</v>
      </c>
      <c r="AU118" s="16" t="s">
        <v>78</v>
      </c>
      <c r="AY118" s="16" t="s">
        <v>143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6" t="s">
        <v>76</v>
      </c>
      <c r="BK118" s="157">
        <f>ROUND(I118*H118,2)</f>
        <v>0</v>
      </c>
      <c r="BL118" s="16" t="s">
        <v>150</v>
      </c>
      <c r="BM118" s="16" t="s">
        <v>301</v>
      </c>
    </row>
    <row r="119" spans="2:47" s="1" customFormat="1" ht="19.5">
      <c r="B119" s="30"/>
      <c r="D119" s="158" t="s">
        <v>152</v>
      </c>
      <c r="F119" s="159" t="s">
        <v>302</v>
      </c>
      <c r="I119" s="91"/>
      <c r="L119" s="30"/>
      <c r="M119" s="160"/>
      <c r="N119" s="49"/>
      <c r="O119" s="49"/>
      <c r="P119" s="49"/>
      <c r="Q119" s="49"/>
      <c r="R119" s="49"/>
      <c r="S119" s="49"/>
      <c r="T119" s="50"/>
      <c r="AT119" s="16" t="s">
        <v>152</v>
      </c>
      <c r="AU119" s="16" t="s">
        <v>78</v>
      </c>
    </row>
    <row r="120" spans="2:47" s="1" customFormat="1" ht="19.5">
      <c r="B120" s="30"/>
      <c r="D120" s="158" t="s">
        <v>154</v>
      </c>
      <c r="F120" s="161" t="s">
        <v>410</v>
      </c>
      <c r="I120" s="91"/>
      <c r="L120" s="30"/>
      <c r="M120" s="160"/>
      <c r="N120" s="49"/>
      <c r="O120" s="49"/>
      <c r="P120" s="49"/>
      <c r="Q120" s="49"/>
      <c r="R120" s="49"/>
      <c r="S120" s="49"/>
      <c r="T120" s="50"/>
      <c r="AT120" s="16" t="s">
        <v>154</v>
      </c>
      <c r="AU120" s="16" t="s">
        <v>78</v>
      </c>
    </row>
    <row r="121" spans="2:51" s="13" customFormat="1" ht="11.25">
      <c r="B121" s="170"/>
      <c r="D121" s="158" t="s">
        <v>156</v>
      </c>
      <c r="E121" s="171" t="s">
        <v>1</v>
      </c>
      <c r="F121" s="172" t="s">
        <v>796</v>
      </c>
      <c r="H121" s="171" t="s">
        <v>1</v>
      </c>
      <c r="I121" s="173"/>
      <c r="L121" s="170"/>
      <c r="M121" s="174"/>
      <c r="N121" s="175"/>
      <c r="O121" s="175"/>
      <c r="P121" s="175"/>
      <c r="Q121" s="175"/>
      <c r="R121" s="175"/>
      <c r="S121" s="175"/>
      <c r="T121" s="176"/>
      <c r="AT121" s="171" t="s">
        <v>156</v>
      </c>
      <c r="AU121" s="171" t="s">
        <v>78</v>
      </c>
      <c r="AV121" s="13" t="s">
        <v>76</v>
      </c>
      <c r="AW121" s="13" t="s">
        <v>32</v>
      </c>
      <c r="AX121" s="13" t="s">
        <v>69</v>
      </c>
      <c r="AY121" s="171" t="s">
        <v>143</v>
      </c>
    </row>
    <row r="122" spans="2:51" s="12" customFormat="1" ht="11.25">
      <c r="B122" s="162"/>
      <c r="D122" s="158" t="s">
        <v>156</v>
      </c>
      <c r="E122" s="163" t="s">
        <v>1</v>
      </c>
      <c r="F122" s="164" t="s">
        <v>797</v>
      </c>
      <c r="H122" s="165">
        <v>111.6</v>
      </c>
      <c r="I122" s="166"/>
      <c r="L122" s="162"/>
      <c r="M122" s="167"/>
      <c r="N122" s="168"/>
      <c r="O122" s="168"/>
      <c r="P122" s="168"/>
      <c r="Q122" s="168"/>
      <c r="R122" s="168"/>
      <c r="S122" s="168"/>
      <c r="T122" s="169"/>
      <c r="AT122" s="163" t="s">
        <v>156</v>
      </c>
      <c r="AU122" s="163" t="s">
        <v>78</v>
      </c>
      <c r="AV122" s="12" t="s">
        <v>78</v>
      </c>
      <c r="AW122" s="12" t="s">
        <v>32</v>
      </c>
      <c r="AX122" s="12" t="s">
        <v>76</v>
      </c>
      <c r="AY122" s="163" t="s">
        <v>143</v>
      </c>
    </row>
    <row r="123" spans="2:65" s="1" customFormat="1" ht="16.5" customHeight="1">
      <c r="B123" s="145"/>
      <c r="C123" s="146" t="s">
        <v>177</v>
      </c>
      <c r="D123" s="146" t="s">
        <v>145</v>
      </c>
      <c r="E123" s="147" t="s">
        <v>798</v>
      </c>
      <c r="F123" s="148" t="s">
        <v>799</v>
      </c>
      <c r="G123" s="149" t="s">
        <v>148</v>
      </c>
      <c r="H123" s="150">
        <v>5.2</v>
      </c>
      <c r="I123" s="151"/>
      <c r="J123" s="152">
        <f>ROUND(I123*H123,2)</f>
        <v>0</v>
      </c>
      <c r="K123" s="148" t="s">
        <v>149</v>
      </c>
      <c r="L123" s="30"/>
      <c r="M123" s="153" t="s">
        <v>1</v>
      </c>
      <c r="N123" s="154" t="s">
        <v>40</v>
      </c>
      <c r="O123" s="49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AR123" s="16" t="s">
        <v>150</v>
      </c>
      <c r="AT123" s="16" t="s">
        <v>145</v>
      </c>
      <c r="AU123" s="16" t="s">
        <v>78</v>
      </c>
      <c r="AY123" s="16" t="s">
        <v>143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6" t="s">
        <v>76</v>
      </c>
      <c r="BK123" s="157">
        <f>ROUND(I123*H123,2)</f>
        <v>0</v>
      </c>
      <c r="BL123" s="16" t="s">
        <v>150</v>
      </c>
      <c r="BM123" s="16" t="s">
        <v>800</v>
      </c>
    </row>
    <row r="124" spans="2:47" s="1" customFormat="1" ht="19.5">
      <c r="B124" s="30"/>
      <c r="D124" s="158" t="s">
        <v>152</v>
      </c>
      <c r="F124" s="159" t="s">
        <v>801</v>
      </c>
      <c r="I124" s="91"/>
      <c r="L124" s="30"/>
      <c r="M124" s="160"/>
      <c r="N124" s="49"/>
      <c r="O124" s="49"/>
      <c r="P124" s="49"/>
      <c r="Q124" s="49"/>
      <c r="R124" s="49"/>
      <c r="S124" s="49"/>
      <c r="T124" s="50"/>
      <c r="AT124" s="16" t="s">
        <v>152</v>
      </c>
      <c r="AU124" s="16" t="s">
        <v>78</v>
      </c>
    </row>
    <row r="125" spans="2:51" s="13" customFormat="1" ht="11.25">
      <c r="B125" s="170"/>
      <c r="D125" s="158" t="s">
        <v>156</v>
      </c>
      <c r="E125" s="171" t="s">
        <v>1</v>
      </c>
      <c r="F125" s="172" t="s">
        <v>802</v>
      </c>
      <c r="H125" s="171" t="s">
        <v>1</v>
      </c>
      <c r="I125" s="173"/>
      <c r="L125" s="170"/>
      <c r="M125" s="174"/>
      <c r="N125" s="175"/>
      <c r="O125" s="175"/>
      <c r="P125" s="175"/>
      <c r="Q125" s="175"/>
      <c r="R125" s="175"/>
      <c r="S125" s="175"/>
      <c r="T125" s="176"/>
      <c r="AT125" s="171" t="s">
        <v>156</v>
      </c>
      <c r="AU125" s="171" t="s">
        <v>78</v>
      </c>
      <c r="AV125" s="13" t="s">
        <v>76</v>
      </c>
      <c r="AW125" s="13" t="s">
        <v>32</v>
      </c>
      <c r="AX125" s="13" t="s">
        <v>69</v>
      </c>
      <c r="AY125" s="171" t="s">
        <v>143</v>
      </c>
    </row>
    <row r="126" spans="2:51" s="12" customFormat="1" ht="11.25">
      <c r="B126" s="162"/>
      <c r="D126" s="158" t="s">
        <v>156</v>
      </c>
      <c r="E126" s="163" t="s">
        <v>1</v>
      </c>
      <c r="F126" s="164" t="s">
        <v>803</v>
      </c>
      <c r="H126" s="165">
        <v>5.2</v>
      </c>
      <c r="I126" s="166"/>
      <c r="L126" s="162"/>
      <c r="M126" s="167"/>
      <c r="N126" s="168"/>
      <c r="O126" s="168"/>
      <c r="P126" s="168"/>
      <c r="Q126" s="168"/>
      <c r="R126" s="168"/>
      <c r="S126" s="168"/>
      <c r="T126" s="169"/>
      <c r="AT126" s="163" t="s">
        <v>156</v>
      </c>
      <c r="AU126" s="163" t="s">
        <v>78</v>
      </c>
      <c r="AV126" s="12" t="s">
        <v>78</v>
      </c>
      <c r="AW126" s="12" t="s">
        <v>32</v>
      </c>
      <c r="AX126" s="12" t="s">
        <v>76</v>
      </c>
      <c r="AY126" s="163" t="s">
        <v>143</v>
      </c>
    </row>
    <row r="127" spans="2:65" s="1" customFormat="1" ht="16.5" customHeight="1">
      <c r="B127" s="145"/>
      <c r="C127" s="146" t="s">
        <v>182</v>
      </c>
      <c r="D127" s="146" t="s">
        <v>145</v>
      </c>
      <c r="E127" s="147" t="s">
        <v>413</v>
      </c>
      <c r="F127" s="148" t="s">
        <v>414</v>
      </c>
      <c r="G127" s="149" t="s">
        <v>148</v>
      </c>
      <c r="H127" s="150">
        <v>272.082</v>
      </c>
      <c r="I127" s="151"/>
      <c r="J127" s="152">
        <f>ROUND(I127*H127,2)</f>
        <v>0</v>
      </c>
      <c r="K127" s="148" t="s">
        <v>149</v>
      </c>
      <c r="L127" s="30"/>
      <c r="M127" s="153" t="s">
        <v>1</v>
      </c>
      <c r="N127" s="154" t="s">
        <v>40</v>
      </c>
      <c r="O127" s="49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AR127" s="16" t="s">
        <v>150</v>
      </c>
      <c r="AT127" s="16" t="s">
        <v>145</v>
      </c>
      <c r="AU127" s="16" t="s">
        <v>78</v>
      </c>
      <c r="AY127" s="16" t="s">
        <v>143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6" t="s">
        <v>76</v>
      </c>
      <c r="BK127" s="157">
        <f>ROUND(I127*H127,2)</f>
        <v>0</v>
      </c>
      <c r="BL127" s="16" t="s">
        <v>150</v>
      </c>
      <c r="BM127" s="16" t="s">
        <v>415</v>
      </c>
    </row>
    <row r="128" spans="2:47" s="1" customFormat="1" ht="11.25">
      <c r="B128" s="30"/>
      <c r="D128" s="158" t="s">
        <v>152</v>
      </c>
      <c r="F128" s="159" t="s">
        <v>416</v>
      </c>
      <c r="I128" s="91"/>
      <c r="L128" s="30"/>
      <c r="M128" s="160"/>
      <c r="N128" s="49"/>
      <c r="O128" s="49"/>
      <c r="P128" s="49"/>
      <c r="Q128" s="49"/>
      <c r="R128" s="49"/>
      <c r="S128" s="49"/>
      <c r="T128" s="50"/>
      <c r="AT128" s="16" t="s">
        <v>152</v>
      </c>
      <c r="AU128" s="16" t="s">
        <v>78</v>
      </c>
    </row>
    <row r="129" spans="2:47" s="1" customFormat="1" ht="29.25">
      <c r="B129" s="30"/>
      <c r="D129" s="158" t="s">
        <v>154</v>
      </c>
      <c r="F129" s="161" t="s">
        <v>417</v>
      </c>
      <c r="I129" s="91"/>
      <c r="L129" s="30"/>
      <c r="M129" s="160"/>
      <c r="N129" s="49"/>
      <c r="O129" s="49"/>
      <c r="P129" s="49"/>
      <c r="Q129" s="49"/>
      <c r="R129" s="49"/>
      <c r="S129" s="49"/>
      <c r="T129" s="50"/>
      <c r="AT129" s="16" t="s">
        <v>154</v>
      </c>
      <c r="AU129" s="16" t="s">
        <v>78</v>
      </c>
    </row>
    <row r="130" spans="2:51" s="13" customFormat="1" ht="11.25">
      <c r="B130" s="170"/>
      <c r="D130" s="158" t="s">
        <v>156</v>
      </c>
      <c r="E130" s="171" t="s">
        <v>1</v>
      </c>
      <c r="F130" s="172" t="s">
        <v>804</v>
      </c>
      <c r="H130" s="171" t="s">
        <v>1</v>
      </c>
      <c r="I130" s="173"/>
      <c r="L130" s="170"/>
      <c r="M130" s="174"/>
      <c r="N130" s="175"/>
      <c r="O130" s="175"/>
      <c r="P130" s="175"/>
      <c r="Q130" s="175"/>
      <c r="R130" s="175"/>
      <c r="S130" s="175"/>
      <c r="T130" s="176"/>
      <c r="AT130" s="171" t="s">
        <v>156</v>
      </c>
      <c r="AU130" s="171" t="s">
        <v>78</v>
      </c>
      <c r="AV130" s="13" t="s">
        <v>76</v>
      </c>
      <c r="AW130" s="13" t="s">
        <v>32</v>
      </c>
      <c r="AX130" s="13" t="s">
        <v>69</v>
      </c>
      <c r="AY130" s="171" t="s">
        <v>143</v>
      </c>
    </row>
    <row r="131" spans="2:51" s="12" customFormat="1" ht="11.25">
      <c r="B131" s="162"/>
      <c r="D131" s="158" t="s">
        <v>156</v>
      </c>
      <c r="E131" s="163" t="s">
        <v>1</v>
      </c>
      <c r="F131" s="164" t="s">
        <v>805</v>
      </c>
      <c r="H131" s="165">
        <v>241.8</v>
      </c>
      <c r="I131" s="166"/>
      <c r="L131" s="162"/>
      <c r="M131" s="167"/>
      <c r="N131" s="168"/>
      <c r="O131" s="168"/>
      <c r="P131" s="168"/>
      <c r="Q131" s="168"/>
      <c r="R131" s="168"/>
      <c r="S131" s="168"/>
      <c r="T131" s="169"/>
      <c r="AT131" s="163" t="s">
        <v>156</v>
      </c>
      <c r="AU131" s="163" t="s">
        <v>78</v>
      </c>
      <c r="AV131" s="12" t="s">
        <v>78</v>
      </c>
      <c r="AW131" s="12" t="s">
        <v>32</v>
      </c>
      <c r="AX131" s="12" t="s">
        <v>69</v>
      </c>
      <c r="AY131" s="163" t="s">
        <v>143</v>
      </c>
    </row>
    <row r="132" spans="2:51" s="13" customFormat="1" ht="11.25">
      <c r="B132" s="170"/>
      <c r="D132" s="158" t="s">
        <v>156</v>
      </c>
      <c r="E132" s="171" t="s">
        <v>1</v>
      </c>
      <c r="F132" s="172" t="s">
        <v>420</v>
      </c>
      <c r="H132" s="171" t="s">
        <v>1</v>
      </c>
      <c r="I132" s="173"/>
      <c r="L132" s="170"/>
      <c r="M132" s="174"/>
      <c r="N132" s="175"/>
      <c r="O132" s="175"/>
      <c r="P132" s="175"/>
      <c r="Q132" s="175"/>
      <c r="R132" s="175"/>
      <c r="S132" s="175"/>
      <c r="T132" s="176"/>
      <c r="AT132" s="171" t="s">
        <v>156</v>
      </c>
      <c r="AU132" s="171" t="s">
        <v>78</v>
      </c>
      <c r="AV132" s="13" t="s">
        <v>76</v>
      </c>
      <c r="AW132" s="13" t="s">
        <v>32</v>
      </c>
      <c r="AX132" s="13" t="s">
        <v>69</v>
      </c>
      <c r="AY132" s="171" t="s">
        <v>143</v>
      </c>
    </row>
    <row r="133" spans="2:51" s="12" customFormat="1" ht="11.25">
      <c r="B133" s="162"/>
      <c r="D133" s="158" t="s">
        <v>156</v>
      </c>
      <c r="E133" s="163" t="s">
        <v>1</v>
      </c>
      <c r="F133" s="164" t="s">
        <v>806</v>
      </c>
      <c r="H133" s="165">
        <v>30.282</v>
      </c>
      <c r="I133" s="166"/>
      <c r="L133" s="162"/>
      <c r="M133" s="167"/>
      <c r="N133" s="168"/>
      <c r="O133" s="168"/>
      <c r="P133" s="168"/>
      <c r="Q133" s="168"/>
      <c r="R133" s="168"/>
      <c r="S133" s="168"/>
      <c r="T133" s="169"/>
      <c r="AT133" s="163" t="s">
        <v>156</v>
      </c>
      <c r="AU133" s="163" t="s">
        <v>78</v>
      </c>
      <c r="AV133" s="12" t="s">
        <v>78</v>
      </c>
      <c r="AW133" s="12" t="s">
        <v>32</v>
      </c>
      <c r="AX133" s="12" t="s">
        <v>69</v>
      </c>
      <c r="AY133" s="163" t="s">
        <v>143</v>
      </c>
    </row>
    <row r="134" spans="2:51" s="14" customFormat="1" ht="11.25">
      <c r="B134" s="183"/>
      <c r="D134" s="158" t="s">
        <v>156</v>
      </c>
      <c r="E134" s="184" t="s">
        <v>1</v>
      </c>
      <c r="F134" s="185" t="s">
        <v>422</v>
      </c>
      <c r="H134" s="186">
        <v>272.082</v>
      </c>
      <c r="I134" s="187"/>
      <c r="L134" s="183"/>
      <c r="M134" s="188"/>
      <c r="N134" s="189"/>
      <c r="O134" s="189"/>
      <c r="P134" s="189"/>
      <c r="Q134" s="189"/>
      <c r="R134" s="189"/>
      <c r="S134" s="189"/>
      <c r="T134" s="190"/>
      <c r="AT134" s="184" t="s">
        <v>156</v>
      </c>
      <c r="AU134" s="184" t="s">
        <v>78</v>
      </c>
      <c r="AV134" s="14" t="s">
        <v>150</v>
      </c>
      <c r="AW134" s="14" t="s">
        <v>32</v>
      </c>
      <c r="AX134" s="14" t="s">
        <v>76</v>
      </c>
      <c r="AY134" s="184" t="s">
        <v>143</v>
      </c>
    </row>
    <row r="135" spans="2:65" s="1" customFormat="1" ht="16.5" customHeight="1">
      <c r="B135" s="145"/>
      <c r="C135" s="146" t="s">
        <v>188</v>
      </c>
      <c r="D135" s="146" t="s">
        <v>145</v>
      </c>
      <c r="E135" s="147" t="s">
        <v>423</v>
      </c>
      <c r="F135" s="148" t="s">
        <v>424</v>
      </c>
      <c r="G135" s="149" t="s">
        <v>148</v>
      </c>
      <c r="H135" s="150">
        <v>272.082</v>
      </c>
      <c r="I135" s="151"/>
      <c r="J135" s="152">
        <f>ROUND(I135*H135,2)</f>
        <v>0</v>
      </c>
      <c r="K135" s="148" t="s">
        <v>149</v>
      </c>
      <c r="L135" s="30"/>
      <c r="M135" s="153" t="s">
        <v>1</v>
      </c>
      <c r="N135" s="154" t="s">
        <v>40</v>
      </c>
      <c r="O135" s="49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AR135" s="16" t="s">
        <v>150</v>
      </c>
      <c r="AT135" s="16" t="s">
        <v>145</v>
      </c>
      <c r="AU135" s="16" t="s">
        <v>78</v>
      </c>
      <c r="AY135" s="16" t="s">
        <v>143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6" t="s">
        <v>76</v>
      </c>
      <c r="BK135" s="157">
        <f>ROUND(I135*H135,2)</f>
        <v>0</v>
      </c>
      <c r="BL135" s="16" t="s">
        <v>150</v>
      </c>
      <c r="BM135" s="16" t="s">
        <v>425</v>
      </c>
    </row>
    <row r="136" spans="2:47" s="1" customFormat="1" ht="11.25">
      <c r="B136" s="30"/>
      <c r="D136" s="158" t="s">
        <v>152</v>
      </c>
      <c r="F136" s="159" t="s">
        <v>426</v>
      </c>
      <c r="I136" s="91"/>
      <c r="L136" s="30"/>
      <c r="M136" s="160"/>
      <c r="N136" s="49"/>
      <c r="O136" s="49"/>
      <c r="P136" s="49"/>
      <c r="Q136" s="49"/>
      <c r="R136" s="49"/>
      <c r="S136" s="49"/>
      <c r="T136" s="50"/>
      <c r="AT136" s="16" t="s">
        <v>152</v>
      </c>
      <c r="AU136" s="16" t="s">
        <v>78</v>
      </c>
    </row>
    <row r="137" spans="2:47" s="1" customFormat="1" ht="29.25">
      <c r="B137" s="30"/>
      <c r="D137" s="158" t="s">
        <v>154</v>
      </c>
      <c r="F137" s="161" t="s">
        <v>417</v>
      </c>
      <c r="I137" s="91"/>
      <c r="L137" s="30"/>
      <c r="M137" s="160"/>
      <c r="N137" s="49"/>
      <c r="O137" s="49"/>
      <c r="P137" s="49"/>
      <c r="Q137" s="49"/>
      <c r="R137" s="49"/>
      <c r="S137" s="49"/>
      <c r="T137" s="50"/>
      <c r="AT137" s="16" t="s">
        <v>154</v>
      </c>
      <c r="AU137" s="16" t="s">
        <v>78</v>
      </c>
    </row>
    <row r="138" spans="2:65" s="1" customFormat="1" ht="16.5" customHeight="1">
      <c r="B138" s="145"/>
      <c r="C138" s="146" t="s">
        <v>193</v>
      </c>
      <c r="D138" s="146" t="s">
        <v>145</v>
      </c>
      <c r="E138" s="147" t="s">
        <v>427</v>
      </c>
      <c r="F138" s="148" t="s">
        <v>428</v>
      </c>
      <c r="G138" s="149" t="s">
        <v>148</v>
      </c>
      <c r="H138" s="150">
        <v>136.041</v>
      </c>
      <c r="I138" s="151"/>
      <c r="J138" s="152">
        <f>ROUND(I138*H138,2)</f>
        <v>0</v>
      </c>
      <c r="K138" s="148" t="s">
        <v>149</v>
      </c>
      <c r="L138" s="30"/>
      <c r="M138" s="153" t="s">
        <v>1</v>
      </c>
      <c r="N138" s="154" t="s">
        <v>40</v>
      </c>
      <c r="O138" s="49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AR138" s="16" t="s">
        <v>150</v>
      </c>
      <c r="AT138" s="16" t="s">
        <v>145</v>
      </c>
      <c r="AU138" s="16" t="s">
        <v>78</v>
      </c>
      <c r="AY138" s="16" t="s">
        <v>143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6" t="s">
        <v>76</v>
      </c>
      <c r="BK138" s="157">
        <f>ROUND(I138*H138,2)</f>
        <v>0</v>
      </c>
      <c r="BL138" s="16" t="s">
        <v>150</v>
      </c>
      <c r="BM138" s="16" t="s">
        <v>429</v>
      </c>
    </row>
    <row r="139" spans="2:47" s="1" customFormat="1" ht="11.25">
      <c r="B139" s="30"/>
      <c r="D139" s="158" t="s">
        <v>152</v>
      </c>
      <c r="F139" s="159" t="s">
        <v>430</v>
      </c>
      <c r="I139" s="91"/>
      <c r="L139" s="30"/>
      <c r="M139" s="160"/>
      <c r="N139" s="49"/>
      <c r="O139" s="49"/>
      <c r="P139" s="49"/>
      <c r="Q139" s="49"/>
      <c r="R139" s="49"/>
      <c r="S139" s="49"/>
      <c r="T139" s="50"/>
      <c r="AT139" s="16" t="s">
        <v>152</v>
      </c>
      <c r="AU139" s="16" t="s">
        <v>78</v>
      </c>
    </row>
    <row r="140" spans="2:51" s="12" customFormat="1" ht="11.25">
      <c r="B140" s="162"/>
      <c r="D140" s="158" t="s">
        <v>156</v>
      </c>
      <c r="E140" s="163" t="s">
        <v>1</v>
      </c>
      <c r="F140" s="164" t="s">
        <v>807</v>
      </c>
      <c r="H140" s="165">
        <v>136.041</v>
      </c>
      <c r="I140" s="166"/>
      <c r="L140" s="162"/>
      <c r="M140" s="167"/>
      <c r="N140" s="168"/>
      <c r="O140" s="168"/>
      <c r="P140" s="168"/>
      <c r="Q140" s="168"/>
      <c r="R140" s="168"/>
      <c r="S140" s="168"/>
      <c r="T140" s="169"/>
      <c r="AT140" s="163" t="s">
        <v>156</v>
      </c>
      <c r="AU140" s="163" t="s">
        <v>78</v>
      </c>
      <c r="AV140" s="12" t="s">
        <v>78</v>
      </c>
      <c r="AW140" s="12" t="s">
        <v>32</v>
      </c>
      <c r="AX140" s="12" t="s">
        <v>76</v>
      </c>
      <c r="AY140" s="163" t="s">
        <v>143</v>
      </c>
    </row>
    <row r="141" spans="2:65" s="1" customFormat="1" ht="16.5" customHeight="1">
      <c r="B141" s="145"/>
      <c r="C141" s="146" t="s">
        <v>198</v>
      </c>
      <c r="D141" s="146" t="s">
        <v>145</v>
      </c>
      <c r="E141" s="147" t="s">
        <v>432</v>
      </c>
      <c r="F141" s="148" t="s">
        <v>433</v>
      </c>
      <c r="G141" s="149" t="s">
        <v>222</v>
      </c>
      <c r="H141" s="150">
        <v>523.6</v>
      </c>
      <c r="I141" s="151"/>
      <c r="J141" s="152">
        <f>ROUND(I141*H141,2)</f>
        <v>0</v>
      </c>
      <c r="K141" s="148" t="s">
        <v>149</v>
      </c>
      <c r="L141" s="30"/>
      <c r="M141" s="153" t="s">
        <v>1</v>
      </c>
      <c r="N141" s="154" t="s">
        <v>40</v>
      </c>
      <c r="O141" s="49"/>
      <c r="P141" s="155">
        <f>O141*H141</f>
        <v>0</v>
      </c>
      <c r="Q141" s="155">
        <v>0.0007</v>
      </c>
      <c r="R141" s="155">
        <f>Q141*H141</f>
        <v>0.36652</v>
      </c>
      <c r="S141" s="155">
        <v>0</v>
      </c>
      <c r="T141" s="156">
        <f>S141*H141</f>
        <v>0</v>
      </c>
      <c r="AR141" s="16" t="s">
        <v>150</v>
      </c>
      <c r="AT141" s="16" t="s">
        <v>145</v>
      </c>
      <c r="AU141" s="16" t="s">
        <v>78</v>
      </c>
      <c r="AY141" s="16" t="s">
        <v>143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6" t="s">
        <v>76</v>
      </c>
      <c r="BK141" s="157">
        <f>ROUND(I141*H141,2)</f>
        <v>0</v>
      </c>
      <c r="BL141" s="16" t="s">
        <v>150</v>
      </c>
      <c r="BM141" s="16" t="s">
        <v>434</v>
      </c>
    </row>
    <row r="142" spans="2:47" s="1" customFormat="1" ht="11.25">
      <c r="B142" s="30"/>
      <c r="D142" s="158" t="s">
        <v>152</v>
      </c>
      <c r="F142" s="159" t="s">
        <v>435</v>
      </c>
      <c r="I142" s="91"/>
      <c r="L142" s="30"/>
      <c r="M142" s="160"/>
      <c r="N142" s="49"/>
      <c r="O142" s="49"/>
      <c r="P142" s="49"/>
      <c r="Q142" s="49"/>
      <c r="R142" s="49"/>
      <c r="S142" s="49"/>
      <c r="T142" s="50"/>
      <c r="AT142" s="16" t="s">
        <v>152</v>
      </c>
      <c r="AU142" s="16" t="s">
        <v>78</v>
      </c>
    </row>
    <row r="143" spans="2:47" s="1" customFormat="1" ht="19.5">
      <c r="B143" s="30"/>
      <c r="D143" s="158" t="s">
        <v>154</v>
      </c>
      <c r="F143" s="161" t="s">
        <v>410</v>
      </c>
      <c r="I143" s="91"/>
      <c r="L143" s="30"/>
      <c r="M143" s="160"/>
      <c r="N143" s="49"/>
      <c r="O143" s="49"/>
      <c r="P143" s="49"/>
      <c r="Q143" s="49"/>
      <c r="R143" s="49"/>
      <c r="S143" s="49"/>
      <c r="T143" s="50"/>
      <c r="AT143" s="16" t="s">
        <v>154</v>
      </c>
      <c r="AU143" s="16" t="s">
        <v>78</v>
      </c>
    </row>
    <row r="144" spans="2:51" s="13" customFormat="1" ht="11.25">
      <c r="B144" s="170"/>
      <c r="D144" s="158" t="s">
        <v>156</v>
      </c>
      <c r="E144" s="171" t="s">
        <v>1</v>
      </c>
      <c r="F144" s="172" t="s">
        <v>436</v>
      </c>
      <c r="H144" s="171" t="s">
        <v>1</v>
      </c>
      <c r="I144" s="173"/>
      <c r="L144" s="170"/>
      <c r="M144" s="174"/>
      <c r="N144" s="175"/>
      <c r="O144" s="175"/>
      <c r="P144" s="175"/>
      <c r="Q144" s="175"/>
      <c r="R144" s="175"/>
      <c r="S144" s="175"/>
      <c r="T144" s="176"/>
      <c r="AT144" s="171" t="s">
        <v>156</v>
      </c>
      <c r="AU144" s="171" t="s">
        <v>78</v>
      </c>
      <c r="AV144" s="13" t="s">
        <v>76</v>
      </c>
      <c r="AW144" s="13" t="s">
        <v>32</v>
      </c>
      <c r="AX144" s="13" t="s">
        <v>69</v>
      </c>
      <c r="AY144" s="171" t="s">
        <v>143</v>
      </c>
    </row>
    <row r="145" spans="2:51" s="12" customFormat="1" ht="11.25">
      <c r="B145" s="162"/>
      <c r="D145" s="158" t="s">
        <v>156</v>
      </c>
      <c r="E145" s="163" t="s">
        <v>1</v>
      </c>
      <c r="F145" s="164" t="s">
        <v>808</v>
      </c>
      <c r="H145" s="165">
        <v>523.6</v>
      </c>
      <c r="I145" s="166"/>
      <c r="L145" s="162"/>
      <c r="M145" s="167"/>
      <c r="N145" s="168"/>
      <c r="O145" s="168"/>
      <c r="P145" s="168"/>
      <c r="Q145" s="168"/>
      <c r="R145" s="168"/>
      <c r="S145" s="168"/>
      <c r="T145" s="169"/>
      <c r="AT145" s="163" t="s">
        <v>156</v>
      </c>
      <c r="AU145" s="163" t="s">
        <v>78</v>
      </c>
      <c r="AV145" s="12" t="s">
        <v>78</v>
      </c>
      <c r="AW145" s="12" t="s">
        <v>32</v>
      </c>
      <c r="AX145" s="12" t="s">
        <v>76</v>
      </c>
      <c r="AY145" s="163" t="s">
        <v>143</v>
      </c>
    </row>
    <row r="146" spans="2:65" s="1" customFormat="1" ht="16.5" customHeight="1">
      <c r="B146" s="145"/>
      <c r="C146" s="146" t="s">
        <v>268</v>
      </c>
      <c r="D146" s="146" t="s">
        <v>145</v>
      </c>
      <c r="E146" s="147" t="s">
        <v>438</v>
      </c>
      <c r="F146" s="148" t="s">
        <v>439</v>
      </c>
      <c r="G146" s="149" t="s">
        <v>222</v>
      </c>
      <c r="H146" s="150">
        <v>523.6</v>
      </c>
      <c r="I146" s="151"/>
      <c r="J146" s="152">
        <f>ROUND(I146*H146,2)</f>
        <v>0</v>
      </c>
      <c r="K146" s="148" t="s">
        <v>149</v>
      </c>
      <c r="L146" s="30"/>
      <c r="M146" s="153" t="s">
        <v>1</v>
      </c>
      <c r="N146" s="154" t="s">
        <v>40</v>
      </c>
      <c r="O146" s="49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AR146" s="16" t="s">
        <v>150</v>
      </c>
      <c r="AT146" s="16" t="s">
        <v>145</v>
      </c>
      <c r="AU146" s="16" t="s">
        <v>78</v>
      </c>
      <c r="AY146" s="16" t="s">
        <v>143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6" t="s">
        <v>76</v>
      </c>
      <c r="BK146" s="157">
        <f>ROUND(I146*H146,2)</f>
        <v>0</v>
      </c>
      <c r="BL146" s="16" t="s">
        <v>150</v>
      </c>
      <c r="BM146" s="16" t="s">
        <v>440</v>
      </c>
    </row>
    <row r="147" spans="2:47" s="1" customFormat="1" ht="11.25">
      <c r="B147" s="30"/>
      <c r="D147" s="158" t="s">
        <v>152</v>
      </c>
      <c r="F147" s="159" t="s">
        <v>441</v>
      </c>
      <c r="I147" s="91"/>
      <c r="L147" s="30"/>
      <c r="M147" s="160"/>
      <c r="N147" s="49"/>
      <c r="O147" s="49"/>
      <c r="P147" s="49"/>
      <c r="Q147" s="49"/>
      <c r="R147" s="49"/>
      <c r="S147" s="49"/>
      <c r="T147" s="50"/>
      <c r="AT147" s="16" t="s">
        <v>152</v>
      </c>
      <c r="AU147" s="16" t="s">
        <v>78</v>
      </c>
    </row>
    <row r="148" spans="2:65" s="1" customFormat="1" ht="16.5" customHeight="1">
      <c r="B148" s="145"/>
      <c r="C148" s="146" t="s">
        <v>273</v>
      </c>
      <c r="D148" s="146" t="s">
        <v>145</v>
      </c>
      <c r="E148" s="147" t="s">
        <v>442</v>
      </c>
      <c r="F148" s="148" t="s">
        <v>443</v>
      </c>
      <c r="G148" s="149" t="s">
        <v>148</v>
      </c>
      <c r="H148" s="150">
        <v>1832.6</v>
      </c>
      <c r="I148" s="151"/>
      <c r="J148" s="152">
        <f>ROUND(I148*H148,2)</f>
        <v>0</v>
      </c>
      <c r="K148" s="148" t="s">
        <v>149</v>
      </c>
      <c r="L148" s="30"/>
      <c r="M148" s="153" t="s">
        <v>1</v>
      </c>
      <c r="N148" s="154" t="s">
        <v>40</v>
      </c>
      <c r="O148" s="49"/>
      <c r="P148" s="155">
        <f>O148*H148</f>
        <v>0</v>
      </c>
      <c r="Q148" s="155">
        <v>0.00046</v>
      </c>
      <c r="R148" s="155">
        <f>Q148*H148</f>
        <v>0.842996</v>
      </c>
      <c r="S148" s="155">
        <v>0</v>
      </c>
      <c r="T148" s="156">
        <f>S148*H148</f>
        <v>0</v>
      </c>
      <c r="AR148" s="16" t="s">
        <v>150</v>
      </c>
      <c r="AT148" s="16" t="s">
        <v>145</v>
      </c>
      <c r="AU148" s="16" t="s">
        <v>78</v>
      </c>
      <c r="AY148" s="16" t="s">
        <v>143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6" t="s">
        <v>76</v>
      </c>
      <c r="BK148" s="157">
        <f>ROUND(I148*H148,2)</f>
        <v>0</v>
      </c>
      <c r="BL148" s="16" t="s">
        <v>150</v>
      </c>
      <c r="BM148" s="16" t="s">
        <v>444</v>
      </c>
    </row>
    <row r="149" spans="2:47" s="1" customFormat="1" ht="11.25">
      <c r="B149" s="30"/>
      <c r="D149" s="158" t="s">
        <v>152</v>
      </c>
      <c r="F149" s="159" t="s">
        <v>445</v>
      </c>
      <c r="I149" s="91"/>
      <c r="L149" s="30"/>
      <c r="M149" s="160"/>
      <c r="N149" s="49"/>
      <c r="O149" s="49"/>
      <c r="P149" s="49"/>
      <c r="Q149" s="49"/>
      <c r="R149" s="49"/>
      <c r="S149" s="49"/>
      <c r="T149" s="50"/>
      <c r="AT149" s="16" t="s">
        <v>152</v>
      </c>
      <c r="AU149" s="16" t="s">
        <v>78</v>
      </c>
    </row>
    <row r="150" spans="2:51" s="13" customFormat="1" ht="11.25">
      <c r="B150" s="170"/>
      <c r="D150" s="158" t="s">
        <v>156</v>
      </c>
      <c r="E150" s="171" t="s">
        <v>1</v>
      </c>
      <c r="F150" s="172" t="s">
        <v>436</v>
      </c>
      <c r="H150" s="171" t="s">
        <v>1</v>
      </c>
      <c r="I150" s="173"/>
      <c r="L150" s="170"/>
      <c r="M150" s="174"/>
      <c r="N150" s="175"/>
      <c r="O150" s="175"/>
      <c r="P150" s="175"/>
      <c r="Q150" s="175"/>
      <c r="R150" s="175"/>
      <c r="S150" s="175"/>
      <c r="T150" s="176"/>
      <c r="AT150" s="171" t="s">
        <v>156</v>
      </c>
      <c r="AU150" s="171" t="s">
        <v>78</v>
      </c>
      <c r="AV150" s="13" t="s">
        <v>76</v>
      </c>
      <c r="AW150" s="13" t="s">
        <v>32</v>
      </c>
      <c r="AX150" s="13" t="s">
        <v>69</v>
      </c>
      <c r="AY150" s="171" t="s">
        <v>143</v>
      </c>
    </row>
    <row r="151" spans="2:51" s="12" customFormat="1" ht="11.25">
      <c r="B151" s="162"/>
      <c r="D151" s="158" t="s">
        <v>156</v>
      </c>
      <c r="E151" s="163" t="s">
        <v>1</v>
      </c>
      <c r="F151" s="164" t="s">
        <v>809</v>
      </c>
      <c r="H151" s="165">
        <v>1832.6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156</v>
      </c>
      <c r="AU151" s="163" t="s">
        <v>78</v>
      </c>
      <c r="AV151" s="12" t="s">
        <v>78</v>
      </c>
      <c r="AW151" s="12" t="s">
        <v>32</v>
      </c>
      <c r="AX151" s="12" t="s">
        <v>76</v>
      </c>
      <c r="AY151" s="163" t="s">
        <v>143</v>
      </c>
    </row>
    <row r="152" spans="2:65" s="1" customFormat="1" ht="16.5" customHeight="1">
      <c r="B152" s="145"/>
      <c r="C152" s="146" t="s">
        <v>334</v>
      </c>
      <c r="D152" s="146" t="s">
        <v>145</v>
      </c>
      <c r="E152" s="147" t="s">
        <v>447</v>
      </c>
      <c r="F152" s="148" t="s">
        <v>448</v>
      </c>
      <c r="G152" s="149" t="s">
        <v>148</v>
      </c>
      <c r="H152" s="150">
        <v>1832.6</v>
      </c>
      <c r="I152" s="151"/>
      <c r="J152" s="152">
        <f>ROUND(I152*H152,2)</f>
        <v>0</v>
      </c>
      <c r="K152" s="148" t="s">
        <v>149</v>
      </c>
      <c r="L152" s="30"/>
      <c r="M152" s="153" t="s">
        <v>1</v>
      </c>
      <c r="N152" s="154" t="s">
        <v>40</v>
      </c>
      <c r="O152" s="49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AR152" s="16" t="s">
        <v>150</v>
      </c>
      <c r="AT152" s="16" t="s">
        <v>145</v>
      </c>
      <c r="AU152" s="16" t="s">
        <v>78</v>
      </c>
      <c r="AY152" s="16" t="s">
        <v>143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6" t="s">
        <v>76</v>
      </c>
      <c r="BK152" s="157">
        <f>ROUND(I152*H152,2)</f>
        <v>0</v>
      </c>
      <c r="BL152" s="16" t="s">
        <v>150</v>
      </c>
      <c r="BM152" s="16" t="s">
        <v>449</v>
      </c>
    </row>
    <row r="153" spans="2:47" s="1" customFormat="1" ht="11.25">
      <c r="B153" s="30"/>
      <c r="D153" s="158" t="s">
        <v>152</v>
      </c>
      <c r="F153" s="159" t="s">
        <v>450</v>
      </c>
      <c r="I153" s="91"/>
      <c r="L153" s="30"/>
      <c r="M153" s="160"/>
      <c r="N153" s="49"/>
      <c r="O153" s="49"/>
      <c r="P153" s="49"/>
      <c r="Q153" s="49"/>
      <c r="R153" s="49"/>
      <c r="S153" s="49"/>
      <c r="T153" s="50"/>
      <c r="AT153" s="16" t="s">
        <v>152</v>
      </c>
      <c r="AU153" s="16" t="s">
        <v>78</v>
      </c>
    </row>
    <row r="154" spans="2:65" s="1" customFormat="1" ht="16.5" customHeight="1">
      <c r="B154" s="145"/>
      <c r="C154" s="146" t="s">
        <v>337</v>
      </c>
      <c r="D154" s="146" t="s">
        <v>145</v>
      </c>
      <c r="E154" s="147" t="s">
        <v>451</v>
      </c>
      <c r="F154" s="148" t="s">
        <v>452</v>
      </c>
      <c r="G154" s="149" t="s">
        <v>148</v>
      </c>
      <c r="H154" s="150">
        <v>299.29</v>
      </c>
      <c r="I154" s="151"/>
      <c r="J154" s="152">
        <f>ROUND(I154*H154,2)</f>
        <v>0</v>
      </c>
      <c r="K154" s="148" t="s">
        <v>149</v>
      </c>
      <c r="L154" s="30"/>
      <c r="M154" s="153" t="s">
        <v>1</v>
      </c>
      <c r="N154" s="154" t="s">
        <v>40</v>
      </c>
      <c r="O154" s="49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AR154" s="16" t="s">
        <v>150</v>
      </c>
      <c r="AT154" s="16" t="s">
        <v>145</v>
      </c>
      <c r="AU154" s="16" t="s">
        <v>78</v>
      </c>
      <c r="AY154" s="16" t="s">
        <v>143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6" t="s">
        <v>76</v>
      </c>
      <c r="BK154" s="157">
        <f>ROUND(I154*H154,2)</f>
        <v>0</v>
      </c>
      <c r="BL154" s="16" t="s">
        <v>150</v>
      </c>
      <c r="BM154" s="16" t="s">
        <v>453</v>
      </c>
    </row>
    <row r="155" spans="2:47" s="1" customFormat="1" ht="19.5">
      <c r="B155" s="30"/>
      <c r="D155" s="158" t="s">
        <v>152</v>
      </c>
      <c r="F155" s="159" t="s">
        <v>454</v>
      </c>
      <c r="I155" s="91"/>
      <c r="L155" s="30"/>
      <c r="M155" s="160"/>
      <c r="N155" s="49"/>
      <c r="O155" s="49"/>
      <c r="P155" s="49"/>
      <c r="Q155" s="49"/>
      <c r="R155" s="49"/>
      <c r="S155" s="49"/>
      <c r="T155" s="50"/>
      <c r="AT155" s="16" t="s">
        <v>152</v>
      </c>
      <c r="AU155" s="16" t="s">
        <v>78</v>
      </c>
    </row>
    <row r="156" spans="2:51" s="12" customFormat="1" ht="11.25">
      <c r="B156" s="162"/>
      <c r="D156" s="158" t="s">
        <v>156</v>
      </c>
      <c r="E156" s="163" t="s">
        <v>1</v>
      </c>
      <c r="F156" s="164" t="s">
        <v>810</v>
      </c>
      <c r="H156" s="165">
        <v>299.29</v>
      </c>
      <c r="I156" s="166"/>
      <c r="L156" s="162"/>
      <c r="M156" s="167"/>
      <c r="N156" s="168"/>
      <c r="O156" s="168"/>
      <c r="P156" s="168"/>
      <c r="Q156" s="168"/>
      <c r="R156" s="168"/>
      <c r="S156" s="168"/>
      <c r="T156" s="169"/>
      <c r="AT156" s="163" t="s">
        <v>156</v>
      </c>
      <c r="AU156" s="163" t="s">
        <v>78</v>
      </c>
      <c r="AV156" s="12" t="s">
        <v>78</v>
      </c>
      <c r="AW156" s="12" t="s">
        <v>32</v>
      </c>
      <c r="AX156" s="12" t="s">
        <v>76</v>
      </c>
      <c r="AY156" s="163" t="s">
        <v>143</v>
      </c>
    </row>
    <row r="157" spans="2:65" s="1" customFormat="1" ht="16.5" customHeight="1">
      <c r="B157" s="145"/>
      <c r="C157" s="146" t="s">
        <v>8</v>
      </c>
      <c r="D157" s="146" t="s">
        <v>145</v>
      </c>
      <c r="E157" s="147" t="s">
        <v>171</v>
      </c>
      <c r="F157" s="148" t="s">
        <v>456</v>
      </c>
      <c r="G157" s="149" t="s">
        <v>148</v>
      </c>
      <c r="H157" s="150">
        <v>655.764</v>
      </c>
      <c r="I157" s="151"/>
      <c r="J157" s="152">
        <f>ROUND(I157*H157,2)</f>
        <v>0</v>
      </c>
      <c r="K157" s="148" t="s">
        <v>149</v>
      </c>
      <c r="L157" s="30"/>
      <c r="M157" s="153" t="s">
        <v>1</v>
      </c>
      <c r="N157" s="154" t="s">
        <v>40</v>
      </c>
      <c r="O157" s="49"/>
      <c r="P157" s="155">
        <f>O157*H157</f>
        <v>0</v>
      </c>
      <c r="Q157" s="155">
        <v>0</v>
      </c>
      <c r="R157" s="155">
        <f>Q157*H157</f>
        <v>0</v>
      </c>
      <c r="S157" s="155">
        <v>0</v>
      </c>
      <c r="T157" s="156">
        <f>S157*H157</f>
        <v>0</v>
      </c>
      <c r="AR157" s="16" t="s">
        <v>150</v>
      </c>
      <c r="AT157" s="16" t="s">
        <v>145</v>
      </c>
      <c r="AU157" s="16" t="s">
        <v>78</v>
      </c>
      <c r="AY157" s="16" t="s">
        <v>143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6" t="s">
        <v>76</v>
      </c>
      <c r="BK157" s="157">
        <f>ROUND(I157*H157,2)</f>
        <v>0</v>
      </c>
      <c r="BL157" s="16" t="s">
        <v>150</v>
      </c>
      <c r="BM157" s="16" t="s">
        <v>321</v>
      </c>
    </row>
    <row r="158" spans="2:47" s="1" customFormat="1" ht="19.5">
      <c r="B158" s="30"/>
      <c r="D158" s="158" t="s">
        <v>152</v>
      </c>
      <c r="F158" s="159" t="s">
        <v>174</v>
      </c>
      <c r="I158" s="91"/>
      <c r="L158" s="30"/>
      <c r="M158" s="160"/>
      <c r="N158" s="49"/>
      <c r="O158" s="49"/>
      <c r="P158" s="49"/>
      <c r="Q158" s="49"/>
      <c r="R158" s="49"/>
      <c r="S158" s="49"/>
      <c r="T158" s="50"/>
      <c r="AT158" s="16" t="s">
        <v>152</v>
      </c>
      <c r="AU158" s="16" t="s">
        <v>78</v>
      </c>
    </row>
    <row r="159" spans="2:51" s="13" customFormat="1" ht="11.25">
      <c r="B159" s="170"/>
      <c r="D159" s="158" t="s">
        <v>156</v>
      </c>
      <c r="E159" s="171" t="s">
        <v>1</v>
      </c>
      <c r="F159" s="172" t="s">
        <v>457</v>
      </c>
      <c r="H159" s="171" t="s">
        <v>1</v>
      </c>
      <c r="I159" s="173"/>
      <c r="L159" s="170"/>
      <c r="M159" s="174"/>
      <c r="N159" s="175"/>
      <c r="O159" s="175"/>
      <c r="P159" s="175"/>
      <c r="Q159" s="175"/>
      <c r="R159" s="175"/>
      <c r="S159" s="175"/>
      <c r="T159" s="176"/>
      <c r="AT159" s="171" t="s">
        <v>156</v>
      </c>
      <c r="AU159" s="171" t="s">
        <v>78</v>
      </c>
      <c r="AV159" s="13" t="s">
        <v>76</v>
      </c>
      <c r="AW159" s="13" t="s">
        <v>32</v>
      </c>
      <c r="AX159" s="13" t="s">
        <v>69</v>
      </c>
      <c r="AY159" s="171" t="s">
        <v>143</v>
      </c>
    </row>
    <row r="160" spans="2:51" s="12" customFormat="1" ht="11.25">
      <c r="B160" s="162"/>
      <c r="D160" s="158" t="s">
        <v>156</v>
      </c>
      <c r="E160" s="163" t="s">
        <v>1</v>
      </c>
      <c r="F160" s="164" t="s">
        <v>811</v>
      </c>
      <c r="H160" s="165">
        <v>111.6</v>
      </c>
      <c r="I160" s="166"/>
      <c r="L160" s="162"/>
      <c r="M160" s="167"/>
      <c r="N160" s="168"/>
      <c r="O160" s="168"/>
      <c r="P160" s="168"/>
      <c r="Q160" s="168"/>
      <c r="R160" s="168"/>
      <c r="S160" s="168"/>
      <c r="T160" s="169"/>
      <c r="AT160" s="163" t="s">
        <v>156</v>
      </c>
      <c r="AU160" s="163" t="s">
        <v>78</v>
      </c>
      <c r="AV160" s="12" t="s">
        <v>78</v>
      </c>
      <c r="AW160" s="12" t="s">
        <v>32</v>
      </c>
      <c r="AX160" s="12" t="s">
        <v>69</v>
      </c>
      <c r="AY160" s="163" t="s">
        <v>143</v>
      </c>
    </row>
    <row r="161" spans="2:51" s="13" customFormat="1" ht="11.25">
      <c r="B161" s="170"/>
      <c r="D161" s="158" t="s">
        <v>156</v>
      </c>
      <c r="E161" s="171" t="s">
        <v>1</v>
      </c>
      <c r="F161" s="172" t="s">
        <v>330</v>
      </c>
      <c r="H161" s="171" t="s">
        <v>1</v>
      </c>
      <c r="I161" s="173"/>
      <c r="L161" s="170"/>
      <c r="M161" s="174"/>
      <c r="N161" s="175"/>
      <c r="O161" s="175"/>
      <c r="P161" s="175"/>
      <c r="Q161" s="175"/>
      <c r="R161" s="175"/>
      <c r="S161" s="175"/>
      <c r="T161" s="176"/>
      <c r="AT161" s="171" t="s">
        <v>156</v>
      </c>
      <c r="AU161" s="171" t="s">
        <v>78</v>
      </c>
      <c r="AV161" s="13" t="s">
        <v>76</v>
      </c>
      <c r="AW161" s="13" t="s">
        <v>32</v>
      </c>
      <c r="AX161" s="13" t="s">
        <v>69</v>
      </c>
      <c r="AY161" s="171" t="s">
        <v>143</v>
      </c>
    </row>
    <row r="162" spans="2:51" s="12" customFormat="1" ht="11.25">
      <c r="B162" s="162"/>
      <c r="D162" s="158" t="s">
        <v>156</v>
      </c>
      <c r="E162" s="163" t="s">
        <v>1</v>
      </c>
      <c r="F162" s="164" t="s">
        <v>812</v>
      </c>
      <c r="H162" s="165">
        <v>544.164</v>
      </c>
      <c r="I162" s="166"/>
      <c r="L162" s="162"/>
      <c r="M162" s="167"/>
      <c r="N162" s="168"/>
      <c r="O162" s="168"/>
      <c r="P162" s="168"/>
      <c r="Q162" s="168"/>
      <c r="R162" s="168"/>
      <c r="S162" s="168"/>
      <c r="T162" s="169"/>
      <c r="AT162" s="163" t="s">
        <v>156</v>
      </c>
      <c r="AU162" s="163" t="s">
        <v>78</v>
      </c>
      <c r="AV162" s="12" t="s">
        <v>78</v>
      </c>
      <c r="AW162" s="12" t="s">
        <v>32</v>
      </c>
      <c r="AX162" s="12" t="s">
        <v>69</v>
      </c>
      <c r="AY162" s="163" t="s">
        <v>143</v>
      </c>
    </row>
    <row r="163" spans="2:51" s="14" customFormat="1" ht="11.25">
      <c r="B163" s="183"/>
      <c r="D163" s="158" t="s">
        <v>156</v>
      </c>
      <c r="E163" s="184" t="s">
        <v>1</v>
      </c>
      <c r="F163" s="185" t="s">
        <v>422</v>
      </c>
      <c r="H163" s="186">
        <v>655.764</v>
      </c>
      <c r="I163" s="187"/>
      <c r="L163" s="183"/>
      <c r="M163" s="188"/>
      <c r="N163" s="189"/>
      <c r="O163" s="189"/>
      <c r="P163" s="189"/>
      <c r="Q163" s="189"/>
      <c r="R163" s="189"/>
      <c r="S163" s="189"/>
      <c r="T163" s="190"/>
      <c r="AT163" s="184" t="s">
        <v>156</v>
      </c>
      <c r="AU163" s="184" t="s">
        <v>78</v>
      </c>
      <c r="AV163" s="14" t="s">
        <v>150</v>
      </c>
      <c r="AW163" s="14" t="s">
        <v>32</v>
      </c>
      <c r="AX163" s="14" t="s">
        <v>76</v>
      </c>
      <c r="AY163" s="184" t="s">
        <v>143</v>
      </c>
    </row>
    <row r="164" spans="2:65" s="1" customFormat="1" ht="16.5" customHeight="1">
      <c r="B164" s="145"/>
      <c r="C164" s="146" t="s">
        <v>344</v>
      </c>
      <c r="D164" s="146" t="s">
        <v>145</v>
      </c>
      <c r="E164" s="147" t="s">
        <v>322</v>
      </c>
      <c r="F164" s="148" t="s">
        <v>460</v>
      </c>
      <c r="G164" s="149" t="s">
        <v>148</v>
      </c>
      <c r="H164" s="150">
        <v>345.6</v>
      </c>
      <c r="I164" s="151"/>
      <c r="J164" s="152">
        <f>ROUND(I164*H164,2)</f>
        <v>0</v>
      </c>
      <c r="K164" s="148" t="s">
        <v>1</v>
      </c>
      <c r="L164" s="30"/>
      <c r="M164" s="153" t="s">
        <v>1</v>
      </c>
      <c r="N164" s="154" t="s">
        <v>40</v>
      </c>
      <c r="O164" s="49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AR164" s="16" t="s">
        <v>150</v>
      </c>
      <c r="AT164" s="16" t="s">
        <v>145</v>
      </c>
      <c r="AU164" s="16" t="s">
        <v>78</v>
      </c>
      <c r="AY164" s="16" t="s">
        <v>143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6" t="s">
        <v>76</v>
      </c>
      <c r="BK164" s="157">
        <f>ROUND(I164*H164,2)</f>
        <v>0</v>
      </c>
      <c r="BL164" s="16" t="s">
        <v>150</v>
      </c>
      <c r="BM164" s="16" t="s">
        <v>324</v>
      </c>
    </row>
    <row r="165" spans="2:47" s="1" customFormat="1" ht="19.5">
      <c r="B165" s="30"/>
      <c r="D165" s="158" t="s">
        <v>152</v>
      </c>
      <c r="F165" s="159" t="s">
        <v>174</v>
      </c>
      <c r="I165" s="91"/>
      <c r="L165" s="30"/>
      <c r="M165" s="160"/>
      <c r="N165" s="49"/>
      <c r="O165" s="49"/>
      <c r="P165" s="49"/>
      <c r="Q165" s="49"/>
      <c r="R165" s="49"/>
      <c r="S165" s="49"/>
      <c r="T165" s="50"/>
      <c r="AT165" s="16" t="s">
        <v>152</v>
      </c>
      <c r="AU165" s="16" t="s">
        <v>78</v>
      </c>
    </row>
    <row r="166" spans="2:65" s="1" customFormat="1" ht="16.5" customHeight="1">
      <c r="B166" s="145"/>
      <c r="C166" s="146" t="s">
        <v>347</v>
      </c>
      <c r="D166" s="146" t="s">
        <v>145</v>
      </c>
      <c r="E166" s="147" t="s">
        <v>325</v>
      </c>
      <c r="F166" s="148" t="s">
        <v>326</v>
      </c>
      <c r="G166" s="149" t="s">
        <v>148</v>
      </c>
      <c r="H166" s="150">
        <v>40</v>
      </c>
      <c r="I166" s="151"/>
      <c r="J166" s="152">
        <f>ROUND(I166*H166,2)</f>
        <v>0</v>
      </c>
      <c r="K166" s="148" t="s">
        <v>1</v>
      </c>
      <c r="L166" s="30"/>
      <c r="M166" s="153" t="s">
        <v>1</v>
      </c>
      <c r="N166" s="154" t="s">
        <v>40</v>
      </c>
      <c r="O166" s="49"/>
      <c r="P166" s="155">
        <f>O166*H166</f>
        <v>0</v>
      </c>
      <c r="Q166" s="155">
        <v>0</v>
      </c>
      <c r="R166" s="155">
        <f>Q166*H166</f>
        <v>0</v>
      </c>
      <c r="S166" s="155">
        <v>0</v>
      </c>
      <c r="T166" s="156">
        <f>S166*H166</f>
        <v>0</v>
      </c>
      <c r="AR166" s="16" t="s">
        <v>150</v>
      </c>
      <c r="AT166" s="16" t="s">
        <v>145</v>
      </c>
      <c r="AU166" s="16" t="s">
        <v>78</v>
      </c>
      <c r="AY166" s="16" t="s">
        <v>143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6" t="s">
        <v>76</v>
      </c>
      <c r="BK166" s="157">
        <f>ROUND(I166*H166,2)</f>
        <v>0</v>
      </c>
      <c r="BL166" s="16" t="s">
        <v>150</v>
      </c>
      <c r="BM166" s="16" t="s">
        <v>327</v>
      </c>
    </row>
    <row r="167" spans="2:47" s="1" customFormat="1" ht="19.5">
      <c r="B167" s="30"/>
      <c r="D167" s="158" t="s">
        <v>152</v>
      </c>
      <c r="F167" s="159" t="s">
        <v>174</v>
      </c>
      <c r="I167" s="91"/>
      <c r="L167" s="30"/>
      <c r="M167" s="160"/>
      <c r="N167" s="49"/>
      <c r="O167" s="49"/>
      <c r="P167" s="49"/>
      <c r="Q167" s="49"/>
      <c r="R167" s="49"/>
      <c r="S167" s="49"/>
      <c r="T167" s="50"/>
      <c r="AT167" s="16" t="s">
        <v>152</v>
      </c>
      <c r="AU167" s="16" t="s">
        <v>78</v>
      </c>
    </row>
    <row r="168" spans="2:65" s="1" customFormat="1" ht="16.5" customHeight="1">
      <c r="B168" s="145"/>
      <c r="C168" s="146" t="s">
        <v>355</v>
      </c>
      <c r="D168" s="146" t="s">
        <v>145</v>
      </c>
      <c r="E168" s="147" t="s">
        <v>178</v>
      </c>
      <c r="F168" s="148" t="s">
        <v>328</v>
      </c>
      <c r="G168" s="149" t="s">
        <v>148</v>
      </c>
      <c r="H168" s="150">
        <v>310.164</v>
      </c>
      <c r="I168" s="151"/>
      <c r="J168" s="152">
        <f>ROUND(I168*H168,2)</f>
        <v>0</v>
      </c>
      <c r="K168" s="148" t="s">
        <v>149</v>
      </c>
      <c r="L168" s="30"/>
      <c r="M168" s="153" t="s">
        <v>1</v>
      </c>
      <c r="N168" s="154" t="s">
        <v>40</v>
      </c>
      <c r="O168" s="49"/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AR168" s="16" t="s">
        <v>150</v>
      </c>
      <c r="AT168" s="16" t="s">
        <v>145</v>
      </c>
      <c r="AU168" s="16" t="s">
        <v>78</v>
      </c>
      <c r="AY168" s="16" t="s">
        <v>143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6" t="s">
        <v>76</v>
      </c>
      <c r="BK168" s="157">
        <f>ROUND(I168*H168,2)</f>
        <v>0</v>
      </c>
      <c r="BL168" s="16" t="s">
        <v>150</v>
      </c>
      <c r="BM168" s="16" t="s">
        <v>329</v>
      </c>
    </row>
    <row r="169" spans="2:47" s="1" customFormat="1" ht="19.5">
      <c r="B169" s="30"/>
      <c r="D169" s="158" t="s">
        <v>152</v>
      </c>
      <c r="F169" s="159" t="s">
        <v>181</v>
      </c>
      <c r="I169" s="91"/>
      <c r="L169" s="30"/>
      <c r="M169" s="160"/>
      <c r="N169" s="49"/>
      <c r="O169" s="49"/>
      <c r="P169" s="49"/>
      <c r="Q169" s="49"/>
      <c r="R169" s="49"/>
      <c r="S169" s="49"/>
      <c r="T169" s="50"/>
      <c r="AT169" s="16" t="s">
        <v>152</v>
      </c>
      <c r="AU169" s="16" t="s">
        <v>78</v>
      </c>
    </row>
    <row r="170" spans="2:65" s="1" customFormat="1" ht="16.5" customHeight="1">
      <c r="B170" s="145"/>
      <c r="C170" s="146" t="s">
        <v>359</v>
      </c>
      <c r="D170" s="146" t="s">
        <v>145</v>
      </c>
      <c r="E170" s="147" t="s">
        <v>183</v>
      </c>
      <c r="F170" s="148" t="s">
        <v>184</v>
      </c>
      <c r="G170" s="149" t="s">
        <v>148</v>
      </c>
      <c r="H170" s="150">
        <v>3101.64</v>
      </c>
      <c r="I170" s="151"/>
      <c r="J170" s="152">
        <f>ROUND(I170*H170,2)</f>
        <v>0</v>
      </c>
      <c r="K170" s="148" t="s">
        <v>149</v>
      </c>
      <c r="L170" s="30"/>
      <c r="M170" s="153" t="s">
        <v>1</v>
      </c>
      <c r="N170" s="154" t="s">
        <v>40</v>
      </c>
      <c r="O170" s="49"/>
      <c r="P170" s="155">
        <f>O170*H170</f>
        <v>0</v>
      </c>
      <c r="Q170" s="155">
        <v>0</v>
      </c>
      <c r="R170" s="155">
        <f>Q170*H170</f>
        <v>0</v>
      </c>
      <c r="S170" s="155">
        <v>0</v>
      </c>
      <c r="T170" s="156">
        <f>S170*H170</f>
        <v>0</v>
      </c>
      <c r="AR170" s="16" t="s">
        <v>150</v>
      </c>
      <c r="AT170" s="16" t="s">
        <v>145</v>
      </c>
      <c r="AU170" s="16" t="s">
        <v>78</v>
      </c>
      <c r="AY170" s="16" t="s">
        <v>143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6" t="s">
        <v>76</v>
      </c>
      <c r="BK170" s="157">
        <f>ROUND(I170*H170,2)</f>
        <v>0</v>
      </c>
      <c r="BL170" s="16" t="s">
        <v>150</v>
      </c>
      <c r="BM170" s="16" t="s">
        <v>332</v>
      </c>
    </row>
    <row r="171" spans="2:47" s="1" customFormat="1" ht="19.5">
      <c r="B171" s="30"/>
      <c r="D171" s="158" t="s">
        <v>152</v>
      </c>
      <c r="F171" s="159" t="s">
        <v>186</v>
      </c>
      <c r="I171" s="91"/>
      <c r="L171" s="30"/>
      <c r="M171" s="160"/>
      <c r="N171" s="49"/>
      <c r="O171" s="49"/>
      <c r="P171" s="49"/>
      <c r="Q171" s="49"/>
      <c r="R171" s="49"/>
      <c r="S171" s="49"/>
      <c r="T171" s="50"/>
      <c r="AT171" s="16" t="s">
        <v>152</v>
      </c>
      <c r="AU171" s="16" t="s">
        <v>78</v>
      </c>
    </row>
    <row r="172" spans="2:51" s="12" customFormat="1" ht="11.25">
      <c r="B172" s="162"/>
      <c r="D172" s="158" t="s">
        <v>156</v>
      </c>
      <c r="F172" s="164" t="s">
        <v>813</v>
      </c>
      <c r="H172" s="165">
        <v>3101.64</v>
      </c>
      <c r="I172" s="166"/>
      <c r="L172" s="162"/>
      <c r="M172" s="167"/>
      <c r="N172" s="168"/>
      <c r="O172" s="168"/>
      <c r="P172" s="168"/>
      <c r="Q172" s="168"/>
      <c r="R172" s="168"/>
      <c r="S172" s="168"/>
      <c r="T172" s="169"/>
      <c r="AT172" s="163" t="s">
        <v>156</v>
      </c>
      <c r="AU172" s="163" t="s">
        <v>78</v>
      </c>
      <c r="AV172" s="12" t="s">
        <v>78</v>
      </c>
      <c r="AW172" s="12" t="s">
        <v>3</v>
      </c>
      <c r="AX172" s="12" t="s">
        <v>76</v>
      </c>
      <c r="AY172" s="163" t="s">
        <v>143</v>
      </c>
    </row>
    <row r="173" spans="2:65" s="1" customFormat="1" ht="16.5" customHeight="1">
      <c r="B173" s="145"/>
      <c r="C173" s="146" t="s">
        <v>364</v>
      </c>
      <c r="D173" s="146" t="s">
        <v>145</v>
      </c>
      <c r="E173" s="147" t="s">
        <v>189</v>
      </c>
      <c r="F173" s="148" t="s">
        <v>462</v>
      </c>
      <c r="G173" s="149" t="s">
        <v>148</v>
      </c>
      <c r="H173" s="150">
        <v>345.6</v>
      </c>
      <c r="I173" s="151"/>
      <c r="J173" s="152">
        <f>ROUND(I173*H173,2)</f>
        <v>0</v>
      </c>
      <c r="K173" s="148" t="s">
        <v>149</v>
      </c>
      <c r="L173" s="30"/>
      <c r="M173" s="153" t="s">
        <v>1</v>
      </c>
      <c r="N173" s="154" t="s">
        <v>40</v>
      </c>
      <c r="O173" s="49"/>
      <c r="P173" s="155">
        <f>O173*H173</f>
        <v>0</v>
      </c>
      <c r="Q173" s="155">
        <v>0</v>
      </c>
      <c r="R173" s="155">
        <f>Q173*H173</f>
        <v>0</v>
      </c>
      <c r="S173" s="155">
        <v>0</v>
      </c>
      <c r="T173" s="156">
        <f>S173*H173</f>
        <v>0</v>
      </c>
      <c r="AR173" s="16" t="s">
        <v>150</v>
      </c>
      <c r="AT173" s="16" t="s">
        <v>145</v>
      </c>
      <c r="AU173" s="16" t="s">
        <v>78</v>
      </c>
      <c r="AY173" s="16" t="s">
        <v>143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6" t="s">
        <v>76</v>
      </c>
      <c r="BK173" s="157">
        <f>ROUND(I173*H173,2)</f>
        <v>0</v>
      </c>
      <c r="BL173" s="16" t="s">
        <v>150</v>
      </c>
      <c r="BM173" s="16" t="s">
        <v>336</v>
      </c>
    </row>
    <row r="174" spans="2:47" s="1" customFormat="1" ht="11.25">
      <c r="B174" s="30"/>
      <c r="D174" s="158" t="s">
        <v>152</v>
      </c>
      <c r="F174" s="159" t="s">
        <v>192</v>
      </c>
      <c r="I174" s="91"/>
      <c r="L174" s="30"/>
      <c r="M174" s="160"/>
      <c r="N174" s="49"/>
      <c r="O174" s="49"/>
      <c r="P174" s="49"/>
      <c r="Q174" s="49"/>
      <c r="R174" s="49"/>
      <c r="S174" s="49"/>
      <c r="T174" s="50"/>
      <c r="AT174" s="16" t="s">
        <v>152</v>
      </c>
      <c r="AU174" s="16" t="s">
        <v>78</v>
      </c>
    </row>
    <row r="175" spans="2:51" s="13" customFormat="1" ht="11.25">
      <c r="B175" s="170"/>
      <c r="D175" s="158" t="s">
        <v>156</v>
      </c>
      <c r="E175" s="171" t="s">
        <v>1</v>
      </c>
      <c r="F175" s="172" t="s">
        <v>457</v>
      </c>
      <c r="H175" s="171" t="s">
        <v>1</v>
      </c>
      <c r="I175" s="173"/>
      <c r="L175" s="170"/>
      <c r="M175" s="174"/>
      <c r="N175" s="175"/>
      <c r="O175" s="175"/>
      <c r="P175" s="175"/>
      <c r="Q175" s="175"/>
      <c r="R175" s="175"/>
      <c r="S175" s="175"/>
      <c r="T175" s="176"/>
      <c r="AT175" s="171" t="s">
        <v>156</v>
      </c>
      <c r="AU175" s="171" t="s">
        <v>78</v>
      </c>
      <c r="AV175" s="13" t="s">
        <v>76</v>
      </c>
      <c r="AW175" s="13" t="s">
        <v>32</v>
      </c>
      <c r="AX175" s="13" t="s">
        <v>69</v>
      </c>
      <c r="AY175" s="171" t="s">
        <v>143</v>
      </c>
    </row>
    <row r="176" spans="2:51" s="12" customFormat="1" ht="11.25">
      <c r="B176" s="162"/>
      <c r="D176" s="158" t="s">
        <v>156</v>
      </c>
      <c r="E176" s="163" t="s">
        <v>1</v>
      </c>
      <c r="F176" s="164" t="s">
        <v>811</v>
      </c>
      <c r="H176" s="165">
        <v>111.6</v>
      </c>
      <c r="I176" s="166"/>
      <c r="L176" s="162"/>
      <c r="M176" s="167"/>
      <c r="N176" s="168"/>
      <c r="O176" s="168"/>
      <c r="P176" s="168"/>
      <c r="Q176" s="168"/>
      <c r="R176" s="168"/>
      <c r="S176" s="168"/>
      <c r="T176" s="169"/>
      <c r="AT176" s="163" t="s">
        <v>156</v>
      </c>
      <c r="AU176" s="163" t="s">
        <v>78</v>
      </c>
      <c r="AV176" s="12" t="s">
        <v>78</v>
      </c>
      <c r="AW176" s="12" t="s">
        <v>32</v>
      </c>
      <c r="AX176" s="12" t="s">
        <v>69</v>
      </c>
      <c r="AY176" s="163" t="s">
        <v>143</v>
      </c>
    </row>
    <row r="177" spans="2:51" s="13" customFormat="1" ht="11.25">
      <c r="B177" s="170"/>
      <c r="D177" s="158" t="s">
        <v>156</v>
      </c>
      <c r="E177" s="171" t="s">
        <v>1</v>
      </c>
      <c r="F177" s="172" t="s">
        <v>463</v>
      </c>
      <c r="H177" s="171" t="s">
        <v>1</v>
      </c>
      <c r="I177" s="173"/>
      <c r="L177" s="170"/>
      <c r="M177" s="174"/>
      <c r="N177" s="175"/>
      <c r="O177" s="175"/>
      <c r="P177" s="175"/>
      <c r="Q177" s="175"/>
      <c r="R177" s="175"/>
      <c r="S177" s="175"/>
      <c r="T177" s="176"/>
      <c r="AT177" s="171" t="s">
        <v>156</v>
      </c>
      <c r="AU177" s="171" t="s">
        <v>78</v>
      </c>
      <c r="AV177" s="13" t="s">
        <v>76</v>
      </c>
      <c r="AW177" s="13" t="s">
        <v>32</v>
      </c>
      <c r="AX177" s="13" t="s">
        <v>69</v>
      </c>
      <c r="AY177" s="171" t="s">
        <v>143</v>
      </c>
    </row>
    <row r="178" spans="2:51" s="12" customFormat="1" ht="11.25">
      <c r="B178" s="162"/>
      <c r="D178" s="158" t="s">
        <v>156</v>
      </c>
      <c r="E178" s="163" t="s">
        <v>1</v>
      </c>
      <c r="F178" s="164" t="s">
        <v>814</v>
      </c>
      <c r="H178" s="165">
        <v>283.68</v>
      </c>
      <c r="I178" s="166"/>
      <c r="L178" s="162"/>
      <c r="M178" s="167"/>
      <c r="N178" s="168"/>
      <c r="O178" s="168"/>
      <c r="P178" s="168"/>
      <c r="Q178" s="168"/>
      <c r="R178" s="168"/>
      <c r="S178" s="168"/>
      <c r="T178" s="169"/>
      <c r="AT178" s="163" t="s">
        <v>156</v>
      </c>
      <c r="AU178" s="163" t="s">
        <v>78</v>
      </c>
      <c r="AV178" s="12" t="s">
        <v>78</v>
      </c>
      <c r="AW178" s="12" t="s">
        <v>32</v>
      </c>
      <c r="AX178" s="12" t="s">
        <v>69</v>
      </c>
      <c r="AY178" s="163" t="s">
        <v>143</v>
      </c>
    </row>
    <row r="179" spans="2:51" s="12" customFormat="1" ht="11.25">
      <c r="B179" s="162"/>
      <c r="D179" s="158" t="s">
        <v>156</v>
      </c>
      <c r="E179" s="163" t="s">
        <v>1</v>
      </c>
      <c r="F179" s="164" t="s">
        <v>815</v>
      </c>
      <c r="H179" s="165">
        <v>-49.68</v>
      </c>
      <c r="I179" s="166"/>
      <c r="L179" s="162"/>
      <c r="M179" s="167"/>
      <c r="N179" s="168"/>
      <c r="O179" s="168"/>
      <c r="P179" s="168"/>
      <c r="Q179" s="168"/>
      <c r="R179" s="168"/>
      <c r="S179" s="168"/>
      <c r="T179" s="169"/>
      <c r="AT179" s="163" t="s">
        <v>156</v>
      </c>
      <c r="AU179" s="163" t="s">
        <v>78</v>
      </c>
      <c r="AV179" s="12" t="s">
        <v>78</v>
      </c>
      <c r="AW179" s="12" t="s">
        <v>32</v>
      </c>
      <c r="AX179" s="12" t="s">
        <v>69</v>
      </c>
      <c r="AY179" s="163" t="s">
        <v>143</v>
      </c>
    </row>
    <row r="180" spans="2:51" s="14" customFormat="1" ht="11.25">
      <c r="B180" s="183"/>
      <c r="D180" s="158" t="s">
        <v>156</v>
      </c>
      <c r="E180" s="184" t="s">
        <v>1</v>
      </c>
      <c r="F180" s="185" t="s">
        <v>422</v>
      </c>
      <c r="H180" s="186">
        <v>345.59999999999997</v>
      </c>
      <c r="I180" s="187"/>
      <c r="L180" s="183"/>
      <c r="M180" s="188"/>
      <c r="N180" s="189"/>
      <c r="O180" s="189"/>
      <c r="P180" s="189"/>
      <c r="Q180" s="189"/>
      <c r="R180" s="189"/>
      <c r="S180" s="189"/>
      <c r="T180" s="190"/>
      <c r="AT180" s="184" t="s">
        <v>156</v>
      </c>
      <c r="AU180" s="184" t="s">
        <v>78</v>
      </c>
      <c r="AV180" s="14" t="s">
        <v>150</v>
      </c>
      <c r="AW180" s="14" t="s">
        <v>32</v>
      </c>
      <c r="AX180" s="14" t="s">
        <v>76</v>
      </c>
      <c r="AY180" s="184" t="s">
        <v>143</v>
      </c>
    </row>
    <row r="181" spans="2:65" s="1" customFormat="1" ht="16.5" customHeight="1">
      <c r="B181" s="145"/>
      <c r="C181" s="146" t="s">
        <v>7</v>
      </c>
      <c r="D181" s="146" t="s">
        <v>145</v>
      </c>
      <c r="E181" s="147" t="s">
        <v>338</v>
      </c>
      <c r="F181" s="148" t="s">
        <v>339</v>
      </c>
      <c r="G181" s="149" t="s">
        <v>148</v>
      </c>
      <c r="H181" s="150">
        <v>40</v>
      </c>
      <c r="I181" s="151"/>
      <c r="J181" s="152">
        <f>ROUND(I181*H181,2)</f>
        <v>0</v>
      </c>
      <c r="K181" s="148" t="s">
        <v>1</v>
      </c>
      <c r="L181" s="30"/>
      <c r="M181" s="153" t="s">
        <v>1</v>
      </c>
      <c r="N181" s="154" t="s">
        <v>40</v>
      </c>
      <c r="O181" s="49"/>
      <c r="P181" s="155">
        <f>O181*H181</f>
        <v>0</v>
      </c>
      <c r="Q181" s="155">
        <v>0</v>
      </c>
      <c r="R181" s="155">
        <f>Q181*H181</f>
        <v>0</v>
      </c>
      <c r="S181" s="155">
        <v>0</v>
      </c>
      <c r="T181" s="156">
        <f>S181*H181</f>
        <v>0</v>
      </c>
      <c r="AR181" s="16" t="s">
        <v>150</v>
      </c>
      <c r="AT181" s="16" t="s">
        <v>145</v>
      </c>
      <c r="AU181" s="16" t="s">
        <v>78</v>
      </c>
      <c r="AY181" s="16" t="s">
        <v>143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6" t="s">
        <v>76</v>
      </c>
      <c r="BK181" s="157">
        <f>ROUND(I181*H181,2)</f>
        <v>0</v>
      </c>
      <c r="BL181" s="16" t="s">
        <v>150</v>
      </c>
      <c r="BM181" s="16" t="s">
        <v>340</v>
      </c>
    </row>
    <row r="182" spans="2:47" s="1" customFormat="1" ht="11.25">
      <c r="B182" s="30"/>
      <c r="D182" s="158" t="s">
        <v>152</v>
      </c>
      <c r="F182" s="159" t="s">
        <v>192</v>
      </c>
      <c r="I182" s="91"/>
      <c r="L182" s="30"/>
      <c r="M182" s="160"/>
      <c r="N182" s="49"/>
      <c r="O182" s="49"/>
      <c r="P182" s="49"/>
      <c r="Q182" s="49"/>
      <c r="R182" s="49"/>
      <c r="S182" s="49"/>
      <c r="T182" s="50"/>
      <c r="AT182" s="16" t="s">
        <v>152</v>
      </c>
      <c r="AU182" s="16" t="s">
        <v>78</v>
      </c>
    </row>
    <row r="183" spans="2:51" s="13" customFormat="1" ht="11.25">
      <c r="B183" s="170"/>
      <c r="D183" s="158" t="s">
        <v>156</v>
      </c>
      <c r="E183" s="171" t="s">
        <v>1</v>
      </c>
      <c r="F183" s="172" t="s">
        <v>341</v>
      </c>
      <c r="H183" s="171" t="s">
        <v>1</v>
      </c>
      <c r="I183" s="173"/>
      <c r="L183" s="170"/>
      <c r="M183" s="174"/>
      <c r="N183" s="175"/>
      <c r="O183" s="175"/>
      <c r="P183" s="175"/>
      <c r="Q183" s="175"/>
      <c r="R183" s="175"/>
      <c r="S183" s="175"/>
      <c r="T183" s="176"/>
      <c r="AT183" s="171" t="s">
        <v>156</v>
      </c>
      <c r="AU183" s="171" t="s">
        <v>78</v>
      </c>
      <c r="AV183" s="13" t="s">
        <v>76</v>
      </c>
      <c r="AW183" s="13" t="s">
        <v>32</v>
      </c>
      <c r="AX183" s="13" t="s">
        <v>69</v>
      </c>
      <c r="AY183" s="171" t="s">
        <v>143</v>
      </c>
    </row>
    <row r="184" spans="2:51" s="12" customFormat="1" ht="11.25">
      <c r="B184" s="162"/>
      <c r="D184" s="158" t="s">
        <v>156</v>
      </c>
      <c r="E184" s="163" t="s">
        <v>1</v>
      </c>
      <c r="F184" s="164" t="s">
        <v>565</v>
      </c>
      <c r="H184" s="165">
        <v>40</v>
      </c>
      <c r="I184" s="166"/>
      <c r="L184" s="162"/>
      <c r="M184" s="167"/>
      <c r="N184" s="168"/>
      <c r="O184" s="168"/>
      <c r="P184" s="168"/>
      <c r="Q184" s="168"/>
      <c r="R184" s="168"/>
      <c r="S184" s="168"/>
      <c r="T184" s="169"/>
      <c r="AT184" s="163" t="s">
        <v>156</v>
      </c>
      <c r="AU184" s="163" t="s">
        <v>78</v>
      </c>
      <c r="AV184" s="12" t="s">
        <v>78</v>
      </c>
      <c r="AW184" s="12" t="s">
        <v>32</v>
      </c>
      <c r="AX184" s="12" t="s">
        <v>76</v>
      </c>
      <c r="AY184" s="163" t="s">
        <v>143</v>
      </c>
    </row>
    <row r="185" spans="2:65" s="1" customFormat="1" ht="16.5" customHeight="1">
      <c r="B185" s="145"/>
      <c r="C185" s="146" t="s">
        <v>378</v>
      </c>
      <c r="D185" s="146" t="s">
        <v>145</v>
      </c>
      <c r="E185" s="147" t="s">
        <v>467</v>
      </c>
      <c r="F185" s="148" t="s">
        <v>468</v>
      </c>
      <c r="G185" s="149" t="s">
        <v>148</v>
      </c>
      <c r="H185" s="150">
        <v>310.164</v>
      </c>
      <c r="I185" s="151"/>
      <c r="J185" s="152">
        <f>ROUND(I185*H185,2)</f>
        <v>0</v>
      </c>
      <c r="K185" s="148" t="s">
        <v>1</v>
      </c>
      <c r="L185" s="30"/>
      <c r="M185" s="153" t="s">
        <v>1</v>
      </c>
      <c r="N185" s="154" t="s">
        <v>40</v>
      </c>
      <c r="O185" s="49"/>
      <c r="P185" s="155">
        <f>O185*H185</f>
        <v>0</v>
      </c>
      <c r="Q185" s="155">
        <v>0</v>
      </c>
      <c r="R185" s="155">
        <f>Q185*H185</f>
        <v>0</v>
      </c>
      <c r="S185" s="155">
        <v>0</v>
      </c>
      <c r="T185" s="156">
        <f>S185*H185</f>
        <v>0</v>
      </c>
      <c r="AR185" s="16" t="s">
        <v>150</v>
      </c>
      <c r="AT185" s="16" t="s">
        <v>145</v>
      </c>
      <c r="AU185" s="16" t="s">
        <v>78</v>
      </c>
      <c r="AY185" s="16" t="s">
        <v>143</v>
      </c>
      <c r="BE185" s="157">
        <f>IF(N185="základní",J185,0)</f>
        <v>0</v>
      </c>
      <c r="BF185" s="157">
        <f>IF(N185="snížená",J185,0)</f>
        <v>0</v>
      </c>
      <c r="BG185" s="157">
        <f>IF(N185="zákl. přenesená",J185,0)</f>
        <v>0</v>
      </c>
      <c r="BH185" s="157">
        <f>IF(N185="sníž. přenesená",J185,0)</f>
        <v>0</v>
      </c>
      <c r="BI185" s="157">
        <f>IF(N185="nulová",J185,0)</f>
        <v>0</v>
      </c>
      <c r="BJ185" s="16" t="s">
        <v>76</v>
      </c>
      <c r="BK185" s="157">
        <f>ROUND(I185*H185,2)</f>
        <v>0</v>
      </c>
      <c r="BL185" s="16" t="s">
        <v>150</v>
      </c>
      <c r="BM185" s="16" t="s">
        <v>469</v>
      </c>
    </row>
    <row r="186" spans="2:47" s="1" customFormat="1" ht="11.25">
      <c r="B186" s="30"/>
      <c r="D186" s="158" t="s">
        <v>152</v>
      </c>
      <c r="F186" s="159" t="s">
        <v>192</v>
      </c>
      <c r="I186" s="91"/>
      <c r="L186" s="30"/>
      <c r="M186" s="160"/>
      <c r="N186" s="49"/>
      <c r="O186" s="49"/>
      <c r="P186" s="49"/>
      <c r="Q186" s="49"/>
      <c r="R186" s="49"/>
      <c r="S186" s="49"/>
      <c r="T186" s="50"/>
      <c r="AT186" s="16" t="s">
        <v>152</v>
      </c>
      <c r="AU186" s="16" t="s">
        <v>78</v>
      </c>
    </row>
    <row r="187" spans="2:51" s="13" customFormat="1" ht="11.25">
      <c r="B187" s="170"/>
      <c r="D187" s="158" t="s">
        <v>156</v>
      </c>
      <c r="E187" s="171" t="s">
        <v>1</v>
      </c>
      <c r="F187" s="172" t="s">
        <v>470</v>
      </c>
      <c r="H187" s="171" t="s">
        <v>1</v>
      </c>
      <c r="I187" s="173"/>
      <c r="L187" s="170"/>
      <c r="M187" s="174"/>
      <c r="N187" s="175"/>
      <c r="O187" s="175"/>
      <c r="P187" s="175"/>
      <c r="Q187" s="175"/>
      <c r="R187" s="175"/>
      <c r="S187" s="175"/>
      <c r="T187" s="176"/>
      <c r="AT187" s="171" t="s">
        <v>156</v>
      </c>
      <c r="AU187" s="171" t="s">
        <v>78</v>
      </c>
      <c r="AV187" s="13" t="s">
        <v>76</v>
      </c>
      <c r="AW187" s="13" t="s">
        <v>32</v>
      </c>
      <c r="AX187" s="13" t="s">
        <v>69</v>
      </c>
      <c r="AY187" s="171" t="s">
        <v>143</v>
      </c>
    </row>
    <row r="188" spans="2:51" s="12" customFormat="1" ht="11.25">
      <c r="B188" s="162"/>
      <c r="D188" s="158" t="s">
        <v>156</v>
      </c>
      <c r="E188" s="163" t="s">
        <v>1</v>
      </c>
      <c r="F188" s="164" t="s">
        <v>816</v>
      </c>
      <c r="H188" s="165">
        <v>655.764</v>
      </c>
      <c r="I188" s="166"/>
      <c r="L188" s="162"/>
      <c r="M188" s="167"/>
      <c r="N188" s="168"/>
      <c r="O188" s="168"/>
      <c r="P188" s="168"/>
      <c r="Q188" s="168"/>
      <c r="R188" s="168"/>
      <c r="S188" s="168"/>
      <c r="T188" s="169"/>
      <c r="AT188" s="163" t="s">
        <v>156</v>
      </c>
      <c r="AU188" s="163" t="s">
        <v>78</v>
      </c>
      <c r="AV188" s="12" t="s">
        <v>78</v>
      </c>
      <c r="AW188" s="12" t="s">
        <v>32</v>
      </c>
      <c r="AX188" s="12" t="s">
        <v>69</v>
      </c>
      <c r="AY188" s="163" t="s">
        <v>143</v>
      </c>
    </row>
    <row r="189" spans="2:51" s="13" customFormat="1" ht="11.25">
      <c r="B189" s="170"/>
      <c r="D189" s="158" t="s">
        <v>156</v>
      </c>
      <c r="E189" s="171" t="s">
        <v>1</v>
      </c>
      <c r="F189" s="172" t="s">
        <v>472</v>
      </c>
      <c r="H189" s="171" t="s">
        <v>1</v>
      </c>
      <c r="I189" s="173"/>
      <c r="L189" s="170"/>
      <c r="M189" s="174"/>
      <c r="N189" s="175"/>
      <c r="O189" s="175"/>
      <c r="P189" s="175"/>
      <c r="Q189" s="175"/>
      <c r="R189" s="175"/>
      <c r="S189" s="175"/>
      <c r="T189" s="176"/>
      <c r="AT189" s="171" t="s">
        <v>156</v>
      </c>
      <c r="AU189" s="171" t="s">
        <v>78</v>
      </c>
      <c r="AV189" s="13" t="s">
        <v>76</v>
      </c>
      <c r="AW189" s="13" t="s">
        <v>32</v>
      </c>
      <c r="AX189" s="13" t="s">
        <v>69</v>
      </c>
      <c r="AY189" s="171" t="s">
        <v>143</v>
      </c>
    </row>
    <row r="190" spans="2:51" s="12" customFormat="1" ht="11.25">
      <c r="B190" s="162"/>
      <c r="D190" s="158" t="s">
        <v>156</v>
      </c>
      <c r="E190" s="163" t="s">
        <v>1</v>
      </c>
      <c r="F190" s="164" t="s">
        <v>817</v>
      </c>
      <c r="H190" s="165">
        <v>-345.6</v>
      </c>
      <c r="I190" s="166"/>
      <c r="L190" s="162"/>
      <c r="M190" s="167"/>
      <c r="N190" s="168"/>
      <c r="O190" s="168"/>
      <c r="P190" s="168"/>
      <c r="Q190" s="168"/>
      <c r="R190" s="168"/>
      <c r="S190" s="168"/>
      <c r="T190" s="169"/>
      <c r="AT190" s="163" t="s">
        <v>156</v>
      </c>
      <c r="AU190" s="163" t="s">
        <v>78</v>
      </c>
      <c r="AV190" s="12" t="s">
        <v>78</v>
      </c>
      <c r="AW190" s="12" t="s">
        <v>32</v>
      </c>
      <c r="AX190" s="12" t="s">
        <v>69</v>
      </c>
      <c r="AY190" s="163" t="s">
        <v>143</v>
      </c>
    </row>
    <row r="191" spans="2:51" s="14" customFormat="1" ht="11.25">
      <c r="B191" s="183"/>
      <c r="D191" s="158" t="s">
        <v>156</v>
      </c>
      <c r="E191" s="184" t="s">
        <v>1</v>
      </c>
      <c r="F191" s="185" t="s">
        <v>422</v>
      </c>
      <c r="H191" s="186">
        <v>310.164</v>
      </c>
      <c r="I191" s="187"/>
      <c r="L191" s="183"/>
      <c r="M191" s="188"/>
      <c r="N191" s="189"/>
      <c r="O191" s="189"/>
      <c r="P191" s="189"/>
      <c r="Q191" s="189"/>
      <c r="R191" s="189"/>
      <c r="S191" s="189"/>
      <c r="T191" s="190"/>
      <c r="AT191" s="184" t="s">
        <v>156</v>
      </c>
      <c r="AU191" s="184" t="s">
        <v>78</v>
      </c>
      <c r="AV191" s="14" t="s">
        <v>150</v>
      </c>
      <c r="AW191" s="14" t="s">
        <v>32</v>
      </c>
      <c r="AX191" s="14" t="s">
        <v>76</v>
      </c>
      <c r="AY191" s="184" t="s">
        <v>143</v>
      </c>
    </row>
    <row r="192" spans="2:65" s="1" customFormat="1" ht="16.5" customHeight="1">
      <c r="B192" s="145"/>
      <c r="C192" s="146" t="s">
        <v>387</v>
      </c>
      <c r="D192" s="146" t="s">
        <v>145</v>
      </c>
      <c r="E192" s="147" t="s">
        <v>194</v>
      </c>
      <c r="F192" s="148" t="s">
        <v>195</v>
      </c>
      <c r="G192" s="149" t="s">
        <v>148</v>
      </c>
      <c r="H192" s="150">
        <v>310.164</v>
      </c>
      <c r="I192" s="151"/>
      <c r="J192" s="152">
        <f>ROUND(I192*H192,2)</f>
        <v>0</v>
      </c>
      <c r="K192" s="148" t="s">
        <v>149</v>
      </c>
      <c r="L192" s="30"/>
      <c r="M192" s="153" t="s">
        <v>1</v>
      </c>
      <c r="N192" s="154" t="s">
        <v>40</v>
      </c>
      <c r="O192" s="49"/>
      <c r="P192" s="155">
        <f>O192*H192</f>
        <v>0</v>
      </c>
      <c r="Q192" s="155">
        <v>0</v>
      </c>
      <c r="R192" s="155">
        <f>Q192*H192</f>
        <v>0</v>
      </c>
      <c r="S192" s="155">
        <v>0</v>
      </c>
      <c r="T192" s="156">
        <f>S192*H192</f>
        <v>0</v>
      </c>
      <c r="AR192" s="16" t="s">
        <v>150</v>
      </c>
      <c r="AT192" s="16" t="s">
        <v>145</v>
      </c>
      <c r="AU192" s="16" t="s">
        <v>78</v>
      </c>
      <c r="AY192" s="16" t="s">
        <v>143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6" t="s">
        <v>76</v>
      </c>
      <c r="BK192" s="157">
        <f>ROUND(I192*H192,2)</f>
        <v>0</v>
      </c>
      <c r="BL192" s="16" t="s">
        <v>150</v>
      </c>
      <c r="BM192" s="16" t="s">
        <v>343</v>
      </c>
    </row>
    <row r="193" spans="2:47" s="1" customFormat="1" ht="11.25">
      <c r="B193" s="30"/>
      <c r="D193" s="158" t="s">
        <v>152</v>
      </c>
      <c r="F193" s="159" t="s">
        <v>197</v>
      </c>
      <c r="I193" s="91"/>
      <c r="L193" s="30"/>
      <c r="M193" s="160"/>
      <c r="N193" s="49"/>
      <c r="O193" s="49"/>
      <c r="P193" s="49"/>
      <c r="Q193" s="49"/>
      <c r="R193" s="49"/>
      <c r="S193" s="49"/>
      <c r="T193" s="50"/>
      <c r="AT193" s="16" t="s">
        <v>152</v>
      </c>
      <c r="AU193" s="16" t="s">
        <v>78</v>
      </c>
    </row>
    <row r="194" spans="2:65" s="1" customFormat="1" ht="16.5" customHeight="1">
      <c r="B194" s="145"/>
      <c r="C194" s="146" t="s">
        <v>393</v>
      </c>
      <c r="D194" s="146" t="s">
        <v>145</v>
      </c>
      <c r="E194" s="147" t="s">
        <v>199</v>
      </c>
      <c r="F194" s="148" t="s">
        <v>200</v>
      </c>
      <c r="G194" s="149" t="s">
        <v>201</v>
      </c>
      <c r="H194" s="150">
        <v>558.295</v>
      </c>
      <c r="I194" s="151"/>
      <c r="J194" s="152">
        <f>ROUND(I194*H194,2)</f>
        <v>0</v>
      </c>
      <c r="K194" s="148" t="s">
        <v>149</v>
      </c>
      <c r="L194" s="30"/>
      <c r="M194" s="153" t="s">
        <v>1</v>
      </c>
      <c r="N194" s="154" t="s">
        <v>40</v>
      </c>
      <c r="O194" s="49"/>
      <c r="P194" s="155">
        <f>O194*H194</f>
        <v>0</v>
      </c>
      <c r="Q194" s="155">
        <v>0</v>
      </c>
      <c r="R194" s="155">
        <f>Q194*H194</f>
        <v>0</v>
      </c>
      <c r="S194" s="155">
        <v>0</v>
      </c>
      <c r="T194" s="156">
        <f>S194*H194</f>
        <v>0</v>
      </c>
      <c r="AR194" s="16" t="s">
        <v>150</v>
      </c>
      <c r="AT194" s="16" t="s">
        <v>145</v>
      </c>
      <c r="AU194" s="16" t="s">
        <v>78</v>
      </c>
      <c r="AY194" s="16" t="s">
        <v>143</v>
      </c>
      <c r="BE194" s="157">
        <f>IF(N194="základní",J194,0)</f>
        <v>0</v>
      </c>
      <c r="BF194" s="157">
        <f>IF(N194="snížená",J194,0)</f>
        <v>0</v>
      </c>
      <c r="BG194" s="157">
        <f>IF(N194="zákl. přenesená",J194,0)</f>
        <v>0</v>
      </c>
      <c r="BH194" s="157">
        <f>IF(N194="sníž. přenesená",J194,0)</f>
        <v>0</v>
      </c>
      <c r="BI194" s="157">
        <f>IF(N194="nulová",J194,0)</f>
        <v>0</v>
      </c>
      <c r="BJ194" s="16" t="s">
        <v>76</v>
      </c>
      <c r="BK194" s="157">
        <f>ROUND(I194*H194,2)</f>
        <v>0</v>
      </c>
      <c r="BL194" s="16" t="s">
        <v>150</v>
      </c>
      <c r="BM194" s="16" t="s">
        <v>345</v>
      </c>
    </row>
    <row r="195" spans="2:47" s="1" customFormat="1" ht="11.25">
      <c r="B195" s="30"/>
      <c r="D195" s="158" t="s">
        <v>152</v>
      </c>
      <c r="F195" s="159" t="s">
        <v>203</v>
      </c>
      <c r="I195" s="91"/>
      <c r="L195" s="30"/>
      <c r="M195" s="160"/>
      <c r="N195" s="49"/>
      <c r="O195" s="49"/>
      <c r="P195" s="49"/>
      <c r="Q195" s="49"/>
      <c r="R195" s="49"/>
      <c r="S195" s="49"/>
      <c r="T195" s="50"/>
      <c r="AT195" s="16" t="s">
        <v>152</v>
      </c>
      <c r="AU195" s="16" t="s">
        <v>78</v>
      </c>
    </row>
    <row r="196" spans="2:51" s="12" customFormat="1" ht="11.25">
      <c r="B196" s="162"/>
      <c r="D196" s="158" t="s">
        <v>156</v>
      </c>
      <c r="F196" s="164" t="s">
        <v>818</v>
      </c>
      <c r="H196" s="165">
        <v>558.295</v>
      </c>
      <c r="I196" s="166"/>
      <c r="L196" s="162"/>
      <c r="M196" s="167"/>
      <c r="N196" s="168"/>
      <c r="O196" s="168"/>
      <c r="P196" s="168"/>
      <c r="Q196" s="168"/>
      <c r="R196" s="168"/>
      <c r="S196" s="168"/>
      <c r="T196" s="169"/>
      <c r="AT196" s="163" t="s">
        <v>156</v>
      </c>
      <c r="AU196" s="163" t="s">
        <v>78</v>
      </c>
      <c r="AV196" s="12" t="s">
        <v>78</v>
      </c>
      <c r="AW196" s="12" t="s">
        <v>3</v>
      </c>
      <c r="AX196" s="12" t="s">
        <v>76</v>
      </c>
      <c r="AY196" s="163" t="s">
        <v>143</v>
      </c>
    </row>
    <row r="197" spans="2:65" s="1" customFormat="1" ht="22.5" customHeight="1">
      <c r="B197" s="145"/>
      <c r="C197" s="146" t="s">
        <v>283</v>
      </c>
      <c r="D197" s="146" t="s">
        <v>145</v>
      </c>
      <c r="E197" s="147" t="s">
        <v>348</v>
      </c>
      <c r="F197" s="148" t="s">
        <v>349</v>
      </c>
      <c r="G197" s="149" t="s">
        <v>350</v>
      </c>
      <c r="H197" s="150">
        <v>5</v>
      </c>
      <c r="I197" s="151"/>
      <c r="J197" s="152">
        <f>ROUND(I197*H197,2)</f>
        <v>0</v>
      </c>
      <c r="K197" s="148" t="s">
        <v>1</v>
      </c>
      <c r="L197" s="30"/>
      <c r="M197" s="153" t="s">
        <v>1</v>
      </c>
      <c r="N197" s="154" t="s">
        <v>40</v>
      </c>
      <c r="O197" s="49"/>
      <c r="P197" s="155">
        <f>O197*H197</f>
        <v>0</v>
      </c>
      <c r="Q197" s="155">
        <v>0</v>
      </c>
      <c r="R197" s="155">
        <f>Q197*H197</f>
        <v>0</v>
      </c>
      <c r="S197" s="155">
        <v>0</v>
      </c>
      <c r="T197" s="156">
        <f>S197*H197</f>
        <v>0</v>
      </c>
      <c r="AR197" s="16" t="s">
        <v>150</v>
      </c>
      <c r="AT197" s="16" t="s">
        <v>145</v>
      </c>
      <c r="AU197" s="16" t="s">
        <v>78</v>
      </c>
      <c r="AY197" s="16" t="s">
        <v>143</v>
      </c>
      <c r="BE197" s="157">
        <f>IF(N197="základní",J197,0)</f>
        <v>0</v>
      </c>
      <c r="BF197" s="157">
        <f>IF(N197="snížená",J197,0)</f>
        <v>0</v>
      </c>
      <c r="BG197" s="157">
        <f>IF(N197="zákl. přenesená",J197,0)</f>
        <v>0</v>
      </c>
      <c r="BH197" s="157">
        <f>IF(N197="sníž. přenesená",J197,0)</f>
        <v>0</v>
      </c>
      <c r="BI197" s="157">
        <f>IF(N197="nulová",J197,0)</f>
        <v>0</v>
      </c>
      <c r="BJ197" s="16" t="s">
        <v>76</v>
      </c>
      <c r="BK197" s="157">
        <f>ROUND(I197*H197,2)</f>
        <v>0</v>
      </c>
      <c r="BL197" s="16" t="s">
        <v>150</v>
      </c>
      <c r="BM197" s="16" t="s">
        <v>351</v>
      </c>
    </row>
    <row r="198" spans="2:47" s="1" customFormat="1" ht="11.25">
      <c r="B198" s="30"/>
      <c r="D198" s="158" t="s">
        <v>152</v>
      </c>
      <c r="F198" s="159" t="s">
        <v>349</v>
      </c>
      <c r="I198" s="91"/>
      <c r="L198" s="30"/>
      <c r="M198" s="160"/>
      <c r="N198" s="49"/>
      <c r="O198" s="49"/>
      <c r="P198" s="49"/>
      <c r="Q198" s="49"/>
      <c r="R198" s="49"/>
      <c r="S198" s="49"/>
      <c r="T198" s="50"/>
      <c r="AT198" s="16" t="s">
        <v>152</v>
      </c>
      <c r="AU198" s="16" t="s">
        <v>78</v>
      </c>
    </row>
    <row r="199" spans="2:47" s="1" customFormat="1" ht="19.5">
      <c r="B199" s="30"/>
      <c r="D199" s="158" t="s">
        <v>154</v>
      </c>
      <c r="F199" s="161" t="s">
        <v>410</v>
      </c>
      <c r="I199" s="91"/>
      <c r="L199" s="30"/>
      <c r="M199" s="160"/>
      <c r="N199" s="49"/>
      <c r="O199" s="49"/>
      <c r="P199" s="49"/>
      <c r="Q199" s="49"/>
      <c r="R199" s="49"/>
      <c r="S199" s="49"/>
      <c r="T199" s="50"/>
      <c r="AT199" s="16" t="s">
        <v>154</v>
      </c>
      <c r="AU199" s="16" t="s">
        <v>78</v>
      </c>
    </row>
    <row r="200" spans="2:51" s="13" customFormat="1" ht="11.25">
      <c r="B200" s="170"/>
      <c r="D200" s="158" t="s">
        <v>156</v>
      </c>
      <c r="E200" s="171" t="s">
        <v>1</v>
      </c>
      <c r="F200" s="172" t="s">
        <v>353</v>
      </c>
      <c r="H200" s="171" t="s">
        <v>1</v>
      </c>
      <c r="I200" s="173"/>
      <c r="L200" s="170"/>
      <c r="M200" s="174"/>
      <c r="N200" s="175"/>
      <c r="O200" s="175"/>
      <c r="P200" s="175"/>
      <c r="Q200" s="175"/>
      <c r="R200" s="175"/>
      <c r="S200" s="175"/>
      <c r="T200" s="176"/>
      <c r="AT200" s="171" t="s">
        <v>156</v>
      </c>
      <c r="AU200" s="171" t="s">
        <v>78</v>
      </c>
      <c r="AV200" s="13" t="s">
        <v>76</v>
      </c>
      <c r="AW200" s="13" t="s">
        <v>32</v>
      </c>
      <c r="AX200" s="13" t="s">
        <v>69</v>
      </c>
      <c r="AY200" s="171" t="s">
        <v>143</v>
      </c>
    </row>
    <row r="201" spans="2:51" s="13" customFormat="1" ht="11.25">
      <c r="B201" s="170"/>
      <c r="D201" s="158" t="s">
        <v>156</v>
      </c>
      <c r="E201" s="171" t="s">
        <v>1</v>
      </c>
      <c r="F201" s="172" t="s">
        <v>354</v>
      </c>
      <c r="H201" s="171" t="s">
        <v>1</v>
      </c>
      <c r="I201" s="173"/>
      <c r="L201" s="170"/>
      <c r="M201" s="174"/>
      <c r="N201" s="175"/>
      <c r="O201" s="175"/>
      <c r="P201" s="175"/>
      <c r="Q201" s="175"/>
      <c r="R201" s="175"/>
      <c r="S201" s="175"/>
      <c r="T201" s="176"/>
      <c r="AT201" s="171" t="s">
        <v>156</v>
      </c>
      <c r="AU201" s="171" t="s">
        <v>78</v>
      </c>
      <c r="AV201" s="13" t="s">
        <v>76</v>
      </c>
      <c r="AW201" s="13" t="s">
        <v>32</v>
      </c>
      <c r="AX201" s="13" t="s">
        <v>69</v>
      </c>
      <c r="AY201" s="171" t="s">
        <v>143</v>
      </c>
    </row>
    <row r="202" spans="2:51" s="12" customFormat="1" ht="11.25">
      <c r="B202" s="162"/>
      <c r="D202" s="158" t="s">
        <v>156</v>
      </c>
      <c r="E202" s="163" t="s">
        <v>1</v>
      </c>
      <c r="F202" s="164" t="s">
        <v>170</v>
      </c>
      <c r="H202" s="165">
        <v>5</v>
      </c>
      <c r="I202" s="166"/>
      <c r="L202" s="162"/>
      <c r="M202" s="167"/>
      <c r="N202" s="168"/>
      <c r="O202" s="168"/>
      <c r="P202" s="168"/>
      <c r="Q202" s="168"/>
      <c r="R202" s="168"/>
      <c r="S202" s="168"/>
      <c r="T202" s="169"/>
      <c r="AT202" s="163" t="s">
        <v>156</v>
      </c>
      <c r="AU202" s="163" t="s">
        <v>78</v>
      </c>
      <c r="AV202" s="12" t="s">
        <v>78</v>
      </c>
      <c r="AW202" s="12" t="s">
        <v>32</v>
      </c>
      <c r="AX202" s="12" t="s">
        <v>76</v>
      </c>
      <c r="AY202" s="163" t="s">
        <v>143</v>
      </c>
    </row>
    <row r="203" spans="2:65" s="1" customFormat="1" ht="16.5" customHeight="1">
      <c r="B203" s="145"/>
      <c r="C203" s="146" t="s">
        <v>483</v>
      </c>
      <c r="D203" s="146" t="s">
        <v>145</v>
      </c>
      <c r="E203" s="147" t="s">
        <v>475</v>
      </c>
      <c r="F203" s="148" t="s">
        <v>476</v>
      </c>
      <c r="G203" s="149" t="s">
        <v>148</v>
      </c>
      <c r="H203" s="150">
        <v>283.68</v>
      </c>
      <c r="I203" s="151"/>
      <c r="J203" s="152">
        <f>ROUND(I203*H203,2)</f>
        <v>0</v>
      </c>
      <c r="K203" s="148" t="s">
        <v>149</v>
      </c>
      <c r="L203" s="30"/>
      <c r="M203" s="153" t="s">
        <v>1</v>
      </c>
      <c r="N203" s="154" t="s">
        <v>40</v>
      </c>
      <c r="O203" s="49"/>
      <c r="P203" s="155">
        <f>O203*H203</f>
        <v>0</v>
      </c>
      <c r="Q203" s="155">
        <v>0</v>
      </c>
      <c r="R203" s="155">
        <f>Q203*H203</f>
        <v>0</v>
      </c>
      <c r="S203" s="155">
        <v>0</v>
      </c>
      <c r="T203" s="156">
        <f>S203*H203</f>
        <v>0</v>
      </c>
      <c r="AR203" s="16" t="s">
        <v>150</v>
      </c>
      <c r="AT203" s="16" t="s">
        <v>145</v>
      </c>
      <c r="AU203" s="16" t="s">
        <v>78</v>
      </c>
      <c r="AY203" s="16" t="s">
        <v>143</v>
      </c>
      <c r="BE203" s="157">
        <f>IF(N203="základní",J203,0)</f>
        <v>0</v>
      </c>
      <c r="BF203" s="157">
        <f>IF(N203="snížená",J203,0)</f>
        <v>0</v>
      </c>
      <c r="BG203" s="157">
        <f>IF(N203="zákl. přenesená",J203,0)</f>
        <v>0</v>
      </c>
      <c r="BH203" s="157">
        <f>IF(N203="sníž. přenesená",J203,0)</f>
        <v>0</v>
      </c>
      <c r="BI203" s="157">
        <f>IF(N203="nulová",J203,0)</f>
        <v>0</v>
      </c>
      <c r="BJ203" s="16" t="s">
        <v>76</v>
      </c>
      <c r="BK203" s="157">
        <f>ROUND(I203*H203,2)</f>
        <v>0</v>
      </c>
      <c r="BL203" s="16" t="s">
        <v>150</v>
      </c>
      <c r="BM203" s="16" t="s">
        <v>477</v>
      </c>
    </row>
    <row r="204" spans="2:47" s="1" customFormat="1" ht="19.5">
      <c r="B204" s="30"/>
      <c r="D204" s="158" t="s">
        <v>152</v>
      </c>
      <c r="F204" s="159" t="s">
        <v>478</v>
      </c>
      <c r="I204" s="91"/>
      <c r="L204" s="30"/>
      <c r="M204" s="160"/>
      <c r="N204" s="49"/>
      <c r="O204" s="49"/>
      <c r="P204" s="49"/>
      <c r="Q204" s="49"/>
      <c r="R204" s="49"/>
      <c r="S204" s="49"/>
      <c r="T204" s="50"/>
      <c r="AT204" s="16" t="s">
        <v>152</v>
      </c>
      <c r="AU204" s="16" t="s">
        <v>78</v>
      </c>
    </row>
    <row r="205" spans="2:51" s="13" customFormat="1" ht="11.25">
      <c r="B205" s="170"/>
      <c r="D205" s="158" t="s">
        <v>156</v>
      </c>
      <c r="E205" s="171" t="s">
        <v>1</v>
      </c>
      <c r="F205" s="172" t="s">
        <v>819</v>
      </c>
      <c r="H205" s="171" t="s">
        <v>1</v>
      </c>
      <c r="I205" s="173"/>
      <c r="L205" s="170"/>
      <c r="M205" s="174"/>
      <c r="N205" s="175"/>
      <c r="O205" s="175"/>
      <c r="P205" s="175"/>
      <c r="Q205" s="175"/>
      <c r="R205" s="175"/>
      <c r="S205" s="175"/>
      <c r="T205" s="176"/>
      <c r="AT205" s="171" t="s">
        <v>156</v>
      </c>
      <c r="AU205" s="171" t="s">
        <v>78</v>
      </c>
      <c r="AV205" s="13" t="s">
        <v>76</v>
      </c>
      <c r="AW205" s="13" t="s">
        <v>32</v>
      </c>
      <c r="AX205" s="13" t="s">
        <v>69</v>
      </c>
      <c r="AY205" s="171" t="s">
        <v>143</v>
      </c>
    </row>
    <row r="206" spans="2:51" s="12" customFormat="1" ht="11.25">
      <c r="B206" s="162"/>
      <c r="D206" s="158" t="s">
        <v>156</v>
      </c>
      <c r="E206" s="163" t="s">
        <v>1</v>
      </c>
      <c r="F206" s="164" t="s">
        <v>820</v>
      </c>
      <c r="H206" s="165">
        <v>372</v>
      </c>
      <c r="I206" s="166"/>
      <c r="L206" s="162"/>
      <c r="M206" s="167"/>
      <c r="N206" s="168"/>
      <c r="O206" s="168"/>
      <c r="P206" s="168"/>
      <c r="Q206" s="168"/>
      <c r="R206" s="168"/>
      <c r="S206" s="168"/>
      <c r="T206" s="169"/>
      <c r="AT206" s="163" t="s">
        <v>156</v>
      </c>
      <c r="AU206" s="163" t="s">
        <v>78</v>
      </c>
      <c r="AV206" s="12" t="s">
        <v>78</v>
      </c>
      <c r="AW206" s="12" t="s">
        <v>32</v>
      </c>
      <c r="AX206" s="12" t="s">
        <v>69</v>
      </c>
      <c r="AY206" s="163" t="s">
        <v>143</v>
      </c>
    </row>
    <row r="207" spans="2:51" s="13" customFormat="1" ht="11.25">
      <c r="B207" s="170"/>
      <c r="D207" s="158" t="s">
        <v>156</v>
      </c>
      <c r="E207" s="171" t="s">
        <v>1</v>
      </c>
      <c r="F207" s="172" t="s">
        <v>481</v>
      </c>
      <c r="H207" s="171" t="s">
        <v>1</v>
      </c>
      <c r="I207" s="173"/>
      <c r="L207" s="170"/>
      <c r="M207" s="174"/>
      <c r="N207" s="175"/>
      <c r="O207" s="175"/>
      <c r="P207" s="175"/>
      <c r="Q207" s="175"/>
      <c r="R207" s="175"/>
      <c r="S207" s="175"/>
      <c r="T207" s="176"/>
      <c r="AT207" s="171" t="s">
        <v>156</v>
      </c>
      <c r="AU207" s="171" t="s">
        <v>78</v>
      </c>
      <c r="AV207" s="13" t="s">
        <v>76</v>
      </c>
      <c r="AW207" s="13" t="s">
        <v>32</v>
      </c>
      <c r="AX207" s="13" t="s">
        <v>69</v>
      </c>
      <c r="AY207" s="171" t="s">
        <v>143</v>
      </c>
    </row>
    <row r="208" spans="2:51" s="12" customFormat="1" ht="11.25">
      <c r="B208" s="162"/>
      <c r="D208" s="158" t="s">
        <v>156</v>
      </c>
      <c r="E208" s="163" t="s">
        <v>1</v>
      </c>
      <c r="F208" s="164" t="s">
        <v>821</v>
      </c>
      <c r="H208" s="165">
        <v>-88.32</v>
      </c>
      <c r="I208" s="166"/>
      <c r="L208" s="162"/>
      <c r="M208" s="167"/>
      <c r="N208" s="168"/>
      <c r="O208" s="168"/>
      <c r="P208" s="168"/>
      <c r="Q208" s="168"/>
      <c r="R208" s="168"/>
      <c r="S208" s="168"/>
      <c r="T208" s="169"/>
      <c r="AT208" s="163" t="s">
        <v>156</v>
      </c>
      <c r="AU208" s="163" t="s">
        <v>78</v>
      </c>
      <c r="AV208" s="12" t="s">
        <v>78</v>
      </c>
      <c r="AW208" s="12" t="s">
        <v>32</v>
      </c>
      <c r="AX208" s="12" t="s">
        <v>69</v>
      </c>
      <c r="AY208" s="163" t="s">
        <v>143</v>
      </c>
    </row>
    <row r="209" spans="2:51" s="14" customFormat="1" ht="11.25">
      <c r="B209" s="183"/>
      <c r="D209" s="158" t="s">
        <v>156</v>
      </c>
      <c r="E209" s="184" t="s">
        <v>1</v>
      </c>
      <c r="F209" s="185" t="s">
        <v>422</v>
      </c>
      <c r="H209" s="186">
        <v>283.68</v>
      </c>
      <c r="I209" s="187"/>
      <c r="L209" s="183"/>
      <c r="M209" s="188"/>
      <c r="N209" s="189"/>
      <c r="O209" s="189"/>
      <c r="P209" s="189"/>
      <c r="Q209" s="189"/>
      <c r="R209" s="189"/>
      <c r="S209" s="189"/>
      <c r="T209" s="190"/>
      <c r="AT209" s="184" t="s">
        <v>156</v>
      </c>
      <c r="AU209" s="184" t="s">
        <v>78</v>
      </c>
      <c r="AV209" s="14" t="s">
        <v>150</v>
      </c>
      <c r="AW209" s="14" t="s">
        <v>32</v>
      </c>
      <c r="AX209" s="14" t="s">
        <v>76</v>
      </c>
      <c r="AY209" s="184" t="s">
        <v>143</v>
      </c>
    </row>
    <row r="210" spans="2:65" s="1" customFormat="1" ht="16.5" customHeight="1">
      <c r="B210" s="145"/>
      <c r="C210" s="191" t="s">
        <v>491</v>
      </c>
      <c r="D210" s="191" t="s">
        <v>484</v>
      </c>
      <c r="E210" s="192" t="s">
        <v>485</v>
      </c>
      <c r="F210" s="193" t="s">
        <v>486</v>
      </c>
      <c r="G210" s="194" t="s">
        <v>201</v>
      </c>
      <c r="H210" s="195">
        <v>99.36</v>
      </c>
      <c r="I210" s="196"/>
      <c r="J210" s="197">
        <f>ROUND(I210*H210,2)</f>
        <v>0</v>
      </c>
      <c r="K210" s="193" t="s">
        <v>149</v>
      </c>
      <c r="L210" s="198"/>
      <c r="M210" s="199" t="s">
        <v>1</v>
      </c>
      <c r="N210" s="200" t="s">
        <v>40</v>
      </c>
      <c r="O210" s="49"/>
      <c r="P210" s="155">
        <f>O210*H210</f>
        <v>0</v>
      </c>
      <c r="Q210" s="155">
        <v>0.3</v>
      </c>
      <c r="R210" s="155">
        <f>Q210*H210</f>
        <v>29.808</v>
      </c>
      <c r="S210" s="155">
        <v>0</v>
      </c>
      <c r="T210" s="156">
        <f>S210*H210</f>
        <v>0</v>
      </c>
      <c r="AR210" s="16" t="s">
        <v>188</v>
      </c>
      <c r="AT210" s="16" t="s">
        <v>484</v>
      </c>
      <c r="AU210" s="16" t="s">
        <v>78</v>
      </c>
      <c r="AY210" s="16" t="s">
        <v>143</v>
      </c>
      <c r="BE210" s="157">
        <f>IF(N210="základní",J210,0)</f>
        <v>0</v>
      </c>
      <c r="BF210" s="157">
        <f>IF(N210="snížená",J210,0)</f>
        <v>0</v>
      </c>
      <c r="BG210" s="157">
        <f>IF(N210="zákl. přenesená",J210,0)</f>
        <v>0</v>
      </c>
      <c r="BH210" s="157">
        <f>IF(N210="sníž. přenesená",J210,0)</f>
        <v>0</v>
      </c>
      <c r="BI210" s="157">
        <f>IF(N210="nulová",J210,0)</f>
        <v>0</v>
      </c>
      <c r="BJ210" s="16" t="s">
        <v>76</v>
      </c>
      <c r="BK210" s="157">
        <f>ROUND(I210*H210,2)</f>
        <v>0</v>
      </c>
      <c r="BL210" s="16" t="s">
        <v>150</v>
      </c>
      <c r="BM210" s="16" t="s">
        <v>487</v>
      </c>
    </row>
    <row r="211" spans="2:47" s="1" customFormat="1" ht="11.25">
      <c r="B211" s="30"/>
      <c r="D211" s="158" t="s">
        <v>152</v>
      </c>
      <c r="F211" s="159" t="s">
        <v>486</v>
      </c>
      <c r="I211" s="91"/>
      <c r="L211" s="30"/>
      <c r="M211" s="160"/>
      <c r="N211" s="49"/>
      <c r="O211" s="49"/>
      <c r="P211" s="49"/>
      <c r="Q211" s="49"/>
      <c r="R211" s="49"/>
      <c r="S211" s="49"/>
      <c r="T211" s="50"/>
      <c r="AT211" s="16" t="s">
        <v>152</v>
      </c>
      <c r="AU211" s="16" t="s">
        <v>78</v>
      </c>
    </row>
    <row r="212" spans="2:51" s="13" customFormat="1" ht="11.25">
      <c r="B212" s="170"/>
      <c r="D212" s="158" t="s">
        <v>156</v>
      </c>
      <c r="E212" s="171" t="s">
        <v>1</v>
      </c>
      <c r="F212" s="172" t="s">
        <v>488</v>
      </c>
      <c r="H212" s="171" t="s">
        <v>1</v>
      </c>
      <c r="I212" s="173"/>
      <c r="L212" s="170"/>
      <c r="M212" s="174"/>
      <c r="N212" s="175"/>
      <c r="O212" s="175"/>
      <c r="P212" s="175"/>
      <c r="Q212" s="175"/>
      <c r="R212" s="175"/>
      <c r="S212" s="175"/>
      <c r="T212" s="176"/>
      <c r="AT212" s="171" t="s">
        <v>156</v>
      </c>
      <c r="AU212" s="171" t="s">
        <v>78</v>
      </c>
      <c r="AV212" s="13" t="s">
        <v>76</v>
      </c>
      <c r="AW212" s="13" t="s">
        <v>32</v>
      </c>
      <c r="AX212" s="13" t="s">
        <v>69</v>
      </c>
      <c r="AY212" s="171" t="s">
        <v>143</v>
      </c>
    </row>
    <row r="213" spans="2:51" s="13" customFormat="1" ht="11.25">
      <c r="B213" s="170"/>
      <c r="D213" s="158" t="s">
        <v>156</v>
      </c>
      <c r="E213" s="171" t="s">
        <v>1</v>
      </c>
      <c r="F213" s="172" t="s">
        <v>796</v>
      </c>
      <c r="H213" s="171" t="s">
        <v>1</v>
      </c>
      <c r="I213" s="173"/>
      <c r="L213" s="170"/>
      <c r="M213" s="174"/>
      <c r="N213" s="175"/>
      <c r="O213" s="175"/>
      <c r="P213" s="175"/>
      <c r="Q213" s="175"/>
      <c r="R213" s="175"/>
      <c r="S213" s="175"/>
      <c r="T213" s="176"/>
      <c r="AT213" s="171" t="s">
        <v>156</v>
      </c>
      <c r="AU213" s="171" t="s">
        <v>78</v>
      </c>
      <c r="AV213" s="13" t="s">
        <v>76</v>
      </c>
      <c r="AW213" s="13" t="s">
        <v>32</v>
      </c>
      <c r="AX213" s="13" t="s">
        <v>69</v>
      </c>
      <c r="AY213" s="171" t="s">
        <v>143</v>
      </c>
    </row>
    <row r="214" spans="2:51" s="12" customFormat="1" ht="11.25">
      <c r="B214" s="162"/>
      <c r="D214" s="158" t="s">
        <v>156</v>
      </c>
      <c r="E214" s="163" t="s">
        <v>1</v>
      </c>
      <c r="F214" s="164" t="s">
        <v>822</v>
      </c>
      <c r="H214" s="165">
        <v>49.68</v>
      </c>
      <c r="I214" s="166"/>
      <c r="L214" s="162"/>
      <c r="M214" s="167"/>
      <c r="N214" s="168"/>
      <c r="O214" s="168"/>
      <c r="P214" s="168"/>
      <c r="Q214" s="168"/>
      <c r="R214" s="168"/>
      <c r="S214" s="168"/>
      <c r="T214" s="169"/>
      <c r="AT214" s="163" t="s">
        <v>156</v>
      </c>
      <c r="AU214" s="163" t="s">
        <v>78</v>
      </c>
      <c r="AV214" s="12" t="s">
        <v>78</v>
      </c>
      <c r="AW214" s="12" t="s">
        <v>32</v>
      </c>
      <c r="AX214" s="12" t="s">
        <v>76</v>
      </c>
      <c r="AY214" s="163" t="s">
        <v>143</v>
      </c>
    </row>
    <row r="215" spans="2:51" s="12" customFormat="1" ht="11.25">
      <c r="B215" s="162"/>
      <c r="D215" s="158" t="s">
        <v>156</v>
      </c>
      <c r="F215" s="164" t="s">
        <v>823</v>
      </c>
      <c r="H215" s="165">
        <v>99.36</v>
      </c>
      <c r="I215" s="166"/>
      <c r="L215" s="162"/>
      <c r="M215" s="167"/>
      <c r="N215" s="168"/>
      <c r="O215" s="168"/>
      <c r="P215" s="168"/>
      <c r="Q215" s="168"/>
      <c r="R215" s="168"/>
      <c r="S215" s="168"/>
      <c r="T215" s="169"/>
      <c r="AT215" s="163" t="s">
        <v>156</v>
      </c>
      <c r="AU215" s="163" t="s">
        <v>78</v>
      </c>
      <c r="AV215" s="12" t="s">
        <v>78</v>
      </c>
      <c r="AW215" s="12" t="s">
        <v>3</v>
      </c>
      <c r="AX215" s="12" t="s">
        <v>76</v>
      </c>
      <c r="AY215" s="163" t="s">
        <v>143</v>
      </c>
    </row>
    <row r="216" spans="2:65" s="1" customFormat="1" ht="16.5" customHeight="1">
      <c r="B216" s="145"/>
      <c r="C216" s="146" t="s">
        <v>492</v>
      </c>
      <c r="D216" s="146" t="s">
        <v>145</v>
      </c>
      <c r="E216" s="147" t="s">
        <v>356</v>
      </c>
      <c r="F216" s="148" t="s">
        <v>357</v>
      </c>
      <c r="G216" s="149" t="s">
        <v>222</v>
      </c>
      <c r="H216" s="150">
        <v>558</v>
      </c>
      <c r="I216" s="151"/>
      <c r="J216" s="152">
        <f>ROUND(I216*H216,2)</f>
        <v>0</v>
      </c>
      <c r="K216" s="148" t="s">
        <v>1</v>
      </c>
      <c r="L216" s="30"/>
      <c r="M216" s="153" t="s">
        <v>1</v>
      </c>
      <c r="N216" s="154" t="s">
        <v>40</v>
      </c>
      <c r="O216" s="49"/>
      <c r="P216" s="155">
        <f>O216*H216</f>
        <v>0</v>
      </c>
      <c r="Q216" s="155">
        <v>0</v>
      </c>
      <c r="R216" s="155">
        <f>Q216*H216</f>
        <v>0</v>
      </c>
      <c r="S216" s="155">
        <v>0</v>
      </c>
      <c r="T216" s="156">
        <f>S216*H216</f>
        <v>0</v>
      </c>
      <c r="AR216" s="16" t="s">
        <v>150</v>
      </c>
      <c r="AT216" s="16" t="s">
        <v>145</v>
      </c>
      <c r="AU216" s="16" t="s">
        <v>78</v>
      </c>
      <c r="AY216" s="16" t="s">
        <v>143</v>
      </c>
      <c r="BE216" s="157">
        <f>IF(N216="základní",J216,0)</f>
        <v>0</v>
      </c>
      <c r="BF216" s="157">
        <f>IF(N216="snížená",J216,0)</f>
        <v>0</v>
      </c>
      <c r="BG216" s="157">
        <f>IF(N216="zákl. přenesená",J216,0)</f>
        <v>0</v>
      </c>
      <c r="BH216" s="157">
        <f>IF(N216="sníž. přenesená",J216,0)</f>
        <v>0</v>
      </c>
      <c r="BI216" s="157">
        <f>IF(N216="nulová",J216,0)</f>
        <v>0</v>
      </c>
      <c r="BJ216" s="16" t="s">
        <v>76</v>
      </c>
      <c r="BK216" s="157">
        <f>ROUND(I216*H216,2)</f>
        <v>0</v>
      </c>
      <c r="BL216" s="16" t="s">
        <v>150</v>
      </c>
      <c r="BM216" s="16" t="s">
        <v>358</v>
      </c>
    </row>
    <row r="217" spans="2:47" s="1" customFormat="1" ht="11.25">
      <c r="B217" s="30"/>
      <c r="D217" s="158" t="s">
        <v>152</v>
      </c>
      <c r="F217" s="159" t="s">
        <v>357</v>
      </c>
      <c r="I217" s="91"/>
      <c r="L217" s="30"/>
      <c r="M217" s="160"/>
      <c r="N217" s="49"/>
      <c r="O217" s="49"/>
      <c r="P217" s="49"/>
      <c r="Q217" s="49"/>
      <c r="R217" s="49"/>
      <c r="S217" s="49"/>
      <c r="T217" s="50"/>
      <c r="AT217" s="16" t="s">
        <v>152</v>
      </c>
      <c r="AU217" s="16" t="s">
        <v>78</v>
      </c>
    </row>
    <row r="218" spans="2:65" s="1" customFormat="1" ht="16.5" customHeight="1">
      <c r="B218" s="145"/>
      <c r="C218" s="146" t="s">
        <v>493</v>
      </c>
      <c r="D218" s="146" t="s">
        <v>145</v>
      </c>
      <c r="E218" s="147" t="s">
        <v>360</v>
      </c>
      <c r="F218" s="148" t="s">
        <v>361</v>
      </c>
      <c r="G218" s="149" t="s">
        <v>222</v>
      </c>
      <c r="H218" s="150">
        <v>558</v>
      </c>
      <c r="I218" s="151"/>
      <c r="J218" s="152">
        <f>ROUND(I218*H218,2)</f>
        <v>0</v>
      </c>
      <c r="K218" s="148" t="s">
        <v>149</v>
      </c>
      <c r="L218" s="30"/>
      <c r="M218" s="153" t="s">
        <v>1</v>
      </c>
      <c r="N218" s="154" t="s">
        <v>40</v>
      </c>
      <c r="O218" s="49"/>
      <c r="P218" s="155">
        <f>O218*H218</f>
        <v>0</v>
      </c>
      <c r="Q218" s="155">
        <v>0</v>
      </c>
      <c r="R218" s="155">
        <f>Q218*H218</f>
        <v>0</v>
      </c>
      <c r="S218" s="155">
        <v>0</v>
      </c>
      <c r="T218" s="156">
        <f>S218*H218</f>
        <v>0</v>
      </c>
      <c r="AR218" s="16" t="s">
        <v>150</v>
      </c>
      <c r="AT218" s="16" t="s">
        <v>145</v>
      </c>
      <c r="AU218" s="16" t="s">
        <v>78</v>
      </c>
      <c r="AY218" s="16" t="s">
        <v>143</v>
      </c>
      <c r="BE218" s="157">
        <f>IF(N218="základní",J218,0)</f>
        <v>0</v>
      </c>
      <c r="BF218" s="157">
        <f>IF(N218="snížená",J218,0)</f>
        <v>0</v>
      </c>
      <c r="BG218" s="157">
        <f>IF(N218="zákl. přenesená",J218,0)</f>
        <v>0</v>
      </c>
      <c r="BH218" s="157">
        <f>IF(N218="sníž. přenesená",J218,0)</f>
        <v>0</v>
      </c>
      <c r="BI218" s="157">
        <f>IF(N218="nulová",J218,0)</f>
        <v>0</v>
      </c>
      <c r="BJ218" s="16" t="s">
        <v>76</v>
      </c>
      <c r="BK218" s="157">
        <f>ROUND(I218*H218,2)</f>
        <v>0</v>
      </c>
      <c r="BL218" s="16" t="s">
        <v>150</v>
      </c>
      <c r="BM218" s="16" t="s">
        <v>362</v>
      </c>
    </row>
    <row r="219" spans="2:47" s="1" customFormat="1" ht="11.25">
      <c r="B219" s="30"/>
      <c r="D219" s="158" t="s">
        <v>152</v>
      </c>
      <c r="F219" s="159" t="s">
        <v>363</v>
      </c>
      <c r="I219" s="91"/>
      <c r="L219" s="30"/>
      <c r="M219" s="160"/>
      <c r="N219" s="49"/>
      <c r="O219" s="49"/>
      <c r="P219" s="49"/>
      <c r="Q219" s="49"/>
      <c r="R219" s="49"/>
      <c r="S219" s="49"/>
      <c r="T219" s="50"/>
      <c r="AT219" s="16" t="s">
        <v>152</v>
      </c>
      <c r="AU219" s="16" t="s">
        <v>78</v>
      </c>
    </row>
    <row r="220" spans="2:65" s="1" customFormat="1" ht="16.5" customHeight="1">
      <c r="B220" s="145"/>
      <c r="C220" s="146" t="s">
        <v>466</v>
      </c>
      <c r="D220" s="146" t="s">
        <v>145</v>
      </c>
      <c r="E220" s="147" t="s">
        <v>365</v>
      </c>
      <c r="F220" s="148" t="s">
        <v>366</v>
      </c>
      <c r="G220" s="149" t="s">
        <v>222</v>
      </c>
      <c r="H220" s="150">
        <v>558</v>
      </c>
      <c r="I220" s="151"/>
      <c r="J220" s="152">
        <f>ROUND(I220*H220,2)</f>
        <v>0</v>
      </c>
      <c r="K220" s="148" t="s">
        <v>149</v>
      </c>
      <c r="L220" s="30"/>
      <c r="M220" s="153" t="s">
        <v>1</v>
      </c>
      <c r="N220" s="154" t="s">
        <v>40</v>
      </c>
      <c r="O220" s="49"/>
      <c r="P220" s="155">
        <f>O220*H220</f>
        <v>0</v>
      </c>
      <c r="Q220" s="155">
        <v>0</v>
      </c>
      <c r="R220" s="155">
        <f>Q220*H220</f>
        <v>0</v>
      </c>
      <c r="S220" s="155">
        <v>0</v>
      </c>
      <c r="T220" s="156">
        <f>S220*H220</f>
        <v>0</v>
      </c>
      <c r="AR220" s="16" t="s">
        <v>150</v>
      </c>
      <c r="AT220" s="16" t="s">
        <v>145</v>
      </c>
      <c r="AU220" s="16" t="s">
        <v>78</v>
      </c>
      <c r="AY220" s="16" t="s">
        <v>143</v>
      </c>
      <c r="BE220" s="157">
        <f>IF(N220="základní",J220,0)</f>
        <v>0</v>
      </c>
      <c r="BF220" s="157">
        <f>IF(N220="snížená",J220,0)</f>
        <v>0</v>
      </c>
      <c r="BG220" s="157">
        <f>IF(N220="zákl. přenesená",J220,0)</f>
        <v>0</v>
      </c>
      <c r="BH220" s="157">
        <f>IF(N220="sníž. přenesená",J220,0)</f>
        <v>0</v>
      </c>
      <c r="BI220" s="157">
        <f>IF(N220="nulová",J220,0)</f>
        <v>0</v>
      </c>
      <c r="BJ220" s="16" t="s">
        <v>76</v>
      </c>
      <c r="BK220" s="157">
        <f>ROUND(I220*H220,2)</f>
        <v>0</v>
      </c>
      <c r="BL220" s="16" t="s">
        <v>150</v>
      </c>
      <c r="BM220" s="16" t="s">
        <v>367</v>
      </c>
    </row>
    <row r="221" spans="2:47" s="1" customFormat="1" ht="11.25">
      <c r="B221" s="30"/>
      <c r="D221" s="158" t="s">
        <v>152</v>
      </c>
      <c r="F221" s="159" t="s">
        <v>368</v>
      </c>
      <c r="I221" s="91"/>
      <c r="L221" s="30"/>
      <c r="M221" s="160"/>
      <c r="N221" s="49"/>
      <c r="O221" s="49"/>
      <c r="P221" s="49"/>
      <c r="Q221" s="49"/>
      <c r="R221" s="49"/>
      <c r="S221" s="49"/>
      <c r="T221" s="50"/>
      <c r="AT221" s="16" t="s">
        <v>152</v>
      </c>
      <c r="AU221" s="16" t="s">
        <v>78</v>
      </c>
    </row>
    <row r="222" spans="2:47" s="1" customFormat="1" ht="19.5">
      <c r="B222" s="30"/>
      <c r="D222" s="158" t="s">
        <v>154</v>
      </c>
      <c r="F222" s="161" t="s">
        <v>410</v>
      </c>
      <c r="I222" s="91"/>
      <c r="L222" s="30"/>
      <c r="M222" s="160"/>
      <c r="N222" s="49"/>
      <c r="O222" s="49"/>
      <c r="P222" s="49"/>
      <c r="Q222" s="49"/>
      <c r="R222" s="49"/>
      <c r="S222" s="49"/>
      <c r="T222" s="50"/>
      <c r="AT222" s="16" t="s">
        <v>154</v>
      </c>
      <c r="AU222" s="16" t="s">
        <v>78</v>
      </c>
    </row>
    <row r="223" spans="2:51" s="13" customFormat="1" ht="11.25">
      <c r="B223" s="170"/>
      <c r="D223" s="158" t="s">
        <v>156</v>
      </c>
      <c r="E223" s="171" t="s">
        <v>1</v>
      </c>
      <c r="F223" s="172" t="s">
        <v>796</v>
      </c>
      <c r="H223" s="171" t="s">
        <v>1</v>
      </c>
      <c r="I223" s="173"/>
      <c r="L223" s="170"/>
      <c r="M223" s="174"/>
      <c r="N223" s="175"/>
      <c r="O223" s="175"/>
      <c r="P223" s="175"/>
      <c r="Q223" s="175"/>
      <c r="R223" s="175"/>
      <c r="S223" s="175"/>
      <c r="T223" s="176"/>
      <c r="AT223" s="171" t="s">
        <v>156</v>
      </c>
      <c r="AU223" s="171" t="s">
        <v>78</v>
      </c>
      <c r="AV223" s="13" t="s">
        <v>76</v>
      </c>
      <c r="AW223" s="13" t="s">
        <v>32</v>
      </c>
      <c r="AX223" s="13" t="s">
        <v>69</v>
      </c>
      <c r="AY223" s="171" t="s">
        <v>143</v>
      </c>
    </row>
    <row r="224" spans="2:51" s="12" customFormat="1" ht="11.25">
      <c r="B224" s="162"/>
      <c r="D224" s="158" t="s">
        <v>156</v>
      </c>
      <c r="E224" s="163" t="s">
        <v>1</v>
      </c>
      <c r="F224" s="164" t="s">
        <v>824</v>
      </c>
      <c r="H224" s="165">
        <v>558</v>
      </c>
      <c r="I224" s="166"/>
      <c r="L224" s="162"/>
      <c r="M224" s="167"/>
      <c r="N224" s="168"/>
      <c r="O224" s="168"/>
      <c r="P224" s="168"/>
      <c r="Q224" s="168"/>
      <c r="R224" s="168"/>
      <c r="S224" s="168"/>
      <c r="T224" s="169"/>
      <c r="AT224" s="163" t="s">
        <v>156</v>
      </c>
      <c r="AU224" s="163" t="s">
        <v>78</v>
      </c>
      <c r="AV224" s="12" t="s">
        <v>78</v>
      </c>
      <c r="AW224" s="12" t="s">
        <v>32</v>
      </c>
      <c r="AX224" s="12" t="s">
        <v>76</v>
      </c>
      <c r="AY224" s="163" t="s">
        <v>143</v>
      </c>
    </row>
    <row r="225" spans="2:63" s="11" customFormat="1" ht="22.9" customHeight="1">
      <c r="B225" s="132"/>
      <c r="D225" s="133" t="s">
        <v>68</v>
      </c>
      <c r="E225" s="143" t="s">
        <v>78</v>
      </c>
      <c r="F225" s="143" t="s">
        <v>495</v>
      </c>
      <c r="I225" s="135"/>
      <c r="J225" s="144">
        <f>BK225</f>
        <v>0</v>
      </c>
      <c r="L225" s="132"/>
      <c r="M225" s="137"/>
      <c r="N225" s="138"/>
      <c r="O225" s="138"/>
      <c r="P225" s="139">
        <f>SUM(P226:P266)</f>
        <v>0</v>
      </c>
      <c r="Q225" s="138"/>
      <c r="R225" s="139">
        <f>SUM(R226:R266)</f>
        <v>248.49466875999997</v>
      </c>
      <c r="S225" s="138"/>
      <c r="T225" s="140">
        <f>SUM(T226:T266)</f>
        <v>0</v>
      </c>
      <c r="AR225" s="133" t="s">
        <v>76</v>
      </c>
      <c r="AT225" s="141" t="s">
        <v>68</v>
      </c>
      <c r="AU225" s="141" t="s">
        <v>76</v>
      </c>
      <c r="AY225" s="133" t="s">
        <v>143</v>
      </c>
      <c r="BK225" s="142">
        <f>SUM(BK226:BK266)</f>
        <v>0</v>
      </c>
    </row>
    <row r="226" spans="2:65" s="1" customFormat="1" ht="16.5" customHeight="1">
      <c r="B226" s="145"/>
      <c r="C226" s="146" t="s">
        <v>502</v>
      </c>
      <c r="D226" s="146" t="s">
        <v>145</v>
      </c>
      <c r="E226" s="147" t="s">
        <v>496</v>
      </c>
      <c r="F226" s="148" t="s">
        <v>497</v>
      </c>
      <c r="G226" s="149" t="s">
        <v>222</v>
      </c>
      <c r="H226" s="150">
        <v>441.6</v>
      </c>
      <c r="I226" s="151"/>
      <c r="J226" s="152">
        <f>ROUND(I226*H226,2)</f>
        <v>0</v>
      </c>
      <c r="K226" s="148" t="s">
        <v>149</v>
      </c>
      <c r="L226" s="30"/>
      <c r="M226" s="153" t="s">
        <v>1</v>
      </c>
      <c r="N226" s="154" t="s">
        <v>40</v>
      </c>
      <c r="O226" s="49"/>
      <c r="P226" s="155">
        <f>O226*H226</f>
        <v>0</v>
      </c>
      <c r="Q226" s="155">
        <v>0.00017</v>
      </c>
      <c r="R226" s="155">
        <f>Q226*H226</f>
        <v>0.07507200000000001</v>
      </c>
      <c r="S226" s="155">
        <v>0</v>
      </c>
      <c r="T226" s="156">
        <f>S226*H226</f>
        <v>0</v>
      </c>
      <c r="AR226" s="16" t="s">
        <v>150</v>
      </c>
      <c r="AT226" s="16" t="s">
        <v>145</v>
      </c>
      <c r="AU226" s="16" t="s">
        <v>78</v>
      </c>
      <c r="AY226" s="16" t="s">
        <v>143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6" t="s">
        <v>76</v>
      </c>
      <c r="BK226" s="157">
        <f>ROUND(I226*H226,2)</f>
        <v>0</v>
      </c>
      <c r="BL226" s="16" t="s">
        <v>150</v>
      </c>
      <c r="BM226" s="16" t="s">
        <v>498</v>
      </c>
    </row>
    <row r="227" spans="2:47" s="1" customFormat="1" ht="11.25">
      <c r="B227" s="30"/>
      <c r="D227" s="158" t="s">
        <v>152</v>
      </c>
      <c r="F227" s="159" t="s">
        <v>499</v>
      </c>
      <c r="I227" s="91"/>
      <c r="L227" s="30"/>
      <c r="M227" s="160"/>
      <c r="N227" s="49"/>
      <c r="O227" s="49"/>
      <c r="P227" s="49"/>
      <c r="Q227" s="49"/>
      <c r="R227" s="49"/>
      <c r="S227" s="49"/>
      <c r="T227" s="50"/>
      <c r="AT227" s="16" t="s">
        <v>152</v>
      </c>
      <c r="AU227" s="16" t="s">
        <v>78</v>
      </c>
    </row>
    <row r="228" spans="2:47" s="1" customFormat="1" ht="19.5">
      <c r="B228" s="30"/>
      <c r="D228" s="158" t="s">
        <v>154</v>
      </c>
      <c r="F228" s="161" t="s">
        <v>410</v>
      </c>
      <c r="I228" s="91"/>
      <c r="L228" s="30"/>
      <c r="M228" s="160"/>
      <c r="N228" s="49"/>
      <c r="O228" s="49"/>
      <c r="P228" s="49"/>
      <c r="Q228" s="49"/>
      <c r="R228" s="49"/>
      <c r="S228" s="49"/>
      <c r="T228" s="50"/>
      <c r="AT228" s="16" t="s">
        <v>154</v>
      </c>
      <c r="AU228" s="16" t="s">
        <v>78</v>
      </c>
    </row>
    <row r="229" spans="2:51" s="13" customFormat="1" ht="11.25">
      <c r="B229" s="170"/>
      <c r="D229" s="158" t="s">
        <v>156</v>
      </c>
      <c r="E229" s="171" t="s">
        <v>1</v>
      </c>
      <c r="F229" s="172" t="s">
        <v>500</v>
      </c>
      <c r="H229" s="171" t="s">
        <v>1</v>
      </c>
      <c r="I229" s="173"/>
      <c r="L229" s="170"/>
      <c r="M229" s="174"/>
      <c r="N229" s="175"/>
      <c r="O229" s="175"/>
      <c r="P229" s="175"/>
      <c r="Q229" s="175"/>
      <c r="R229" s="175"/>
      <c r="S229" s="175"/>
      <c r="T229" s="176"/>
      <c r="AT229" s="171" t="s">
        <v>156</v>
      </c>
      <c r="AU229" s="171" t="s">
        <v>78</v>
      </c>
      <c r="AV229" s="13" t="s">
        <v>76</v>
      </c>
      <c r="AW229" s="13" t="s">
        <v>32</v>
      </c>
      <c r="AX229" s="13" t="s">
        <v>69</v>
      </c>
      <c r="AY229" s="171" t="s">
        <v>143</v>
      </c>
    </row>
    <row r="230" spans="2:51" s="13" customFormat="1" ht="11.25">
      <c r="B230" s="170"/>
      <c r="D230" s="158" t="s">
        <v>156</v>
      </c>
      <c r="E230" s="171" t="s">
        <v>1</v>
      </c>
      <c r="F230" s="172" t="s">
        <v>796</v>
      </c>
      <c r="H230" s="171" t="s">
        <v>1</v>
      </c>
      <c r="I230" s="173"/>
      <c r="L230" s="170"/>
      <c r="M230" s="174"/>
      <c r="N230" s="175"/>
      <c r="O230" s="175"/>
      <c r="P230" s="175"/>
      <c r="Q230" s="175"/>
      <c r="R230" s="175"/>
      <c r="S230" s="175"/>
      <c r="T230" s="176"/>
      <c r="AT230" s="171" t="s">
        <v>156</v>
      </c>
      <c r="AU230" s="171" t="s">
        <v>78</v>
      </c>
      <c r="AV230" s="13" t="s">
        <v>76</v>
      </c>
      <c r="AW230" s="13" t="s">
        <v>32</v>
      </c>
      <c r="AX230" s="13" t="s">
        <v>69</v>
      </c>
      <c r="AY230" s="171" t="s">
        <v>143</v>
      </c>
    </row>
    <row r="231" spans="2:51" s="12" customFormat="1" ht="11.25">
      <c r="B231" s="162"/>
      <c r="D231" s="158" t="s">
        <v>156</v>
      </c>
      <c r="E231" s="163" t="s">
        <v>1</v>
      </c>
      <c r="F231" s="164" t="s">
        <v>825</v>
      </c>
      <c r="H231" s="165">
        <v>441.6</v>
      </c>
      <c r="I231" s="166"/>
      <c r="L231" s="162"/>
      <c r="M231" s="167"/>
      <c r="N231" s="168"/>
      <c r="O231" s="168"/>
      <c r="P231" s="168"/>
      <c r="Q231" s="168"/>
      <c r="R231" s="168"/>
      <c r="S231" s="168"/>
      <c r="T231" s="169"/>
      <c r="AT231" s="163" t="s">
        <v>156</v>
      </c>
      <c r="AU231" s="163" t="s">
        <v>78</v>
      </c>
      <c r="AV231" s="12" t="s">
        <v>78</v>
      </c>
      <c r="AW231" s="12" t="s">
        <v>32</v>
      </c>
      <c r="AX231" s="12" t="s">
        <v>76</v>
      </c>
      <c r="AY231" s="163" t="s">
        <v>143</v>
      </c>
    </row>
    <row r="232" spans="2:65" s="1" customFormat="1" ht="16.5" customHeight="1">
      <c r="B232" s="145"/>
      <c r="C232" s="191" t="s">
        <v>507</v>
      </c>
      <c r="D232" s="191" t="s">
        <v>484</v>
      </c>
      <c r="E232" s="192" t="s">
        <v>503</v>
      </c>
      <c r="F232" s="193" t="s">
        <v>504</v>
      </c>
      <c r="G232" s="194" t="s">
        <v>222</v>
      </c>
      <c r="H232" s="195">
        <v>529.92</v>
      </c>
      <c r="I232" s="196"/>
      <c r="J232" s="197">
        <f>ROUND(I232*H232,2)</f>
        <v>0</v>
      </c>
      <c r="K232" s="193" t="s">
        <v>149</v>
      </c>
      <c r="L232" s="198"/>
      <c r="M232" s="199" t="s">
        <v>1</v>
      </c>
      <c r="N232" s="200" t="s">
        <v>40</v>
      </c>
      <c r="O232" s="49"/>
      <c r="P232" s="155">
        <f>O232*H232</f>
        <v>0</v>
      </c>
      <c r="Q232" s="155">
        <v>0.0003</v>
      </c>
      <c r="R232" s="155">
        <f>Q232*H232</f>
        <v>0.15897599999999998</v>
      </c>
      <c r="S232" s="155">
        <v>0</v>
      </c>
      <c r="T232" s="156">
        <f>S232*H232</f>
        <v>0</v>
      </c>
      <c r="AR232" s="16" t="s">
        <v>188</v>
      </c>
      <c r="AT232" s="16" t="s">
        <v>484</v>
      </c>
      <c r="AU232" s="16" t="s">
        <v>78</v>
      </c>
      <c r="AY232" s="16" t="s">
        <v>143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6" t="s">
        <v>76</v>
      </c>
      <c r="BK232" s="157">
        <f>ROUND(I232*H232,2)</f>
        <v>0</v>
      </c>
      <c r="BL232" s="16" t="s">
        <v>150</v>
      </c>
      <c r="BM232" s="16" t="s">
        <v>505</v>
      </c>
    </row>
    <row r="233" spans="2:47" s="1" customFormat="1" ht="11.25">
      <c r="B233" s="30"/>
      <c r="D233" s="158" t="s">
        <v>152</v>
      </c>
      <c r="F233" s="159" t="s">
        <v>504</v>
      </c>
      <c r="I233" s="91"/>
      <c r="L233" s="30"/>
      <c r="M233" s="160"/>
      <c r="N233" s="49"/>
      <c r="O233" s="49"/>
      <c r="P233" s="49"/>
      <c r="Q233" s="49"/>
      <c r="R233" s="49"/>
      <c r="S233" s="49"/>
      <c r="T233" s="50"/>
      <c r="AT233" s="16" t="s">
        <v>152</v>
      </c>
      <c r="AU233" s="16" t="s">
        <v>78</v>
      </c>
    </row>
    <row r="234" spans="2:51" s="12" customFormat="1" ht="11.25">
      <c r="B234" s="162"/>
      <c r="D234" s="158" t="s">
        <v>156</v>
      </c>
      <c r="F234" s="164" t="s">
        <v>826</v>
      </c>
      <c r="H234" s="165">
        <v>529.92</v>
      </c>
      <c r="I234" s="166"/>
      <c r="L234" s="162"/>
      <c r="M234" s="167"/>
      <c r="N234" s="168"/>
      <c r="O234" s="168"/>
      <c r="P234" s="168"/>
      <c r="Q234" s="168"/>
      <c r="R234" s="168"/>
      <c r="S234" s="168"/>
      <c r="T234" s="169"/>
      <c r="AT234" s="163" t="s">
        <v>156</v>
      </c>
      <c r="AU234" s="163" t="s">
        <v>78</v>
      </c>
      <c r="AV234" s="12" t="s">
        <v>78</v>
      </c>
      <c r="AW234" s="12" t="s">
        <v>3</v>
      </c>
      <c r="AX234" s="12" t="s">
        <v>76</v>
      </c>
      <c r="AY234" s="163" t="s">
        <v>143</v>
      </c>
    </row>
    <row r="235" spans="2:65" s="1" customFormat="1" ht="16.5" customHeight="1">
      <c r="B235" s="145"/>
      <c r="C235" s="146" t="s">
        <v>514</v>
      </c>
      <c r="D235" s="146" t="s">
        <v>145</v>
      </c>
      <c r="E235" s="147" t="s">
        <v>508</v>
      </c>
      <c r="F235" s="148" t="s">
        <v>509</v>
      </c>
      <c r="G235" s="149" t="s">
        <v>381</v>
      </c>
      <c r="H235" s="150">
        <v>184</v>
      </c>
      <c r="I235" s="151"/>
      <c r="J235" s="152">
        <f>ROUND(I235*H235,2)</f>
        <v>0</v>
      </c>
      <c r="K235" s="148" t="s">
        <v>149</v>
      </c>
      <c r="L235" s="30"/>
      <c r="M235" s="153" t="s">
        <v>1</v>
      </c>
      <c r="N235" s="154" t="s">
        <v>40</v>
      </c>
      <c r="O235" s="49"/>
      <c r="P235" s="155">
        <f>O235*H235</f>
        <v>0</v>
      </c>
      <c r="Q235" s="155">
        <v>0.22657</v>
      </c>
      <c r="R235" s="155">
        <f>Q235*H235</f>
        <v>41.68888</v>
      </c>
      <c r="S235" s="155">
        <v>0</v>
      </c>
      <c r="T235" s="156">
        <f>S235*H235</f>
        <v>0</v>
      </c>
      <c r="AR235" s="16" t="s">
        <v>150</v>
      </c>
      <c r="AT235" s="16" t="s">
        <v>145</v>
      </c>
      <c r="AU235" s="16" t="s">
        <v>78</v>
      </c>
      <c r="AY235" s="16" t="s">
        <v>143</v>
      </c>
      <c r="BE235" s="157">
        <f>IF(N235="základní",J235,0)</f>
        <v>0</v>
      </c>
      <c r="BF235" s="157">
        <f>IF(N235="snížená",J235,0)</f>
        <v>0</v>
      </c>
      <c r="BG235" s="157">
        <f>IF(N235="zákl. přenesená",J235,0)</f>
        <v>0</v>
      </c>
      <c r="BH235" s="157">
        <f>IF(N235="sníž. přenesená",J235,0)</f>
        <v>0</v>
      </c>
      <c r="BI235" s="157">
        <f>IF(N235="nulová",J235,0)</f>
        <v>0</v>
      </c>
      <c r="BJ235" s="16" t="s">
        <v>76</v>
      </c>
      <c r="BK235" s="157">
        <f>ROUND(I235*H235,2)</f>
        <v>0</v>
      </c>
      <c r="BL235" s="16" t="s">
        <v>150</v>
      </c>
      <c r="BM235" s="16" t="s">
        <v>510</v>
      </c>
    </row>
    <row r="236" spans="2:47" s="1" customFormat="1" ht="19.5">
      <c r="B236" s="30"/>
      <c r="D236" s="158" t="s">
        <v>152</v>
      </c>
      <c r="F236" s="159" t="s">
        <v>511</v>
      </c>
      <c r="I236" s="91"/>
      <c r="L236" s="30"/>
      <c r="M236" s="160"/>
      <c r="N236" s="49"/>
      <c r="O236" s="49"/>
      <c r="P236" s="49"/>
      <c r="Q236" s="49"/>
      <c r="R236" s="49"/>
      <c r="S236" s="49"/>
      <c r="T236" s="50"/>
      <c r="AT236" s="16" t="s">
        <v>152</v>
      </c>
      <c r="AU236" s="16" t="s">
        <v>78</v>
      </c>
    </row>
    <row r="237" spans="2:47" s="1" customFormat="1" ht="19.5">
      <c r="B237" s="30"/>
      <c r="D237" s="158" t="s">
        <v>154</v>
      </c>
      <c r="F237" s="161" t="s">
        <v>410</v>
      </c>
      <c r="I237" s="91"/>
      <c r="L237" s="30"/>
      <c r="M237" s="160"/>
      <c r="N237" s="49"/>
      <c r="O237" s="49"/>
      <c r="P237" s="49"/>
      <c r="Q237" s="49"/>
      <c r="R237" s="49"/>
      <c r="S237" s="49"/>
      <c r="T237" s="50"/>
      <c r="AT237" s="16" t="s">
        <v>154</v>
      </c>
      <c r="AU237" s="16" t="s">
        <v>78</v>
      </c>
    </row>
    <row r="238" spans="2:51" s="13" customFormat="1" ht="11.25">
      <c r="B238" s="170"/>
      <c r="D238" s="158" t="s">
        <v>156</v>
      </c>
      <c r="E238" s="171" t="s">
        <v>1</v>
      </c>
      <c r="F238" s="172" t="s">
        <v>512</v>
      </c>
      <c r="H238" s="171" t="s">
        <v>1</v>
      </c>
      <c r="I238" s="173"/>
      <c r="L238" s="170"/>
      <c r="M238" s="174"/>
      <c r="N238" s="175"/>
      <c r="O238" s="175"/>
      <c r="P238" s="175"/>
      <c r="Q238" s="175"/>
      <c r="R238" s="175"/>
      <c r="S238" s="175"/>
      <c r="T238" s="176"/>
      <c r="AT238" s="171" t="s">
        <v>156</v>
      </c>
      <c r="AU238" s="171" t="s">
        <v>78</v>
      </c>
      <c r="AV238" s="13" t="s">
        <v>76</v>
      </c>
      <c r="AW238" s="13" t="s">
        <v>32</v>
      </c>
      <c r="AX238" s="13" t="s">
        <v>69</v>
      </c>
      <c r="AY238" s="171" t="s">
        <v>143</v>
      </c>
    </row>
    <row r="239" spans="2:51" s="13" customFormat="1" ht="11.25">
      <c r="B239" s="170"/>
      <c r="D239" s="158" t="s">
        <v>156</v>
      </c>
      <c r="E239" s="171" t="s">
        <v>1</v>
      </c>
      <c r="F239" s="172" t="s">
        <v>796</v>
      </c>
      <c r="H239" s="171" t="s">
        <v>1</v>
      </c>
      <c r="I239" s="173"/>
      <c r="L239" s="170"/>
      <c r="M239" s="174"/>
      <c r="N239" s="175"/>
      <c r="O239" s="175"/>
      <c r="P239" s="175"/>
      <c r="Q239" s="175"/>
      <c r="R239" s="175"/>
      <c r="S239" s="175"/>
      <c r="T239" s="176"/>
      <c r="AT239" s="171" t="s">
        <v>156</v>
      </c>
      <c r="AU239" s="171" t="s">
        <v>78</v>
      </c>
      <c r="AV239" s="13" t="s">
        <v>76</v>
      </c>
      <c r="AW239" s="13" t="s">
        <v>32</v>
      </c>
      <c r="AX239" s="13" t="s">
        <v>69</v>
      </c>
      <c r="AY239" s="171" t="s">
        <v>143</v>
      </c>
    </row>
    <row r="240" spans="2:51" s="12" customFormat="1" ht="11.25">
      <c r="B240" s="162"/>
      <c r="D240" s="158" t="s">
        <v>156</v>
      </c>
      <c r="E240" s="163" t="s">
        <v>1</v>
      </c>
      <c r="F240" s="164" t="s">
        <v>827</v>
      </c>
      <c r="H240" s="165">
        <v>184</v>
      </c>
      <c r="I240" s="166"/>
      <c r="L240" s="162"/>
      <c r="M240" s="167"/>
      <c r="N240" s="168"/>
      <c r="O240" s="168"/>
      <c r="P240" s="168"/>
      <c r="Q240" s="168"/>
      <c r="R240" s="168"/>
      <c r="S240" s="168"/>
      <c r="T240" s="169"/>
      <c r="AT240" s="163" t="s">
        <v>156</v>
      </c>
      <c r="AU240" s="163" t="s">
        <v>78</v>
      </c>
      <c r="AV240" s="12" t="s">
        <v>78</v>
      </c>
      <c r="AW240" s="12" t="s">
        <v>32</v>
      </c>
      <c r="AX240" s="12" t="s">
        <v>76</v>
      </c>
      <c r="AY240" s="163" t="s">
        <v>143</v>
      </c>
    </row>
    <row r="241" spans="2:65" s="1" customFormat="1" ht="16.5" customHeight="1">
      <c r="B241" s="145"/>
      <c r="C241" s="146" t="s">
        <v>523</v>
      </c>
      <c r="D241" s="146" t="s">
        <v>145</v>
      </c>
      <c r="E241" s="147" t="s">
        <v>515</v>
      </c>
      <c r="F241" s="148" t="s">
        <v>516</v>
      </c>
      <c r="G241" s="149" t="s">
        <v>222</v>
      </c>
      <c r="H241" s="150">
        <v>201.1</v>
      </c>
      <c r="I241" s="151"/>
      <c r="J241" s="152">
        <f>ROUND(I241*H241,2)</f>
        <v>0</v>
      </c>
      <c r="K241" s="148" t="s">
        <v>149</v>
      </c>
      <c r="L241" s="30"/>
      <c r="M241" s="153" t="s">
        <v>1</v>
      </c>
      <c r="N241" s="154" t="s">
        <v>40</v>
      </c>
      <c r="O241" s="49"/>
      <c r="P241" s="155">
        <f>O241*H241</f>
        <v>0</v>
      </c>
      <c r="Q241" s="155">
        <v>0</v>
      </c>
      <c r="R241" s="155">
        <f>Q241*H241</f>
        <v>0</v>
      </c>
      <c r="S241" s="155">
        <v>0</v>
      </c>
      <c r="T241" s="156">
        <f>S241*H241</f>
        <v>0</v>
      </c>
      <c r="AR241" s="16" t="s">
        <v>150</v>
      </c>
      <c r="AT241" s="16" t="s">
        <v>145</v>
      </c>
      <c r="AU241" s="16" t="s">
        <v>78</v>
      </c>
      <c r="AY241" s="16" t="s">
        <v>143</v>
      </c>
      <c r="BE241" s="157">
        <f>IF(N241="základní",J241,0)</f>
        <v>0</v>
      </c>
      <c r="BF241" s="157">
        <f>IF(N241="snížená",J241,0)</f>
        <v>0</v>
      </c>
      <c r="BG241" s="157">
        <f>IF(N241="zákl. přenesená",J241,0)</f>
        <v>0</v>
      </c>
      <c r="BH241" s="157">
        <f>IF(N241="sníž. přenesená",J241,0)</f>
        <v>0</v>
      </c>
      <c r="BI241" s="157">
        <f>IF(N241="nulová",J241,0)</f>
        <v>0</v>
      </c>
      <c r="BJ241" s="16" t="s">
        <v>76</v>
      </c>
      <c r="BK241" s="157">
        <f>ROUND(I241*H241,2)</f>
        <v>0</v>
      </c>
      <c r="BL241" s="16" t="s">
        <v>150</v>
      </c>
      <c r="BM241" s="16" t="s">
        <v>517</v>
      </c>
    </row>
    <row r="242" spans="2:47" s="1" customFormat="1" ht="19.5">
      <c r="B242" s="30"/>
      <c r="D242" s="158" t="s">
        <v>152</v>
      </c>
      <c r="F242" s="159" t="s">
        <v>518</v>
      </c>
      <c r="I242" s="91"/>
      <c r="L242" s="30"/>
      <c r="M242" s="160"/>
      <c r="N242" s="49"/>
      <c r="O242" s="49"/>
      <c r="P242" s="49"/>
      <c r="Q242" s="49"/>
      <c r="R242" s="49"/>
      <c r="S242" s="49"/>
      <c r="T242" s="50"/>
      <c r="AT242" s="16" t="s">
        <v>152</v>
      </c>
      <c r="AU242" s="16" t="s">
        <v>78</v>
      </c>
    </row>
    <row r="243" spans="2:47" s="1" customFormat="1" ht="19.5">
      <c r="B243" s="30"/>
      <c r="D243" s="158" t="s">
        <v>154</v>
      </c>
      <c r="F243" s="161" t="s">
        <v>410</v>
      </c>
      <c r="I243" s="91"/>
      <c r="L243" s="30"/>
      <c r="M243" s="160"/>
      <c r="N243" s="49"/>
      <c r="O243" s="49"/>
      <c r="P243" s="49"/>
      <c r="Q243" s="49"/>
      <c r="R243" s="49"/>
      <c r="S243" s="49"/>
      <c r="T243" s="50"/>
      <c r="AT243" s="16" t="s">
        <v>154</v>
      </c>
      <c r="AU243" s="16" t="s">
        <v>78</v>
      </c>
    </row>
    <row r="244" spans="2:51" s="13" customFormat="1" ht="11.25">
      <c r="B244" s="170"/>
      <c r="D244" s="158" t="s">
        <v>156</v>
      </c>
      <c r="E244" s="171" t="s">
        <v>1</v>
      </c>
      <c r="F244" s="172" t="s">
        <v>828</v>
      </c>
      <c r="H244" s="171" t="s">
        <v>1</v>
      </c>
      <c r="I244" s="173"/>
      <c r="L244" s="170"/>
      <c r="M244" s="174"/>
      <c r="N244" s="175"/>
      <c r="O244" s="175"/>
      <c r="P244" s="175"/>
      <c r="Q244" s="175"/>
      <c r="R244" s="175"/>
      <c r="S244" s="175"/>
      <c r="T244" s="176"/>
      <c r="AT244" s="171" t="s">
        <v>156</v>
      </c>
      <c r="AU244" s="171" t="s">
        <v>78</v>
      </c>
      <c r="AV244" s="13" t="s">
        <v>76</v>
      </c>
      <c r="AW244" s="13" t="s">
        <v>32</v>
      </c>
      <c r="AX244" s="13" t="s">
        <v>69</v>
      </c>
      <c r="AY244" s="171" t="s">
        <v>143</v>
      </c>
    </row>
    <row r="245" spans="2:51" s="12" customFormat="1" ht="11.25">
      <c r="B245" s="162"/>
      <c r="D245" s="158" t="s">
        <v>156</v>
      </c>
      <c r="E245" s="163" t="s">
        <v>1</v>
      </c>
      <c r="F245" s="164" t="s">
        <v>829</v>
      </c>
      <c r="H245" s="165">
        <v>184</v>
      </c>
      <c r="I245" s="166"/>
      <c r="L245" s="162"/>
      <c r="M245" s="167"/>
      <c r="N245" s="168"/>
      <c r="O245" s="168"/>
      <c r="P245" s="168"/>
      <c r="Q245" s="168"/>
      <c r="R245" s="168"/>
      <c r="S245" s="168"/>
      <c r="T245" s="169"/>
      <c r="AT245" s="163" t="s">
        <v>156</v>
      </c>
      <c r="AU245" s="163" t="s">
        <v>78</v>
      </c>
      <c r="AV245" s="12" t="s">
        <v>78</v>
      </c>
      <c r="AW245" s="12" t="s">
        <v>32</v>
      </c>
      <c r="AX245" s="12" t="s">
        <v>69</v>
      </c>
      <c r="AY245" s="163" t="s">
        <v>143</v>
      </c>
    </row>
    <row r="246" spans="2:51" s="13" customFormat="1" ht="11.25">
      <c r="B246" s="170"/>
      <c r="D246" s="158" t="s">
        <v>156</v>
      </c>
      <c r="E246" s="171" t="s">
        <v>1</v>
      </c>
      <c r="F246" s="172" t="s">
        <v>830</v>
      </c>
      <c r="H246" s="171" t="s">
        <v>1</v>
      </c>
      <c r="I246" s="173"/>
      <c r="L246" s="170"/>
      <c r="M246" s="174"/>
      <c r="N246" s="175"/>
      <c r="O246" s="175"/>
      <c r="P246" s="175"/>
      <c r="Q246" s="175"/>
      <c r="R246" s="175"/>
      <c r="S246" s="175"/>
      <c r="T246" s="176"/>
      <c r="AT246" s="171" t="s">
        <v>156</v>
      </c>
      <c r="AU246" s="171" t="s">
        <v>78</v>
      </c>
      <c r="AV246" s="13" t="s">
        <v>76</v>
      </c>
      <c r="AW246" s="13" t="s">
        <v>32</v>
      </c>
      <c r="AX246" s="13" t="s">
        <v>69</v>
      </c>
      <c r="AY246" s="171" t="s">
        <v>143</v>
      </c>
    </row>
    <row r="247" spans="2:51" s="12" customFormat="1" ht="11.25">
      <c r="B247" s="162"/>
      <c r="D247" s="158" t="s">
        <v>156</v>
      </c>
      <c r="E247" s="163" t="s">
        <v>1</v>
      </c>
      <c r="F247" s="164" t="s">
        <v>831</v>
      </c>
      <c r="H247" s="165">
        <v>17.1</v>
      </c>
      <c r="I247" s="166"/>
      <c r="L247" s="162"/>
      <c r="M247" s="167"/>
      <c r="N247" s="168"/>
      <c r="O247" s="168"/>
      <c r="P247" s="168"/>
      <c r="Q247" s="168"/>
      <c r="R247" s="168"/>
      <c r="S247" s="168"/>
      <c r="T247" s="169"/>
      <c r="AT247" s="163" t="s">
        <v>156</v>
      </c>
      <c r="AU247" s="163" t="s">
        <v>78</v>
      </c>
      <c r="AV247" s="12" t="s">
        <v>78</v>
      </c>
      <c r="AW247" s="12" t="s">
        <v>32</v>
      </c>
      <c r="AX247" s="12" t="s">
        <v>69</v>
      </c>
      <c r="AY247" s="163" t="s">
        <v>143</v>
      </c>
    </row>
    <row r="248" spans="2:51" s="14" customFormat="1" ht="11.25">
      <c r="B248" s="183"/>
      <c r="D248" s="158" t="s">
        <v>156</v>
      </c>
      <c r="E248" s="184" t="s">
        <v>1</v>
      </c>
      <c r="F248" s="185" t="s">
        <v>422</v>
      </c>
      <c r="H248" s="186">
        <v>201.1</v>
      </c>
      <c r="I248" s="187"/>
      <c r="L248" s="183"/>
      <c r="M248" s="188"/>
      <c r="N248" s="189"/>
      <c r="O248" s="189"/>
      <c r="P248" s="189"/>
      <c r="Q248" s="189"/>
      <c r="R248" s="189"/>
      <c r="S248" s="189"/>
      <c r="T248" s="190"/>
      <c r="AT248" s="184" t="s">
        <v>156</v>
      </c>
      <c r="AU248" s="184" t="s">
        <v>78</v>
      </c>
      <c r="AV248" s="14" t="s">
        <v>150</v>
      </c>
      <c r="AW248" s="14" t="s">
        <v>32</v>
      </c>
      <c r="AX248" s="14" t="s">
        <v>76</v>
      </c>
      <c r="AY248" s="184" t="s">
        <v>143</v>
      </c>
    </row>
    <row r="249" spans="2:65" s="1" customFormat="1" ht="16.5" customHeight="1">
      <c r="B249" s="145"/>
      <c r="C249" s="146" t="s">
        <v>530</v>
      </c>
      <c r="D249" s="146" t="s">
        <v>145</v>
      </c>
      <c r="E249" s="147" t="s">
        <v>524</v>
      </c>
      <c r="F249" s="148" t="s">
        <v>525</v>
      </c>
      <c r="G249" s="149" t="s">
        <v>148</v>
      </c>
      <c r="H249" s="150">
        <v>60.564</v>
      </c>
      <c r="I249" s="151"/>
      <c r="J249" s="152">
        <f>ROUND(I249*H249,2)</f>
        <v>0</v>
      </c>
      <c r="K249" s="148" t="s">
        <v>149</v>
      </c>
      <c r="L249" s="30"/>
      <c r="M249" s="153" t="s">
        <v>1</v>
      </c>
      <c r="N249" s="154" t="s">
        <v>40</v>
      </c>
      <c r="O249" s="49"/>
      <c r="P249" s="155">
        <f>O249*H249</f>
        <v>0</v>
      </c>
      <c r="Q249" s="155">
        <v>2.25634</v>
      </c>
      <c r="R249" s="155">
        <f>Q249*H249</f>
        <v>136.65297575999998</v>
      </c>
      <c r="S249" s="155">
        <v>0</v>
      </c>
      <c r="T249" s="156">
        <f>S249*H249</f>
        <v>0</v>
      </c>
      <c r="AR249" s="16" t="s">
        <v>150</v>
      </c>
      <c r="AT249" s="16" t="s">
        <v>145</v>
      </c>
      <c r="AU249" s="16" t="s">
        <v>78</v>
      </c>
      <c r="AY249" s="16" t="s">
        <v>143</v>
      </c>
      <c r="BE249" s="157">
        <f>IF(N249="základní",J249,0)</f>
        <v>0</v>
      </c>
      <c r="BF249" s="157">
        <f>IF(N249="snížená",J249,0)</f>
        <v>0</v>
      </c>
      <c r="BG249" s="157">
        <f>IF(N249="zákl. přenesená",J249,0)</f>
        <v>0</v>
      </c>
      <c r="BH249" s="157">
        <f>IF(N249="sníž. přenesená",J249,0)</f>
        <v>0</v>
      </c>
      <c r="BI249" s="157">
        <f>IF(N249="nulová",J249,0)</f>
        <v>0</v>
      </c>
      <c r="BJ249" s="16" t="s">
        <v>76</v>
      </c>
      <c r="BK249" s="157">
        <f>ROUND(I249*H249,2)</f>
        <v>0</v>
      </c>
      <c r="BL249" s="16" t="s">
        <v>150</v>
      </c>
      <c r="BM249" s="16" t="s">
        <v>526</v>
      </c>
    </row>
    <row r="250" spans="2:47" s="1" customFormat="1" ht="11.25">
      <c r="B250" s="30"/>
      <c r="D250" s="158" t="s">
        <v>152</v>
      </c>
      <c r="F250" s="159" t="s">
        <v>527</v>
      </c>
      <c r="I250" s="91"/>
      <c r="L250" s="30"/>
      <c r="M250" s="160"/>
      <c r="N250" s="49"/>
      <c r="O250" s="49"/>
      <c r="P250" s="49"/>
      <c r="Q250" s="49"/>
      <c r="R250" s="49"/>
      <c r="S250" s="49"/>
      <c r="T250" s="50"/>
      <c r="AT250" s="16" t="s">
        <v>152</v>
      </c>
      <c r="AU250" s="16" t="s">
        <v>78</v>
      </c>
    </row>
    <row r="251" spans="2:47" s="1" customFormat="1" ht="19.5">
      <c r="B251" s="30"/>
      <c r="D251" s="158" t="s">
        <v>154</v>
      </c>
      <c r="F251" s="161" t="s">
        <v>410</v>
      </c>
      <c r="I251" s="91"/>
      <c r="L251" s="30"/>
      <c r="M251" s="160"/>
      <c r="N251" s="49"/>
      <c r="O251" s="49"/>
      <c r="P251" s="49"/>
      <c r="Q251" s="49"/>
      <c r="R251" s="49"/>
      <c r="S251" s="49"/>
      <c r="T251" s="50"/>
      <c r="AT251" s="16" t="s">
        <v>154</v>
      </c>
      <c r="AU251" s="16" t="s">
        <v>78</v>
      </c>
    </row>
    <row r="252" spans="2:51" s="13" customFormat="1" ht="11.25">
      <c r="B252" s="170"/>
      <c r="D252" s="158" t="s">
        <v>156</v>
      </c>
      <c r="E252" s="171" t="s">
        <v>1</v>
      </c>
      <c r="F252" s="172" t="s">
        <v>828</v>
      </c>
      <c r="H252" s="171" t="s">
        <v>1</v>
      </c>
      <c r="I252" s="173"/>
      <c r="L252" s="170"/>
      <c r="M252" s="174"/>
      <c r="N252" s="175"/>
      <c r="O252" s="175"/>
      <c r="P252" s="175"/>
      <c r="Q252" s="175"/>
      <c r="R252" s="175"/>
      <c r="S252" s="175"/>
      <c r="T252" s="176"/>
      <c r="AT252" s="171" t="s">
        <v>156</v>
      </c>
      <c r="AU252" s="171" t="s">
        <v>78</v>
      </c>
      <c r="AV252" s="13" t="s">
        <v>76</v>
      </c>
      <c r="AW252" s="13" t="s">
        <v>32</v>
      </c>
      <c r="AX252" s="13" t="s">
        <v>69</v>
      </c>
      <c r="AY252" s="171" t="s">
        <v>143</v>
      </c>
    </row>
    <row r="253" spans="2:51" s="12" customFormat="1" ht="11.25">
      <c r="B253" s="162"/>
      <c r="D253" s="158" t="s">
        <v>156</v>
      </c>
      <c r="E253" s="163" t="s">
        <v>1</v>
      </c>
      <c r="F253" s="164" t="s">
        <v>832</v>
      </c>
      <c r="H253" s="165">
        <v>55.32</v>
      </c>
      <c r="I253" s="166"/>
      <c r="L253" s="162"/>
      <c r="M253" s="167"/>
      <c r="N253" s="168"/>
      <c r="O253" s="168"/>
      <c r="P253" s="168"/>
      <c r="Q253" s="168"/>
      <c r="R253" s="168"/>
      <c r="S253" s="168"/>
      <c r="T253" s="169"/>
      <c r="AT253" s="163" t="s">
        <v>156</v>
      </c>
      <c r="AU253" s="163" t="s">
        <v>78</v>
      </c>
      <c r="AV253" s="12" t="s">
        <v>78</v>
      </c>
      <c r="AW253" s="12" t="s">
        <v>32</v>
      </c>
      <c r="AX253" s="12" t="s">
        <v>69</v>
      </c>
      <c r="AY253" s="163" t="s">
        <v>143</v>
      </c>
    </row>
    <row r="254" spans="2:51" s="13" customFormat="1" ht="11.25">
      <c r="B254" s="170"/>
      <c r="D254" s="158" t="s">
        <v>156</v>
      </c>
      <c r="E254" s="171" t="s">
        <v>1</v>
      </c>
      <c r="F254" s="172" t="s">
        <v>830</v>
      </c>
      <c r="H254" s="171" t="s">
        <v>1</v>
      </c>
      <c r="I254" s="173"/>
      <c r="L254" s="170"/>
      <c r="M254" s="174"/>
      <c r="N254" s="175"/>
      <c r="O254" s="175"/>
      <c r="P254" s="175"/>
      <c r="Q254" s="175"/>
      <c r="R254" s="175"/>
      <c r="S254" s="175"/>
      <c r="T254" s="176"/>
      <c r="AT254" s="171" t="s">
        <v>156</v>
      </c>
      <c r="AU254" s="171" t="s">
        <v>78</v>
      </c>
      <c r="AV254" s="13" t="s">
        <v>76</v>
      </c>
      <c r="AW254" s="13" t="s">
        <v>32</v>
      </c>
      <c r="AX254" s="13" t="s">
        <v>69</v>
      </c>
      <c r="AY254" s="171" t="s">
        <v>143</v>
      </c>
    </row>
    <row r="255" spans="2:51" s="12" customFormat="1" ht="11.25">
      <c r="B255" s="162"/>
      <c r="D255" s="158" t="s">
        <v>156</v>
      </c>
      <c r="E255" s="163" t="s">
        <v>1</v>
      </c>
      <c r="F255" s="164" t="s">
        <v>833</v>
      </c>
      <c r="H255" s="165">
        <v>5.244</v>
      </c>
      <c r="I255" s="166"/>
      <c r="L255" s="162"/>
      <c r="M255" s="167"/>
      <c r="N255" s="168"/>
      <c r="O255" s="168"/>
      <c r="P255" s="168"/>
      <c r="Q255" s="168"/>
      <c r="R255" s="168"/>
      <c r="S255" s="168"/>
      <c r="T255" s="169"/>
      <c r="AT255" s="163" t="s">
        <v>156</v>
      </c>
      <c r="AU255" s="163" t="s">
        <v>78</v>
      </c>
      <c r="AV255" s="12" t="s">
        <v>78</v>
      </c>
      <c r="AW255" s="12" t="s">
        <v>32</v>
      </c>
      <c r="AX255" s="12" t="s">
        <v>69</v>
      </c>
      <c r="AY255" s="163" t="s">
        <v>143</v>
      </c>
    </row>
    <row r="256" spans="2:51" s="14" customFormat="1" ht="11.25">
      <c r="B256" s="183"/>
      <c r="D256" s="158" t="s">
        <v>156</v>
      </c>
      <c r="E256" s="184" t="s">
        <v>1</v>
      </c>
      <c r="F256" s="185" t="s">
        <v>422</v>
      </c>
      <c r="H256" s="186">
        <v>60.564</v>
      </c>
      <c r="I256" s="187"/>
      <c r="L256" s="183"/>
      <c r="M256" s="188"/>
      <c r="N256" s="189"/>
      <c r="O256" s="189"/>
      <c r="P256" s="189"/>
      <c r="Q256" s="189"/>
      <c r="R256" s="189"/>
      <c r="S256" s="189"/>
      <c r="T256" s="190"/>
      <c r="AT256" s="184" t="s">
        <v>156</v>
      </c>
      <c r="AU256" s="184" t="s">
        <v>78</v>
      </c>
      <c r="AV256" s="14" t="s">
        <v>150</v>
      </c>
      <c r="AW256" s="14" t="s">
        <v>32</v>
      </c>
      <c r="AX256" s="14" t="s">
        <v>76</v>
      </c>
      <c r="AY256" s="184" t="s">
        <v>143</v>
      </c>
    </row>
    <row r="257" spans="2:65" s="1" customFormat="1" ht="16.5" customHeight="1">
      <c r="B257" s="145"/>
      <c r="C257" s="146" t="s">
        <v>538</v>
      </c>
      <c r="D257" s="146" t="s">
        <v>145</v>
      </c>
      <c r="E257" s="147" t="s">
        <v>834</v>
      </c>
      <c r="F257" s="148" t="s">
        <v>835</v>
      </c>
      <c r="G257" s="149" t="s">
        <v>222</v>
      </c>
      <c r="H257" s="150">
        <v>24</v>
      </c>
      <c r="I257" s="151"/>
      <c r="J257" s="152">
        <f>ROUND(I257*H257,2)</f>
        <v>0</v>
      </c>
      <c r="K257" s="148" t="s">
        <v>1</v>
      </c>
      <c r="L257" s="30"/>
      <c r="M257" s="153" t="s">
        <v>1</v>
      </c>
      <c r="N257" s="154" t="s">
        <v>40</v>
      </c>
      <c r="O257" s="49"/>
      <c r="P257" s="155">
        <f>O257*H257</f>
        <v>0</v>
      </c>
      <c r="Q257" s="155">
        <v>2.45329</v>
      </c>
      <c r="R257" s="155">
        <f>Q257*H257</f>
        <v>58.87896</v>
      </c>
      <c r="S257" s="155">
        <v>0</v>
      </c>
      <c r="T257" s="156">
        <f>S257*H257</f>
        <v>0</v>
      </c>
      <c r="AR257" s="16" t="s">
        <v>150</v>
      </c>
      <c r="AT257" s="16" t="s">
        <v>145</v>
      </c>
      <c r="AU257" s="16" t="s">
        <v>78</v>
      </c>
      <c r="AY257" s="16" t="s">
        <v>143</v>
      </c>
      <c r="BE257" s="157">
        <f>IF(N257="základní",J257,0)</f>
        <v>0</v>
      </c>
      <c r="BF257" s="157">
        <f>IF(N257="snížená",J257,0)</f>
        <v>0</v>
      </c>
      <c r="BG257" s="157">
        <f>IF(N257="zákl. přenesená",J257,0)</f>
        <v>0</v>
      </c>
      <c r="BH257" s="157">
        <f>IF(N257="sníž. přenesená",J257,0)</f>
        <v>0</v>
      </c>
      <c r="BI257" s="157">
        <f>IF(N257="nulová",J257,0)</f>
        <v>0</v>
      </c>
      <c r="BJ257" s="16" t="s">
        <v>76</v>
      </c>
      <c r="BK257" s="157">
        <f>ROUND(I257*H257,2)</f>
        <v>0</v>
      </c>
      <c r="BL257" s="16" t="s">
        <v>150</v>
      </c>
      <c r="BM257" s="16" t="s">
        <v>836</v>
      </c>
    </row>
    <row r="258" spans="2:47" s="1" customFormat="1" ht="11.25">
      <c r="B258" s="30"/>
      <c r="D258" s="158" t="s">
        <v>152</v>
      </c>
      <c r="F258" s="159" t="s">
        <v>534</v>
      </c>
      <c r="I258" s="91"/>
      <c r="L258" s="30"/>
      <c r="M258" s="160"/>
      <c r="N258" s="49"/>
      <c r="O258" s="49"/>
      <c r="P258" s="49"/>
      <c r="Q258" s="49"/>
      <c r="R258" s="49"/>
      <c r="S258" s="49"/>
      <c r="T258" s="50"/>
      <c r="AT258" s="16" t="s">
        <v>152</v>
      </c>
      <c r="AU258" s="16" t="s">
        <v>78</v>
      </c>
    </row>
    <row r="259" spans="2:47" s="1" customFormat="1" ht="19.5">
      <c r="B259" s="30"/>
      <c r="D259" s="158" t="s">
        <v>154</v>
      </c>
      <c r="F259" s="161" t="s">
        <v>410</v>
      </c>
      <c r="I259" s="91"/>
      <c r="L259" s="30"/>
      <c r="M259" s="160"/>
      <c r="N259" s="49"/>
      <c r="O259" s="49"/>
      <c r="P259" s="49"/>
      <c r="Q259" s="49"/>
      <c r="R259" s="49"/>
      <c r="S259" s="49"/>
      <c r="T259" s="50"/>
      <c r="AT259" s="16" t="s">
        <v>154</v>
      </c>
      <c r="AU259" s="16" t="s">
        <v>78</v>
      </c>
    </row>
    <row r="260" spans="2:51" s="13" customFormat="1" ht="11.25">
      <c r="B260" s="170"/>
      <c r="D260" s="158" t="s">
        <v>156</v>
      </c>
      <c r="E260" s="171" t="s">
        <v>1</v>
      </c>
      <c r="F260" s="172" t="s">
        <v>837</v>
      </c>
      <c r="H260" s="171" t="s">
        <v>1</v>
      </c>
      <c r="I260" s="173"/>
      <c r="L260" s="170"/>
      <c r="M260" s="174"/>
      <c r="N260" s="175"/>
      <c r="O260" s="175"/>
      <c r="P260" s="175"/>
      <c r="Q260" s="175"/>
      <c r="R260" s="175"/>
      <c r="S260" s="175"/>
      <c r="T260" s="176"/>
      <c r="AT260" s="171" t="s">
        <v>156</v>
      </c>
      <c r="AU260" s="171" t="s">
        <v>78</v>
      </c>
      <c r="AV260" s="13" t="s">
        <v>76</v>
      </c>
      <c r="AW260" s="13" t="s">
        <v>32</v>
      </c>
      <c r="AX260" s="13" t="s">
        <v>69</v>
      </c>
      <c r="AY260" s="171" t="s">
        <v>143</v>
      </c>
    </row>
    <row r="261" spans="2:51" s="12" customFormat="1" ht="11.25">
      <c r="B261" s="162"/>
      <c r="D261" s="158" t="s">
        <v>156</v>
      </c>
      <c r="E261" s="163" t="s">
        <v>1</v>
      </c>
      <c r="F261" s="164" t="s">
        <v>838</v>
      </c>
      <c r="H261" s="165">
        <v>24</v>
      </c>
      <c r="I261" s="166"/>
      <c r="L261" s="162"/>
      <c r="M261" s="167"/>
      <c r="N261" s="168"/>
      <c r="O261" s="168"/>
      <c r="P261" s="168"/>
      <c r="Q261" s="168"/>
      <c r="R261" s="168"/>
      <c r="S261" s="168"/>
      <c r="T261" s="169"/>
      <c r="AT261" s="163" t="s">
        <v>156</v>
      </c>
      <c r="AU261" s="163" t="s">
        <v>78</v>
      </c>
      <c r="AV261" s="12" t="s">
        <v>78</v>
      </c>
      <c r="AW261" s="12" t="s">
        <v>32</v>
      </c>
      <c r="AX261" s="12" t="s">
        <v>76</v>
      </c>
      <c r="AY261" s="163" t="s">
        <v>143</v>
      </c>
    </row>
    <row r="262" spans="2:65" s="1" customFormat="1" ht="16.5" customHeight="1">
      <c r="B262" s="145"/>
      <c r="C262" s="146" t="s">
        <v>547</v>
      </c>
      <c r="D262" s="146" t="s">
        <v>145</v>
      </c>
      <c r="E262" s="147" t="s">
        <v>531</v>
      </c>
      <c r="F262" s="148" t="s">
        <v>532</v>
      </c>
      <c r="G262" s="149" t="s">
        <v>148</v>
      </c>
      <c r="H262" s="150">
        <v>4.5</v>
      </c>
      <c r="I262" s="151"/>
      <c r="J262" s="152">
        <f>ROUND(I262*H262,2)</f>
        <v>0</v>
      </c>
      <c r="K262" s="148" t="s">
        <v>149</v>
      </c>
      <c r="L262" s="30"/>
      <c r="M262" s="153" t="s">
        <v>1</v>
      </c>
      <c r="N262" s="154" t="s">
        <v>40</v>
      </c>
      <c r="O262" s="49"/>
      <c r="P262" s="155">
        <f>O262*H262</f>
        <v>0</v>
      </c>
      <c r="Q262" s="155">
        <v>2.45329</v>
      </c>
      <c r="R262" s="155">
        <f>Q262*H262</f>
        <v>11.039805</v>
      </c>
      <c r="S262" s="155">
        <v>0</v>
      </c>
      <c r="T262" s="156">
        <f>S262*H262</f>
        <v>0</v>
      </c>
      <c r="AR262" s="16" t="s">
        <v>150</v>
      </c>
      <c r="AT262" s="16" t="s">
        <v>145</v>
      </c>
      <c r="AU262" s="16" t="s">
        <v>78</v>
      </c>
      <c r="AY262" s="16" t="s">
        <v>143</v>
      </c>
      <c r="BE262" s="157">
        <f>IF(N262="základní",J262,0)</f>
        <v>0</v>
      </c>
      <c r="BF262" s="157">
        <f>IF(N262="snížená",J262,0)</f>
        <v>0</v>
      </c>
      <c r="BG262" s="157">
        <f>IF(N262="zákl. přenesená",J262,0)</f>
        <v>0</v>
      </c>
      <c r="BH262" s="157">
        <f>IF(N262="sníž. přenesená",J262,0)</f>
        <v>0</v>
      </c>
      <c r="BI262" s="157">
        <f>IF(N262="nulová",J262,0)</f>
        <v>0</v>
      </c>
      <c r="BJ262" s="16" t="s">
        <v>76</v>
      </c>
      <c r="BK262" s="157">
        <f>ROUND(I262*H262,2)</f>
        <v>0</v>
      </c>
      <c r="BL262" s="16" t="s">
        <v>150</v>
      </c>
      <c r="BM262" s="16" t="s">
        <v>533</v>
      </c>
    </row>
    <row r="263" spans="2:47" s="1" customFormat="1" ht="11.25">
      <c r="B263" s="30"/>
      <c r="D263" s="158" t="s">
        <v>152</v>
      </c>
      <c r="F263" s="159" t="s">
        <v>534</v>
      </c>
      <c r="I263" s="91"/>
      <c r="L263" s="30"/>
      <c r="M263" s="160"/>
      <c r="N263" s="49"/>
      <c r="O263" s="49"/>
      <c r="P263" s="49"/>
      <c r="Q263" s="49"/>
      <c r="R263" s="49"/>
      <c r="S263" s="49"/>
      <c r="T263" s="50"/>
      <c r="AT263" s="16" t="s">
        <v>152</v>
      </c>
      <c r="AU263" s="16" t="s">
        <v>78</v>
      </c>
    </row>
    <row r="264" spans="2:47" s="1" customFormat="1" ht="19.5">
      <c r="B264" s="30"/>
      <c r="D264" s="158" t="s">
        <v>154</v>
      </c>
      <c r="F264" s="161" t="s">
        <v>410</v>
      </c>
      <c r="I264" s="91"/>
      <c r="L264" s="30"/>
      <c r="M264" s="160"/>
      <c r="N264" s="49"/>
      <c r="O264" s="49"/>
      <c r="P264" s="49"/>
      <c r="Q264" s="49"/>
      <c r="R264" s="49"/>
      <c r="S264" s="49"/>
      <c r="T264" s="50"/>
      <c r="AT264" s="16" t="s">
        <v>154</v>
      </c>
      <c r="AU264" s="16" t="s">
        <v>78</v>
      </c>
    </row>
    <row r="265" spans="2:51" s="13" customFormat="1" ht="11.25">
      <c r="B265" s="170"/>
      <c r="D265" s="158" t="s">
        <v>156</v>
      </c>
      <c r="E265" s="171" t="s">
        <v>1</v>
      </c>
      <c r="F265" s="172" t="s">
        <v>839</v>
      </c>
      <c r="H265" s="171" t="s">
        <v>1</v>
      </c>
      <c r="I265" s="173"/>
      <c r="L265" s="170"/>
      <c r="M265" s="174"/>
      <c r="N265" s="175"/>
      <c r="O265" s="175"/>
      <c r="P265" s="175"/>
      <c r="Q265" s="175"/>
      <c r="R265" s="175"/>
      <c r="S265" s="175"/>
      <c r="T265" s="176"/>
      <c r="AT265" s="171" t="s">
        <v>156</v>
      </c>
      <c r="AU265" s="171" t="s">
        <v>78</v>
      </c>
      <c r="AV265" s="13" t="s">
        <v>76</v>
      </c>
      <c r="AW265" s="13" t="s">
        <v>32</v>
      </c>
      <c r="AX265" s="13" t="s">
        <v>69</v>
      </c>
      <c r="AY265" s="171" t="s">
        <v>143</v>
      </c>
    </row>
    <row r="266" spans="2:51" s="12" customFormat="1" ht="11.25">
      <c r="B266" s="162"/>
      <c r="D266" s="158" t="s">
        <v>156</v>
      </c>
      <c r="E266" s="163" t="s">
        <v>1</v>
      </c>
      <c r="F266" s="164" t="s">
        <v>840</v>
      </c>
      <c r="H266" s="165">
        <v>4.5</v>
      </c>
      <c r="I266" s="166"/>
      <c r="L266" s="162"/>
      <c r="M266" s="167"/>
      <c r="N266" s="168"/>
      <c r="O266" s="168"/>
      <c r="P266" s="168"/>
      <c r="Q266" s="168"/>
      <c r="R266" s="168"/>
      <c r="S266" s="168"/>
      <c r="T266" s="169"/>
      <c r="AT266" s="163" t="s">
        <v>156</v>
      </c>
      <c r="AU266" s="163" t="s">
        <v>78</v>
      </c>
      <c r="AV266" s="12" t="s">
        <v>78</v>
      </c>
      <c r="AW266" s="12" t="s">
        <v>32</v>
      </c>
      <c r="AX266" s="12" t="s">
        <v>76</v>
      </c>
      <c r="AY266" s="163" t="s">
        <v>143</v>
      </c>
    </row>
    <row r="267" spans="2:63" s="11" customFormat="1" ht="22.9" customHeight="1">
      <c r="B267" s="132"/>
      <c r="D267" s="133" t="s">
        <v>68</v>
      </c>
      <c r="E267" s="143" t="s">
        <v>86</v>
      </c>
      <c r="F267" s="143" t="s">
        <v>537</v>
      </c>
      <c r="I267" s="135"/>
      <c r="J267" s="144">
        <f>BK267</f>
        <v>0</v>
      </c>
      <c r="L267" s="132"/>
      <c r="M267" s="137"/>
      <c r="N267" s="138"/>
      <c r="O267" s="138"/>
      <c r="P267" s="139">
        <f>SUM(P268:P348)</f>
        <v>0</v>
      </c>
      <c r="Q267" s="138"/>
      <c r="R267" s="139">
        <f>SUM(R268:R348)</f>
        <v>195.11959028</v>
      </c>
      <c r="S267" s="138"/>
      <c r="T267" s="140">
        <f>SUM(T268:T348)</f>
        <v>0</v>
      </c>
      <c r="AR267" s="133" t="s">
        <v>76</v>
      </c>
      <c r="AT267" s="141" t="s">
        <v>68</v>
      </c>
      <c r="AU267" s="141" t="s">
        <v>76</v>
      </c>
      <c r="AY267" s="133" t="s">
        <v>143</v>
      </c>
      <c r="BK267" s="142">
        <f>SUM(BK268:BK348)</f>
        <v>0</v>
      </c>
    </row>
    <row r="268" spans="2:65" s="1" customFormat="1" ht="16.5" customHeight="1">
      <c r="B268" s="145"/>
      <c r="C268" s="146" t="s">
        <v>554</v>
      </c>
      <c r="D268" s="146" t="s">
        <v>145</v>
      </c>
      <c r="E268" s="147" t="s">
        <v>841</v>
      </c>
      <c r="F268" s="148" t="s">
        <v>842</v>
      </c>
      <c r="G268" s="149" t="s">
        <v>148</v>
      </c>
      <c r="H268" s="150">
        <v>0.94</v>
      </c>
      <c r="I268" s="151"/>
      <c r="J268" s="152">
        <f>ROUND(I268*H268,2)</f>
        <v>0</v>
      </c>
      <c r="K268" s="148" t="s">
        <v>149</v>
      </c>
      <c r="L268" s="30"/>
      <c r="M268" s="153" t="s">
        <v>1</v>
      </c>
      <c r="N268" s="154" t="s">
        <v>40</v>
      </c>
      <c r="O268" s="49"/>
      <c r="P268" s="155">
        <f>O268*H268</f>
        <v>0</v>
      </c>
      <c r="Q268" s="155">
        <v>0</v>
      </c>
      <c r="R268" s="155">
        <f>Q268*H268</f>
        <v>0</v>
      </c>
      <c r="S268" s="155">
        <v>0</v>
      </c>
      <c r="T268" s="156">
        <f>S268*H268</f>
        <v>0</v>
      </c>
      <c r="AR268" s="16" t="s">
        <v>150</v>
      </c>
      <c r="AT268" s="16" t="s">
        <v>145</v>
      </c>
      <c r="AU268" s="16" t="s">
        <v>78</v>
      </c>
      <c r="AY268" s="16" t="s">
        <v>143</v>
      </c>
      <c r="BE268" s="157">
        <f>IF(N268="základní",J268,0)</f>
        <v>0</v>
      </c>
      <c r="BF268" s="157">
        <f>IF(N268="snížená",J268,0)</f>
        <v>0</v>
      </c>
      <c r="BG268" s="157">
        <f>IF(N268="zákl. přenesená",J268,0)</f>
        <v>0</v>
      </c>
      <c r="BH268" s="157">
        <f>IF(N268="sníž. přenesená",J268,0)</f>
        <v>0</v>
      </c>
      <c r="BI268" s="157">
        <f>IF(N268="nulová",J268,0)</f>
        <v>0</v>
      </c>
      <c r="BJ268" s="16" t="s">
        <v>76</v>
      </c>
      <c r="BK268" s="157">
        <f>ROUND(I268*H268,2)</f>
        <v>0</v>
      </c>
      <c r="BL268" s="16" t="s">
        <v>150</v>
      </c>
      <c r="BM268" s="16" t="s">
        <v>843</v>
      </c>
    </row>
    <row r="269" spans="2:47" s="1" customFormat="1" ht="19.5">
      <c r="B269" s="30"/>
      <c r="D269" s="158" t="s">
        <v>152</v>
      </c>
      <c r="F269" s="159" t="s">
        <v>844</v>
      </c>
      <c r="I269" s="91"/>
      <c r="L269" s="30"/>
      <c r="M269" s="160"/>
      <c r="N269" s="49"/>
      <c r="O269" s="49"/>
      <c r="P269" s="49"/>
      <c r="Q269" s="49"/>
      <c r="R269" s="49"/>
      <c r="S269" s="49"/>
      <c r="T269" s="50"/>
      <c r="AT269" s="16" t="s">
        <v>152</v>
      </c>
      <c r="AU269" s="16" t="s">
        <v>78</v>
      </c>
    </row>
    <row r="270" spans="2:47" s="1" customFormat="1" ht="19.5">
      <c r="B270" s="30"/>
      <c r="D270" s="158" t="s">
        <v>154</v>
      </c>
      <c r="F270" s="161" t="s">
        <v>410</v>
      </c>
      <c r="I270" s="91"/>
      <c r="L270" s="30"/>
      <c r="M270" s="160"/>
      <c r="N270" s="49"/>
      <c r="O270" s="49"/>
      <c r="P270" s="49"/>
      <c r="Q270" s="49"/>
      <c r="R270" s="49"/>
      <c r="S270" s="49"/>
      <c r="T270" s="50"/>
      <c r="AT270" s="16" t="s">
        <v>154</v>
      </c>
      <c r="AU270" s="16" t="s">
        <v>78</v>
      </c>
    </row>
    <row r="271" spans="2:51" s="13" customFormat="1" ht="11.25">
      <c r="B271" s="170"/>
      <c r="D271" s="158" t="s">
        <v>156</v>
      </c>
      <c r="E271" s="171" t="s">
        <v>1</v>
      </c>
      <c r="F271" s="172" t="s">
        <v>845</v>
      </c>
      <c r="H271" s="171" t="s">
        <v>1</v>
      </c>
      <c r="I271" s="173"/>
      <c r="L271" s="170"/>
      <c r="M271" s="174"/>
      <c r="N271" s="175"/>
      <c r="O271" s="175"/>
      <c r="P271" s="175"/>
      <c r="Q271" s="175"/>
      <c r="R271" s="175"/>
      <c r="S271" s="175"/>
      <c r="T271" s="176"/>
      <c r="AT271" s="171" t="s">
        <v>156</v>
      </c>
      <c r="AU271" s="171" t="s">
        <v>78</v>
      </c>
      <c r="AV271" s="13" t="s">
        <v>76</v>
      </c>
      <c r="AW271" s="13" t="s">
        <v>32</v>
      </c>
      <c r="AX271" s="13" t="s">
        <v>69</v>
      </c>
      <c r="AY271" s="171" t="s">
        <v>143</v>
      </c>
    </row>
    <row r="272" spans="2:51" s="12" customFormat="1" ht="11.25">
      <c r="B272" s="162"/>
      <c r="D272" s="158" t="s">
        <v>156</v>
      </c>
      <c r="E272" s="163" t="s">
        <v>1</v>
      </c>
      <c r="F272" s="164" t="s">
        <v>846</v>
      </c>
      <c r="H272" s="165">
        <v>0.94</v>
      </c>
      <c r="I272" s="166"/>
      <c r="L272" s="162"/>
      <c r="M272" s="167"/>
      <c r="N272" s="168"/>
      <c r="O272" s="168"/>
      <c r="P272" s="168"/>
      <c r="Q272" s="168"/>
      <c r="R272" s="168"/>
      <c r="S272" s="168"/>
      <c r="T272" s="169"/>
      <c r="AT272" s="163" t="s">
        <v>156</v>
      </c>
      <c r="AU272" s="163" t="s">
        <v>78</v>
      </c>
      <c r="AV272" s="12" t="s">
        <v>78</v>
      </c>
      <c r="AW272" s="12" t="s">
        <v>32</v>
      </c>
      <c r="AX272" s="12" t="s">
        <v>76</v>
      </c>
      <c r="AY272" s="163" t="s">
        <v>143</v>
      </c>
    </row>
    <row r="273" spans="2:65" s="1" customFormat="1" ht="16.5" customHeight="1">
      <c r="B273" s="145"/>
      <c r="C273" s="146" t="s">
        <v>559</v>
      </c>
      <c r="D273" s="146" t="s">
        <v>145</v>
      </c>
      <c r="E273" s="147" t="s">
        <v>847</v>
      </c>
      <c r="F273" s="148" t="s">
        <v>848</v>
      </c>
      <c r="G273" s="149" t="s">
        <v>222</v>
      </c>
      <c r="H273" s="150">
        <v>4.94</v>
      </c>
      <c r="I273" s="151"/>
      <c r="J273" s="152">
        <f>ROUND(I273*H273,2)</f>
        <v>0</v>
      </c>
      <c r="K273" s="148" t="s">
        <v>149</v>
      </c>
      <c r="L273" s="30"/>
      <c r="M273" s="153" t="s">
        <v>1</v>
      </c>
      <c r="N273" s="154" t="s">
        <v>40</v>
      </c>
      <c r="O273" s="49"/>
      <c r="P273" s="155">
        <f>O273*H273</f>
        <v>0</v>
      </c>
      <c r="Q273" s="155">
        <v>0.00726</v>
      </c>
      <c r="R273" s="155">
        <f>Q273*H273</f>
        <v>0.035864400000000005</v>
      </c>
      <c r="S273" s="155">
        <v>0</v>
      </c>
      <c r="T273" s="156">
        <f>S273*H273</f>
        <v>0</v>
      </c>
      <c r="AR273" s="16" t="s">
        <v>150</v>
      </c>
      <c r="AT273" s="16" t="s">
        <v>145</v>
      </c>
      <c r="AU273" s="16" t="s">
        <v>78</v>
      </c>
      <c r="AY273" s="16" t="s">
        <v>143</v>
      </c>
      <c r="BE273" s="157">
        <f>IF(N273="základní",J273,0)</f>
        <v>0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6" t="s">
        <v>76</v>
      </c>
      <c r="BK273" s="157">
        <f>ROUND(I273*H273,2)</f>
        <v>0</v>
      </c>
      <c r="BL273" s="16" t="s">
        <v>150</v>
      </c>
      <c r="BM273" s="16" t="s">
        <v>849</v>
      </c>
    </row>
    <row r="274" spans="2:47" s="1" customFormat="1" ht="29.25">
      <c r="B274" s="30"/>
      <c r="D274" s="158" t="s">
        <v>152</v>
      </c>
      <c r="F274" s="159" t="s">
        <v>850</v>
      </c>
      <c r="I274" s="91"/>
      <c r="L274" s="30"/>
      <c r="M274" s="160"/>
      <c r="N274" s="49"/>
      <c r="O274" s="49"/>
      <c r="P274" s="49"/>
      <c r="Q274" s="49"/>
      <c r="R274" s="49"/>
      <c r="S274" s="49"/>
      <c r="T274" s="50"/>
      <c r="AT274" s="16" t="s">
        <v>152</v>
      </c>
      <c r="AU274" s="16" t="s">
        <v>78</v>
      </c>
    </row>
    <row r="275" spans="2:47" s="1" customFormat="1" ht="19.5">
      <c r="B275" s="30"/>
      <c r="D275" s="158" t="s">
        <v>154</v>
      </c>
      <c r="F275" s="161" t="s">
        <v>410</v>
      </c>
      <c r="I275" s="91"/>
      <c r="L275" s="30"/>
      <c r="M275" s="160"/>
      <c r="N275" s="49"/>
      <c r="O275" s="49"/>
      <c r="P275" s="49"/>
      <c r="Q275" s="49"/>
      <c r="R275" s="49"/>
      <c r="S275" s="49"/>
      <c r="T275" s="50"/>
      <c r="AT275" s="16" t="s">
        <v>154</v>
      </c>
      <c r="AU275" s="16" t="s">
        <v>78</v>
      </c>
    </row>
    <row r="276" spans="2:51" s="12" customFormat="1" ht="11.25">
      <c r="B276" s="162"/>
      <c r="D276" s="158" t="s">
        <v>156</v>
      </c>
      <c r="E276" s="163" t="s">
        <v>1</v>
      </c>
      <c r="F276" s="164" t="s">
        <v>851</v>
      </c>
      <c r="H276" s="165">
        <v>4.94</v>
      </c>
      <c r="I276" s="166"/>
      <c r="L276" s="162"/>
      <c r="M276" s="167"/>
      <c r="N276" s="168"/>
      <c r="O276" s="168"/>
      <c r="P276" s="168"/>
      <c r="Q276" s="168"/>
      <c r="R276" s="168"/>
      <c r="S276" s="168"/>
      <c r="T276" s="169"/>
      <c r="AT276" s="163" t="s">
        <v>156</v>
      </c>
      <c r="AU276" s="163" t="s">
        <v>78</v>
      </c>
      <c r="AV276" s="12" t="s">
        <v>78</v>
      </c>
      <c r="AW276" s="12" t="s">
        <v>32</v>
      </c>
      <c r="AX276" s="12" t="s">
        <v>76</v>
      </c>
      <c r="AY276" s="163" t="s">
        <v>143</v>
      </c>
    </row>
    <row r="277" spans="2:65" s="1" customFormat="1" ht="16.5" customHeight="1">
      <c r="B277" s="145"/>
      <c r="C277" s="146" t="s">
        <v>565</v>
      </c>
      <c r="D277" s="146" t="s">
        <v>145</v>
      </c>
      <c r="E277" s="147" t="s">
        <v>852</v>
      </c>
      <c r="F277" s="148" t="s">
        <v>853</v>
      </c>
      <c r="G277" s="149" t="s">
        <v>222</v>
      </c>
      <c r="H277" s="150">
        <v>4.94</v>
      </c>
      <c r="I277" s="151"/>
      <c r="J277" s="152">
        <f>ROUND(I277*H277,2)</f>
        <v>0</v>
      </c>
      <c r="K277" s="148" t="s">
        <v>149</v>
      </c>
      <c r="L277" s="30"/>
      <c r="M277" s="153" t="s">
        <v>1</v>
      </c>
      <c r="N277" s="154" t="s">
        <v>40</v>
      </c>
      <c r="O277" s="49"/>
      <c r="P277" s="155">
        <f>O277*H277</f>
        <v>0</v>
      </c>
      <c r="Q277" s="155">
        <v>0.00086</v>
      </c>
      <c r="R277" s="155">
        <f>Q277*H277</f>
        <v>0.0042484</v>
      </c>
      <c r="S277" s="155">
        <v>0</v>
      </c>
      <c r="T277" s="156">
        <f>S277*H277</f>
        <v>0</v>
      </c>
      <c r="AR277" s="16" t="s">
        <v>150</v>
      </c>
      <c r="AT277" s="16" t="s">
        <v>145</v>
      </c>
      <c r="AU277" s="16" t="s">
        <v>78</v>
      </c>
      <c r="AY277" s="16" t="s">
        <v>143</v>
      </c>
      <c r="BE277" s="157">
        <f>IF(N277="základní",J277,0)</f>
        <v>0</v>
      </c>
      <c r="BF277" s="157">
        <f>IF(N277="snížená",J277,0)</f>
        <v>0</v>
      </c>
      <c r="BG277" s="157">
        <f>IF(N277="zákl. přenesená",J277,0)</f>
        <v>0</v>
      </c>
      <c r="BH277" s="157">
        <f>IF(N277="sníž. přenesená",J277,0)</f>
        <v>0</v>
      </c>
      <c r="BI277" s="157">
        <f>IF(N277="nulová",J277,0)</f>
        <v>0</v>
      </c>
      <c r="BJ277" s="16" t="s">
        <v>76</v>
      </c>
      <c r="BK277" s="157">
        <f>ROUND(I277*H277,2)</f>
        <v>0</v>
      </c>
      <c r="BL277" s="16" t="s">
        <v>150</v>
      </c>
      <c r="BM277" s="16" t="s">
        <v>854</v>
      </c>
    </row>
    <row r="278" spans="2:47" s="1" customFormat="1" ht="29.25">
      <c r="B278" s="30"/>
      <c r="D278" s="158" t="s">
        <v>152</v>
      </c>
      <c r="F278" s="159" t="s">
        <v>855</v>
      </c>
      <c r="I278" s="91"/>
      <c r="L278" s="30"/>
      <c r="M278" s="160"/>
      <c r="N278" s="49"/>
      <c r="O278" s="49"/>
      <c r="P278" s="49"/>
      <c r="Q278" s="49"/>
      <c r="R278" s="49"/>
      <c r="S278" s="49"/>
      <c r="T278" s="50"/>
      <c r="AT278" s="16" t="s">
        <v>152</v>
      </c>
      <c r="AU278" s="16" t="s">
        <v>78</v>
      </c>
    </row>
    <row r="279" spans="2:65" s="1" customFormat="1" ht="16.5" customHeight="1">
      <c r="B279" s="145"/>
      <c r="C279" s="146" t="s">
        <v>574</v>
      </c>
      <c r="D279" s="146" t="s">
        <v>145</v>
      </c>
      <c r="E279" s="147" t="s">
        <v>856</v>
      </c>
      <c r="F279" s="148" t="s">
        <v>857</v>
      </c>
      <c r="G279" s="149" t="s">
        <v>201</v>
      </c>
      <c r="H279" s="150">
        <v>0.3</v>
      </c>
      <c r="I279" s="151"/>
      <c r="J279" s="152">
        <f>ROUND(I279*H279,2)</f>
        <v>0</v>
      </c>
      <c r="K279" s="148" t="s">
        <v>149</v>
      </c>
      <c r="L279" s="30"/>
      <c r="M279" s="153" t="s">
        <v>1</v>
      </c>
      <c r="N279" s="154" t="s">
        <v>40</v>
      </c>
      <c r="O279" s="49"/>
      <c r="P279" s="155">
        <f>O279*H279</f>
        <v>0</v>
      </c>
      <c r="Q279" s="155">
        <v>1.0958</v>
      </c>
      <c r="R279" s="155">
        <f>Q279*H279</f>
        <v>0.32874000000000003</v>
      </c>
      <c r="S279" s="155">
        <v>0</v>
      </c>
      <c r="T279" s="156">
        <f>S279*H279</f>
        <v>0</v>
      </c>
      <c r="AR279" s="16" t="s">
        <v>150</v>
      </c>
      <c r="AT279" s="16" t="s">
        <v>145</v>
      </c>
      <c r="AU279" s="16" t="s">
        <v>78</v>
      </c>
      <c r="AY279" s="16" t="s">
        <v>143</v>
      </c>
      <c r="BE279" s="157">
        <f>IF(N279="základní",J279,0)</f>
        <v>0</v>
      </c>
      <c r="BF279" s="157">
        <f>IF(N279="snížená",J279,0)</f>
        <v>0</v>
      </c>
      <c r="BG279" s="157">
        <f>IF(N279="zákl. přenesená",J279,0)</f>
        <v>0</v>
      </c>
      <c r="BH279" s="157">
        <f>IF(N279="sníž. přenesená",J279,0)</f>
        <v>0</v>
      </c>
      <c r="BI279" s="157">
        <f>IF(N279="nulová",J279,0)</f>
        <v>0</v>
      </c>
      <c r="BJ279" s="16" t="s">
        <v>76</v>
      </c>
      <c r="BK279" s="157">
        <f>ROUND(I279*H279,2)</f>
        <v>0</v>
      </c>
      <c r="BL279" s="16" t="s">
        <v>150</v>
      </c>
      <c r="BM279" s="16" t="s">
        <v>858</v>
      </c>
    </row>
    <row r="280" spans="2:47" s="1" customFormat="1" ht="29.25">
      <c r="B280" s="30"/>
      <c r="D280" s="158" t="s">
        <v>152</v>
      </c>
      <c r="F280" s="159" t="s">
        <v>859</v>
      </c>
      <c r="I280" s="91"/>
      <c r="L280" s="30"/>
      <c r="M280" s="160"/>
      <c r="N280" s="49"/>
      <c r="O280" s="49"/>
      <c r="P280" s="49"/>
      <c r="Q280" s="49"/>
      <c r="R280" s="49"/>
      <c r="S280" s="49"/>
      <c r="T280" s="50"/>
      <c r="AT280" s="16" t="s">
        <v>152</v>
      </c>
      <c r="AU280" s="16" t="s">
        <v>78</v>
      </c>
    </row>
    <row r="281" spans="2:65" s="1" customFormat="1" ht="16.5" customHeight="1">
      <c r="B281" s="145"/>
      <c r="C281" s="146" t="s">
        <v>581</v>
      </c>
      <c r="D281" s="146" t="s">
        <v>145</v>
      </c>
      <c r="E281" s="147" t="s">
        <v>539</v>
      </c>
      <c r="F281" s="148" t="s">
        <v>540</v>
      </c>
      <c r="G281" s="149" t="s">
        <v>148</v>
      </c>
      <c r="H281" s="150">
        <v>63</v>
      </c>
      <c r="I281" s="151"/>
      <c r="J281" s="152">
        <f>ROUND(I281*H281,2)</f>
        <v>0</v>
      </c>
      <c r="K281" s="148" t="s">
        <v>149</v>
      </c>
      <c r="L281" s="30"/>
      <c r="M281" s="153" t="s">
        <v>1</v>
      </c>
      <c r="N281" s="154" t="s">
        <v>40</v>
      </c>
      <c r="O281" s="49"/>
      <c r="P281" s="155">
        <f>O281*H281</f>
        <v>0</v>
      </c>
      <c r="Q281" s="155">
        <v>2.89693</v>
      </c>
      <c r="R281" s="155">
        <f>Q281*H281</f>
        <v>182.50659</v>
      </c>
      <c r="S281" s="155">
        <v>0</v>
      </c>
      <c r="T281" s="156">
        <f>S281*H281</f>
        <v>0</v>
      </c>
      <c r="AR281" s="16" t="s">
        <v>150</v>
      </c>
      <c r="AT281" s="16" t="s">
        <v>145</v>
      </c>
      <c r="AU281" s="16" t="s">
        <v>78</v>
      </c>
      <c r="AY281" s="16" t="s">
        <v>143</v>
      </c>
      <c r="BE281" s="157">
        <f>IF(N281="základní",J281,0)</f>
        <v>0</v>
      </c>
      <c r="BF281" s="157">
        <f>IF(N281="snížená",J281,0)</f>
        <v>0</v>
      </c>
      <c r="BG281" s="157">
        <f>IF(N281="zákl. přenesená",J281,0)</f>
        <v>0</v>
      </c>
      <c r="BH281" s="157">
        <f>IF(N281="sníž. přenesená",J281,0)</f>
        <v>0</v>
      </c>
      <c r="BI281" s="157">
        <f>IF(N281="nulová",J281,0)</f>
        <v>0</v>
      </c>
      <c r="BJ281" s="16" t="s">
        <v>76</v>
      </c>
      <c r="BK281" s="157">
        <f>ROUND(I281*H281,2)</f>
        <v>0</v>
      </c>
      <c r="BL281" s="16" t="s">
        <v>150</v>
      </c>
      <c r="BM281" s="16" t="s">
        <v>541</v>
      </c>
    </row>
    <row r="282" spans="2:47" s="1" customFormat="1" ht="19.5">
      <c r="B282" s="30"/>
      <c r="D282" s="158" t="s">
        <v>152</v>
      </c>
      <c r="F282" s="159" t="s">
        <v>542</v>
      </c>
      <c r="I282" s="91"/>
      <c r="L282" s="30"/>
      <c r="M282" s="160"/>
      <c r="N282" s="49"/>
      <c r="O282" s="49"/>
      <c r="P282" s="49"/>
      <c r="Q282" s="49"/>
      <c r="R282" s="49"/>
      <c r="S282" s="49"/>
      <c r="T282" s="50"/>
      <c r="AT282" s="16" t="s">
        <v>152</v>
      </c>
      <c r="AU282" s="16" t="s">
        <v>78</v>
      </c>
    </row>
    <row r="283" spans="2:47" s="1" customFormat="1" ht="19.5">
      <c r="B283" s="30"/>
      <c r="D283" s="158" t="s">
        <v>154</v>
      </c>
      <c r="F283" s="161" t="s">
        <v>410</v>
      </c>
      <c r="I283" s="91"/>
      <c r="L283" s="30"/>
      <c r="M283" s="160"/>
      <c r="N283" s="49"/>
      <c r="O283" s="49"/>
      <c r="P283" s="49"/>
      <c r="Q283" s="49"/>
      <c r="R283" s="49"/>
      <c r="S283" s="49"/>
      <c r="T283" s="50"/>
      <c r="AT283" s="16" t="s">
        <v>154</v>
      </c>
      <c r="AU283" s="16" t="s">
        <v>78</v>
      </c>
    </row>
    <row r="284" spans="2:51" s="13" customFormat="1" ht="11.25">
      <c r="B284" s="170"/>
      <c r="D284" s="158" t="s">
        <v>156</v>
      </c>
      <c r="E284" s="171" t="s">
        <v>1</v>
      </c>
      <c r="F284" s="172" t="s">
        <v>860</v>
      </c>
      <c r="H284" s="171" t="s">
        <v>1</v>
      </c>
      <c r="I284" s="173"/>
      <c r="L284" s="170"/>
      <c r="M284" s="174"/>
      <c r="N284" s="175"/>
      <c r="O284" s="175"/>
      <c r="P284" s="175"/>
      <c r="Q284" s="175"/>
      <c r="R284" s="175"/>
      <c r="S284" s="175"/>
      <c r="T284" s="176"/>
      <c r="AT284" s="171" t="s">
        <v>156</v>
      </c>
      <c r="AU284" s="171" t="s">
        <v>78</v>
      </c>
      <c r="AV284" s="13" t="s">
        <v>76</v>
      </c>
      <c r="AW284" s="13" t="s">
        <v>32</v>
      </c>
      <c r="AX284" s="13" t="s">
        <v>69</v>
      </c>
      <c r="AY284" s="171" t="s">
        <v>143</v>
      </c>
    </row>
    <row r="285" spans="2:51" s="12" customFormat="1" ht="11.25">
      <c r="B285" s="162"/>
      <c r="D285" s="158" t="s">
        <v>156</v>
      </c>
      <c r="E285" s="163" t="s">
        <v>1</v>
      </c>
      <c r="F285" s="164" t="s">
        <v>861</v>
      </c>
      <c r="H285" s="165">
        <v>55.2</v>
      </c>
      <c r="I285" s="166"/>
      <c r="L285" s="162"/>
      <c r="M285" s="167"/>
      <c r="N285" s="168"/>
      <c r="O285" s="168"/>
      <c r="P285" s="168"/>
      <c r="Q285" s="168"/>
      <c r="R285" s="168"/>
      <c r="S285" s="168"/>
      <c r="T285" s="169"/>
      <c r="AT285" s="163" t="s">
        <v>156</v>
      </c>
      <c r="AU285" s="163" t="s">
        <v>78</v>
      </c>
      <c r="AV285" s="12" t="s">
        <v>78</v>
      </c>
      <c r="AW285" s="12" t="s">
        <v>32</v>
      </c>
      <c r="AX285" s="12" t="s">
        <v>69</v>
      </c>
      <c r="AY285" s="163" t="s">
        <v>143</v>
      </c>
    </row>
    <row r="286" spans="2:51" s="13" customFormat="1" ht="11.25">
      <c r="B286" s="170"/>
      <c r="D286" s="158" t="s">
        <v>156</v>
      </c>
      <c r="E286" s="171" t="s">
        <v>1</v>
      </c>
      <c r="F286" s="172" t="s">
        <v>862</v>
      </c>
      <c r="H286" s="171" t="s">
        <v>1</v>
      </c>
      <c r="I286" s="173"/>
      <c r="L286" s="170"/>
      <c r="M286" s="174"/>
      <c r="N286" s="175"/>
      <c r="O286" s="175"/>
      <c r="P286" s="175"/>
      <c r="Q286" s="175"/>
      <c r="R286" s="175"/>
      <c r="S286" s="175"/>
      <c r="T286" s="176"/>
      <c r="AT286" s="171" t="s">
        <v>156</v>
      </c>
      <c r="AU286" s="171" t="s">
        <v>78</v>
      </c>
      <c r="AV286" s="13" t="s">
        <v>76</v>
      </c>
      <c r="AW286" s="13" t="s">
        <v>32</v>
      </c>
      <c r="AX286" s="13" t="s">
        <v>69</v>
      </c>
      <c r="AY286" s="171" t="s">
        <v>143</v>
      </c>
    </row>
    <row r="287" spans="2:51" s="12" customFormat="1" ht="11.25">
      <c r="B287" s="162"/>
      <c r="D287" s="158" t="s">
        <v>156</v>
      </c>
      <c r="E287" s="163" t="s">
        <v>1</v>
      </c>
      <c r="F287" s="164" t="s">
        <v>863</v>
      </c>
      <c r="H287" s="165">
        <v>5.4</v>
      </c>
      <c r="I287" s="166"/>
      <c r="L287" s="162"/>
      <c r="M287" s="167"/>
      <c r="N287" s="168"/>
      <c r="O287" s="168"/>
      <c r="P287" s="168"/>
      <c r="Q287" s="168"/>
      <c r="R287" s="168"/>
      <c r="S287" s="168"/>
      <c r="T287" s="169"/>
      <c r="AT287" s="163" t="s">
        <v>156</v>
      </c>
      <c r="AU287" s="163" t="s">
        <v>78</v>
      </c>
      <c r="AV287" s="12" t="s">
        <v>78</v>
      </c>
      <c r="AW287" s="12" t="s">
        <v>32</v>
      </c>
      <c r="AX287" s="12" t="s">
        <v>69</v>
      </c>
      <c r="AY287" s="163" t="s">
        <v>143</v>
      </c>
    </row>
    <row r="288" spans="2:51" s="13" customFormat="1" ht="11.25">
      <c r="B288" s="170"/>
      <c r="D288" s="158" t="s">
        <v>156</v>
      </c>
      <c r="E288" s="171" t="s">
        <v>1</v>
      </c>
      <c r="F288" s="172" t="s">
        <v>864</v>
      </c>
      <c r="H288" s="171" t="s">
        <v>1</v>
      </c>
      <c r="I288" s="173"/>
      <c r="L288" s="170"/>
      <c r="M288" s="174"/>
      <c r="N288" s="175"/>
      <c r="O288" s="175"/>
      <c r="P288" s="175"/>
      <c r="Q288" s="175"/>
      <c r="R288" s="175"/>
      <c r="S288" s="175"/>
      <c r="T288" s="176"/>
      <c r="AT288" s="171" t="s">
        <v>156</v>
      </c>
      <c r="AU288" s="171" t="s">
        <v>78</v>
      </c>
      <c r="AV288" s="13" t="s">
        <v>76</v>
      </c>
      <c r="AW288" s="13" t="s">
        <v>32</v>
      </c>
      <c r="AX288" s="13" t="s">
        <v>69</v>
      </c>
      <c r="AY288" s="171" t="s">
        <v>143</v>
      </c>
    </row>
    <row r="289" spans="2:51" s="12" customFormat="1" ht="11.25">
      <c r="B289" s="162"/>
      <c r="D289" s="158" t="s">
        <v>156</v>
      </c>
      <c r="E289" s="163" t="s">
        <v>1</v>
      </c>
      <c r="F289" s="164" t="s">
        <v>865</v>
      </c>
      <c r="H289" s="165">
        <v>2.4</v>
      </c>
      <c r="I289" s="166"/>
      <c r="L289" s="162"/>
      <c r="M289" s="167"/>
      <c r="N289" s="168"/>
      <c r="O289" s="168"/>
      <c r="P289" s="168"/>
      <c r="Q289" s="168"/>
      <c r="R289" s="168"/>
      <c r="S289" s="168"/>
      <c r="T289" s="169"/>
      <c r="AT289" s="163" t="s">
        <v>156</v>
      </c>
      <c r="AU289" s="163" t="s">
        <v>78</v>
      </c>
      <c r="AV289" s="12" t="s">
        <v>78</v>
      </c>
      <c r="AW289" s="12" t="s">
        <v>32</v>
      </c>
      <c r="AX289" s="12" t="s">
        <v>69</v>
      </c>
      <c r="AY289" s="163" t="s">
        <v>143</v>
      </c>
    </row>
    <row r="290" spans="2:51" s="14" customFormat="1" ht="11.25">
      <c r="B290" s="183"/>
      <c r="D290" s="158" t="s">
        <v>156</v>
      </c>
      <c r="E290" s="184" t="s">
        <v>1</v>
      </c>
      <c r="F290" s="185" t="s">
        <v>422</v>
      </c>
      <c r="H290" s="186">
        <v>63</v>
      </c>
      <c r="I290" s="187"/>
      <c r="L290" s="183"/>
      <c r="M290" s="188"/>
      <c r="N290" s="189"/>
      <c r="O290" s="189"/>
      <c r="P290" s="189"/>
      <c r="Q290" s="189"/>
      <c r="R290" s="189"/>
      <c r="S290" s="189"/>
      <c r="T290" s="190"/>
      <c r="AT290" s="184" t="s">
        <v>156</v>
      </c>
      <c r="AU290" s="184" t="s">
        <v>78</v>
      </c>
      <c r="AV290" s="14" t="s">
        <v>150</v>
      </c>
      <c r="AW290" s="14" t="s">
        <v>32</v>
      </c>
      <c r="AX290" s="14" t="s">
        <v>76</v>
      </c>
      <c r="AY290" s="184" t="s">
        <v>143</v>
      </c>
    </row>
    <row r="291" spans="2:65" s="1" customFormat="1" ht="16.5" customHeight="1">
      <c r="B291" s="145"/>
      <c r="C291" s="146" t="s">
        <v>590</v>
      </c>
      <c r="D291" s="146" t="s">
        <v>145</v>
      </c>
      <c r="E291" s="147" t="s">
        <v>548</v>
      </c>
      <c r="F291" s="148" t="s">
        <v>549</v>
      </c>
      <c r="G291" s="149" t="s">
        <v>222</v>
      </c>
      <c r="H291" s="150">
        <v>252</v>
      </c>
      <c r="I291" s="151"/>
      <c r="J291" s="152">
        <f>ROUND(I291*H291,2)</f>
        <v>0</v>
      </c>
      <c r="K291" s="148" t="s">
        <v>1</v>
      </c>
      <c r="L291" s="30"/>
      <c r="M291" s="153" t="s">
        <v>1</v>
      </c>
      <c r="N291" s="154" t="s">
        <v>40</v>
      </c>
      <c r="O291" s="49"/>
      <c r="P291" s="155">
        <f>O291*H291</f>
        <v>0</v>
      </c>
      <c r="Q291" s="155">
        <v>0</v>
      </c>
      <c r="R291" s="155">
        <f>Q291*H291</f>
        <v>0</v>
      </c>
      <c r="S291" s="155">
        <v>0</v>
      </c>
      <c r="T291" s="156">
        <f>S291*H291</f>
        <v>0</v>
      </c>
      <c r="AR291" s="16" t="s">
        <v>150</v>
      </c>
      <c r="AT291" s="16" t="s">
        <v>145</v>
      </c>
      <c r="AU291" s="16" t="s">
        <v>78</v>
      </c>
      <c r="AY291" s="16" t="s">
        <v>143</v>
      </c>
      <c r="BE291" s="157">
        <f>IF(N291="základní",J291,0)</f>
        <v>0</v>
      </c>
      <c r="BF291" s="157">
        <f>IF(N291="snížená",J291,0)</f>
        <v>0</v>
      </c>
      <c r="BG291" s="157">
        <f>IF(N291="zákl. přenesená",J291,0)</f>
        <v>0</v>
      </c>
      <c r="BH291" s="157">
        <f>IF(N291="sníž. přenesená",J291,0)</f>
        <v>0</v>
      </c>
      <c r="BI291" s="157">
        <f>IF(N291="nulová",J291,0)</f>
        <v>0</v>
      </c>
      <c r="BJ291" s="16" t="s">
        <v>76</v>
      </c>
      <c r="BK291" s="157">
        <f>ROUND(I291*H291,2)</f>
        <v>0</v>
      </c>
      <c r="BL291" s="16" t="s">
        <v>150</v>
      </c>
      <c r="BM291" s="16" t="s">
        <v>866</v>
      </c>
    </row>
    <row r="292" spans="2:47" s="1" customFormat="1" ht="11.25">
      <c r="B292" s="30"/>
      <c r="D292" s="158" t="s">
        <v>152</v>
      </c>
      <c r="F292" s="159" t="s">
        <v>551</v>
      </c>
      <c r="I292" s="91"/>
      <c r="L292" s="30"/>
      <c r="M292" s="160"/>
      <c r="N292" s="49"/>
      <c r="O292" s="49"/>
      <c r="P292" s="49"/>
      <c r="Q292" s="49"/>
      <c r="R292" s="49"/>
      <c r="S292" s="49"/>
      <c r="T292" s="50"/>
      <c r="AT292" s="16" t="s">
        <v>152</v>
      </c>
      <c r="AU292" s="16" t="s">
        <v>78</v>
      </c>
    </row>
    <row r="293" spans="2:51" s="13" customFormat="1" ht="11.25">
      <c r="B293" s="170"/>
      <c r="D293" s="158" t="s">
        <v>156</v>
      </c>
      <c r="E293" s="171" t="s">
        <v>1</v>
      </c>
      <c r="F293" s="172" t="s">
        <v>860</v>
      </c>
      <c r="H293" s="171" t="s">
        <v>1</v>
      </c>
      <c r="I293" s="173"/>
      <c r="L293" s="170"/>
      <c r="M293" s="174"/>
      <c r="N293" s="175"/>
      <c r="O293" s="175"/>
      <c r="P293" s="175"/>
      <c r="Q293" s="175"/>
      <c r="R293" s="175"/>
      <c r="S293" s="175"/>
      <c r="T293" s="176"/>
      <c r="AT293" s="171" t="s">
        <v>156</v>
      </c>
      <c r="AU293" s="171" t="s">
        <v>78</v>
      </c>
      <c r="AV293" s="13" t="s">
        <v>76</v>
      </c>
      <c r="AW293" s="13" t="s">
        <v>32</v>
      </c>
      <c r="AX293" s="13" t="s">
        <v>69</v>
      </c>
      <c r="AY293" s="171" t="s">
        <v>143</v>
      </c>
    </row>
    <row r="294" spans="2:51" s="12" customFormat="1" ht="11.25">
      <c r="B294" s="162"/>
      <c r="D294" s="158" t="s">
        <v>156</v>
      </c>
      <c r="E294" s="163" t="s">
        <v>1</v>
      </c>
      <c r="F294" s="164" t="s">
        <v>867</v>
      </c>
      <c r="H294" s="165">
        <v>220.8</v>
      </c>
      <c r="I294" s="166"/>
      <c r="L294" s="162"/>
      <c r="M294" s="167"/>
      <c r="N294" s="168"/>
      <c r="O294" s="168"/>
      <c r="P294" s="168"/>
      <c r="Q294" s="168"/>
      <c r="R294" s="168"/>
      <c r="S294" s="168"/>
      <c r="T294" s="169"/>
      <c r="AT294" s="163" t="s">
        <v>156</v>
      </c>
      <c r="AU294" s="163" t="s">
        <v>78</v>
      </c>
      <c r="AV294" s="12" t="s">
        <v>78</v>
      </c>
      <c r="AW294" s="12" t="s">
        <v>32</v>
      </c>
      <c r="AX294" s="12" t="s">
        <v>69</v>
      </c>
      <c r="AY294" s="163" t="s">
        <v>143</v>
      </c>
    </row>
    <row r="295" spans="2:51" s="13" customFormat="1" ht="11.25">
      <c r="B295" s="170"/>
      <c r="D295" s="158" t="s">
        <v>156</v>
      </c>
      <c r="E295" s="171" t="s">
        <v>1</v>
      </c>
      <c r="F295" s="172" t="s">
        <v>862</v>
      </c>
      <c r="H295" s="171" t="s">
        <v>1</v>
      </c>
      <c r="I295" s="173"/>
      <c r="L295" s="170"/>
      <c r="M295" s="174"/>
      <c r="N295" s="175"/>
      <c r="O295" s="175"/>
      <c r="P295" s="175"/>
      <c r="Q295" s="175"/>
      <c r="R295" s="175"/>
      <c r="S295" s="175"/>
      <c r="T295" s="176"/>
      <c r="AT295" s="171" t="s">
        <v>156</v>
      </c>
      <c r="AU295" s="171" t="s">
        <v>78</v>
      </c>
      <c r="AV295" s="13" t="s">
        <v>76</v>
      </c>
      <c r="AW295" s="13" t="s">
        <v>32</v>
      </c>
      <c r="AX295" s="13" t="s">
        <v>69</v>
      </c>
      <c r="AY295" s="171" t="s">
        <v>143</v>
      </c>
    </row>
    <row r="296" spans="2:51" s="12" customFormat="1" ht="11.25">
      <c r="B296" s="162"/>
      <c r="D296" s="158" t="s">
        <v>156</v>
      </c>
      <c r="E296" s="163" t="s">
        <v>1</v>
      </c>
      <c r="F296" s="164" t="s">
        <v>868</v>
      </c>
      <c r="H296" s="165">
        <v>21.6</v>
      </c>
      <c r="I296" s="166"/>
      <c r="L296" s="162"/>
      <c r="M296" s="167"/>
      <c r="N296" s="168"/>
      <c r="O296" s="168"/>
      <c r="P296" s="168"/>
      <c r="Q296" s="168"/>
      <c r="R296" s="168"/>
      <c r="S296" s="168"/>
      <c r="T296" s="169"/>
      <c r="AT296" s="163" t="s">
        <v>156</v>
      </c>
      <c r="AU296" s="163" t="s">
        <v>78</v>
      </c>
      <c r="AV296" s="12" t="s">
        <v>78</v>
      </c>
      <c r="AW296" s="12" t="s">
        <v>32</v>
      </c>
      <c r="AX296" s="12" t="s">
        <v>69</v>
      </c>
      <c r="AY296" s="163" t="s">
        <v>143</v>
      </c>
    </row>
    <row r="297" spans="2:51" s="13" customFormat="1" ht="11.25">
      <c r="B297" s="170"/>
      <c r="D297" s="158" t="s">
        <v>156</v>
      </c>
      <c r="E297" s="171" t="s">
        <v>1</v>
      </c>
      <c r="F297" s="172" t="s">
        <v>864</v>
      </c>
      <c r="H297" s="171" t="s">
        <v>1</v>
      </c>
      <c r="I297" s="173"/>
      <c r="L297" s="170"/>
      <c r="M297" s="174"/>
      <c r="N297" s="175"/>
      <c r="O297" s="175"/>
      <c r="P297" s="175"/>
      <c r="Q297" s="175"/>
      <c r="R297" s="175"/>
      <c r="S297" s="175"/>
      <c r="T297" s="176"/>
      <c r="AT297" s="171" t="s">
        <v>156</v>
      </c>
      <c r="AU297" s="171" t="s">
        <v>78</v>
      </c>
      <c r="AV297" s="13" t="s">
        <v>76</v>
      </c>
      <c r="AW297" s="13" t="s">
        <v>32</v>
      </c>
      <c r="AX297" s="13" t="s">
        <v>69</v>
      </c>
      <c r="AY297" s="171" t="s">
        <v>143</v>
      </c>
    </row>
    <row r="298" spans="2:51" s="12" customFormat="1" ht="11.25">
      <c r="B298" s="162"/>
      <c r="D298" s="158" t="s">
        <v>156</v>
      </c>
      <c r="E298" s="163" t="s">
        <v>1</v>
      </c>
      <c r="F298" s="164" t="s">
        <v>869</v>
      </c>
      <c r="H298" s="165">
        <v>9.6</v>
      </c>
      <c r="I298" s="166"/>
      <c r="L298" s="162"/>
      <c r="M298" s="167"/>
      <c r="N298" s="168"/>
      <c r="O298" s="168"/>
      <c r="P298" s="168"/>
      <c r="Q298" s="168"/>
      <c r="R298" s="168"/>
      <c r="S298" s="168"/>
      <c r="T298" s="169"/>
      <c r="AT298" s="163" t="s">
        <v>156</v>
      </c>
      <c r="AU298" s="163" t="s">
        <v>78</v>
      </c>
      <c r="AV298" s="12" t="s">
        <v>78</v>
      </c>
      <c r="AW298" s="12" t="s">
        <v>32</v>
      </c>
      <c r="AX298" s="12" t="s">
        <v>69</v>
      </c>
      <c r="AY298" s="163" t="s">
        <v>143</v>
      </c>
    </row>
    <row r="299" spans="2:51" s="14" customFormat="1" ht="11.25">
      <c r="B299" s="183"/>
      <c r="D299" s="158" t="s">
        <v>156</v>
      </c>
      <c r="E299" s="184" t="s">
        <v>1</v>
      </c>
      <c r="F299" s="185" t="s">
        <v>422</v>
      </c>
      <c r="H299" s="186">
        <v>252</v>
      </c>
      <c r="I299" s="187"/>
      <c r="L299" s="183"/>
      <c r="M299" s="188"/>
      <c r="N299" s="189"/>
      <c r="O299" s="189"/>
      <c r="P299" s="189"/>
      <c r="Q299" s="189"/>
      <c r="R299" s="189"/>
      <c r="S299" s="189"/>
      <c r="T299" s="190"/>
      <c r="AT299" s="184" t="s">
        <v>156</v>
      </c>
      <c r="AU299" s="184" t="s">
        <v>78</v>
      </c>
      <c r="AV299" s="14" t="s">
        <v>150</v>
      </c>
      <c r="AW299" s="14" t="s">
        <v>32</v>
      </c>
      <c r="AX299" s="14" t="s">
        <v>76</v>
      </c>
      <c r="AY299" s="184" t="s">
        <v>143</v>
      </c>
    </row>
    <row r="300" spans="2:65" s="1" customFormat="1" ht="16.5" customHeight="1">
      <c r="B300" s="145"/>
      <c r="C300" s="146" t="s">
        <v>595</v>
      </c>
      <c r="D300" s="146" t="s">
        <v>145</v>
      </c>
      <c r="E300" s="147" t="s">
        <v>555</v>
      </c>
      <c r="F300" s="148" t="s">
        <v>556</v>
      </c>
      <c r="G300" s="149" t="s">
        <v>148</v>
      </c>
      <c r="H300" s="150">
        <v>63</v>
      </c>
      <c r="I300" s="151"/>
      <c r="J300" s="152">
        <f>ROUND(I300*H300,2)</f>
        <v>0</v>
      </c>
      <c r="K300" s="148" t="s">
        <v>149</v>
      </c>
      <c r="L300" s="30"/>
      <c r="M300" s="153" t="s">
        <v>1</v>
      </c>
      <c r="N300" s="154" t="s">
        <v>40</v>
      </c>
      <c r="O300" s="49"/>
      <c r="P300" s="155">
        <f>O300*H300</f>
        <v>0</v>
      </c>
      <c r="Q300" s="155">
        <v>0</v>
      </c>
      <c r="R300" s="155">
        <f>Q300*H300</f>
        <v>0</v>
      </c>
      <c r="S300" s="155">
        <v>0</v>
      </c>
      <c r="T300" s="156">
        <f>S300*H300</f>
        <v>0</v>
      </c>
      <c r="AR300" s="16" t="s">
        <v>150</v>
      </c>
      <c r="AT300" s="16" t="s">
        <v>145</v>
      </c>
      <c r="AU300" s="16" t="s">
        <v>78</v>
      </c>
      <c r="AY300" s="16" t="s">
        <v>143</v>
      </c>
      <c r="BE300" s="157">
        <f>IF(N300="základní",J300,0)</f>
        <v>0</v>
      </c>
      <c r="BF300" s="157">
        <f>IF(N300="snížená",J300,0)</f>
        <v>0</v>
      </c>
      <c r="BG300" s="157">
        <f>IF(N300="zákl. přenesená",J300,0)</f>
        <v>0</v>
      </c>
      <c r="BH300" s="157">
        <f>IF(N300="sníž. přenesená",J300,0)</f>
        <v>0</v>
      </c>
      <c r="BI300" s="157">
        <f>IF(N300="nulová",J300,0)</f>
        <v>0</v>
      </c>
      <c r="BJ300" s="16" t="s">
        <v>76</v>
      </c>
      <c r="BK300" s="157">
        <f>ROUND(I300*H300,2)</f>
        <v>0</v>
      </c>
      <c r="BL300" s="16" t="s">
        <v>150</v>
      </c>
      <c r="BM300" s="16" t="s">
        <v>557</v>
      </c>
    </row>
    <row r="301" spans="2:47" s="1" customFormat="1" ht="19.5">
      <c r="B301" s="30"/>
      <c r="D301" s="158" t="s">
        <v>152</v>
      </c>
      <c r="F301" s="159" t="s">
        <v>558</v>
      </c>
      <c r="I301" s="91"/>
      <c r="L301" s="30"/>
      <c r="M301" s="160"/>
      <c r="N301" s="49"/>
      <c r="O301" s="49"/>
      <c r="P301" s="49"/>
      <c r="Q301" s="49"/>
      <c r="R301" s="49"/>
      <c r="S301" s="49"/>
      <c r="T301" s="50"/>
      <c r="AT301" s="16" t="s">
        <v>152</v>
      </c>
      <c r="AU301" s="16" t="s">
        <v>78</v>
      </c>
    </row>
    <row r="302" spans="2:65" s="1" customFormat="1" ht="16.5" customHeight="1">
      <c r="B302" s="145"/>
      <c r="C302" s="146" t="s">
        <v>603</v>
      </c>
      <c r="D302" s="146" t="s">
        <v>145</v>
      </c>
      <c r="E302" s="147" t="s">
        <v>560</v>
      </c>
      <c r="F302" s="148" t="s">
        <v>561</v>
      </c>
      <c r="G302" s="149" t="s">
        <v>148</v>
      </c>
      <c r="H302" s="150">
        <v>88.32</v>
      </c>
      <c r="I302" s="151"/>
      <c r="J302" s="152">
        <f>ROUND(I302*H302,2)</f>
        <v>0</v>
      </c>
      <c r="K302" s="148" t="s">
        <v>149</v>
      </c>
      <c r="L302" s="30"/>
      <c r="M302" s="153" t="s">
        <v>1</v>
      </c>
      <c r="N302" s="154" t="s">
        <v>40</v>
      </c>
      <c r="O302" s="49"/>
      <c r="P302" s="155">
        <f>O302*H302</f>
        <v>0</v>
      </c>
      <c r="Q302" s="155">
        <v>0</v>
      </c>
      <c r="R302" s="155">
        <f>Q302*H302</f>
        <v>0</v>
      </c>
      <c r="S302" s="155">
        <v>0</v>
      </c>
      <c r="T302" s="156">
        <f>S302*H302</f>
        <v>0</v>
      </c>
      <c r="AR302" s="16" t="s">
        <v>150</v>
      </c>
      <c r="AT302" s="16" t="s">
        <v>145</v>
      </c>
      <c r="AU302" s="16" t="s">
        <v>78</v>
      </c>
      <c r="AY302" s="16" t="s">
        <v>143</v>
      </c>
      <c r="BE302" s="157">
        <f>IF(N302="základní",J302,0)</f>
        <v>0</v>
      </c>
      <c r="BF302" s="157">
        <f>IF(N302="snížená",J302,0)</f>
        <v>0</v>
      </c>
      <c r="BG302" s="157">
        <f>IF(N302="zákl. přenesená",J302,0)</f>
        <v>0</v>
      </c>
      <c r="BH302" s="157">
        <f>IF(N302="sníž. přenesená",J302,0)</f>
        <v>0</v>
      </c>
      <c r="BI302" s="157">
        <f>IF(N302="nulová",J302,0)</f>
        <v>0</v>
      </c>
      <c r="BJ302" s="16" t="s">
        <v>76</v>
      </c>
      <c r="BK302" s="157">
        <f>ROUND(I302*H302,2)</f>
        <v>0</v>
      </c>
      <c r="BL302" s="16" t="s">
        <v>150</v>
      </c>
      <c r="BM302" s="16" t="s">
        <v>562</v>
      </c>
    </row>
    <row r="303" spans="2:47" s="1" customFormat="1" ht="11.25">
      <c r="B303" s="30"/>
      <c r="D303" s="158" t="s">
        <v>152</v>
      </c>
      <c r="F303" s="159" t="s">
        <v>563</v>
      </c>
      <c r="I303" s="91"/>
      <c r="L303" s="30"/>
      <c r="M303" s="160"/>
      <c r="N303" s="49"/>
      <c r="O303" s="49"/>
      <c r="P303" s="49"/>
      <c r="Q303" s="49"/>
      <c r="R303" s="49"/>
      <c r="S303" s="49"/>
      <c r="T303" s="50"/>
      <c r="AT303" s="16" t="s">
        <v>152</v>
      </c>
      <c r="AU303" s="16" t="s">
        <v>78</v>
      </c>
    </row>
    <row r="304" spans="2:47" s="1" customFormat="1" ht="19.5">
      <c r="B304" s="30"/>
      <c r="D304" s="158" t="s">
        <v>154</v>
      </c>
      <c r="F304" s="161" t="s">
        <v>410</v>
      </c>
      <c r="I304" s="91"/>
      <c r="L304" s="30"/>
      <c r="M304" s="160"/>
      <c r="N304" s="49"/>
      <c r="O304" s="49"/>
      <c r="P304" s="49"/>
      <c r="Q304" s="49"/>
      <c r="R304" s="49"/>
      <c r="S304" s="49"/>
      <c r="T304" s="50"/>
      <c r="AT304" s="16" t="s">
        <v>154</v>
      </c>
      <c r="AU304" s="16" t="s">
        <v>78</v>
      </c>
    </row>
    <row r="305" spans="2:51" s="13" customFormat="1" ht="11.25">
      <c r="B305" s="170"/>
      <c r="D305" s="158" t="s">
        <v>156</v>
      </c>
      <c r="E305" s="171" t="s">
        <v>1</v>
      </c>
      <c r="F305" s="172" t="s">
        <v>796</v>
      </c>
      <c r="H305" s="171" t="s">
        <v>1</v>
      </c>
      <c r="I305" s="173"/>
      <c r="L305" s="170"/>
      <c r="M305" s="174"/>
      <c r="N305" s="175"/>
      <c r="O305" s="175"/>
      <c r="P305" s="175"/>
      <c r="Q305" s="175"/>
      <c r="R305" s="175"/>
      <c r="S305" s="175"/>
      <c r="T305" s="176"/>
      <c r="AT305" s="171" t="s">
        <v>156</v>
      </c>
      <c r="AU305" s="171" t="s">
        <v>78</v>
      </c>
      <c r="AV305" s="13" t="s">
        <v>76</v>
      </c>
      <c r="AW305" s="13" t="s">
        <v>32</v>
      </c>
      <c r="AX305" s="13" t="s">
        <v>69</v>
      </c>
      <c r="AY305" s="171" t="s">
        <v>143</v>
      </c>
    </row>
    <row r="306" spans="2:51" s="12" customFormat="1" ht="11.25">
      <c r="B306" s="162"/>
      <c r="D306" s="158" t="s">
        <v>156</v>
      </c>
      <c r="E306" s="163" t="s">
        <v>1</v>
      </c>
      <c r="F306" s="164" t="s">
        <v>870</v>
      </c>
      <c r="H306" s="165">
        <v>88.32</v>
      </c>
      <c r="I306" s="166"/>
      <c r="L306" s="162"/>
      <c r="M306" s="167"/>
      <c r="N306" s="168"/>
      <c r="O306" s="168"/>
      <c r="P306" s="168"/>
      <c r="Q306" s="168"/>
      <c r="R306" s="168"/>
      <c r="S306" s="168"/>
      <c r="T306" s="169"/>
      <c r="AT306" s="163" t="s">
        <v>156</v>
      </c>
      <c r="AU306" s="163" t="s">
        <v>78</v>
      </c>
      <c r="AV306" s="12" t="s">
        <v>78</v>
      </c>
      <c r="AW306" s="12" t="s">
        <v>32</v>
      </c>
      <c r="AX306" s="12" t="s">
        <v>76</v>
      </c>
      <c r="AY306" s="163" t="s">
        <v>143</v>
      </c>
    </row>
    <row r="307" spans="2:65" s="1" customFormat="1" ht="16.5" customHeight="1">
      <c r="B307" s="145"/>
      <c r="C307" s="146" t="s">
        <v>610</v>
      </c>
      <c r="D307" s="146" t="s">
        <v>145</v>
      </c>
      <c r="E307" s="147" t="s">
        <v>566</v>
      </c>
      <c r="F307" s="148" t="s">
        <v>567</v>
      </c>
      <c r="G307" s="149" t="s">
        <v>148</v>
      </c>
      <c r="H307" s="150">
        <v>145.44</v>
      </c>
      <c r="I307" s="151"/>
      <c r="J307" s="152">
        <f>ROUND(I307*H307,2)</f>
        <v>0</v>
      </c>
      <c r="K307" s="148" t="s">
        <v>1</v>
      </c>
      <c r="L307" s="30"/>
      <c r="M307" s="153" t="s">
        <v>1</v>
      </c>
      <c r="N307" s="154" t="s">
        <v>40</v>
      </c>
      <c r="O307" s="49"/>
      <c r="P307" s="155">
        <f>O307*H307</f>
        <v>0</v>
      </c>
      <c r="Q307" s="155">
        <v>0</v>
      </c>
      <c r="R307" s="155">
        <f>Q307*H307</f>
        <v>0</v>
      </c>
      <c r="S307" s="155">
        <v>0</v>
      </c>
      <c r="T307" s="156">
        <f>S307*H307</f>
        <v>0</v>
      </c>
      <c r="AR307" s="16" t="s">
        <v>150</v>
      </c>
      <c r="AT307" s="16" t="s">
        <v>145</v>
      </c>
      <c r="AU307" s="16" t="s">
        <v>78</v>
      </c>
      <c r="AY307" s="16" t="s">
        <v>143</v>
      </c>
      <c r="BE307" s="157">
        <f>IF(N307="základní",J307,0)</f>
        <v>0</v>
      </c>
      <c r="BF307" s="157">
        <f>IF(N307="snížená",J307,0)</f>
        <v>0</v>
      </c>
      <c r="BG307" s="157">
        <f>IF(N307="zákl. přenesená",J307,0)</f>
        <v>0</v>
      </c>
      <c r="BH307" s="157">
        <f>IF(N307="sníž. přenesená",J307,0)</f>
        <v>0</v>
      </c>
      <c r="BI307" s="157">
        <f>IF(N307="nulová",J307,0)</f>
        <v>0</v>
      </c>
      <c r="BJ307" s="16" t="s">
        <v>76</v>
      </c>
      <c r="BK307" s="157">
        <f>ROUND(I307*H307,2)</f>
        <v>0</v>
      </c>
      <c r="BL307" s="16" t="s">
        <v>150</v>
      </c>
      <c r="BM307" s="16" t="s">
        <v>568</v>
      </c>
    </row>
    <row r="308" spans="2:47" s="1" customFormat="1" ht="11.25">
      <c r="B308" s="30"/>
      <c r="D308" s="158" t="s">
        <v>152</v>
      </c>
      <c r="F308" s="159" t="s">
        <v>569</v>
      </c>
      <c r="I308" s="91"/>
      <c r="L308" s="30"/>
      <c r="M308" s="160"/>
      <c r="N308" s="49"/>
      <c r="O308" s="49"/>
      <c r="P308" s="49"/>
      <c r="Q308" s="49"/>
      <c r="R308" s="49"/>
      <c r="S308" s="49"/>
      <c r="T308" s="50"/>
      <c r="AT308" s="16" t="s">
        <v>152</v>
      </c>
      <c r="AU308" s="16" t="s">
        <v>78</v>
      </c>
    </row>
    <row r="309" spans="2:47" s="1" customFormat="1" ht="19.5">
      <c r="B309" s="30"/>
      <c r="D309" s="158" t="s">
        <v>154</v>
      </c>
      <c r="F309" s="161" t="s">
        <v>410</v>
      </c>
      <c r="I309" s="91"/>
      <c r="L309" s="30"/>
      <c r="M309" s="160"/>
      <c r="N309" s="49"/>
      <c r="O309" s="49"/>
      <c r="P309" s="49"/>
      <c r="Q309" s="49"/>
      <c r="R309" s="49"/>
      <c r="S309" s="49"/>
      <c r="T309" s="50"/>
      <c r="AT309" s="16" t="s">
        <v>154</v>
      </c>
      <c r="AU309" s="16" t="s">
        <v>78</v>
      </c>
    </row>
    <row r="310" spans="2:51" s="13" customFormat="1" ht="11.25">
      <c r="B310" s="170"/>
      <c r="D310" s="158" t="s">
        <v>156</v>
      </c>
      <c r="E310" s="171" t="s">
        <v>1</v>
      </c>
      <c r="F310" s="172" t="s">
        <v>860</v>
      </c>
      <c r="H310" s="171" t="s">
        <v>1</v>
      </c>
      <c r="I310" s="173"/>
      <c r="L310" s="170"/>
      <c r="M310" s="174"/>
      <c r="N310" s="175"/>
      <c r="O310" s="175"/>
      <c r="P310" s="175"/>
      <c r="Q310" s="175"/>
      <c r="R310" s="175"/>
      <c r="S310" s="175"/>
      <c r="T310" s="176"/>
      <c r="AT310" s="171" t="s">
        <v>156</v>
      </c>
      <c r="AU310" s="171" t="s">
        <v>78</v>
      </c>
      <c r="AV310" s="13" t="s">
        <v>76</v>
      </c>
      <c r="AW310" s="13" t="s">
        <v>32</v>
      </c>
      <c r="AX310" s="13" t="s">
        <v>69</v>
      </c>
      <c r="AY310" s="171" t="s">
        <v>143</v>
      </c>
    </row>
    <row r="311" spans="2:51" s="12" customFormat="1" ht="11.25">
      <c r="B311" s="162"/>
      <c r="D311" s="158" t="s">
        <v>156</v>
      </c>
      <c r="E311" s="163" t="s">
        <v>1</v>
      </c>
      <c r="F311" s="164" t="s">
        <v>871</v>
      </c>
      <c r="H311" s="165">
        <v>44.16</v>
      </c>
      <c r="I311" s="166"/>
      <c r="L311" s="162"/>
      <c r="M311" s="167"/>
      <c r="N311" s="168"/>
      <c r="O311" s="168"/>
      <c r="P311" s="168"/>
      <c r="Q311" s="168"/>
      <c r="R311" s="168"/>
      <c r="S311" s="168"/>
      <c r="T311" s="169"/>
      <c r="AT311" s="163" t="s">
        <v>156</v>
      </c>
      <c r="AU311" s="163" t="s">
        <v>78</v>
      </c>
      <c r="AV311" s="12" t="s">
        <v>78</v>
      </c>
      <c r="AW311" s="12" t="s">
        <v>32</v>
      </c>
      <c r="AX311" s="12" t="s">
        <v>69</v>
      </c>
      <c r="AY311" s="163" t="s">
        <v>143</v>
      </c>
    </row>
    <row r="312" spans="2:51" s="12" customFormat="1" ht="11.25">
      <c r="B312" s="162"/>
      <c r="D312" s="158" t="s">
        <v>156</v>
      </c>
      <c r="E312" s="163" t="s">
        <v>1</v>
      </c>
      <c r="F312" s="164" t="s">
        <v>872</v>
      </c>
      <c r="H312" s="165">
        <v>88.32</v>
      </c>
      <c r="I312" s="166"/>
      <c r="L312" s="162"/>
      <c r="M312" s="167"/>
      <c r="N312" s="168"/>
      <c r="O312" s="168"/>
      <c r="P312" s="168"/>
      <c r="Q312" s="168"/>
      <c r="R312" s="168"/>
      <c r="S312" s="168"/>
      <c r="T312" s="169"/>
      <c r="AT312" s="163" t="s">
        <v>156</v>
      </c>
      <c r="AU312" s="163" t="s">
        <v>78</v>
      </c>
      <c r="AV312" s="12" t="s">
        <v>78</v>
      </c>
      <c r="AW312" s="12" t="s">
        <v>32</v>
      </c>
      <c r="AX312" s="12" t="s">
        <v>69</v>
      </c>
      <c r="AY312" s="163" t="s">
        <v>143</v>
      </c>
    </row>
    <row r="313" spans="2:51" s="13" customFormat="1" ht="11.25">
      <c r="B313" s="170"/>
      <c r="D313" s="158" t="s">
        <v>156</v>
      </c>
      <c r="E313" s="171" t="s">
        <v>1</v>
      </c>
      <c r="F313" s="172" t="s">
        <v>862</v>
      </c>
      <c r="H313" s="171" t="s">
        <v>1</v>
      </c>
      <c r="I313" s="173"/>
      <c r="L313" s="170"/>
      <c r="M313" s="174"/>
      <c r="N313" s="175"/>
      <c r="O313" s="175"/>
      <c r="P313" s="175"/>
      <c r="Q313" s="175"/>
      <c r="R313" s="175"/>
      <c r="S313" s="175"/>
      <c r="T313" s="176"/>
      <c r="AT313" s="171" t="s">
        <v>156</v>
      </c>
      <c r="AU313" s="171" t="s">
        <v>78</v>
      </c>
      <c r="AV313" s="13" t="s">
        <v>76</v>
      </c>
      <c r="AW313" s="13" t="s">
        <v>32</v>
      </c>
      <c r="AX313" s="13" t="s">
        <v>69</v>
      </c>
      <c r="AY313" s="171" t="s">
        <v>143</v>
      </c>
    </row>
    <row r="314" spans="2:51" s="12" customFormat="1" ht="11.25">
      <c r="B314" s="162"/>
      <c r="D314" s="158" t="s">
        <v>156</v>
      </c>
      <c r="E314" s="163" t="s">
        <v>1</v>
      </c>
      <c r="F314" s="164" t="s">
        <v>873</v>
      </c>
      <c r="H314" s="165">
        <v>4.32</v>
      </c>
      <c r="I314" s="166"/>
      <c r="L314" s="162"/>
      <c r="M314" s="167"/>
      <c r="N314" s="168"/>
      <c r="O314" s="168"/>
      <c r="P314" s="168"/>
      <c r="Q314" s="168"/>
      <c r="R314" s="168"/>
      <c r="S314" s="168"/>
      <c r="T314" s="169"/>
      <c r="AT314" s="163" t="s">
        <v>156</v>
      </c>
      <c r="AU314" s="163" t="s">
        <v>78</v>
      </c>
      <c r="AV314" s="12" t="s">
        <v>78</v>
      </c>
      <c r="AW314" s="12" t="s">
        <v>32</v>
      </c>
      <c r="AX314" s="12" t="s">
        <v>69</v>
      </c>
      <c r="AY314" s="163" t="s">
        <v>143</v>
      </c>
    </row>
    <row r="315" spans="2:51" s="12" customFormat="1" ht="11.25">
      <c r="B315" s="162"/>
      <c r="D315" s="158" t="s">
        <v>156</v>
      </c>
      <c r="E315" s="163" t="s">
        <v>1</v>
      </c>
      <c r="F315" s="164" t="s">
        <v>874</v>
      </c>
      <c r="H315" s="165">
        <v>8.64</v>
      </c>
      <c r="I315" s="166"/>
      <c r="L315" s="162"/>
      <c r="M315" s="167"/>
      <c r="N315" s="168"/>
      <c r="O315" s="168"/>
      <c r="P315" s="168"/>
      <c r="Q315" s="168"/>
      <c r="R315" s="168"/>
      <c r="S315" s="168"/>
      <c r="T315" s="169"/>
      <c r="AT315" s="163" t="s">
        <v>156</v>
      </c>
      <c r="AU315" s="163" t="s">
        <v>78</v>
      </c>
      <c r="AV315" s="12" t="s">
        <v>78</v>
      </c>
      <c r="AW315" s="12" t="s">
        <v>32</v>
      </c>
      <c r="AX315" s="12" t="s">
        <v>69</v>
      </c>
      <c r="AY315" s="163" t="s">
        <v>143</v>
      </c>
    </row>
    <row r="316" spans="2:51" s="14" customFormat="1" ht="11.25">
      <c r="B316" s="183"/>
      <c r="D316" s="158" t="s">
        <v>156</v>
      </c>
      <c r="E316" s="184" t="s">
        <v>1</v>
      </c>
      <c r="F316" s="185" t="s">
        <v>422</v>
      </c>
      <c r="H316" s="186">
        <v>145.44</v>
      </c>
      <c r="I316" s="187"/>
      <c r="L316" s="183"/>
      <c r="M316" s="188"/>
      <c r="N316" s="189"/>
      <c r="O316" s="189"/>
      <c r="P316" s="189"/>
      <c r="Q316" s="189"/>
      <c r="R316" s="189"/>
      <c r="S316" s="189"/>
      <c r="T316" s="190"/>
      <c r="AT316" s="184" t="s">
        <v>156</v>
      </c>
      <c r="AU316" s="184" t="s">
        <v>78</v>
      </c>
      <c r="AV316" s="14" t="s">
        <v>150</v>
      </c>
      <c r="AW316" s="14" t="s">
        <v>32</v>
      </c>
      <c r="AX316" s="14" t="s">
        <v>76</v>
      </c>
      <c r="AY316" s="184" t="s">
        <v>143</v>
      </c>
    </row>
    <row r="317" spans="2:65" s="1" customFormat="1" ht="16.5" customHeight="1">
      <c r="B317" s="145"/>
      <c r="C317" s="146" t="s">
        <v>613</v>
      </c>
      <c r="D317" s="146" t="s">
        <v>145</v>
      </c>
      <c r="E317" s="147" t="s">
        <v>575</v>
      </c>
      <c r="F317" s="148" t="s">
        <v>576</v>
      </c>
      <c r="G317" s="149" t="s">
        <v>148</v>
      </c>
      <c r="H317" s="150">
        <v>45.264</v>
      </c>
      <c r="I317" s="151"/>
      <c r="J317" s="152">
        <f>ROUND(I317*H317,2)</f>
        <v>0</v>
      </c>
      <c r="K317" s="148" t="s">
        <v>1</v>
      </c>
      <c r="L317" s="30"/>
      <c r="M317" s="153" t="s">
        <v>1</v>
      </c>
      <c r="N317" s="154" t="s">
        <v>40</v>
      </c>
      <c r="O317" s="49"/>
      <c r="P317" s="155">
        <f>O317*H317</f>
        <v>0</v>
      </c>
      <c r="Q317" s="155">
        <v>0</v>
      </c>
      <c r="R317" s="155">
        <f>Q317*H317</f>
        <v>0</v>
      </c>
      <c r="S317" s="155">
        <v>0</v>
      </c>
      <c r="T317" s="156">
        <f>S317*H317</f>
        <v>0</v>
      </c>
      <c r="AR317" s="16" t="s">
        <v>150</v>
      </c>
      <c r="AT317" s="16" t="s">
        <v>145</v>
      </c>
      <c r="AU317" s="16" t="s">
        <v>78</v>
      </c>
      <c r="AY317" s="16" t="s">
        <v>143</v>
      </c>
      <c r="BE317" s="157">
        <f>IF(N317="základní",J317,0)</f>
        <v>0</v>
      </c>
      <c r="BF317" s="157">
        <f>IF(N317="snížená",J317,0)</f>
        <v>0</v>
      </c>
      <c r="BG317" s="157">
        <f>IF(N317="zákl. přenesená",J317,0)</f>
        <v>0</v>
      </c>
      <c r="BH317" s="157">
        <f>IF(N317="sníž. přenesená",J317,0)</f>
        <v>0</v>
      </c>
      <c r="BI317" s="157">
        <f>IF(N317="nulová",J317,0)</f>
        <v>0</v>
      </c>
      <c r="BJ317" s="16" t="s">
        <v>76</v>
      </c>
      <c r="BK317" s="157">
        <f>ROUND(I317*H317,2)</f>
        <v>0</v>
      </c>
      <c r="BL317" s="16" t="s">
        <v>150</v>
      </c>
      <c r="BM317" s="16" t="s">
        <v>577</v>
      </c>
    </row>
    <row r="318" spans="2:47" s="1" customFormat="1" ht="11.25">
      <c r="B318" s="30"/>
      <c r="D318" s="158" t="s">
        <v>152</v>
      </c>
      <c r="F318" s="159" t="s">
        <v>578</v>
      </c>
      <c r="I318" s="91"/>
      <c r="L318" s="30"/>
      <c r="M318" s="160"/>
      <c r="N318" s="49"/>
      <c r="O318" s="49"/>
      <c r="P318" s="49"/>
      <c r="Q318" s="49"/>
      <c r="R318" s="49"/>
      <c r="S318" s="49"/>
      <c r="T318" s="50"/>
      <c r="AT318" s="16" t="s">
        <v>152</v>
      </c>
      <c r="AU318" s="16" t="s">
        <v>78</v>
      </c>
    </row>
    <row r="319" spans="2:47" s="1" customFormat="1" ht="19.5">
      <c r="B319" s="30"/>
      <c r="D319" s="158" t="s">
        <v>154</v>
      </c>
      <c r="F319" s="161" t="s">
        <v>410</v>
      </c>
      <c r="I319" s="91"/>
      <c r="L319" s="30"/>
      <c r="M319" s="160"/>
      <c r="N319" s="49"/>
      <c r="O319" s="49"/>
      <c r="P319" s="49"/>
      <c r="Q319" s="49"/>
      <c r="R319" s="49"/>
      <c r="S319" s="49"/>
      <c r="T319" s="50"/>
      <c r="AT319" s="16" t="s">
        <v>154</v>
      </c>
      <c r="AU319" s="16" t="s">
        <v>78</v>
      </c>
    </row>
    <row r="320" spans="2:51" s="13" customFormat="1" ht="11.25">
      <c r="B320" s="170"/>
      <c r="D320" s="158" t="s">
        <v>156</v>
      </c>
      <c r="E320" s="171" t="s">
        <v>1</v>
      </c>
      <c r="F320" s="172" t="s">
        <v>860</v>
      </c>
      <c r="H320" s="171" t="s">
        <v>1</v>
      </c>
      <c r="I320" s="173"/>
      <c r="L320" s="170"/>
      <c r="M320" s="174"/>
      <c r="N320" s="175"/>
      <c r="O320" s="175"/>
      <c r="P320" s="175"/>
      <c r="Q320" s="175"/>
      <c r="R320" s="175"/>
      <c r="S320" s="175"/>
      <c r="T320" s="176"/>
      <c r="AT320" s="171" t="s">
        <v>156</v>
      </c>
      <c r="AU320" s="171" t="s">
        <v>78</v>
      </c>
      <c r="AV320" s="13" t="s">
        <v>76</v>
      </c>
      <c r="AW320" s="13" t="s">
        <v>32</v>
      </c>
      <c r="AX320" s="13" t="s">
        <v>69</v>
      </c>
      <c r="AY320" s="171" t="s">
        <v>143</v>
      </c>
    </row>
    <row r="321" spans="2:51" s="12" customFormat="1" ht="11.25">
      <c r="B321" s="162"/>
      <c r="D321" s="158" t="s">
        <v>156</v>
      </c>
      <c r="E321" s="163" t="s">
        <v>1</v>
      </c>
      <c r="F321" s="164" t="s">
        <v>875</v>
      </c>
      <c r="H321" s="165">
        <v>22.08</v>
      </c>
      <c r="I321" s="166"/>
      <c r="L321" s="162"/>
      <c r="M321" s="167"/>
      <c r="N321" s="168"/>
      <c r="O321" s="168"/>
      <c r="P321" s="168"/>
      <c r="Q321" s="168"/>
      <c r="R321" s="168"/>
      <c r="S321" s="168"/>
      <c r="T321" s="169"/>
      <c r="AT321" s="163" t="s">
        <v>156</v>
      </c>
      <c r="AU321" s="163" t="s">
        <v>78</v>
      </c>
      <c r="AV321" s="12" t="s">
        <v>78</v>
      </c>
      <c r="AW321" s="12" t="s">
        <v>32</v>
      </c>
      <c r="AX321" s="12" t="s">
        <v>69</v>
      </c>
      <c r="AY321" s="163" t="s">
        <v>143</v>
      </c>
    </row>
    <row r="322" spans="2:51" s="13" customFormat="1" ht="11.25">
      <c r="B322" s="170"/>
      <c r="D322" s="158" t="s">
        <v>156</v>
      </c>
      <c r="E322" s="171" t="s">
        <v>1</v>
      </c>
      <c r="F322" s="172" t="s">
        <v>862</v>
      </c>
      <c r="H322" s="171" t="s">
        <v>1</v>
      </c>
      <c r="I322" s="173"/>
      <c r="L322" s="170"/>
      <c r="M322" s="174"/>
      <c r="N322" s="175"/>
      <c r="O322" s="175"/>
      <c r="P322" s="175"/>
      <c r="Q322" s="175"/>
      <c r="R322" s="175"/>
      <c r="S322" s="175"/>
      <c r="T322" s="176"/>
      <c r="AT322" s="171" t="s">
        <v>156</v>
      </c>
      <c r="AU322" s="171" t="s">
        <v>78</v>
      </c>
      <c r="AV322" s="13" t="s">
        <v>76</v>
      </c>
      <c r="AW322" s="13" t="s">
        <v>32</v>
      </c>
      <c r="AX322" s="13" t="s">
        <v>69</v>
      </c>
      <c r="AY322" s="171" t="s">
        <v>143</v>
      </c>
    </row>
    <row r="323" spans="2:51" s="12" customFormat="1" ht="11.25">
      <c r="B323" s="162"/>
      <c r="D323" s="158" t="s">
        <v>156</v>
      </c>
      <c r="E323" s="163" t="s">
        <v>1</v>
      </c>
      <c r="F323" s="164" t="s">
        <v>876</v>
      </c>
      <c r="H323" s="165">
        <v>23.184</v>
      </c>
      <c r="I323" s="166"/>
      <c r="L323" s="162"/>
      <c r="M323" s="167"/>
      <c r="N323" s="168"/>
      <c r="O323" s="168"/>
      <c r="P323" s="168"/>
      <c r="Q323" s="168"/>
      <c r="R323" s="168"/>
      <c r="S323" s="168"/>
      <c r="T323" s="169"/>
      <c r="AT323" s="163" t="s">
        <v>156</v>
      </c>
      <c r="AU323" s="163" t="s">
        <v>78</v>
      </c>
      <c r="AV323" s="12" t="s">
        <v>78</v>
      </c>
      <c r="AW323" s="12" t="s">
        <v>32</v>
      </c>
      <c r="AX323" s="12" t="s">
        <v>69</v>
      </c>
      <c r="AY323" s="163" t="s">
        <v>143</v>
      </c>
    </row>
    <row r="324" spans="2:51" s="14" customFormat="1" ht="11.25">
      <c r="B324" s="183"/>
      <c r="D324" s="158" t="s">
        <v>156</v>
      </c>
      <c r="E324" s="184" t="s">
        <v>1</v>
      </c>
      <c r="F324" s="185" t="s">
        <v>422</v>
      </c>
      <c r="H324" s="186">
        <v>45.263999999999996</v>
      </c>
      <c r="I324" s="187"/>
      <c r="L324" s="183"/>
      <c r="M324" s="188"/>
      <c r="N324" s="189"/>
      <c r="O324" s="189"/>
      <c r="P324" s="189"/>
      <c r="Q324" s="189"/>
      <c r="R324" s="189"/>
      <c r="S324" s="189"/>
      <c r="T324" s="190"/>
      <c r="AT324" s="184" t="s">
        <v>156</v>
      </c>
      <c r="AU324" s="184" t="s">
        <v>78</v>
      </c>
      <c r="AV324" s="14" t="s">
        <v>150</v>
      </c>
      <c r="AW324" s="14" t="s">
        <v>32</v>
      </c>
      <c r="AX324" s="14" t="s">
        <v>76</v>
      </c>
      <c r="AY324" s="184" t="s">
        <v>143</v>
      </c>
    </row>
    <row r="325" spans="2:65" s="1" customFormat="1" ht="16.5" customHeight="1">
      <c r="B325" s="145"/>
      <c r="C325" s="146" t="s">
        <v>616</v>
      </c>
      <c r="D325" s="146" t="s">
        <v>145</v>
      </c>
      <c r="E325" s="147" t="s">
        <v>582</v>
      </c>
      <c r="F325" s="148" t="s">
        <v>583</v>
      </c>
      <c r="G325" s="149" t="s">
        <v>222</v>
      </c>
      <c r="H325" s="150">
        <v>769.896</v>
      </c>
      <c r="I325" s="151"/>
      <c r="J325" s="152">
        <f>ROUND(I325*H325,2)</f>
        <v>0</v>
      </c>
      <c r="K325" s="148" t="s">
        <v>149</v>
      </c>
      <c r="L325" s="30"/>
      <c r="M325" s="153" t="s">
        <v>1</v>
      </c>
      <c r="N325" s="154" t="s">
        <v>40</v>
      </c>
      <c r="O325" s="49"/>
      <c r="P325" s="155">
        <f>O325*H325</f>
        <v>0</v>
      </c>
      <c r="Q325" s="155">
        <v>0.00237</v>
      </c>
      <c r="R325" s="155">
        <f>Q325*H325</f>
        <v>1.82465352</v>
      </c>
      <c r="S325" s="155">
        <v>0</v>
      </c>
      <c r="T325" s="156">
        <f>S325*H325</f>
        <v>0</v>
      </c>
      <c r="AR325" s="16" t="s">
        <v>150</v>
      </c>
      <c r="AT325" s="16" t="s">
        <v>145</v>
      </c>
      <c r="AU325" s="16" t="s">
        <v>78</v>
      </c>
      <c r="AY325" s="16" t="s">
        <v>143</v>
      </c>
      <c r="BE325" s="157">
        <f>IF(N325="základní",J325,0)</f>
        <v>0</v>
      </c>
      <c r="BF325" s="157">
        <f>IF(N325="snížená",J325,0)</f>
        <v>0</v>
      </c>
      <c r="BG325" s="157">
        <f>IF(N325="zákl. přenesená",J325,0)</f>
        <v>0</v>
      </c>
      <c r="BH325" s="157">
        <f>IF(N325="sníž. přenesená",J325,0)</f>
        <v>0</v>
      </c>
      <c r="BI325" s="157">
        <f>IF(N325="nulová",J325,0)</f>
        <v>0</v>
      </c>
      <c r="BJ325" s="16" t="s">
        <v>76</v>
      </c>
      <c r="BK325" s="157">
        <f>ROUND(I325*H325,2)</f>
        <v>0</v>
      </c>
      <c r="BL325" s="16" t="s">
        <v>150</v>
      </c>
      <c r="BM325" s="16" t="s">
        <v>584</v>
      </c>
    </row>
    <row r="326" spans="2:47" s="1" customFormat="1" ht="11.25">
      <c r="B326" s="30"/>
      <c r="D326" s="158" t="s">
        <v>152</v>
      </c>
      <c r="F326" s="159" t="s">
        <v>585</v>
      </c>
      <c r="I326" s="91"/>
      <c r="L326" s="30"/>
      <c r="M326" s="160"/>
      <c r="N326" s="49"/>
      <c r="O326" s="49"/>
      <c r="P326" s="49"/>
      <c r="Q326" s="49"/>
      <c r="R326" s="49"/>
      <c r="S326" s="49"/>
      <c r="T326" s="50"/>
      <c r="AT326" s="16" t="s">
        <v>152</v>
      </c>
      <c r="AU326" s="16" t="s">
        <v>78</v>
      </c>
    </row>
    <row r="327" spans="2:51" s="13" customFormat="1" ht="11.25">
      <c r="B327" s="170"/>
      <c r="D327" s="158" t="s">
        <v>156</v>
      </c>
      <c r="E327" s="171" t="s">
        <v>1</v>
      </c>
      <c r="F327" s="172" t="s">
        <v>860</v>
      </c>
      <c r="H327" s="171" t="s">
        <v>1</v>
      </c>
      <c r="I327" s="173"/>
      <c r="L327" s="170"/>
      <c r="M327" s="174"/>
      <c r="N327" s="175"/>
      <c r="O327" s="175"/>
      <c r="P327" s="175"/>
      <c r="Q327" s="175"/>
      <c r="R327" s="175"/>
      <c r="S327" s="175"/>
      <c r="T327" s="176"/>
      <c r="AT327" s="171" t="s">
        <v>156</v>
      </c>
      <c r="AU327" s="171" t="s">
        <v>78</v>
      </c>
      <c r="AV327" s="13" t="s">
        <v>76</v>
      </c>
      <c r="AW327" s="13" t="s">
        <v>32</v>
      </c>
      <c r="AX327" s="13" t="s">
        <v>69</v>
      </c>
      <c r="AY327" s="171" t="s">
        <v>143</v>
      </c>
    </row>
    <row r="328" spans="2:51" s="12" customFormat="1" ht="11.25">
      <c r="B328" s="162"/>
      <c r="D328" s="158" t="s">
        <v>156</v>
      </c>
      <c r="E328" s="163" t="s">
        <v>1</v>
      </c>
      <c r="F328" s="164" t="s">
        <v>877</v>
      </c>
      <c r="H328" s="165">
        <v>690</v>
      </c>
      <c r="I328" s="166"/>
      <c r="L328" s="162"/>
      <c r="M328" s="167"/>
      <c r="N328" s="168"/>
      <c r="O328" s="168"/>
      <c r="P328" s="168"/>
      <c r="Q328" s="168"/>
      <c r="R328" s="168"/>
      <c r="S328" s="168"/>
      <c r="T328" s="169"/>
      <c r="AT328" s="163" t="s">
        <v>156</v>
      </c>
      <c r="AU328" s="163" t="s">
        <v>78</v>
      </c>
      <c r="AV328" s="12" t="s">
        <v>78</v>
      </c>
      <c r="AW328" s="12" t="s">
        <v>32</v>
      </c>
      <c r="AX328" s="12" t="s">
        <v>69</v>
      </c>
      <c r="AY328" s="163" t="s">
        <v>143</v>
      </c>
    </row>
    <row r="329" spans="2:51" s="12" customFormat="1" ht="11.25">
      <c r="B329" s="162"/>
      <c r="D329" s="158" t="s">
        <v>156</v>
      </c>
      <c r="E329" s="163" t="s">
        <v>1</v>
      </c>
      <c r="F329" s="164" t="s">
        <v>878</v>
      </c>
      <c r="H329" s="165">
        <v>38.64</v>
      </c>
      <c r="I329" s="166"/>
      <c r="L329" s="162"/>
      <c r="M329" s="167"/>
      <c r="N329" s="168"/>
      <c r="O329" s="168"/>
      <c r="P329" s="168"/>
      <c r="Q329" s="168"/>
      <c r="R329" s="168"/>
      <c r="S329" s="168"/>
      <c r="T329" s="169"/>
      <c r="AT329" s="163" t="s">
        <v>156</v>
      </c>
      <c r="AU329" s="163" t="s">
        <v>78</v>
      </c>
      <c r="AV329" s="12" t="s">
        <v>78</v>
      </c>
      <c r="AW329" s="12" t="s">
        <v>32</v>
      </c>
      <c r="AX329" s="12" t="s">
        <v>69</v>
      </c>
      <c r="AY329" s="163" t="s">
        <v>143</v>
      </c>
    </row>
    <row r="330" spans="2:51" s="13" customFormat="1" ht="11.25">
      <c r="B330" s="170"/>
      <c r="D330" s="158" t="s">
        <v>156</v>
      </c>
      <c r="E330" s="171" t="s">
        <v>1</v>
      </c>
      <c r="F330" s="172" t="s">
        <v>862</v>
      </c>
      <c r="H330" s="171" t="s">
        <v>1</v>
      </c>
      <c r="I330" s="173"/>
      <c r="L330" s="170"/>
      <c r="M330" s="174"/>
      <c r="N330" s="175"/>
      <c r="O330" s="175"/>
      <c r="P330" s="175"/>
      <c r="Q330" s="175"/>
      <c r="R330" s="175"/>
      <c r="S330" s="175"/>
      <c r="T330" s="176"/>
      <c r="AT330" s="171" t="s">
        <v>156</v>
      </c>
      <c r="AU330" s="171" t="s">
        <v>78</v>
      </c>
      <c r="AV330" s="13" t="s">
        <v>76</v>
      </c>
      <c r="AW330" s="13" t="s">
        <v>32</v>
      </c>
      <c r="AX330" s="13" t="s">
        <v>69</v>
      </c>
      <c r="AY330" s="171" t="s">
        <v>143</v>
      </c>
    </row>
    <row r="331" spans="2:51" s="12" customFormat="1" ht="11.25">
      <c r="B331" s="162"/>
      <c r="D331" s="158" t="s">
        <v>156</v>
      </c>
      <c r="E331" s="163" t="s">
        <v>1</v>
      </c>
      <c r="F331" s="164" t="s">
        <v>879</v>
      </c>
      <c r="H331" s="165">
        <v>36.9</v>
      </c>
      <c r="I331" s="166"/>
      <c r="L331" s="162"/>
      <c r="M331" s="167"/>
      <c r="N331" s="168"/>
      <c r="O331" s="168"/>
      <c r="P331" s="168"/>
      <c r="Q331" s="168"/>
      <c r="R331" s="168"/>
      <c r="S331" s="168"/>
      <c r="T331" s="169"/>
      <c r="AT331" s="163" t="s">
        <v>156</v>
      </c>
      <c r="AU331" s="163" t="s">
        <v>78</v>
      </c>
      <c r="AV331" s="12" t="s">
        <v>78</v>
      </c>
      <c r="AW331" s="12" t="s">
        <v>32</v>
      </c>
      <c r="AX331" s="12" t="s">
        <v>69</v>
      </c>
      <c r="AY331" s="163" t="s">
        <v>143</v>
      </c>
    </row>
    <row r="332" spans="2:51" s="12" customFormat="1" ht="11.25">
      <c r="B332" s="162"/>
      <c r="D332" s="158" t="s">
        <v>156</v>
      </c>
      <c r="E332" s="163" t="s">
        <v>1</v>
      </c>
      <c r="F332" s="164" t="s">
        <v>880</v>
      </c>
      <c r="H332" s="165">
        <v>4.356</v>
      </c>
      <c r="I332" s="166"/>
      <c r="L332" s="162"/>
      <c r="M332" s="167"/>
      <c r="N332" s="168"/>
      <c r="O332" s="168"/>
      <c r="P332" s="168"/>
      <c r="Q332" s="168"/>
      <c r="R332" s="168"/>
      <c r="S332" s="168"/>
      <c r="T332" s="169"/>
      <c r="AT332" s="163" t="s">
        <v>156</v>
      </c>
      <c r="AU332" s="163" t="s">
        <v>78</v>
      </c>
      <c r="AV332" s="12" t="s">
        <v>78</v>
      </c>
      <c r="AW332" s="12" t="s">
        <v>32</v>
      </c>
      <c r="AX332" s="12" t="s">
        <v>69</v>
      </c>
      <c r="AY332" s="163" t="s">
        <v>143</v>
      </c>
    </row>
    <row r="333" spans="2:51" s="14" customFormat="1" ht="11.25">
      <c r="B333" s="183"/>
      <c r="D333" s="158" t="s">
        <v>156</v>
      </c>
      <c r="E333" s="184" t="s">
        <v>1</v>
      </c>
      <c r="F333" s="185" t="s">
        <v>422</v>
      </c>
      <c r="H333" s="186">
        <v>769.896</v>
      </c>
      <c r="I333" s="187"/>
      <c r="L333" s="183"/>
      <c r="M333" s="188"/>
      <c r="N333" s="189"/>
      <c r="O333" s="189"/>
      <c r="P333" s="189"/>
      <c r="Q333" s="189"/>
      <c r="R333" s="189"/>
      <c r="S333" s="189"/>
      <c r="T333" s="190"/>
      <c r="AT333" s="184" t="s">
        <v>156</v>
      </c>
      <c r="AU333" s="184" t="s">
        <v>78</v>
      </c>
      <c r="AV333" s="14" t="s">
        <v>150</v>
      </c>
      <c r="AW333" s="14" t="s">
        <v>32</v>
      </c>
      <c r="AX333" s="14" t="s">
        <v>76</v>
      </c>
      <c r="AY333" s="184" t="s">
        <v>143</v>
      </c>
    </row>
    <row r="334" spans="2:65" s="1" customFormat="1" ht="16.5" customHeight="1">
      <c r="B334" s="145"/>
      <c r="C334" s="146" t="s">
        <v>621</v>
      </c>
      <c r="D334" s="146" t="s">
        <v>145</v>
      </c>
      <c r="E334" s="147" t="s">
        <v>591</v>
      </c>
      <c r="F334" s="148" t="s">
        <v>592</v>
      </c>
      <c r="G334" s="149" t="s">
        <v>222</v>
      </c>
      <c r="H334" s="150">
        <v>769.896</v>
      </c>
      <c r="I334" s="151"/>
      <c r="J334" s="152">
        <f>ROUND(I334*H334,2)</f>
        <v>0</v>
      </c>
      <c r="K334" s="148" t="s">
        <v>149</v>
      </c>
      <c r="L334" s="30"/>
      <c r="M334" s="153" t="s">
        <v>1</v>
      </c>
      <c r="N334" s="154" t="s">
        <v>40</v>
      </c>
      <c r="O334" s="49"/>
      <c r="P334" s="155">
        <f>O334*H334</f>
        <v>0</v>
      </c>
      <c r="Q334" s="155">
        <v>0</v>
      </c>
      <c r="R334" s="155">
        <f>Q334*H334</f>
        <v>0</v>
      </c>
      <c r="S334" s="155">
        <v>0</v>
      </c>
      <c r="T334" s="156">
        <f>S334*H334</f>
        <v>0</v>
      </c>
      <c r="AR334" s="16" t="s">
        <v>150</v>
      </c>
      <c r="AT334" s="16" t="s">
        <v>145</v>
      </c>
      <c r="AU334" s="16" t="s">
        <v>78</v>
      </c>
      <c r="AY334" s="16" t="s">
        <v>143</v>
      </c>
      <c r="BE334" s="157">
        <f>IF(N334="základní",J334,0)</f>
        <v>0</v>
      </c>
      <c r="BF334" s="157">
        <f>IF(N334="snížená",J334,0)</f>
        <v>0</v>
      </c>
      <c r="BG334" s="157">
        <f>IF(N334="zákl. přenesená",J334,0)</f>
        <v>0</v>
      </c>
      <c r="BH334" s="157">
        <f>IF(N334="sníž. přenesená",J334,0)</f>
        <v>0</v>
      </c>
      <c r="BI334" s="157">
        <f>IF(N334="nulová",J334,0)</f>
        <v>0</v>
      </c>
      <c r="BJ334" s="16" t="s">
        <v>76</v>
      </c>
      <c r="BK334" s="157">
        <f>ROUND(I334*H334,2)</f>
        <v>0</v>
      </c>
      <c r="BL334" s="16" t="s">
        <v>150</v>
      </c>
      <c r="BM334" s="16" t="s">
        <v>593</v>
      </c>
    </row>
    <row r="335" spans="2:47" s="1" customFormat="1" ht="11.25">
      <c r="B335" s="30"/>
      <c r="D335" s="158" t="s">
        <v>152</v>
      </c>
      <c r="F335" s="159" t="s">
        <v>594</v>
      </c>
      <c r="I335" s="91"/>
      <c r="L335" s="30"/>
      <c r="M335" s="160"/>
      <c r="N335" s="49"/>
      <c r="O335" s="49"/>
      <c r="P335" s="49"/>
      <c r="Q335" s="49"/>
      <c r="R335" s="49"/>
      <c r="S335" s="49"/>
      <c r="T335" s="50"/>
      <c r="AT335" s="16" t="s">
        <v>152</v>
      </c>
      <c r="AU335" s="16" t="s">
        <v>78</v>
      </c>
    </row>
    <row r="336" spans="2:65" s="1" customFormat="1" ht="16.5" customHeight="1">
      <c r="B336" s="145"/>
      <c r="C336" s="146" t="s">
        <v>342</v>
      </c>
      <c r="D336" s="146" t="s">
        <v>145</v>
      </c>
      <c r="E336" s="147" t="s">
        <v>596</v>
      </c>
      <c r="F336" s="148" t="s">
        <v>597</v>
      </c>
      <c r="G336" s="149" t="s">
        <v>201</v>
      </c>
      <c r="H336" s="150">
        <v>7.676</v>
      </c>
      <c r="I336" s="151"/>
      <c r="J336" s="152">
        <f>ROUND(I336*H336,2)</f>
        <v>0</v>
      </c>
      <c r="K336" s="148" t="s">
        <v>149</v>
      </c>
      <c r="L336" s="30"/>
      <c r="M336" s="153" t="s">
        <v>1</v>
      </c>
      <c r="N336" s="154" t="s">
        <v>40</v>
      </c>
      <c r="O336" s="49"/>
      <c r="P336" s="155">
        <f>O336*H336</f>
        <v>0</v>
      </c>
      <c r="Q336" s="155">
        <v>1.04331</v>
      </c>
      <c r="R336" s="155">
        <f>Q336*H336</f>
        <v>8.00844756</v>
      </c>
      <c r="S336" s="155">
        <v>0</v>
      </c>
      <c r="T336" s="156">
        <f>S336*H336</f>
        <v>0</v>
      </c>
      <c r="AR336" s="16" t="s">
        <v>150</v>
      </c>
      <c r="AT336" s="16" t="s">
        <v>145</v>
      </c>
      <c r="AU336" s="16" t="s">
        <v>78</v>
      </c>
      <c r="AY336" s="16" t="s">
        <v>143</v>
      </c>
      <c r="BE336" s="157">
        <f>IF(N336="základní",J336,0)</f>
        <v>0</v>
      </c>
      <c r="BF336" s="157">
        <f>IF(N336="snížená",J336,0)</f>
        <v>0</v>
      </c>
      <c r="BG336" s="157">
        <f>IF(N336="zákl. přenesená",J336,0)</f>
        <v>0</v>
      </c>
      <c r="BH336" s="157">
        <f>IF(N336="sníž. přenesená",J336,0)</f>
        <v>0</v>
      </c>
      <c r="BI336" s="157">
        <f>IF(N336="nulová",J336,0)</f>
        <v>0</v>
      </c>
      <c r="BJ336" s="16" t="s">
        <v>76</v>
      </c>
      <c r="BK336" s="157">
        <f>ROUND(I336*H336,2)</f>
        <v>0</v>
      </c>
      <c r="BL336" s="16" t="s">
        <v>150</v>
      </c>
      <c r="BM336" s="16" t="s">
        <v>598</v>
      </c>
    </row>
    <row r="337" spans="2:47" s="1" customFormat="1" ht="11.25">
      <c r="B337" s="30"/>
      <c r="D337" s="158" t="s">
        <v>152</v>
      </c>
      <c r="F337" s="159" t="s">
        <v>599</v>
      </c>
      <c r="I337" s="91"/>
      <c r="L337" s="30"/>
      <c r="M337" s="160"/>
      <c r="N337" s="49"/>
      <c r="O337" s="49"/>
      <c r="P337" s="49"/>
      <c r="Q337" s="49"/>
      <c r="R337" s="49"/>
      <c r="S337" s="49"/>
      <c r="T337" s="50"/>
      <c r="AT337" s="16" t="s">
        <v>152</v>
      </c>
      <c r="AU337" s="16" t="s">
        <v>78</v>
      </c>
    </row>
    <row r="338" spans="2:47" s="1" customFormat="1" ht="19.5">
      <c r="B338" s="30"/>
      <c r="D338" s="158" t="s">
        <v>154</v>
      </c>
      <c r="F338" s="161" t="s">
        <v>410</v>
      </c>
      <c r="I338" s="91"/>
      <c r="L338" s="30"/>
      <c r="M338" s="160"/>
      <c r="N338" s="49"/>
      <c r="O338" s="49"/>
      <c r="P338" s="49"/>
      <c r="Q338" s="49"/>
      <c r="R338" s="49"/>
      <c r="S338" s="49"/>
      <c r="T338" s="50"/>
      <c r="AT338" s="16" t="s">
        <v>154</v>
      </c>
      <c r="AU338" s="16" t="s">
        <v>78</v>
      </c>
    </row>
    <row r="339" spans="2:51" s="13" customFormat="1" ht="11.25">
      <c r="B339" s="170"/>
      <c r="D339" s="158" t="s">
        <v>156</v>
      </c>
      <c r="E339" s="171" t="s">
        <v>1</v>
      </c>
      <c r="F339" s="172" t="s">
        <v>600</v>
      </c>
      <c r="H339" s="171" t="s">
        <v>1</v>
      </c>
      <c r="I339" s="173"/>
      <c r="L339" s="170"/>
      <c r="M339" s="174"/>
      <c r="N339" s="175"/>
      <c r="O339" s="175"/>
      <c r="P339" s="175"/>
      <c r="Q339" s="175"/>
      <c r="R339" s="175"/>
      <c r="S339" s="175"/>
      <c r="T339" s="176"/>
      <c r="AT339" s="171" t="s">
        <v>156</v>
      </c>
      <c r="AU339" s="171" t="s">
        <v>78</v>
      </c>
      <c r="AV339" s="13" t="s">
        <v>76</v>
      </c>
      <c r="AW339" s="13" t="s">
        <v>32</v>
      </c>
      <c r="AX339" s="13" t="s">
        <v>69</v>
      </c>
      <c r="AY339" s="171" t="s">
        <v>143</v>
      </c>
    </row>
    <row r="340" spans="2:51" s="13" customFormat="1" ht="11.25">
      <c r="B340" s="170"/>
      <c r="D340" s="158" t="s">
        <v>156</v>
      </c>
      <c r="E340" s="171" t="s">
        <v>1</v>
      </c>
      <c r="F340" s="172" t="s">
        <v>881</v>
      </c>
      <c r="H340" s="171" t="s">
        <v>1</v>
      </c>
      <c r="I340" s="173"/>
      <c r="L340" s="170"/>
      <c r="M340" s="174"/>
      <c r="N340" s="175"/>
      <c r="O340" s="175"/>
      <c r="P340" s="175"/>
      <c r="Q340" s="175"/>
      <c r="R340" s="175"/>
      <c r="S340" s="175"/>
      <c r="T340" s="176"/>
      <c r="AT340" s="171" t="s">
        <v>156</v>
      </c>
      <c r="AU340" s="171" t="s">
        <v>78</v>
      </c>
      <c r="AV340" s="13" t="s">
        <v>76</v>
      </c>
      <c r="AW340" s="13" t="s">
        <v>32</v>
      </c>
      <c r="AX340" s="13" t="s">
        <v>69</v>
      </c>
      <c r="AY340" s="171" t="s">
        <v>143</v>
      </c>
    </row>
    <row r="341" spans="2:51" s="12" customFormat="1" ht="11.25">
      <c r="B341" s="162"/>
      <c r="D341" s="158" t="s">
        <v>156</v>
      </c>
      <c r="E341" s="163" t="s">
        <v>1</v>
      </c>
      <c r="F341" s="164" t="s">
        <v>882</v>
      </c>
      <c r="H341" s="165">
        <v>7.676</v>
      </c>
      <c r="I341" s="166"/>
      <c r="L341" s="162"/>
      <c r="M341" s="167"/>
      <c r="N341" s="168"/>
      <c r="O341" s="168"/>
      <c r="P341" s="168"/>
      <c r="Q341" s="168"/>
      <c r="R341" s="168"/>
      <c r="S341" s="168"/>
      <c r="T341" s="169"/>
      <c r="AT341" s="163" t="s">
        <v>156</v>
      </c>
      <c r="AU341" s="163" t="s">
        <v>78</v>
      </c>
      <c r="AV341" s="12" t="s">
        <v>78</v>
      </c>
      <c r="AW341" s="12" t="s">
        <v>32</v>
      </c>
      <c r="AX341" s="12" t="s">
        <v>69</v>
      </c>
      <c r="AY341" s="163" t="s">
        <v>143</v>
      </c>
    </row>
    <row r="342" spans="2:51" s="14" customFormat="1" ht="11.25">
      <c r="B342" s="183"/>
      <c r="D342" s="158" t="s">
        <v>156</v>
      </c>
      <c r="E342" s="184" t="s">
        <v>1</v>
      </c>
      <c r="F342" s="185" t="s">
        <v>422</v>
      </c>
      <c r="H342" s="186">
        <v>7.676</v>
      </c>
      <c r="I342" s="187"/>
      <c r="L342" s="183"/>
      <c r="M342" s="188"/>
      <c r="N342" s="189"/>
      <c r="O342" s="189"/>
      <c r="P342" s="189"/>
      <c r="Q342" s="189"/>
      <c r="R342" s="189"/>
      <c r="S342" s="189"/>
      <c r="T342" s="190"/>
      <c r="AT342" s="184" t="s">
        <v>156</v>
      </c>
      <c r="AU342" s="184" t="s">
        <v>78</v>
      </c>
      <c r="AV342" s="14" t="s">
        <v>150</v>
      </c>
      <c r="AW342" s="14" t="s">
        <v>32</v>
      </c>
      <c r="AX342" s="14" t="s">
        <v>76</v>
      </c>
      <c r="AY342" s="184" t="s">
        <v>143</v>
      </c>
    </row>
    <row r="343" spans="2:65" s="1" customFormat="1" ht="16.5" customHeight="1">
      <c r="B343" s="145"/>
      <c r="C343" s="146" t="s">
        <v>631</v>
      </c>
      <c r="D343" s="146" t="s">
        <v>145</v>
      </c>
      <c r="E343" s="147" t="s">
        <v>604</v>
      </c>
      <c r="F343" s="148" t="s">
        <v>605</v>
      </c>
      <c r="G343" s="149" t="s">
        <v>201</v>
      </c>
      <c r="H343" s="150">
        <v>2.24</v>
      </c>
      <c r="I343" s="151"/>
      <c r="J343" s="152">
        <f>ROUND(I343*H343,2)</f>
        <v>0</v>
      </c>
      <c r="K343" s="148" t="s">
        <v>149</v>
      </c>
      <c r="L343" s="30"/>
      <c r="M343" s="153" t="s">
        <v>1</v>
      </c>
      <c r="N343" s="154" t="s">
        <v>40</v>
      </c>
      <c r="O343" s="49"/>
      <c r="P343" s="155">
        <f>O343*H343</f>
        <v>0</v>
      </c>
      <c r="Q343" s="155">
        <v>1.07636</v>
      </c>
      <c r="R343" s="155">
        <f>Q343*H343</f>
        <v>2.4110464</v>
      </c>
      <c r="S343" s="155">
        <v>0</v>
      </c>
      <c r="T343" s="156">
        <f>S343*H343</f>
        <v>0</v>
      </c>
      <c r="AR343" s="16" t="s">
        <v>150</v>
      </c>
      <c r="AT343" s="16" t="s">
        <v>145</v>
      </c>
      <c r="AU343" s="16" t="s">
        <v>78</v>
      </c>
      <c r="AY343" s="16" t="s">
        <v>143</v>
      </c>
      <c r="BE343" s="157">
        <f>IF(N343="základní",J343,0)</f>
        <v>0</v>
      </c>
      <c r="BF343" s="157">
        <f>IF(N343="snížená",J343,0)</f>
        <v>0</v>
      </c>
      <c r="BG343" s="157">
        <f>IF(N343="zákl. přenesená",J343,0)</f>
        <v>0</v>
      </c>
      <c r="BH343" s="157">
        <f>IF(N343="sníž. přenesená",J343,0)</f>
        <v>0</v>
      </c>
      <c r="BI343" s="157">
        <f>IF(N343="nulová",J343,0)</f>
        <v>0</v>
      </c>
      <c r="BJ343" s="16" t="s">
        <v>76</v>
      </c>
      <c r="BK343" s="157">
        <f>ROUND(I343*H343,2)</f>
        <v>0</v>
      </c>
      <c r="BL343" s="16" t="s">
        <v>150</v>
      </c>
      <c r="BM343" s="16" t="s">
        <v>606</v>
      </c>
    </row>
    <row r="344" spans="2:47" s="1" customFormat="1" ht="11.25">
      <c r="B344" s="30"/>
      <c r="D344" s="158" t="s">
        <v>152</v>
      </c>
      <c r="F344" s="159" t="s">
        <v>607</v>
      </c>
      <c r="I344" s="91"/>
      <c r="L344" s="30"/>
      <c r="M344" s="160"/>
      <c r="N344" s="49"/>
      <c r="O344" s="49"/>
      <c r="P344" s="49"/>
      <c r="Q344" s="49"/>
      <c r="R344" s="49"/>
      <c r="S344" s="49"/>
      <c r="T344" s="50"/>
      <c r="AT344" s="16" t="s">
        <v>152</v>
      </c>
      <c r="AU344" s="16" t="s">
        <v>78</v>
      </c>
    </row>
    <row r="345" spans="2:47" s="1" customFormat="1" ht="19.5">
      <c r="B345" s="30"/>
      <c r="D345" s="158" t="s">
        <v>154</v>
      </c>
      <c r="F345" s="161" t="s">
        <v>410</v>
      </c>
      <c r="I345" s="91"/>
      <c r="L345" s="30"/>
      <c r="M345" s="160"/>
      <c r="N345" s="49"/>
      <c r="O345" s="49"/>
      <c r="P345" s="49"/>
      <c r="Q345" s="49"/>
      <c r="R345" s="49"/>
      <c r="S345" s="49"/>
      <c r="T345" s="50"/>
      <c r="AT345" s="16" t="s">
        <v>154</v>
      </c>
      <c r="AU345" s="16" t="s">
        <v>78</v>
      </c>
    </row>
    <row r="346" spans="2:51" s="13" customFormat="1" ht="11.25">
      <c r="B346" s="170"/>
      <c r="D346" s="158" t="s">
        <v>156</v>
      </c>
      <c r="E346" s="171" t="s">
        <v>1</v>
      </c>
      <c r="F346" s="172" t="s">
        <v>608</v>
      </c>
      <c r="H346" s="171" t="s">
        <v>1</v>
      </c>
      <c r="I346" s="173"/>
      <c r="L346" s="170"/>
      <c r="M346" s="174"/>
      <c r="N346" s="175"/>
      <c r="O346" s="175"/>
      <c r="P346" s="175"/>
      <c r="Q346" s="175"/>
      <c r="R346" s="175"/>
      <c r="S346" s="175"/>
      <c r="T346" s="176"/>
      <c r="AT346" s="171" t="s">
        <v>156</v>
      </c>
      <c r="AU346" s="171" t="s">
        <v>78</v>
      </c>
      <c r="AV346" s="13" t="s">
        <v>76</v>
      </c>
      <c r="AW346" s="13" t="s">
        <v>32</v>
      </c>
      <c r="AX346" s="13" t="s">
        <v>69</v>
      </c>
      <c r="AY346" s="171" t="s">
        <v>143</v>
      </c>
    </row>
    <row r="347" spans="2:51" s="13" customFormat="1" ht="11.25">
      <c r="B347" s="170"/>
      <c r="D347" s="158" t="s">
        <v>156</v>
      </c>
      <c r="E347" s="171" t="s">
        <v>1</v>
      </c>
      <c r="F347" s="172" t="s">
        <v>883</v>
      </c>
      <c r="H347" s="171" t="s">
        <v>1</v>
      </c>
      <c r="I347" s="173"/>
      <c r="L347" s="170"/>
      <c r="M347" s="174"/>
      <c r="N347" s="175"/>
      <c r="O347" s="175"/>
      <c r="P347" s="175"/>
      <c r="Q347" s="175"/>
      <c r="R347" s="175"/>
      <c r="S347" s="175"/>
      <c r="T347" s="176"/>
      <c r="AT347" s="171" t="s">
        <v>156</v>
      </c>
      <c r="AU347" s="171" t="s">
        <v>78</v>
      </c>
      <c r="AV347" s="13" t="s">
        <v>76</v>
      </c>
      <c r="AW347" s="13" t="s">
        <v>32</v>
      </c>
      <c r="AX347" s="13" t="s">
        <v>69</v>
      </c>
      <c r="AY347" s="171" t="s">
        <v>143</v>
      </c>
    </row>
    <row r="348" spans="2:51" s="12" customFormat="1" ht="11.25">
      <c r="B348" s="162"/>
      <c r="D348" s="158" t="s">
        <v>156</v>
      </c>
      <c r="E348" s="163" t="s">
        <v>1</v>
      </c>
      <c r="F348" s="164" t="s">
        <v>884</v>
      </c>
      <c r="H348" s="165">
        <v>2.24</v>
      </c>
      <c r="I348" s="166"/>
      <c r="L348" s="162"/>
      <c r="M348" s="167"/>
      <c r="N348" s="168"/>
      <c r="O348" s="168"/>
      <c r="P348" s="168"/>
      <c r="Q348" s="168"/>
      <c r="R348" s="168"/>
      <c r="S348" s="168"/>
      <c r="T348" s="169"/>
      <c r="AT348" s="163" t="s">
        <v>156</v>
      </c>
      <c r="AU348" s="163" t="s">
        <v>78</v>
      </c>
      <c r="AV348" s="12" t="s">
        <v>78</v>
      </c>
      <c r="AW348" s="12" t="s">
        <v>32</v>
      </c>
      <c r="AX348" s="12" t="s">
        <v>76</v>
      </c>
      <c r="AY348" s="163" t="s">
        <v>143</v>
      </c>
    </row>
    <row r="349" spans="2:63" s="11" customFormat="1" ht="22.9" customHeight="1">
      <c r="B349" s="132"/>
      <c r="D349" s="133" t="s">
        <v>68</v>
      </c>
      <c r="E349" s="143" t="s">
        <v>150</v>
      </c>
      <c r="F349" s="143" t="s">
        <v>370</v>
      </c>
      <c r="I349" s="135"/>
      <c r="J349" s="144">
        <f>BK349</f>
        <v>0</v>
      </c>
      <c r="L349" s="132"/>
      <c r="M349" s="137"/>
      <c r="N349" s="138"/>
      <c r="O349" s="138"/>
      <c r="P349" s="139">
        <f>SUM(P350:P364)</f>
        <v>0</v>
      </c>
      <c r="Q349" s="138"/>
      <c r="R349" s="139">
        <f>SUM(R350:R364)</f>
        <v>3.9936</v>
      </c>
      <c r="S349" s="138"/>
      <c r="T349" s="140">
        <f>SUM(T350:T364)</f>
        <v>0</v>
      </c>
      <c r="AR349" s="133" t="s">
        <v>76</v>
      </c>
      <c r="AT349" s="141" t="s">
        <v>68</v>
      </c>
      <c r="AU349" s="141" t="s">
        <v>76</v>
      </c>
      <c r="AY349" s="133" t="s">
        <v>143</v>
      </c>
      <c r="BK349" s="142">
        <f>SUM(BK350:BK364)</f>
        <v>0</v>
      </c>
    </row>
    <row r="350" spans="2:65" s="1" customFormat="1" ht="16.5" customHeight="1">
      <c r="B350" s="145"/>
      <c r="C350" s="146" t="s">
        <v>636</v>
      </c>
      <c r="D350" s="146" t="s">
        <v>145</v>
      </c>
      <c r="E350" s="147" t="s">
        <v>885</v>
      </c>
      <c r="F350" s="148" t="s">
        <v>886</v>
      </c>
      <c r="G350" s="149" t="s">
        <v>148</v>
      </c>
      <c r="H350" s="150">
        <v>2</v>
      </c>
      <c r="I350" s="151"/>
      <c r="J350" s="152">
        <f>ROUND(I350*H350,2)</f>
        <v>0</v>
      </c>
      <c r="K350" s="148" t="s">
        <v>149</v>
      </c>
      <c r="L350" s="30"/>
      <c r="M350" s="153" t="s">
        <v>1</v>
      </c>
      <c r="N350" s="154" t="s">
        <v>40</v>
      </c>
      <c r="O350" s="49"/>
      <c r="P350" s="155">
        <f>O350*H350</f>
        <v>0</v>
      </c>
      <c r="Q350" s="155">
        <v>1.9968</v>
      </c>
      <c r="R350" s="155">
        <f>Q350*H350</f>
        <v>3.9936</v>
      </c>
      <c r="S350" s="155">
        <v>0</v>
      </c>
      <c r="T350" s="156">
        <f>S350*H350</f>
        <v>0</v>
      </c>
      <c r="AR350" s="16" t="s">
        <v>150</v>
      </c>
      <c r="AT350" s="16" t="s">
        <v>145</v>
      </c>
      <c r="AU350" s="16" t="s">
        <v>78</v>
      </c>
      <c r="AY350" s="16" t="s">
        <v>143</v>
      </c>
      <c r="BE350" s="157">
        <f>IF(N350="základní",J350,0)</f>
        <v>0</v>
      </c>
      <c r="BF350" s="157">
        <f>IF(N350="snížená",J350,0)</f>
        <v>0</v>
      </c>
      <c r="BG350" s="157">
        <f>IF(N350="zákl. přenesená",J350,0)</f>
        <v>0</v>
      </c>
      <c r="BH350" s="157">
        <f>IF(N350="sníž. přenesená",J350,0)</f>
        <v>0</v>
      </c>
      <c r="BI350" s="157">
        <f>IF(N350="nulová",J350,0)</f>
        <v>0</v>
      </c>
      <c r="BJ350" s="16" t="s">
        <v>76</v>
      </c>
      <c r="BK350" s="157">
        <f>ROUND(I350*H350,2)</f>
        <v>0</v>
      </c>
      <c r="BL350" s="16" t="s">
        <v>150</v>
      </c>
      <c r="BM350" s="16" t="s">
        <v>887</v>
      </c>
    </row>
    <row r="351" spans="2:47" s="1" customFormat="1" ht="11.25">
      <c r="B351" s="30"/>
      <c r="D351" s="158" t="s">
        <v>152</v>
      </c>
      <c r="F351" s="159" t="s">
        <v>374</v>
      </c>
      <c r="I351" s="91"/>
      <c r="L351" s="30"/>
      <c r="M351" s="160"/>
      <c r="N351" s="49"/>
      <c r="O351" s="49"/>
      <c r="P351" s="49"/>
      <c r="Q351" s="49"/>
      <c r="R351" s="49"/>
      <c r="S351" s="49"/>
      <c r="T351" s="50"/>
      <c r="AT351" s="16" t="s">
        <v>152</v>
      </c>
      <c r="AU351" s="16" t="s">
        <v>78</v>
      </c>
    </row>
    <row r="352" spans="2:47" s="1" customFormat="1" ht="19.5">
      <c r="B352" s="30"/>
      <c r="D352" s="158" t="s">
        <v>154</v>
      </c>
      <c r="F352" s="161" t="s">
        <v>410</v>
      </c>
      <c r="I352" s="91"/>
      <c r="L352" s="30"/>
      <c r="M352" s="160"/>
      <c r="N352" s="49"/>
      <c r="O352" s="49"/>
      <c r="P352" s="49"/>
      <c r="Q352" s="49"/>
      <c r="R352" s="49"/>
      <c r="S352" s="49"/>
      <c r="T352" s="50"/>
      <c r="AT352" s="16" t="s">
        <v>154</v>
      </c>
      <c r="AU352" s="16" t="s">
        <v>78</v>
      </c>
    </row>
    <row r="353" spans="2:51" s="13" customFormat="1" ht="11.25">
      <c r="B353" s="170"/>
      <c r="D353" s="158" t="s">
        <v>156</v>
      </c>
      <c r="E353" s="171" t="s">
        <v>1</v>
      </c>
      <c r="F353" s="172" t="s">
        <v>888</v>
      </c>
      <c r="H353" s="171" t="s">
        <v>1</v>
      </c>
      <c r="I353" s="173"/>
      <c r="L353" s="170"/>
      <c r="M353" s="174"/>
      <c r="N353" s="175"/>
      <c r="O353" s="175"/>
      <c r="P353" s="175"/>
      <c r="Q353" s="175"/>
      <c r="R353" s="175"/>
      <c r="S353" s="175"/>
      <c r="T353" s="176"/>
      <c r="AT353" s="171" t="s">
        <v>156</v>
      </c>
      <c r="AU353" s="171" t="s">
        <v>78</v>
      </c>
      <c r="AV353" s="13" t="s">
        <v>76</v>
      </c>
      <c r="AW353" s="13" t="s">
        <v>32</v>
      </c>
      <c r="AX353" s="13" t="s">
        <v>69</v>
      </c>
      <c r="AY353" s="171" t="s">
        <v>143</v>
      </c>
    </row>
    <row r="354" spans="2:51" s="12" customFormat="1" ht="11.25">
      <c r="B354" s="162"/>
      <c r="D354" s="158" t="s">
        <v>156</v>
      </c>
      <c r="E354" s="163" t="s">
        <v>1</v>
      </c>
      <c r="F354" s="164" t="s">
        <v>78</v>
      </c>
      <c r="H354" s="165">
        <v>2</v>
      </c>
      <c r="I354" s="166"/>
      <c r="L354" s="162"/>
      <c r="M354" s="167"/>
      <c r="N354" s="168"/>
      <c r="O354" s="168"/>
      <c r="P354" s="168"/>
      <c r="Q354" s="168"/>
      <c r="R354" s="168"/>
      <c r="S354" s="168"/>
      <c r="T354" s="169"/>
      <c r="AT354" s="163" t="s">
        <v>156</v>
      </c>
      <c r="AU354" s="163" t="s">
        <v>78</v>
      </c>
      <c r="AV354" s="12" t="s">
        <v>78</v>
      </c>
      <c r="AW354" s="12" t="s">
        <v>32</v>
      </c>
      <c r="AX354" s="12" t="s">
        <v>76</v>
      </c>
      <c r="AY354" s="163" t="s">
        <v>143</v>
      </c>
    </row>
    <row r="355" spans="2:65" s="1" customFormat="1" ht="16.5" customHeight="1">
      <c r="B355" s="145"/>
      <c r="C355" s="146" t="s">
        <v>641</v>
      </c>
      <c r="D355" s="146" t="s">
        <v>145</v>
      </c>
      <c r="E355" s="147" t="s">
        <v>889</v>
      </c>
      <c r="F355" s="148" t="s">
        <v>890</v>
      </c>
      <c r="G355" s="149" t="s">
        <v>222</v>
      </c>
      <c r="H355" s="150">
        <v>5</v>
      </c>
      <c r="I355" s="151"/>
      <c r="J355" s="152">
        <f>ROUND(I355*H355,2)</f>
        <v>0</v>
      </c>
      <c r="K355" s="148" t="s">
        <v>149</v>
      </c>
      <c r="L355" s="30"/>
      <c r="M355" s="153" t="s">
        <v>1</v>
      </c>
      <c r="N355" s="154" t="s">
        <v>40</v>
      </c>
      <c r="O355" s="49"/>
      <c r="P355" s="155">
        <f>O355*H355</f>
        <v>0</v>
      </c>
      <c r="Q355" s="155">
        <v>0</v>
      </c>
      <c r="R355" s="155">
        <f>Q355*H355</f>
        <v>0</v>
      </c>
      <c r="S355" s="155">
        <v>0</v>
      </c>
      <c r="T355" s="156">
        <f>S355*H355</f>
        <v>0</v>
      </c>
      <c r="AR355" s="16" t="s">
        <v>150</v>
      </c>
      <c r="AT355" s="16" t="s">
        <v>145</v>
      </c>
      <c r="AU355" s="16" t="s">
        <v>78</v>
      </c>
      <c r="AY355" s="16" t="s">
        <v>143</v>
      </c>
      <c r="BE355" s="157">
        <f>IF(N355="základní",J355,0)</f>
        <v>0</v>
      </c>
      <c r="BF355" s="157">
        <f>IF(N355="snížená",J355,0)</f>
        <v>0</v>
      </c>
      <c r="BG355" s="157">
        <f>IF(N355="zákl. přenesená",J355,0)</f>
        <v>0</v>
      </c>
      <c r="BH355" s="157">
        <f>IF(N355="sníž. přenesená",J355,0)</f>
        <v>0</v>
      </c>
      <c r="BI355" s="157">
        <f>IF(N355="nulová",J355,0)</f>
        <v>0</v>
      </c>
      <c r="BJ355" s="16" t="s">
        <v>76</v>
      </c>
      <c r="BK355" s="157">
        <f>ROUND(I355*H355,2)</f>
        <v>0</v>
      </c>
      <c r="BL355" s="16" t="s">
        <v>150</v>
      </c>
      <c r="BM355" s="16" t="s">
        <v>891</v>
      </c>
    </row>
    <row r="356" spans="2:47" s="1" customFormat="1" ht="11.25">
      <c r="B356" s="30"/>
      <c r="D356" s="158" t="s">
        <v>152</v>
      </c>
      <c r="F356" s="159" t="s">
        <v>892</v>
      </c>
      <c r="I356" s="91"/>
      <c r="L356" s="30"/>
      <c r="M356" s="160"/>
      <c r="N356" s="49"/>
      <c r="O356" s="49"/>
      <c r="P356" s="49"/>
      <c r="Q356" s="49"/>
      <c r="R356" s="49"/>
      <c r="S356" s="49"/>
      <c r="T356" s="50"/>
      <c r="AT356" s="16" t="s">
        <v>152</v>
      </c>
      <c r="AU356" s="16" t="s">
        <v>78</v>
      </c>
    </row>
    <row r="357" spans="2:47" s="1" customFormat="1" ht="19.5">
      <c r="B357" s="30"/>
      <c r="D357" s="158" t="s">
        <v>154</v>
      </c>
      <c r="F357" s="161" t="s">
        <v>410</v>
      </c>
      <c r="I357" s="91"/>
      <c r="L357" s="30"/>
      <c r="M357" s="160"/>
      <c r="N357" s="49"/>
      <c r="O357" s="49"/>
      <c r="P357" s="49"/>
      <c r="Q357" s="49"/>
      <c r="R357" s="49"/>
      <c r="S357" s="49"/>
      <c r="T357" s="50"/>
      <c r="AT357" s="16" t="s">
        <v>154</v>
      </c>
      <c r="AU357" s="16" t="s">
        <v>78</v>
      </c>
    </row>
    <row r="358" spans="2:51" s="13" customFormat="1" ht="11.25">
      <c r="B358" s="170"/>
      <c r="D358" s="158" t="s">
        <v>156</v>
      </c>
      <c r="E358" s="171" t="s">
        <v>1</v>
      </c>
      <c r="F358" s="172" t="s">
        <v>888</v>
      </c>
      <c r="H358" s="171" t="s">
        <v>1</v>
      </c>
      <c r="I358" s="173"/>
      <c r="L358" s="170"/>
      <c r="M358" s="174"/>
      <c r="N358" s="175"/>
      <c r="O358" s="175"/>
      <c r="P358" s="175"/>
      <c r="Q358" s="175"/>
      <c r="R358" s="175"/>
      <c r="S358" s="175"/>
      <c r="T358" s="176"/>
      <c r="AT358" s="171" t="s">
        <v>156</v>
      </c>
      <c r="AU358" s="171" t="s">
        <v>78</v>
      </c>
      <c r="AV358" s="13" t="s">
        <v>76</v>
      </c>
      <c r="AW358" s="13" t="s">
        <v>32</v>
      </c>
      <c r="AX358" s="13" t="s">
        <v>69</v>
      </c>
      <c r="AY358" s="171" t="s">
        <v>143</v>
      </c>
    </row>
    <row r="359" spans="2:51" s="12" customFormat="1" ht="11.25">
      <c r="B359" s="162"/>
      <c r="D359" s="158" t="s">
        <v>156</v>
      </c>
      <c r="E359" s="163" t="s">
        <v>1</v>
      </c>
      <c r="F359" s="164" t="s">
        <v>170</v>
      </c>
      <c r="H359" s="165">
        <v>5</v>
      </c>
      <c r="I359" s="166"/>
      <c r="L359" s="162"/>
      <c r="M359" s="167"/>
      <c r="N359" s="168"/>
      <c r="O359" s="168"/>
      <c r="P359" s="168"/>
      <c r="Q359" s="168"/>
      <c r="R359" s="168"/>
      <c r="S359" s="168"/>
      <c r="T359" s="169"/>
      <c r="AT359" s="163" t="s">
        <v>156</v>
      </c>
      <c r="AU359" s="163" t="s">
        <v>78</v>
      </c>
      <c r="AV359" s="12" t="s">
        <v>78</v>
      </c>
      <c r="AW359" s="12" t="s">
        <v>32</v>
      </c>
      <c r="AX359" s="12" t="s">
        <v>76</v>
      </c>
      <c r="AY359" s="163" t="s">
        <v>143</v>
      </c>
    </row>
    <row r="360" spans="2:65" s="1" customFormat="1" ht="16.5" customHeight="1">
      <c r="B360" s="145"/>
      <c r="C360" s="146" t="s">
        <v>646</v>
      </c>
      <c r="D360" s="146" t="s">
        <v>145</v>
      </c>
      <c r="E360" s="147" t="s">
        <v>371</v>
      </c>
      <c r="F360" s="148" t="s">
        <v>372</v>
      </c>
      <c r="G360" s="149" t="s">
        <v>148</v>
      </c>
      <c r="H360" s="150">
        <v>40</v>
      </c>
      <c r="I360" s="151"/>
      <c r="J360" s="152">
        <f>ROUND(I360*H360,2)</f>
        <v>0</v>
      </c>
      <c r="K360" s="148" t="s">
        <v>1</v>
      </c>
      <c r="L360" s="30"/>
      <c r="M360" s="153" t="s">
        <v>1</v>
      </c>
      <c r="N360" s="154" t="s">
        <v>40</v>
      </c>
      <c r="O360" s="49"/>
      <c r="P360" s="155">
        <f>O360*H360</f>
        <v>0</v>
      </c>
      <c r="Q360" s="155">
        <v>0</v>
      </c>
      <c r="R360" s="155">
        <f>Q360*H360</f>
        <v>0</v>
      </c>
      <c r="S360" s="155">
        <v>0</v>
      </c>
      <c r="T360" s="156">
        <f>S360*H360</f>
        <v>0</v>
      </c>
      <c r="AR360" s="16" t="s">
        <v>150</v>
      </c>
      <c r="AT360" s="16" t="s">
        <v>145</v>
      </c>
      <c r="AU360" s="16" t="s">
        <v>78</v>
      </c>
      <c r="AY360" s="16" t="s">
        <v>143</v>
      </c>
      <c r="BE360" s="157">
        <f>IF(N360="základní",J360,0)</f>
        <v>0</v>
      </c>
      <c r="BF360" s="157">
        <f>IF(N360="snížená",J360,0)</f>
        <v>0</v>
      </c>
      <c r="BG360" s="157">
        <f>IF(N360="zákl. přenesená",J360,0)</f>
        <v>0</v>
      </c>
      <c r="BH360" s="157">
        <f>IF(N360="sníž. přenesená",J360,0)</f>
        <v>0</v>
      </c>
      <c r="BI360" s="157">
        <f>IF(N360="nulová",J360,0)</f>
        <v>0</v>
      </c>
      <c r="BJ360" s="16" t="s">
        <v>76</v>
      </c>
      <c r="BK360" s="157">
        <f>ROUND(I360*H360,2)</f>
        <v>0</v>
      </c>
      <c r="BL360" s="16" t="s">
        <v>150</v>
      </c>
      <c r="BM360" s="16" t="s">
        <v>373</v>
      </c>
    </row>
    <row r="361" spans="2:47" s="1" customFormat="1" ht="11.25">
      <c r="B361" s="30"/>
      <c r="D361" s="158" t="s">
        <v>152</v>
      </c>
      <c r="F361" s="159" t="s">
        <v>374</v>
      </c>
      <c r="I361" s="91"/>
      <c r="L361" s="30"/>
      <c r="M361" s="160"/>
      <c r="N361" s="49"/>
      <c r="O361" s="49"/>
      <c r="P361" s="49"/>
      <c r="Q361" s="49"/>
      <c r="R361" s="49"/>
      <c r="S361" s="49"/>
      <c r="T361" s="50"/>
      <c r="AT361" s="16" t="s">
        <v>152</v>
      </c>
      <c r="AU361" s="16" t="s">
        <v>78</v>
      </c>
    </row>
    <row r="362" spans="2:47" s="1" customFormat="1" ht="19.5">
      <c r="B362" s="30"/>
      <c r="D362" s="158" t="s">
        <v>154</v>
      </c>
      <c r="F362" s="161" t="s">
        <v>410</v>
      </c>
      <c r="I362" s="91"/>
      <c r="L362" s="30"/>
      <c r="M362" s="160"/>
      <c r="N362" s="49"/>
      <c r="O362" s="49"/>
      <c r="P362" s="49"/>
      <c r="Q362" s="49"/>
      <c r="R362" s="49"/>
      <c r="S362" s="49"/>
      <c r="T362" s="50"/>
      <c r="AT362" s="16" t="s">
        <v>154</v>
      </c>
      <c r="AU362" s="16" t="s">
        <v>78</v>
      </c>
    </row>
    <row r="363" spans="2:51" s="13" customFormat="1" ht="11.25">
      <c r="B363" s="170"/>
      <c r="D363" s="158" t="s">
        <v>156</v>
      </c>
      <c r="E363" s="171" t="s">
        <v>1</v>
      </c>
      <c r="F363" s="172" t="s">
        <v>611</v>
      </c>
      <c r="H363" s="171" t="s">
        <v>1</v>
      </c>
      <c r="I363" s="173"/>
      <c r="L363" s="170"/>
      <c r="M363" s="174"/>
      <c r="N363" s="175"/>
      <c r="O363" s="175"/>
      <c r="P363" s="175"/>
      <c r="Q363" s="175"/>
      <c r="R363" s="175"/>
      <c r="S363" s="175"/>
      <c r="T363" s="176"/>
      <c r="AT363" s="171" t="s">
        <v>156</v>
      </c>
      <c r="AU363" s="171" t="s">
        <v>78</v>
      </c>
      <c r="AV363" s="13" t="s">
        <v>76</v>
      </c>
      <c r="AW363" s="13" t="s">
        <v>32</v>
      </c>
      <c r="AX363" s="13" t="s">
        <v>69</v>
      </c>
      <c r="AY363" s="171" t="s">
        <v>143</v>
      </c>
    </row>
    <row r="364" spans="2:51" s="12" customFormat="1" ht="11.25">
      <c r="B364" s="162"/>
      <c r="D364" s="158" t="s">
        <v>156</v>
      </c>
      <c r="E364" s="163" t="s">
        <v>1</v>
      </c>
      <c r="F364" s="164" t="s">
        <v>893</v>
      </c>
      <c r="H364" s="165">
        <v>40</v>
      </c>
      <c r="I364" s="166"/>
      <c r="L364" s="162"/>
      <c r="M364" s="167"/>
      <c r="N364" s="168"/>
      <c r="O364" s="168"/>
      <c r="P364" s="168"/>
      <c r="Q364" s="168"/>
      <c r="R364" s="168"/>
      <c r="S364" s="168"/>
      <c r="T364" s="169"/>
      <c r="AT364" s="163" t="s">
        <v>156</v>
      </c>
      <c r="AU364" s="163" t="s">
        <v>78</v>
      </c>
      <c r="AV364" s="12" t="s">
        <v>78</v>
      </c>
      <c r="AW364" s="12" t="s">
        <v>32</v>
      </c>
      <c r="AX364" s="12" t="s">
        <v>76</v>
      </c>
      <c r="AY364" s="163" t="s">
        <v>143</v>
      </c>
    </row>
    <row r="365" spans="2:63" s="11" customFormat="1" ht="22.9" customHeight="1">
      <c r="B365" s="132"/>
      <c r="D365" s="133" t="s">
        <v>68</v>
      </c>
      <c r="E365" s="143" t="s">
        <v>188</v>
      </c>
      <c r="F365" s="143" t="s">
        <v>377</v>
      </c>
      <c r="I365" s="135"/>
      <c r="J365" s="144">
        <f>BK365</f>
        <v>0</v>
      </c>
      <c r="L365" s="132"/>
      <c r="M365" s="137"/>
      <c r="N365" s="138"/>
      <c r="O365" s="138"/>
      <c r="P365" s="139">
        <f>SUM(P366:P370)</f>
        <v>0</v>
      </c>
      <c r="Q365" s="138"/>
      <c r="R365" s="139">
        <f>SUM(R366:R370)</f>
        <v>0.5740000000000001</v>
      </c>
      <c r="S365" s="138"/>
      <c r="T365" s="140">
        <f>SUM(T366:T370)</f>
        <v>0</v>
      </c>
      <c r="AR365" s="133" t="s">
        <v>76</v>
      </c>
      <c r="AT365" s="141" t="s">
        <v>68</v>
      </c>
      <c r="AU365" s="141" t="s">
        <v>76</v>
      </c>
      <c r="AY365" s="133" t="s">
        <v>143</v>
      </c>
      <c r="BK365" s="142">
        <f>SUM(BK366:BK370)</f>
        <v>0</v>
      </c>
    </row>
    <row r="366" spans="2:65" s="1" customFormat="1" ht="16.5" customHeight="1">
      <c r="B366" s="145"/>
      <c r="C366" s="146" t="s">
        <v>653</v>
      </c>
      <c r="D366" s="146" t="s">
        <v>145</v>
      </c>
      <c r="E366" s="147" t="s">
        <v>379</v>
      </c>
      <c r="F366" s="148" t="s">
        <v>380</v>
      </c>
      <c r="G366" s="149" t="s">
        <v>381</v>
      </c>
      <c r="H366" s="150">
        <v>50</v>
      </c>
      <c r="I366" s="151"/>
      <c r="J366" s="152">
        <f>ROUND(I366*H366,2)</f>
        <v>0</v>
      </c>
      <c r="K366" s="148" t="s">
        <v>149</v>
      </c>
      <c r="L366" s="30"/>
      <c r="M366" s="153" t="s">
        <v>1</v>
      </c>
      <c r="N366" s="154" t="s">
        <v>40</v>
      </c>
      <c r="O366" s="49"/>
      <c r="P366" s="155">
        <f>O366*H366</f>
        <v>0</v>
      </c>
      <c r="Q366" s="155">
        <v>0.01148</v>
      </c>
      <c r="R366" s="155">
        <f>Q366*H366</f>
        <v>0.5740000000000001</v>
      </c>
      <c r="S366" s="155">
        <v>0</v>
      </c>
      <c r="T366" s="156">
        <f>S366*H366</f>
        <v>0</v>
      </c>
      <c r="AR366" s="16" t="s">
        <v>150</v>
      </c>
      <c r="AT366" s="16" t="s">
        <v>145</v>
      </c>
      <c r="AU366" s="16" t="s">
        <v>78</v>
      </c>
      <c r="AY366" s="16" t="s">
        <v>143</v>
      </c>
      <c r="BE366" s="157">
        <f>IF(N366="základní",J366,0)</f>
        <v>0</v>
      </c>
      <c r="BF366" s="157">
        <f>IF(N366="snížená",J366,0)</f>
        <v>0</v>
      </c>
      <c r="BG366" s="157">
        <f>IF(N366="zákl. přenesená",J366,0)</f>
        <v>0</v>
      </c>
      <c r="BH366" s="157">
        <f>IF(N366="sníž. přenesená",J366,0)</f>
        <v>0</v>
      </c>
      <c r="BI366" s="157">
        <f>IF(N366="nulová",J366,0)</f>
        <v>0</v>
      </c>
      <c r="BJ366" s="16" t="s">
        <v>76</v>
      </c>
      <c r="BK366" s="157">
        <f>ROUND(I366*H366,2)</f>
        <v>0</v>
      </c>
      <c r="BL366" s="16" t="s">
        <v>150</v>
      </c>
      <c r="BM366" s="16" t="s">
        <v>382</v>
      </c>
    </row>
    <row r="367" spans="2:47" s="1" customFormat="1" ht="19.5">
      <c r="B367" s="30"/>
      <c r="D367" s="158" t="s">
        <v>152</v>
      </c>
      <c r="F367" s="159" t="s">
        <v>383</v>
      </c>
      <c r="I367" s="91"/>
      <c r="L367" s="30"/>
      <c r="M367" s="160"/>
      <c r="N367" s="49"/>
      <c r="O367" s="49"/>
      <c r="P367" s="49"/>
      <c r="Q367" s="49"/>
      <c r="R367" s="49"/>
      <c r="S367" s="49"/>
      <c r="T367" s="50"/>
      <c r="AT367" s="16" t="s">
        <v>152</v>
      </c>
      <c r="AU367" s="16" t="s">
        <v>78</v>
      </c>
    </row>
    <row r="368" spans="2:47" s="1" customFormat="1" ht="19.5">
      <c r="B368" s="30"/>
      <c r="D368" s="158" t="s">
        <v>154</v>
      </c>
      <c r="F368" s="161" t="s">
        <v>614</v>
      </c>
      <c r="I368" s="91"/>
      <c r="L368" s="30"/>
      <c r="M368" s="160"/>
      <c r="N368" s="49"/>
      <c r="O368" s="49"/>
      <c r="P368" s="49"/>
      <c r="Q368" s="49"/>
      <c r="R368" s="49"/>
      <c r="S368" s="49"/>
      <c r="T368" s="50"/>
      <c r="AT368" s="16" t="s">
        <v>154</v>
      </c>
      <c r="AU368" s="16" t="s">
        <v>78</v>
      </c>
    </row>
    <row r="369" spans="2:51" s="13" customFormat="1" ht="11.25">
      <c r="B369" s="170"/>
      <c r="D369" s="158" t="s">
        <v>156</v>
      </c>
      <c r="E369" s="171" t="s">
        <v>1</v>
      </c>
      <c r="F369" s="172" t="s">
        <v>384</v>
      </c>
      <c r="H369" s="171" t="s">
        <v>1</v>
      </c>
      <c r="I369" s="173"/>
      <c r="L369" s="170"/>
      <c r="M369" s="174"/>
      <c r="N369" s="175"/>
      <c r="O369" s="175"/>
      <c r="P369" s="175"/>
      <c r="Q369" s="175"/>
      <c r="R369" s="175"/>
      <c r="S369" s="175"/>
      <c r="T369" s="176"/>
      <c r="AT369" s="171" t="s">
        <v>156</v>
      </c>
      <c r="AU369" s="171" t="s">
        <v>78</v>
      </c>
      <c r="AV369" s="13" t="s">
        <v>76</v>
      </c>
      <c r="AW369" s="13" t="s">
        <v>32</v>
      </c>
      <c r="AX369" s="13" t="s">
        <v>69</v>
      </c>
      <c r="AY369" s="171" t="s">
        <v>143</v>
      </c>
    </row>
    <row r="370" spans="2:51" s="12" customFormat="1" ht="11.25">
      <c r="B370" s="162"/>
      <c r="D370" s="158" t="s">
        <v>156</v>
      </c>
      <c r="E370" s="163" t="s">
        <v>1</v>
      </c>
      <c r="F370" s="164" t="s">
        <v>894</v>
      </c>
      <c r="H370" s="165">
        <v>50</v>
      </c>
      <c r="I370" s="166"/>
      <c r="L370" s="162"/>
      <c r="M370" s="167"/>
      <c r="N370" s="168"/>
      <c r="O370" s="168"/>
      <c r="P370" s="168"/>
      <c r="Q370" s="168"/>
      <c r="R370" s="168"/>
      <c r="S370" s="168"/>
      <c r="T370" s="169"/>
      <c r="AT370" s="163" t="s">
        <v>156</v>
      </c>
      <c r="AU370" s="163" t="s">
        <v>78</v>
      </c>
      <c r="AV370" s="12" t="s">
        <v>78</v>
      </c>
      <c r="AW370" s="12" t="s">
        <v>32</v>
      </c>
      <c r="AX370" s="12" t="s">
        <v>76</v>
      </c>
      <c r="AY370" s="163" t="s">
        <v>143</v>
      </c>
    </row>
    <row r="371" spans="2:63" s="11" customFormat="1" ht="22.9" customHeight="1">
      <c r="B371" s="132"/>
      <c r="D371" s="133" t="s">
        <v>68</v>
      </c>
      <c r="E371" s="143" t="s">
        <v>193</v>
      </c>
      <c r="F371" s="143" t="s">
        <v>386</v>
      </c>
      <c r="I371" s="135"/>
      <c r="J371" s="144">
        <f>BK371</f>
        <v>0</v>
      </c>
      <c r="L371" s="132"/>
      <c r="M371" s="137"/>
      <c r="N371" s="138"/>
      <c r="O371" s="138"/>
      <c r="P371" s="139">
        <f>SUM(P372:P473)</f>
        <v>0</v>
      </c>
      <c r="Q371" s="138"/>
      <c r="R371" s="139">
        <f>SUM(R372:R473)</f>
        <v>2.6375675199999997</v>
      </c>
      <c r="S371" s="138"/>
      <c r="T371" s="140">
        <f>SUM(T372:T473)</f>
        <v>213.25</v>
      </c>
      <c r="AR371" s="133" t="s">
        <v>76</v>
      </c>
      <c r="AT371" s="141" t="s">
        <v>68</v>
      </c>
      <c r="AU371" s="141" t="s">
        <v>76</v>
      </c>
      <c r="AY371" s="133" t="s">
        <v>143</v>
      </c>
      <c r="BK371" s="142">
        <f>SUM(BK372:BK473)</f>
        <v>0</v>
      </c>
    </row>
    <row r="372" spans="2:65" s="1" customFormat="1" ht="16.5" customHeight="1">
      <c r="B372" s="145"/>
      <c r="C372" s="146" t="s">
        <v>662</v>
      </c>
      <c r="D372" s="146" t="s">
        <v>145</v>
      </c>
      <c r="E372" s="147" t="s">
        <v>895</v>
      </c>
      <c r="F372" s="148" t="s">
        <v>896</v>
      </c>
      <c r="G372" s="149" t="s">
        <v>381</v>
      </c>
      <c r="H372" s="150">
        <v>5</v>
      </c>
      <c r="I372" s="151"/>
      <c r="J372" s="152">
        <f>ROUND(I372*H372,2)</f>
        <v>0</v>
      </c>
      <c r="K372" s="148" t="s">
        <v>149</v>
      </c>
      <c r="L372" s="30"/>
      <c r="M372" s="153" t="s">
        <v>1</v>
      </c>
      <c r="N372" s="154" t="s">
        <v>40</v>
      </c>
      <c r="O372" s="49"/>
      <c r="P372" s="155">
        <f>O372*H372</f>
        <v>0</v>
      </c>
      <c r="Q372" s="155">
        <v>0.16371</v>
      </c>
      <c r="R372" s="155">
        <f>Q372*H372</f>
        <v>0.81855</v>
      </c>
      <c r="S372" s="155">
        <v>0</v>
      </c>
      <c r="T372" s="156">
        <f>S372*H372</f>
        <v>0</v>
      </c>
      <c r="AR372" s="16" t="s">
        <v>150</v>
      </c>
      <c r="AT372" s="16" t="s">
        <v>145</v>
      </c>
      <c r="AU372" s="16" t="s">
        <v>78</v>
      </c>
      <c r="AY372" s="16" t="s">
        <v>143</v>
      </c>
      <c r="BE372" s="157">
        <f>IF(N372="základní",J372,0)</f>
        <v>0</v>
      </c>
      <c r="BF372" s="157">
        <f>IF(N372="snížená",J372,0)</f>
        <v>0</v>
      </c>
      <c r="BG372" s="157">
        <f>IF(N372="zákl. přenesená",J372,0)</f>
        <v>0</v>
      </c>
      <c r="BH372" s="157">
        <f>IF(N372="sníž. přenesená",J372,0)</f>
        <v>0</v>
      </c>
      <c r="BI372" s="157">
        <f>IF(N372="nulová",J372,0)</f>
        <v>0</v>
      </c>
      <c r="BJ372" s="16" t="s">
        <v>76</v>
      </c>
      <c r="BK372" s="157">
        <f>ROUND(I372*H372,2)</f>
        <v>0</v>
      </c>
      <c r="BL372" s="16" t="s">
        <v>150</v>
      </c>
      <c r="BM372" s="16" t="s">
        <v>897</v>
      </c>
    </row>
    <row r="373" spans="2:47" s="1" customFormat="1" ht="19.5">
      <c r="B373" s="30"/>
      <c r="D373" s="158" t="s">
        <v>152</v>
      </c>
      <c r="F373" s="159" t="s">
        <v>898</v>
      </c>
      <c r="I373" s="91"/>
      <c r="L373" s="30"/>
      <c r="M373" s="160"/>
      <c r="N373" s="49"/>
      <c r="O373" s="49"/>
      <c r="P373" s="49"/>
      <c r="Q373" s="49"/>
      <c r="R373" s="49"/>
      <c r="S373" s="49"/>
      <c r="T373" s="50"/>
      <c r="AT373" s="16" t="s">
        <v>152</v>
      </c>
      <c r="AU373" s="16" t="s">
        <v>78</v>
      </c>
    </row>
    <row r="374" spans="2:51" s="13" customFormat="1" ht="11.25">
      <c r="B374" s="170"/>
      <c r="D374" s="158" t="s">
        <v>156</v>
      </c>
      <c r="E374" s="171" t="s">
        <v>1</v>
      </c>
      <c r="F374" s="172" t="s">
        <v>899</v>
      </c>
      <c r="H374" s="171" t="s">
        <v>1</v>
      </c>
      <c r="I374" s="173"/>
      <c r="L374" s="170"/>
      <c r="M374" s="174"/>
      <c r="N374" s="175"/>
      <c r="O374" s="175"/>
      <c r="P374" s="175"/>
      <c r="Q374" s="175"/>
      <c r="R374" s="175"/>
      <c r="S374" s="175"/>
      <c r="T374" s="176"/>
      <c r="AT374" s="171" t="s">
        <v>156</v>
      </c>
      <c r="AU374" s="171" t="s">
        <v>78</v>
      </c>
      <c r="AV374" s="13" t="s">
        <v>76</v>
      </c>
      <c r="AW374" s="13" t="s">
        <v>32</v>
      </c>
      <c r="AX374" s="13" t="s">
        <v>69</v>
      </c>
      <c r="AY374" s="171" t="s">
        <v>143</v>
      </c>
    </row>
    <row r="375" spans="2:51" s="12" customFormat="1" ht="11.25">
      <c r="B375" s="162"/>
      <c r="D375" s="158" t="s">
        <v>156</v>
      </c>
      <c r="E375" s="163" t="s">
        <v>1</v>
      </c>
      <c r="F375" s="164" t="s">
        <v>170</v>
      </c>
      <c r="H375" s="165">
        <v>5</v>
      </c>
      <c r="I375" s="166"/>
      <c r="L375" s="162"/>
      <c r="M375" s="167"/>
      <c r="N375" s="168"/>
      <c r="O375" s="168"/>
      <c r="P375" s="168"/>
      <c r="Q375" s="168"/>
      <c r="R375" s="168"/>
      <c r="S375" s="168"/>
      <c r="T375" s="169"/>
      <c r="AT375" s="163" t="s">
        <v>156</v>
      </c>
      <c r="AU375" s="163" t="s">
        <v>78</v>
      </c>
      <c r="AV375" s="12" t="s">
        <v>78</v>
      </c>
      <c r="AW375" s="12" t="s">
        <v>32</v>
      </c>
      <c r="AX375" s="12" t="s">
        <v>76</v>
      </c>
      <c r="AY375" s="163" t="s">
        <v>143</v>
      </c>
    </row>
    <row r="376" spans="2:65" s="1" customFormat="1" ht="16.5" customHeight="1">
      <c r="B376" s="145"/>
      <c r="C376" s="191" t="s">
        <v>668</v>
      </c>
      <c r="D376" s="191" t="s">
        <v>484</v>
      </c>
      <c r="E376" s="192" t="s">
        <v>900</v>
      </c>
      <c r="F376" s="193" t="s">
        <v>901</v>
      </c>
      <c r="G376" s="194" t="s">
        <v>381</v>
      </c>
      <c r="H376" s="195">
        <v>5.25</v>
      </c>
      <c r="I376" s="196"/>
      <c r="J376" s="197">
        <f>ROUND(I376*H376,2)</f>
        <v>0</v>
      </c>
      <c r="K376" s="193" t="s">
        <v>1</v>
      </c>
      <c r="L376" s="198"/>
      <c r="M376" s="199" t="s">
        <v>1</v>
      </c>
      <c r="N376" s="200" t="s">
        <v>40</v>
      </c>
      <c r="O376" s="49"/>
      <c r="P376" s="155">
        <f>O376*H376</f>
        <v>0</v>
      </c>
      <c r="Q376" s="155">
        <v>0.24</v>
      </c>
      <c r="R376" s="155">
        <f>Q376*H376</f>
        <v>1.26</v>
      </c>
      <c r="S376" s="155">
        <v>0</v>
      </c>
      <c r="T376" s="156">
        <f>S376*H376</f>
        <v>0</v>
      </c>
      <c r="AR376" s="16" t="s">
        <v>188</v>
      </c>
      <c r="AT376" s="16" t="s">
        <v>484</v>
      </c>
      <c r="AU376" s="16" t="s">
        <v>78</v>
      </c>
      <c r="AY376" s="16" t="s">
        <v>143</v>
      </c>
      <c r="BE376" s="157">
        <f>IF(N376="základní",J376,0)</f>
        <v>0</v>
      </c>
      <c r="BF376" s="157">
        <f>IF(N376="snížená",J376,0)</f>
        <v>0</v>
      </c>
      <c r="BG376" s="157">
        <f>IF(N376="zákl. přenesená",J376,0)</f>
        <v>0</v>
      </c>
      <c r="BH376" s="157">
        <f>IF(N376="sníž. přenesená",J376,0)</f>
        <v>0</v>
      </c>
      <c r="BI376" s="157">
        <f>IF(N376="nulová",J376,0)</f>
        <v>0</v>
      </c>
      <c r="BJ376" s="16" t="s">
        <v>76</v>
      </c>
      <c r="BK376" s="157">
        <f>ROUND(I376*H376,2)</f>
        <v>0</v>
      </c>
      <c r="BL376" s="16" t="s">
        <v>150</v>
      </c>
      <c r="BM376" s="16" t="s">
        <v>902</v>
      </c>
    </row>
    <row r="377" spans="2:47" s="1" customFormat="1" ht="11.25">
      <c r="B377" s="30"/>
      <c r="D377" s="158" t="s">
        <v>152</v>
      </c>
      <c r="F377" s="159" t="s">
        <v>901</v>
      </c>
      <c r="I377" s="91"/>
      <c r="L377" s="30"/>
      <c r="M377" s="160"/>
      <c r="N377" s="49"/>
      <c r="O377" s="49"/>
      <c r="P377" s="49"/>
      <c r="Q377" s="49"/>
      <c r="R377" s="49"/>
      <c r="S377" s="49"/>
      <c r="T377" s="50"/>
      <c r="AT377" s="16" t="s">
        <v>152</v>
      </c>
      <c r="AU377" s="16" t="s">
        <v>78</v>
      </c>
    </row>
    <row r="378" spans="2:51" s="12" customFormat="1" ht="11.25">
      <c r="B378" s="162"/>
      <c r="D378" s="158" t="s">
        <v>156</v>
      </c>
      <c r="F378" s="164" t="s">
        <v>903</v>
      </c>
      <c r="H378" s="165">
        <v>5.25</v>
      </c>
      <c r="I378" s="166"/>
      <c r="L378" s="162"/>
      <c r="M378" s="167"/>
      <c r="N378" s="168"/>
      <c r="O378" s="168"/>
      <c r="P378" s="168"/>
      <c r="Q378" s="168"/>
      <c r="R378" s="168"/>
      <c r="S378" s="168"/>
      <c r="T378" s="169"/>
      <c r="AT378" s="163" t="s">
        <v>156</v>
      </c>
      <c r="AU378" s="163" t="s">
        <v>78</v>
      </c>
      <c r="AV378" s="12" t="s">
        <v>78</v>
      </c>
      <c r="AW378" s="12" t="s">
        <v>3</v>
      </c>
      <c r="AX378" s="12" t="s">
        <v>76</v>
      </c>
      <c r="AY378" s="163" t="s">
        <v>143</v>
      </c>
    </row>
    <row r="379" spans="2:65" s="1" customFormat="1" ht="22.5" customHeight="1">
      <c r="B379" s="145"/>
      <c r="C379" s="146" t="s">
        <v>675</v>
      </c>
      <c r="D379" s="146" t="s">
        <v>145</v>
      </c>
      <c r="E379" s="147" t="s">
        <v>622</v>
      </c>
      <c r="F379" s="148" t="s">
        <v>623</v>
      </c>
      <c r="G379" s="149" t="s">
        <v>350</v>
      </c>
      <c r="H379" s="150">
        <v>50</v>
      </c>
      <c r="I379" s="151"/>
      <c r="J379" s="152">
        <f>ROUND(I379*H379,2)</f>
        <v>0</v>
      </c>
      <c r="K379" s="148" t="s">
        <v>1</v>
      </c>
      <c r="L379" s="30"/>
      <c r="M379" s="153" t="s">
        <v>1</v>
      </c>
      <c r="N379" s="154" t="s">
        <v>40</v>
      </c>
      <c r="O379" s="49"/>
      <c r="P379" s="155">
        <f>O379*H379</f>
        <v>0</v>
      </c>
      <c r="Q379" s="155">
        <v>0</v>
      </c>
      <c r="R379" s="155">
        <f>Q379*H379</f>
        <v>0</v>
      </c>
      <c r="S379" s="155">
        <v>0</v>
      </c>
      <c r="T379" s="156">
        <f>S379*H379</f>
        <v>0</v>
      </c>
      <c r="AR379" s="16" t="s">
        <v>150</v>
      </c>
      <c r="AT379" s="16" t="s">
        <v>145</v>
      </c>
      <c r="AU379" s="16" t="s">
        <v>78</v>
      </c>
      <c r="AY379" s="16" t="s">
        <v>143</v>
      </c>
      <c r="BE379" s="157">
        <f>IF(N379="základní",J379,0)</f>
        <v>0</v>
      </c>
      <c r="BF379" s="157">
        <f>IF(N379="snížená",J379,0)</f>
        <v>0</v>
      </c>
      <c r="BG379" s="157">
        <f>IF(N379="zákl. přenesená",J379,0)</f>
        <v>0</v>
      </c>
      <c r="BH379" s="157">
        <f>IF(N379="sníž. přenesená",J379,0)</f>
        <v>0</v>
      </c>
      <c r="BI379" s="157">
        <f>IF(N379="nulová",J379,0)</f>
        <v>0</v>
      </c>
      <c r="BJ379" s="16" t="s">
        <v>76</v>
      </c>
      <c r="BK379" s="157">
        <f>ROUND(I379*H379,2)</f>
        <v>0</v>
      </c>
      <c r="BL379" s="16" t="s">
        <v>150</v>
      </c>
      <c r="BM379" s="16" t="s">
        <v>624</v>
      </c>
    </row>
    <row r="380" spans="2:47" s="1" customFormat="1" ht="19.5">
      <c r="B380" s="30"/>
      <c r="D380" s="158" t="s">
        <v>152</v>
      </c>
      <c r="F380" s="159" t="s">
        <v>623</v>
      </c>
      <c r="I380" s="91"/>
      <c r="L380" s="30"/>
      <c r="M380" s="160"/>
      <c r="N380" s="49"/>
      <c r="O380" s="49"/>
      <c r="P380" s="49"/>
      <c r="Q380" s="49"/>
      <c r="R380" s="49"/>
      <c r="S380" s="49"/>
      <c r="T380" s="50"/>
      <c r="AT380" s="16" t="s">
        <v>152</v>
      </c>
      <c r="AU380" s="16" t="s">
        <v>78</v>
      </c>
    </row>
    <row r="381" spans="2:47" s="1" customFormat="1" ht="19.5">
      <c r="B381" s="30"/>
      <c r="D381" s="158" t="s">
        <v>154</v>
      </c>
      <c r="F381" s="161" t="s">
        <v>410</v>
      </c>
      <c r="I381" s="91"/>
      <c r="L381" s="30"/>
      <c r="M381" s="160"/>
      <c r="N381" s="49"/>
      <c r="O381" s="49"/>
      <c r="P381" s="49"/>
      <c r="Q381" s="49"/>
      <c r="R381" s="49"/>
      <c r="S381" s="49"/>
      <c r="T381" s="50"/>
      <c r="AT381" s="16" t="s">
        <v>154</v>
      </c>
      <c r="AU381" s="16" t="s">
        <v>78</v>
      </c>
    </row>
    <row r="382" spans="2:51" s="13" customFormat="1" ht="11.25">
      <c r="B382" s="170"/>
      <c r="D382" s="158" t="s">
        <v>156</v>
      </c>
      <c r="E382" s="171" t="s">
        <v>1</v>
      </c>
      <c r="F382" s="172" t="s">
        <v>904</v>
      </c>
      <c r="H382" s="171" t="s">
        <v>1</v>
      </c>
      <c r="I382" s="173"/>
      <c r="L382" s="170"/>
      <c r="M382" s="174"/>
      <c r="N382" s="175"/>
      <c r="O382" s="175"/>
      <c r="P382" s="175"/>
      <c r="Q382" s="175"/>
      <c r="R382" s="175"/>
      <c r="S382" s="175"/>
      <c r="T382" s="176"/>
      <c r="AT382" s="171" t="s">
        <v>156</v>
      </c>
      <c r="AU382" s="171" t="s">
        <v>78</v>
      </c>
      <c r="AV382" s="13" t="s">
        <v>76</v>
      </c>
      <c r="AW382" s="13" t="s">
        <v>32</v>
      </c>
      <c r="AX382" s="13" t="s">
        <v>69</v>
      </c>
      <c r="AY382" s="171" t="s">
        <v>143</v>
      </c>
    </row>
    <row r="383" spans="2:51" s="12" customFormat="1" ht="11.25">
      <c r="B383" s="162"/>
      <c r="D383" s="158" t="s">
        <v>156</v>
      </c>
      <c r="E383" s="163" t="s">
        <v>1</v>
      </c>
      <c r="F383" s="164" t="s">
        <v>603</v>
      </c>
      <c r="H383" s="165">
        <v>45</v>
      </c>
      <c r="I383" s="166"/>
      <c r="L383" s="162"/>
      <c r="M383" s="167"/>
      <c r="N383" s="168"/>
      <c r="O383" s="168"/>
      <c r="P383" s="168"/>
      <c r="Q383" s="168"/>
      <c r="R383" s="168"/>
      <c r="S383" s="168"/>
      <c r="T383" s="169"/>
      <c r="AT383" s="163" t="s">
        <v>156</v>
      </c>
      <c r="AU383" s="163" t="s">
        <v>78</v>
      </c>
      <c r="AV383" s="12" t="s">
        <v>78</v>
      </c>
      <c r="AW383" s="12" t="s">
        <v>32</v>
      </c>
      <c r="AX383" s="12" t="s">
        <v>69</v>
      </c>
      <c r="AY383" s="163" t="s">
        <v>143</v>
      </c>
    </row>
    <row r="384" spans="2:51" s="13" customFormat="1" ht="11.25">
      <c r="B384" s="170"/>
      <c r="D384" s="158" t="s">
        <v>156</v>
      </c>
      <c r="E384" s="171" t="s">
        <v>1</v>
      </c>
      <c r="F384" s="172" t="s">
        <v>626</v>
      </c>
      <c r="H384" s="171" t="s">
        <v>1</v>
      </c>
      <c r="I384" s="173"/>
      <c r="L384" s="170"/>
      <c r="M384" s="174"/>
      <c r="N384" s="175"/>
      <c r="O384" s="175"/>
      <c r="P384" s="175"/>
      <c r="Q384" s="175"/>
      <c r="R384" s="175"/>
      <c r="S384" s="175"/>
      <c r="T384" s="176"/>
      <c r="AT384" s="171" t="s">
        <v>156</v>
      </c>
      <c r="AU384" s="171" t="s">
        <v>78</v>
      </c>
      <c r="AV384" s="13" t="s">
        <v>76</v>
      </c>
      <c r="AW384" s="13" t="s">
        <v>32</v>
      </c>
      <c r="AX384" s="13" t="s">
        <v>69</v>
      </c>
      <c r="AY384" s="171" t="s">
        <v>143</v>
      </c>
    </row>
    <row r="385" spans="2:51" s="12" customFormat="1" ht="11.25">
      <c r="B385" s="162"/>
      <c r="D385" s="158" t="s">
        <v>156</v>
      </c>
      <c r="E385" s="163" t="s">
        <v>1</v>
      </c>
      <c r="F385" s="164" t="s">
        <v>170</v>
      </c>
      <c r="H385" s="165">
        <v>5</v>
      </c>
      <c r="I385" s="166"/>
      <c r="L385" s="162"/>
      <c r="M385" s="167"/>
      <c r="N385" s="168"/>
      <c r="O385" s="168"/>
      <c r="P385" s="168"/>
      <c r="Q385" s="168"/>
      <c r="R385" s="168"/>
      <c r="S385" s="168"/>
      <c r="T385" s="169"/>
      <c r="AT385" s="163" t="s">
        <v>156</v>
      </c>
      <c r="AU385" s="163" t="s">
        <v>78</v>
      </c>
      <c r="AV385" s="12" t="s">
        <v>78</v>
      </c>
      <c r="AW385" s="12" t="s">
        <v>32</v>
      </c>
      <c r="AX385" s="12" t="s">
        <v>69</v>
      </c>
      <c r="AY385" s="163" t="s">
        <v>143</v>
      </c>
    </row>
    <row r="386" spans="2:51" s="14" customFormat="1" ht="11.25">
      <c r="B386" s="183"/>
      <c r="D386" s="158" t="s">
        <v>156</v>
      </c>
      <c r="E386" s="184" t="s">
        <v>1</v>
      </c>
      <c r="F386" s="185" t="s">
        <v>422</v>
      </c>
      <c r="H386" s="186">
        <v>50</v>
      </c>
      <c r="I386" s="187"/>
      <c r="L386" s="183"/>
      <c r="M386" s="188"/>
      <c r="N386" s="189"/>
      <c r="O386" s="189"/>
      <c r="P386" s="189"/>
      <c r="Q386" s="189"/>
      <c r="R386" s="189"/>
      <c r="S386" s="189"/>
      <c r="T386" s="190"/>
      <c r="AT386" s="184" t="s">
        <v>156</v>
      </c>
      <c r="AU386" s="184" t="s">
        <v>78</v>
      </c>
      <c r="AV386" s="14" t="s">
        <v>150</v>
      </c>
      <c r="AW386" s="14" t="s">
        <v>32</v>
      </c>
      <c r="AX386" s="14" t="s">
        <v>76</v>
      </c>
      <c r="AY386" s="184" t="s">
        <v>143</v>
      </c>
    </row>
    <row r="387" spans="2:65" s="1" customFormat="1" ht="33.75" customHeight="1">
      <c r="B387" s="145"/>
      <c r="C387" s="146" t="s">
        <v>681</v>
      </c>
      <c r="D387" s="146" t="s">
        <v>145</v>
      </c>
      <c r="E387" s="147" t="s">
        <v>627</v>
      </c>
      <c r="F387" s="148" t="s">
        <v>628</v>
      </c>
      <c r="G387" s="149" t="s">
        <v>350</v>
      </c>
      <c r="H387" s="150">
        <v>1</v>
      </c>
      <c r="I387" s="151"/>
      <c r="J387" s="152">
        <f>ROUND(I387*H387,2)</f>
        <v>0</v>
      </c>
      <c r="K387" s="148" t="s">
        <v>1</v>
      </c>
      <c r="L387" s="30"/>
      <c r="M387" s="153" t="s">
        <v>1</v>
      </c>
      <c r="N387" s="154" t="s">
        <v>40</v>
      </c>
      <c r="O387" s="49"/>
      <c r="P387" s="155">
        <f>O387*H387</f>
        <v>0</v>
      </c>
      <c r="Q387" s="155">
        <v>0</v>
      </c>
      <c r="R387" s="155">
        <f>Q387*H387</f>
        <v>0</v>
      </c>
      <c r="S387" s="155">
        <v>0</v>
      </c>
      <c r="T387" s="156">
        <f>S387*H387</f>
        <v>0</v>
      </c>
      <c r="AR387" s="16" t="s">
        <v>150</v>
      </c>
      <c r="AT387" s="16" t="s">
        <v>145</v>
      </c>
      <c r="AU387" s="16" t="s">
        <v>78</v>
      </c>
      <c r="AY387" s="16" t="s">
        <v>143</v>
      </c>
      <c r="BE387" s="157">
        <f>IF(N387="základní",J387,0)</f>
        <v>0</v>
      </c>
      <c r="BF387" s="157">
        <f>IF(N387="snížená",J387,0)</f>
        <v>0</v>
      </c>
      <c r="BG387" s="157">
        <f>IF(N387="zákl. přenesená",J387,0)</f>
        <v>0</v>
      </c>
      <c r="BH387" s="157">
        <f>IF(N387="sníž. přenesená",J387,0)</f>
        <v>0</v>
      </c>
      <c r="BI387" s="157">
        <f>IF(N387="nulová",J387,0)</f>
        <v>0</v>
      </c>
      <c r="BJ387" s="16" t="s">
        <v>76</v>
      </c>
      <c r="BK387" s="157">
        <f>ROUND(I387*H387,2)</f>
        <v>0</v>
      </c>
      <c r="BL387" s="16" t="s">
        <v>150</v>
      </c>
      <c r="BM387" s="16" t="s">
        <v>629</v>
      </c>
    </row>
    <row r="388" spans="2:47" s="1" customFormat="1" ht="29.25">
      <c r="B388" s="30"/>
      <c r="D388" s="158" t="s">
        <v>152</v>
      </c>
      <c r="F388" s="159" t="s">
        <v>630</v>
      </c>
      <c r="I388" s="91"/>
      <c r="L388" s="30"/>
      <c r="M388" s="160"/>
      <c r="N388" s="49"/>
      <c r="O388" s="49"/>
      <c r="P388" s="49"/>
      <c r="Q388" s="49"/>
      <c r="R388" s="49"/>
      <c r="S388" s="49"/>
      <c r="T388" s="50"/>
      <c r="AT388" s="16" t="s">
        <v>152</v>
      </c>
      <c r="AU388" s="16" t="s">
        <v>78</v>
      </c>
    </row>
    <row r="389" spans="2:47" s="1" customFormat="1" ht="19.5">
      <c r="B389" s="30"/>
      <c r="D389" s="158" t="s">
        <v>154</v>
      </c>
      <c r="F389" s="161" t="s">
        <v>410</v>
      </c>
      <c r="I389" s="91"/>
      <c r="L389" s="30"/>
      <c r="M389" s="160"/>
      <c r="N389" s="49"/>
      <c r="O389" s="49"/>
      <c r="P389" s="49"/>
      <c r="Q389" s="49"/>
      <c r="R389" s="49"/>
      <c r="S389" s="49"/>
      <c r="T389" s="50"/>
      <c r="AT389" s="16" t="s">
        <v>154</v>
      </c>
      <c r="AU389" s="16" t="s">
        <v>78</v>
      </c>
    </row>
    <row r="390" spans="2:51" s="12" customFormat="1" ht="11.25">
      <c r="B390" s="162"/>
      <c r="D390" s="158" t="s">
        <v>156</v>
      </c>
      <c r="E390" s="163" t="s">
        <v>1</v>
      </c>
      <c r="F390" s="164" t="s">
        <v>76</v>
      </c>
      <c r="H390" s="165">
        <v>1</v>
      </c>
      <c r="I390" s="166"/>
      <c r="L390" s="162"/>
      <c r="M390" s="167"/>
      <c r="N390" s="168"/>
      <c r="O390" s="168"/>
      <c r="P390" s="168"/>
      <c r="Q390" s="168"/>
      <c r="R390" s="168"/>
      <c r="S390" s="168"/>
      <c r="T390" s="169"/>
      <c r="AT390" s="163" t="s">
        <v>156</v>
      </c>
      <c r="AU390" s="163" t="s">
        <v>78</v>
      </c>
      <c r="AV390" s="12" t="s">
        <v>78</v>
      </c>
      <c r="AW390" s="12" t="s">
        <v>32</v>
      </c>
      <c r="AX390" s="12" t="s">
        <v>76</v>
      </c>
      <c r="AY390" s="163" t="s">
        <v>143</v>
      </c>
    </row>
    <row r="391" spans="2:65" s="1" customFormat="1" ht="33.75" customHeight="1">
      <c r="B391" s="145"/>
      <c r="C391" s="146" t="s">
        <v>687</v>
      </c>
      <c r="D391" s="146" t="s">
        <v>145</v>
      </c>
      <c r="E391" s="147" t="s">
        <v>905</v>
      </c>
      <c r="F391" s="148" t="s">
        <v>906</v>
      </c>
      <c r="G391" s="149" t="s">
        <v>350</v>
      </c>
      <c r="H391" s="150">
        <v>1</v>
      </c>
      <c r="I391" s="151"/>
      <c r="J391" s="152">
        <f>ROUND(I391*H391,2)</f>
        <v>0</v>
      </c>
      <c r="K391" s="148" t="s">
        <v>1</v>
      </c>
      <c r="L391" s="30"/>
      <c r="M391" s="153" t="s">
        <v>1</v>
      </c>
      <c r="N391" s="154" t="s">
        <v>40</v>
      </c>
      <c r="O391" s="49"/>
      <c r="P391" s="155">
        <f>O391*H391</f>
        <v>0</v>
      </c>
      <c r="Q391" s="155">
        <v>0</v>
      </c>
      <c r="R391" s="155">
        <f>Q391*H391</f>
        <v>0</v>
      </c>
      <c r="S391" s="155">
        <v>0</v>
      </c>
      <c r="T391" s="156">
        <f>S391*H391</f>
        <v>0</v>
      </c>
      <c r="AR391" s="16" t="s">
        <v>150</v>
      </c>
      <c r="AT391" s="16" t="s">
        <v>145</v>
      </c>
      <c r="AU391" s="16" t="s">
        <v>78</v>
      </c>
      <c r="AY391" s="16" t="s">
        <v>143</v>
      </c>
      <c r="BE391" s="157">
        <f>IF(N391="základní",J391,0)</f>
        <v>0</v>
      </c>
      <c r="BF391" s="157">
        <f>IF(N391="snížená",J391,0)</f>
        <v>0</v>
      </c>
      <c r="BG391" s="157">
        <f>IF(N391="zákl. přenesená",J391,0)</f>
        <v>0</v>
      </c>
      <c r="BH391" s="157">
        <f>IF(N391="sníž. přenesená",J391,0)</f>
        <v>0</v>
      </c>
      <c r="BI391" s="157">
        <f>IF(N391="nulová",J391,0)</f>
        <v>0</v>
      </c>
      <c r="BJ391" s="16" t="s">
        <v>76</v>
      </c>
      <c r="BK391" s="157">
        <f>ROUND(I391*H391,2)</f>
        <v>0</v>
      </c>
      <c r="BL391" s="16" t="s">
        <v>150</v>
      </c>
      <c r="BM391" s="16" t="s">
        <v>907</v>
      </c>
    </row>
    <row r="392" spans="2:47" s="1" customFormat="1" ht="29.25">
      <c r="B392" s="30"/>
      <c r="D392" s="158" t="s">
        <v>152</v>
      </c>
      <c r="F392" s="159" t="s">
        <v>908</v>
      </c>
      <c r="I392" s="91"/>
      <c r="L392" s="30"/>
      <c r="M392" s="160"/>
      <c r="N392" s="49"/>
      <c r="O392" s="49"/>
      <c r="P392" s="49"/>
      <c r="Q392" s="49"/>
      <c r="R392" s="49"/>
      <c r="S392" s="49"/>
      <c r="T392" s="50"/>
      <c r="AT392" s="16" t="s">
        <v>152</v>
      </c>
      <c r="AU392" s="16" t="s">
        <v>78</v>
      </c>
    </row>
    <row r="393" spans="2:47" s="1" customFormat="1" ht="19.5">
      <c r="B393" s="30"/>
      <c r="D393" s="158" t="s">
        <v>154</v>
      </c>
      <c r="F393" s="161" t="s">
        <v>410</v>
      </c>
      <c r="I393" s="91"/>
      <c r="L393" s="30"/>
      <c r="M393" s="160"/>
      <c r="N393" s="49"/>
      <c r="O393" s="49"/>
      <c r="P393" s="49"/>
      <c r="Q393" s="49"/>
      <c r="R393" s="49"/>
      <c r="S393" s="49"/>
      <c r="T393" s="50"/>
      <c r="AT393" s="16" t="s">
        <v>154</v>
      </c>
      <c r="AU393" s="16" t="s">
        <v>78</v>
      </c>
    </row>
    <row r="394" spans="2:51" s="12" customFormat="1" ht="11.25">
      <c r="B394" s="162"/>
      <c r="D394" s="158" t="s">
        <v>156</v>
      </c>
      <c r="E394" s="163" t="s">
        <v>1</v>
      </c>
      <c r="F394" s="164" t="s">
        <v>76</v>
      </c>
      <c r="H394" s="165">
        <v>1</v>
      </c>
      <c r="I394" s="166"/>
      <c r="L394" s="162"/>
      <c r="M394" s="167"/>
      <c r="N394" s="168"/>
      <c r="O394" s="168"/>
      <c r="P394" s="168"/>
      <c r="Q394" s="168"/>
      <c r="R394" s="168"/>
      <c r="S394" s="168"/>
      <c r="T394" s="169"/>
      <c r="AT394" s="163" t="s">
        <v>156</v>
      </c>
      <c r="AU394" s="163" t="s">
        <v>78</v>
      </c>
      <c r="AV394" s="12" t="s">
        <v>78</v>
      </c>
      <c r="AW394" s="12" t="s">
        <v>32</v>
      </c>
      <c r="AX394" s="12" t="s">
        <v>76</v>
      </c>
      <c r="AY394" s="163" t="s">
        <v>143</v>
      </c>
    </row>
    <row r="395" spans="2:65" s="1" customFormat="1" ht="33.75" customHeight="1">
      <c r="B395" s="145"/>
      <c r="C395" s="146" t="s">
        <v>693</v>
      </c>
      <c r="D395" s="146" t="s">
        <v>145</v>
      </c>
      <c r="E395" s="147" t="s">
        <v>632</v>
      </c>
      <c r="F395" s="148" t="s">
        <v>633</v>
      </c>
      <c r="G395" s="149" t="s">
        <v>350</v>
      </c>
      <c r="H395" s="150">
        <v>3</v>
      </c>
      <c r="I395" s="151"/>
      <c r="J395" s="152">
        <f>ROUND(I395*H395,2)</f>
        <v>0</v>
      </c>
      <c r="K395" s="148" t="s">
        <v>1</v>
      </c>
      <c r="L395" s="30"/>
      <c r="M395" s="153" t="s">
        <v>1</v>
      </c>
      <c r="N395" s="154" t="s">
        <v>40</v>
      </c>
      <c r="O395" s="49"/>
      <c r="P395" s="155">
        <f>O395*H395</f>
        <v>0</v>
      </c>
      <c r="Q395" s="155">
        <v>0</v>
      </c>
      <c r="R395" s="155">
        <f>Q395*H395</f>
        <v>0</v>
      </c>
      <c r="S395" s="155">
        <v>0</v>
      </c>
      <c r="T395" s="156">
        <f>S395*H395</f>
        <v>0</v>
      </c>
      <c r="AR395" s="16" t="s">
        <v>150</v>
      </c>
      <c r="AT395" s="16" t="s">
        <v>145</v>
      </c>
      <c r="AU395" s="16" t="s">
        <v>78</v>
      </c>
      <c r="AY395" s="16" t="s">
        <v>143</v>
      </c>
      <c r="BE395" s="157">
        <f>IF(N395="základní",J395,0)</f>
        <v>0</v>
      </c>
      <c r="BF395" s="157">
        <f>IF(N395="snížená",J395,0)</f>
        <v>0</v>
      </c>
      <c r="BG395" s="157">
        <f>IF(N395="zákl. přenesená",J395,0)</f>
        <v>0</v>
      </c>
      <c r="BH395" s="157">
        <f>IF(N395="sníž. přenesená",J395,0)</f>
        <v>0</v>
      </c>
      <c r="BI395" s="157">
        <f>IF(N395="nulová",J395,0)</f>
        <v>0</v>
      </c>
      <c r="BJ395" s="16" t="s">
        <v>76</v>
      </c>
      <c r="BK395" s="157">
        <f>ROUND(I395*H395,2)</f>
        <v>0</v>
      </c>
      <c r="BL395" s="16" t="s">
        <v>150</v>
      </c>
      <c r="BM395" s="16" t="s">
        <v>634</v>
      </c>
    </row>
    <row r="396" spans="2:47" s="1" customFormat="1" ht="29.25">
      <c r="B396" s="30"/>
      <c r="D396" s="158" t="s">
        <v>152</v>
      </c>
      <c r="F396" s="159" t="s">
        <v>635</v>
      </c>
      <c r="I396" s="91"/>
      <c r="L396" s="30"/>
      <c r="M396" s="160"/>
      <c r="N396" s="49"/>
      <c r="O396" s="49"/>
      <c r="P396" s="49"/>
      <c r="Q396" s="49"/>
      <c r="R396" s="49"/>
      <c r="S396" s="49"/>
      <c r="T396" s="50"/>
      <c r="AT396" s="16" t="s">
        <v>152</v>
      </c>
      <c r="AU396" s="16" t="s">
        <v>78</v>
      </c>
    </row>
    <row r="397" spans="2:47" s="1" customFormat="1" ht="19.5">
      <c r="B397" s="30"/>
      <c r="D397" s="158" t="s">
        <v>154</v>
      </c>
      <c r="F397" s="161" t="s">
        <v>410</v>
      </c>
      <c r="I397" s="91"/>
      <c r="L397" s="30"/>
      <c r="M397" s="160"/>
      <c r="N397" s="49"/>
      <c r="O397" s="49"/>
      <c r="P397" s="49"/>
      <c r="Q397" s="49"/>
      <c r="R397" s="49"/>
      <c r="S397" s="49"/>
      <c r="T397" s="50"/>
      <c r="AT397" s="16" t="s">
        <v>154</v>
      </c>
      <c r="AU397" s="16" t="s">
        <v>78</v>
      </c>
    </row>
    <row r="398" spans="2:51" s="12" customFormat="1" ht="11.25">
      <c r="B398" s="162"/>
      <c r="D398" s="158" t="s">
        <v>156</v>
      </c>
      <c r="E398" s="163" t="s">
        <v>1</v>
      </c>
      <c r="F398" s="164" t="s">
        <v>86</v>
      </c>
      <c r="H398" s="165">
        <v>3</v>
      </c>
      <c r="I398" s="166"/>
      <c r="L398" s="162"/>
      <c r="M398" s="167"/>
      <c r="N398" s="168"/>
      <c r="O398" s="168"/>
      <c r="P398" s="168"/>
      <c r="Q398" s="168"/>
      <c r="R398" s="168"/>
      <c r="S398" s="168"/>
      <c r="T398" s="169"/>
      <c r="AT398" s="163" t="s">
        <v>156</v>
      </c>
      <c r="AU398" s="163" t="s">
        <v>78</v>
      </c>
      <c r="AV398" s="12" t="s">
        <v>78</v>
      </c>
      <c r="AW398" s="12" t="s">
        <v>32</v>
      </c>
      <c r="AX398" s="12" t="s">
        <v>76</v>
      </c>
      <c r="AY398" s="163" t="s">
        <v>143</v>
      </c>
    </row>
    <row r="399" spans="2:65" s="1" customFormat="1" ht="33.75" customHeight="1">
      <c r="B399" s="145"/>
      <c r="C399" s="146" t="s">
        <v>696</v>
      </c>
      <c r="D399" s="146" t="s">
        <v>145</v>
      </c>
      <c r="E399" s="147" t="s">
        <v>637</v>
      </c>
      <c r="F399" s="148" t="s">
        <v>638</v>
      </c>
      <c r="G399" s="149" t="s">
        <v>350</v>
      </c>
      <c r="H399" s="150">
        <v>1</v>
      </c>
      <c r="I399" s="151"/>
      <c r="J399" s="152">
        <f>ROUND(I399*H399,2)</f>
        <v>0</v>
      </c>
      <c r="K399" s="148" t="s">
        <v>1</v>
      </c>
      <c r="L399" s="30"/>
      <c r="M399" s="153" t="s">
        <v>1</v>
      </c>
      <c r="N399" s="154" t="s">
        <v>40</v>
      </c>
      <c r="O399" s="49"/>
      <c r="P399" s="155">
        <f>O399*H399</f>
        <v>0</v>
      </c>
      <c r="Q399" s="155">
        <v>0</v>
      </c>
      <c r="R399" s="155">
        <f>Q399*H399</f>
        <v>0</v>
      </c>
      <c r="S399" s="155">
        <v>0</v>
      </c>
      <c r="T399" s="156">
        <f>S399*H399</f>
        <v>0</v>
      </c>
      <c r="AR399" s="16" t="s">
        <v>150</v>
      </c>
      <c r="AT399" s="16" t="s">
        <v>145</v>
      </c>
      <c r="AU399" s="16" t="s">
        <v>78</v>
      </c>
      <c r="AY399" s="16" t="s">
        <v>143</v>
      </c>
      <c r="BE399" s="157">
        <f>IF(N399="základní",J399,0)</f>
        <v>0</v>
      </c>
      <c r="BF399" s="157">
        <f>IF(N399="snížená",J399,0)</f>
        <v>0</v>
      </c>
      <c r="BG399" s="157">
        <f>IF(N399="zákl. přenesená",J399,0)</f>
        <v>0</v>
      </c>
      <c r="BH399" s="157">
        <f>IF(N399="sníž. přenesená",J399,0)</f>
        <v>0</v>
      </c>
      <c r="BI399" s="157">
        <f>IF(N399="nulová",J399,0)</f>
        <v>0</v>
      </c>
      <c r="BJ399" s="16" t="s">
        <v>76</v>
      </c>
      <c r="BK399" s="157">
        <f>ROUND(I399*H399,2)</f>
        <v>0</v>
      </c>
      <c r="BL399" s="16" t="s">
        <v>150</v>
      </c>
      <c r="BM399" s="16" t="s">
        <v>639</v>
      </c>
    </row>
    <row r="400" spans="2:47" s="1" customFormat="1" ht="29.25">
      <c r="B400" s="30"/>
      <c r="D400" s="158" t="s">
        <v>152</v>
      </c>
      <c r="F400" s="159" t="s">
        <v>640</v>
      </c>
      <c r="I400" s="91"/>
      <c r="L400" s="30"/>
      <c r="M400" s="160"/>
      <c r="N400" s="49"/>
      <c r="O400" s="49"/>
      <c r="P400" s="49"/>
      <c r="Q400" s="49"/>
      <c r="R400" s="49"/>
      <c r="S400" s="49"/>
      <c r="T400" s="50"/>
      <c r="AT400" s="16" t="s">
        <v>152</v>
      </c>
      <c r="AU400" s="16" t="s">
        <v>78</v>
      </c>
    </row>
    <row r="401" spans="2:47" s="1" customFormat="1" ht="19.5">
      <c r="B401" s="30"/>
      <c r="D401" s="158" t="s">
        <v>154</v>
      </c>
      <c r="F401" s="161" t="s">
        <v>410</v>
      </c>
      <c r="I401" s="91"/>
      <c r="L401" s="30"/>
      <c r="M401" s="160"/>
      <c r="N401" s="49"/>
      <c r="O401" s="49"/>
      <c r="P401" s="49"/>
      <c r="Q401" s="49"/>
      <c r="R401" s="49"/>
      <c r="S401" s="49"/>
      <c r="T401" s="50"/>
      <c r="AT401" s="16" t="s">
        <v>154</v>
      </c>
      <c r="AU401" s="16" t="s">
        <v>78</v>
      </c>
    </row>
    <row r="402" spans="2:51" s="12" customFormat="1" ht="11.25">
      <c r="B402" s="162"/>
      <c r="D402" s="158" t="s">
        <v>156</v>
      </c>
      <c r="E402" s="163" t="s">
        <v>1</v>
      </c>
      <c r="F402" s="164" t="s">
        <v>76</v>
      </c>
      <c r="H402" s="165">
        <v>1</v>
      </c>
      <c r="I402" s="166"/>
      <c r="L402" s="162"/>
      <c r="M402" s="167"/>
      <c r="N402" s="168"/>
      <c r="O402" s="168"/>
      <c r="P402" s="168"/>
      <c r="Q402" s="168"/>
      <c r="R402" s="168"/>
      <c r="S402" s="168"/>
      <c r="T402" s="169"/>
      <c r="AT402" s="163" t="s">
        <v>156</v>
      </c>
      <c r="AU402" s="163" t="s">
        <v>78</v>
      </c>
      <c r="AV402" s="12" t="s">
        <v>78</v>
      </c>
      <c r="AW402" s="12" t="s">
        <v>32</v>
      </c>
      <c r="AX402" s="12" t="s">
        <v>76</v>
      </c>
      <c r="AY402" s="163" t="s">
        <v>143</v>
      </c>
    </row>
    <row r="403" spans="2:65" s="1" customFormat="1" ht="22.5" customHeight="1">
      <c r="B403" s="145"/>
      <c r="C403" s="146" t="s">
        <v>703</v>
      </c>
      <c r="D403" s="146" t="s">
        <v>145</v>
      </c>
      <c r="E403" s="147" t="s">
        <v>642</v>
      </c>
      <c r="F403" s="148" t="s">
        <v>909</v>
      </c>
      <c r="G403" s="149" t="s">
        <v>350</v>
      </c>
      <c r="H403" s="150">
        <v>1</v>
      </c>
      <c r="I403" s="151"/>
      <c r="J403" s="152">
        <f>ROUND(I403*H403,2)</f>
        <v>0</v>
      </c>
      <c r="K403" s="148" t="s">
        <v>1</v>
      </c>
      <c r="L403" s="30"/>
      <c r="M403" s="153" t="s">
        <v>1</v>
      </c>
      <c r="N403" s="154" t="s">
        <v>40</v>
      </c>
      <c r="O403" s="49"/>
      <c r="P403" s="155">
        <f>O403*H403</f>
        <v>0</v>
      </c>
      <c r="Q403" s="155">
        <v>0</v>
      </c>
      <c r="R403" s="155">
        <f>Q403*H403</f>
        <v>0</v>
      </c>
      <c r="S403" s="155">
        <v>0</v>
      </c>
      <c r="T403" s="156">
        <f>S403*H403</f>
        <v>0</v>
      </c>
      <c r="AR403" s="16" t="s">
        <v>150</v>
      </c>
      <c r="AT403" s="16" t="s">
        <v>145</v>
      </c>
      <c r="AU403" s="16" t="s">
        <v>78</v>
      </c>
      <c r="AY403" s="16" t="s">
        <v>143</v>
      </c>
      <c r="BE403" s="157">
        <f>IF(N403="základní",J403,0)</f>
        <v>0</v>
      </c>
      <c r="BF403" s="157">
        <f>IF(N403="snížená",J403,0)</f>
        <v>0</v>
      </c>
      <c r="BG403" s="157">
        <f>IF(N403="zákl. přenesená",J403,0)</f>
        <v>0</v>
      </c>
      <c r="BH403" s="157">
        <f>IF(N403="sníž. přenesená",J403,0)</f>
        <v>0</v>
      </c>
      <c r="BI403" s="157">
        <f>IF(N403="nulová",J403,0)</f>
        <v>0</v>
      </c>
      <c r="BJ403" s="16" t="s">
        <v>76</v>
      </c>
      <c r="BK403" s="157">
        <f>ROUND(I403*H403,2)</f>
        <v>0</v>
      </c>
      <c r="BL403" s="16" t="s">
        <v>150</v>
      </c>
      <c r="BM403" s="16" t="s">
        <v>644</v>
      </c>
    </row>
    <row r="404" spans="2:47" s="1" customFormat="1" ht="19.5">
      <c r="B404" s="30"/>
      <c r="D404" s="158" t="s">
        <v>152</v>
      </c>
      <c r="F404" s="159" t="s">
        <v>909</v>
      </c>
      <c r="I404" s="91"/>
      <c r="L404" s="30"/>
      <c r="M404" s="160"/>
      <c r="N404" s="49"/>
      <c r="O404" s="49"/>
      <c r="P404" s="49"/>
      <c r="Q404" s="49"/>
      <c r="R404" s="49"/>
      <c r="S404" s="49"/>
      <c r="T404" s="50"/>
      <c r="AT404" s="16" t="s">
        <v>152</v>
      </c>
      <c r="AU404" s="16" t="s">
        <v>78</v>
      </c>
    </row>
    <row r="405" spans="2:47" s="1" customFormat="1" ht="19.5">
      <c r="B405" s="30"/>
      <c r="D405" s="158" t="s">
        <v>154</v>
      </c>
      <c r="F405" s="161" t="s">
        <v>410</v>
      </c>
      <c r="I405" s="91"/>
      <c r="L405" s="30"/>
      <c r="M405" s="160"/>
      <c r="N405" s="49"/>
      <c r="O405" s="49"/>
      <c r="P405" s="49"/>
      <c r="Q405" s="49"/>
      <c r="R405" s="49"/>
      <c r="S405" s="49"/>
      <c r="T405" s="50"/>
      <c r="AT405" s="16" t="s">
        <v>154</v>
      </c>
      <c r="AU405" s="16" t="s">
        <v>78</v>
      </c>
    </row>
    <row r="406" spans="2:51" s="13" customFormat="1" ht="11.25">
      <c r="B406" s="170"/>
      <c r="D406" s="158" t="s">
        <v>156</v>
      </c>
      <c r="E406" s="171" t="s">
        <v>1</v>
      </c>
      <c r="F406" s="172" t="s">
        <v>910</v>
      </c>
      <c r="H406" s="171" t="s">
        <v>1</v>
      </c>
      <c r="I406" s="173"/>
      <c r="L406" s="170"/>
      <c r="M406" s="174"/>
      <c r="N406" s="175"/>
      <c r="O406" s="175"/>
      <c r="P406" s="175"/>
      <c r="Q406" s="175"/>
      <c r="R406" s="175"/>
      <c r="S406" s="175"/>
      <c r="T406" s="176"/>
      <c r="AT406" s="171" t="s">
        <v>156</v>
      </c>
      <c r="AU406" s="171" t="s">
        <v>78</v>
      </c>
      <c r="AV406" s="13" t="s">
        <v>76</v>
      </c>
      <c r="AW406" s="13" t="s">
        <v>32</v>
      </c>
      <c r="AX406" s="13" t="s">
        <v>69</v>
      </c>
      <c r="AY406" s="171" t="s">
        <v>143</v>
      </c>
    </row>
    <row r="407" spans="2:51" s="12" customFormat="1" ht="11.25">
      <c r="B407" s="162"/>
      <c r="D407" s="158" t="s">
        <v>156</v>
      </c>
      <c r="E407" s="163" t="s">
        <v>1</v>
      </c>
      <c r="F407" s="164" t="s">
        <v>76</v>
      </c>
      <c r="H407" s="165">
        <v>1</v>
      </c>
      <c r="I407" s="166"/>
      <c r="L407" s="162"/>
      <c r="M407" s="167"/>
      <c r="N407" s="168"/>
      <c r="O407" s="168"/>
      <c r="P407" s="168"/>
      <c r="Q407" s="168"/>
      <c r="R407" s="168"/>
      <c r="S407" s="168"/>
      <c r="T407" s="169"/>
      <c r="AT407" s="163" t="s">
        <v>156</v>
      </c>
      <c r="AU407" s="163" t="s">
        <v>78</v>
      </c>
      <c r="AV407" s="12" t="s">
        <v>78</v>
      </c>
      <c r="AW407" s="12" t="s">
        <v>32</v>
      </c>
      <c r="AX407" s="12" t="s">
        <v>76</v>
      </c>
      <c r="AY407" s="163" t="s">
        <v>143</v>
      </c>
    </row>
    <row r="408" spans="2:65" s="1" customFormat="1" ht="22.5" customHeight="1">
      <c r="B408" s="145"/>
      <c r="C408" s="146" t="s">
        <v>712</v>
      </c>
      <c r="D408" s="146" t="s">
        <v>145</v>
      </c>
      <c r="E408" s="147" t="s">
        <v>647</v>
      </c>
      <c r="F408" s="148" t="s">
        <v>648</v>
      </c>
      <c r="G408" s="149" t="s">
        <v>381</v>
      </c>
      <c r="H408" s="150">
        <v>236.24</v>
      </c>
      <c r="I408" s="151"/>
      <c r="J408" s="152">
        <f>ROUND(I408*H408,2)</f>
        <v>0</v>
      </c>
      <c r="K408" s="148" t="s">
        <v>1</v>
      </c>
      <c r="L408" s="30"/>
      <c r="M408" s="153" t="s">
        <v>1</v>
      </c>
      <c r="N408" s="154" t="s">
        <v>40</v>
      </c>
      <c r="O408" s="49"/>
      <c r="P408" s="155">
        <f>O408*H408</f>
        <v>0</v>
      </c>
      <c r="Q408" s="155">
        <v>0</v>
      </c>
      <c r="R408" s="155">
        <f>Q408*H408</f>
        <v>0</v>
      </c>
      <c r="S408" s="155">
        <v>0</v>
      </c>
      <c r="T408" s="156">
        <f>S408*H408</f>
        <v>0</v>
      </c>
      <c r="AR408" s="16" t="s">
        <v>150</v>
      </c>
      <c r="AT408" s="16" t="s">
        <v>145</v>
      </c>
      <c r="AU408" s="16" t="s">
        <v>78</v>
      </c>
      <c r="AY408" s="16" t="s">
        <v>143</v>
      </c>
      <c r="BE408" s="157">
        <f>IF(N408="základní",J408,0)</f>
        <v>0</v>
      </c>
      <c r="BF408" s="157">
        <f>IF(N408="snížená",J408,0)</f>
        <v>0</v>
      </c>
      <c r="BG408" s="157">
        <f>IF(N408="zákl. přenesená",J408,0)</f>
        <v>0</v>
      </c>
      <c r="BH408" s="157">
        <f>IF(N408="sníž. přenesená",J408,0)</f>
        <v>0</v>
      </c>
      <c r="BI408" s="157">
        <f>IF(N408="nulová",J408,0)</f>
        <v>0</v>
      </c>
      <c r="BJ408" s="16" t="s">
        <v>76</v>
      </c>
      <c r="BK408" s="157">
        <f>ROUND(I408*H408,2)</f>
        <v>0</v>
      </c>
      <c r="BL408" s="16" t="s">
        <v>150</v>
      </c>
      <c r="BM408" s="16" t="s">
        <v>649</v>
      </c>
    </row>
    <row r="409" spans="2:47" s="1" customFormat="1" ht="19.5">
      <c r="B409" s="30"/>
      <c r="D409" s="158" t="s">
        <v>152</v>
      </c>
      <c r="F409" s="159" t="s">
        <v>648</v>
      </c>
      <c r="I409" s="91"/>
      <c r="L409" s="30"/>
      <c r="M409" s="160"/>
      <c r="N409" s="49"/>
      <c r="O409" s="49"/>
      <c r="P409" s="49"/>
      <c r="Q409" s="49"/>
      <c r="R409" s="49"/>
      <c r="S409" s="49"/>
      <c r="T409" s="50"/>
      <c r="AT409" s="16" t="s">
        <v>152</v>
      </c>
      <c r="AU409" s="16" t="s">
        <v>78</v>
      </c>
    </row>
    <row r="410" spans="2:47" s="1" customFormat="1" ht="19.5">
      <c r="B410" s="30"/>
      <c r="D410" s="158" t="s">
        <v>154</v>
      </c>
      <c r="F410" s="161" t="s">
        <v>410</v>
      </c>
      <c r="I410" s="91"/>
      <c r="L410" s="30"/>
      <c r="M410" s="160"/>
      <c r="N410" s="49"/>
      <c r="O410" s="49"/>
      <c r="P410" s="49"/>
      <c r="Q410" s="49"/>
      <c r="R410" s="49"/>
      <c r="S410" s="49"/>
      <c r="T410" s="50"/>
      <c r="AT410" s="16" t="s">
        <v>154</v>
      </c>
      <c r="AU410" s="16" t="s">
        <v>78</v>
      </c>
    </row>
    <row r="411" spans="2:51" s="13" customFormat="1" ht="11.25">
      <c r="B411" s="170"/>
      <c r="D411" s="158" t="s">
        <v>156</v>
      </c>
      <c r="E411" s="171" t="s">
        <v>1</v>
      </c>
      <c r="F411" s="172" t="s">
        <v>904</v>
      </c>
      <c r="H411" s="171" t="s">
        <v>1</v>
      </c>
      <c r="I411" s="173"/>
      <c r="L411" s="170"/>
      <c r="M411" s="174"/>
      <c r="N411" s="175"/>
      <c r="O411" s="175"/>
      <c r="P411" s="175"/>
      <c r="Q411" s="175"/>
      <c r="R411" s="175"/>
      <c r="S411" s="175"/>
      <c r="T411" s="176"/>
      <c r="AT411" s="171" t="s">
        <v>156</v>
      </c>
      <c r="AU411" s="171" t="s">
        <v>78</v>
      </c>
      <c r="AV411" s="13" t="s">
        <v>76</v>
      </c>
      <c r="AW411" s="13" t="s">
        <v>32</v>
      </c>
      <c r="AX411" s="13" t="s">
        <v>69</v>
      </c>
      <c r="AY411" s="171" t="s">
        <v>143</v>
      </c>
    </row>
    <row r="412" spans="2:51" s="12" customFormat="1" ht="11.25">
      <c r="B412" s="162"/>
      <c r="D412" s="158" t="s">
        <v>156</v>
      </c>
      <c r="E412" s="163" t="s">
        <v>1</v>
      </c>
      <c r="F412" s="164" t="s">
        <v>911</v>
      </c>
      <c r="H412" s="165">
        <v>206.36</v>
      </c>
      <c r="I412" s="166"/>
      <c r="L412" s="162"/>
      <c r="M412" s="167"/>
      <c r="N412" s="168"/>
      <c r="O412" s="168"/>
      <c r="P412" s="168"/>
      <c r="Q412" s="168"/>
      <c r="R412" s="168"/>
      <c r="S412" s="168"/>
      <c r="T412" s="169"/>
      <c r="AT412" s="163" t="s">
        <v>156</v>
      </c>
      <c r="AU412" s="163" t="s">
        <v>78</v>
      </c>
      <c r="AV412" s="12" t="s">
        <v>78</v>
      </c>
      <c r="AW412" s="12" t="s">
        <v>32</v>
      </c>
      <c r="AX412" s="12" t="s">
        <v>69</v>
      </c>
      <c r="AY412" s="163" t="s">
        <v>143</v>
      </c>
    </row>
    <row r="413" spans="2:51" s="13" customFormat="1" ht="11.25">
      <c r="B413" s="170"/>
      <c r="D413" s="158" t="s">
        <v>156</v>
      </c>
      <c r="E413" s="171" t="s">
        <v>1</v>
      </c>
      <c r="F413" s="172" t="s">
        <v>626</v>
      </c>
      <c r="H413" s="171" t="s">
        <v>1</v>
      </c>
      <c r="I413" s="173"/>
      <c r="L413" s="170"/>
      <c r="M413" s="174"/>
      <c r="N413" s="175"/>
      <c r="O413" s="175"/>
      <c r="P413" s="175"/>
      <c r="Q413" s="175"/>
      <c r="R413" s="175"/>
      <c r="S413" s="175"/>
      <c r="T413" s="176"/>
      <c r="AT413" s="171" t="s">
        <v>156</v>
      </c>
      <c r="AU413" s="171" t="s">
        <v>78</v>
      </c>
      <c r="AV413" s="13" t="s">
        <v>76</v>
      </c>
      <c r="AW413" s="13" t="s">
        <v>32</v>
      </c>
      <c r="AX413" s="13" t="s">
        <v>69</v>
      </c>
      <c r="AY413" s="171" t="s">
        <v>143</v>
      </c>
    </row>
    <row r="414" spans="2:51" s="12" customFormat="1" ht="11.25">
      <c r="B414" s="162"/>
      <c r="D414" s="158" t="s">
        <v>156</v>
      </c>
      <c r="E414" s="163" t="s">
        <v>1</v>
      </c>
      <c r="F414" s="164" t="s">
        <v>651</v>
      </c>
      <c r="H414" s="165">
        <v>11.88</v>
      </c>
      <c r="I414" s="166"/>
      <c r="L414" s="162"/>
      <c r="M414" s="167"/>
      <c r="N414" s="168"/>
      <c r="O414" s="168"/>
      <c r="P414" s="168"/>
      <c r="Q414" s="168"/>
      <c r="R414" s="168"/>
      <c r="S414" s="168"/>
      <c r="T414" s="169"/>
      <c r="AT414" s="163" t="s">
        <v>156</v>
      </c>
      <c r="AU414" s="163" t="s">
        <v>78</v>
      </c>
      <c r="AV414" s="12" t="s">
        <v>78</v>
      </c>
      <c r="AW414" s="12" t="s">
        <v>32</v>
      </c>
      <c r="AX414" s="12" t="s">
        <v>69</v>
      </c>
      <c r="AY414" s="163" t="s">
        <v>143</v>
      </c>
    </row>
    <row r="415" spans="2:51" s="12" customFormat="1" ht="11.25">
      <c r="B415" s="162"/>
      <c r="D415" s="158" t="s">
        <v>156</v>
      </c>
      <c r="E415" s="163" t="s">
        <v>1</v>
      </c>
      <c r="F415" s="164" t="s">
        <v>912</v>
      </c>
      <c r="H415" s="165">
        <v>18</v>
      </c>
      <c r="I415" s="166"/>
      <c r="L415" s="162"/>
      <c r="M415" s="167"/>
      <c r="N415" s="168"/>
      <c r="O415" s="168"/>
      <c r="P415" s="168"/>
      <c r="Q415" s="168"/>
      <c r="R415" s="168"/>
      <c r="S415" s="168"/>
      <c r="T415" s="169"/>
      <c r="AT415" s="163" t="s">
        <v>156</v>
      </c>
      <c r="AU415" s="163" t="s">
        <v>78</v>
      </c>
      <c r="AV415" s="12" t="s">
        <v>78</v>
      </c>
      <c r="AW415" s="12" t="s">
        <v>32</v>
      </c>
      <c r="AX415" s="12" t="s">
        <v>69</v>
      </c>
      <c r="AY415" s="163" t="s">
        <v>143</v>
      </c>
    </row>
    <row r="416" spans="2:51" s="14" customFormat="1" ht="11.25">
      <c r="B416" s="183"/>
      <c r="D416" s="158" t="s">
        <v>156</v>
      </c>
      <c r="E416" s="184" t="s">
        <v>1</v>
      </c>
      <c r="F416" s="185" t="s">
        <v>422</v>
      </c>
      <c r="H416" s="186">
        <v>236.24</v>
      </c>
      <c r="I416" s="187"/>
      <c r="L416" s="183"/>
      <c r="M416" s="188"/>
      <c r="N416" s="189"/>
      <c r="O416" s="189"/>
      <c r="P416" s="189"/>
      <c r="Q416" s="189"/>
      <c r="R416" s="189"/>
      <c r="S416" s="189"/>
      <c r="T416" s="190"/>
      <c r="AT416" s="184" t="s">
        <v>156</v>
      </c>
      <c r="AU416" s="184" t="s">
        <v>78</v>
      </c>
      <c r="AV416" s="14" t="s">
        <v>150</v>
      </c>
      <c r="AW416" s="14" t="s">
        <v>32</v>
      </c>
      <c r="AX416" s="14" t="s">
        <v>76</v>
      </c>
      <c r="AY416" s="184" t="s">
        <v>143</v>
      </c>
    </row>
    <row r="417" spans="2:65" s="1" customFormat="1" ht="16.5" customHeight="1">
      <c r="B417" s="145"/>
      <c r="C417" s="146" t="s">
        <v>718</v>
      </c>
      <c r="D417" s="146" t="s">
        <v>145</v>
      </c>
      <c r="E417" s="147" t="s">
        <v>654</v>
      </c>
      <c r="F417" s="148" t="s">
        <v>655</v>
      </c>
      <c r="G417" s="149" t="s">
        <v>222</v>
      </c>
      <c r="H417" s="150">
        <v>49.704</v>
      </c>
      <c r="I417" s="151"/>
      <c r="J417" s="152">
        <f>ROUND(I417*H417,2)</f>
        <v>0</v>
      </c>
      <c r="K417" s="148" t="s">
        <v>149</v>
      </c>
      <c r="L417" s="30"/>
      <c r="M417" s="153" t="s">
        <v>1</v>
      </c>
      <c r="N417" s="154" t="s">
        <v>40</v>
      </c>
      <c r="O417" s="49"/>
      <c r="P417" s="155">
        <f>O417*H417</f>
        <v>0</v>
      </c>
      <c r="Q417" s="155">
        <v>0.00063</v>
      </c>
      <c r="R417" s="155">
        <f>Q417*H417</f>
        <v>0.031313520000000004</v>
      </c>
      <c r="S417" s="155">
        <v>0</v>
      </c>
      <c r="T417" s="156">
        <f>S417*H417</f>
        <v>0</v>
      </c>
      <c r="AR417" s="16" t="s">
        <v>150</v>
      </c>
      <c r="AT417" s="16" t="s">
        <v>145</v>
      </c>
      <c r="AU417" s="16" t="s">
        <v>78</v>
      </c>
      <c r="AY417" s="16" t="s">
        <v>143</v>
      </c>
      <c r="BE417" s="157">
        <f>IF(N417="základní",J417,0)</f>
        <v>0</v>
      </c>
      <c r="BF417" s="157">
        <f>IF(N417="snížená",J417,0)</f>
        <v>0</v>
      </c>
      <c r="BG417" s="157">
        <f>IF(N417="zákl. přenesená",J417,0)</f>
        <v>0</v>
      </c>
      <c r="BH417" s="157">
        <f>IF(N417="sníž. přenesená",J417,0)</f>
        <v>0</v>
      </c>
      <c r="BI417" s="157">
        <f>IF(N417="nulová",J417,0)</f>
        <v>0</v>
      </c>
      <c r="BJ417" s="16" t="s">
        <v>76</v>
      </c>
      <c r="BK417" s="157">
        <f>ROUND(I417*H417,2)</f>
        <v>0</v>
      </c>
      <c r="BL417" s="16" t="s">
        <v>150</v>
      </c>
      <c r="BM417" s="16" t="s">
        <v>656</v>
      </c>
    </row>
    <row r="418" spans="2:47" s="1" customFormat="1" ht="19.5">
      <c r="B418" s="30"/>
      <c r="D418" s="158" t="s">
        <v>152</v>
      </c>
      <c r="F418" s="159" t="s">
        <v>657</v>
      </c>
      <c r="I418" s="91"/>
      <c r="L418" s="30"/>
      <c r="M418" s="160"/>
      <c r="N418" s="49"/>
      <c r="O418" s="49"/>
      <c r="P418" s="49"/>
      <c r="Q418" s="49"/>
      <c r="R418" s="49"/>
      <c r="S418" s="49"/>
      <c r="T418" s="50"/>
      <c r="AT418" s="16" t="s">
        <v>152</v>
      </c>
      <c r="AU418" s="16" t="s">
        <v>78</v>
      </c>
    </row>
    <row r="419" spans="2:47" s="1" customFormat="1" ht="19.5">
      <c r="B419" s="30"/>
      <c r="D419" s="158" t="s">
        <v>154</v>
      </c>
      <c r="F419" s="161" t="s">
        <v>410</v>
      </c>
      <c r="I419" s="91"/>
      <c r="L419" s="30"/>
      <c r="M419" s="160"/>
      <c r="N419" s="49"/>
      <c r="O419" s="49"/>
      <c r="P419" s="49"/>
      <c r="Q419" s="49"/>
      <c r="R419" s="49"/>
      <c r="S419" s="49"/>
      <c r="T419" s="50"/>
      <c r="AT419" s="16" t="s">
        <v>154</v>
      </c>
      <c r="AU419" s="16" t="s">
        <v>78</v>
      </c>
    </row>
    <row r="420" spans="2:51" s="13" customFormat="1" ht="11.25">
      <c r="B420" s="170"/>
      <c r="D420" s="158" t="s">
        <v>156</v>
      </c>
      <c r="E420" s="171" t="s">
        <v>1</v>
      </c>
      <c r="F420" s="172" t="s">
        <v>658</v>
      </c>
      <c r="H420" s="171" t="s">
        <v>1</v>
      </c>
      <c r="I420" s="173"/>
      <c r="L420" s="170"/>
      <c r="M420" s="174"/>
      <c r="N420" s="175"/>
      <c r="O420" s="175"/>
      <c r="P420" s="175"/>
      <c r="Q420" s="175"/>
      <c r="R420" s="175"/>
      <c r="S420" s="175"/>
      <c r="T420" s="176"/>
      <c r="AT420" s="171" t="s">
        <v>156</v>
      </c>
      <c r="AU420" s="171" t="s">
        <v>78</v>
      </c>
      <c r="AV420" s="13" t="s">
        <v>76</v>
      </c>
      <c r="AW420" s="13" t="s">
        <v>32</v>
      </c>
      <c r="AX420" s="13" t="s">
        <v>69</v>
      </c>
      <c r="AY420" s="171" t="s">
        <v>143</v>
      </c>
    </row>
    <row r="421" spans="2:51" s="13" customFormat="1" ht="11.25">
      <c r="B421" s="170"/>
      <c r="D421" s="158" t="s">
        <v>156</v>
      </c>
      <c r="E421" s="171" t="s">
        <v>1</v>
      </c>
      <c r="F421" s="172" t="s">
        <v>904</v>
      </c>
      <c r="H421" s="171" t="s">
        <v>1</v>
      </c>
      <c r="I421" s="173"/>
      <c r="L421" s="170"/>
      <c r="M421" s="174"/>
      <c r="N421" s="175"/>
      <c r="O421" s="175"/>
      <c r="P421" s="175"/>
      <c r="Q421" s="175"/>
      <c r="R421" s="175"/>
      <c r="S421" s="175"/>
      <c r="T421" s="176"/>
      <c r="AT421" s="171" t="s">
        <v>156</v>
      </c>
      <c r="AU421" s="171" t="s">
        <v>78</v>
      </c>
      <c r="AV421" s="13" t="s">
        <v>76</v>
      </c>
      <c r="AW421" s="13" t="s">
        <v>32</v>
      </c>
      <c r="AX421" s="13" t="s">
        <v>69</v>
      </c>
      <c r="AY421" s="171" t="s">
        <v>143</v>
      </c>
    </row>
    <row r="422" spans="2:51" s="12" customFormat="1" ht="11.25">
      <c r="B422" s="162"/>
      <c r="D422" s="158" t="s">
        <v>156</v>
      </c>
      <c r="E422" s="163" t="s">
        <v>1</v>
      </c>
      <c r="F422" s="164" t="s">
        <v>913</v>
      </c>
      <c r="H422" s="165">
        <v>42.24</v>
      </c>
      <c r="I422" s="166"/>
      <c r="L422" s="162"/>
      <c r="M422" s="167"/>
      <c r="N422" s="168"/>
      <c r="O422" s="168"/>
      <c r="P422" s="168"/>
      <c r="Q422" s="168"/>
      <c r="R422" s="168"/>
      <c r="S422" s="168"/>
      <c r="T422" s="169"/>
      <c r="AT422" s="163" t="s">
        <v>156</v>
      </c>
      <c r="AU422" s="163" t="s">
        <v>78</v>
      </c>
      <c r="AV422" s="12" t="s">
        <v>78</v>
      </c>
      <c r="AW422" s="12" t="s">
        <v>32</v>
      </c>
      <c r="AX422" s="12" t="s">
        <v>69</v>
      </c>
      <c r="AY422" s="163" t="s">
        <v>143</v>
      </c>
    </row>
    <row r="423" spans="2:51" s="13" customFormat="1" ht="11.25">
      <c r="B423" s="170"/>
      <c r="D423" s="158" t="s">
        <v>156</v>
      </c>
      <c r="E423" s="171" t="s">
        <v>1</v>
      </c>
      <c r="F423" s="172" t="s">
        <v>626</v>
      </c>
      <c r="H423" s="171" t="s">
        <v>1</v>
      </c>
      <c r="I423" s="173"/>
      <c r="L423" s="170"/>
      <c r="M423" s="174"/>
      <c r="N423" s="175"/>
      <c r="O423" s="175"/>
      <c r="P423" s="175"/>
      <c r="Q423" s="175"/>
      <c r="R423" s="175"/>
      <c r="S423" s="175"/>
      <c r="T423" s="176"/>
      <c r="AT423" s="171" t="s">
        <v>156</v>
      </c>
      <c r="AU423" s="171" t="s">
        <v>78</v>
      </c>
      <c r="AV423" s="13" t="s">
        <v>76</v>
      </c>
      <c r="AW423" s="13" t="s">
        <v>32</v>
      </c>
      <c r="AX423" s="13" t="s">
        <v>69</v>
      </c>
      <c r="AY423" s="171" t="s">
        <v>143</v>
      </c>
    </row>
    <row r="424" spans="2:51" s="12" customFormat="1" ht="11.25">
      <c r="B424" s="162"/>
      <c r="D424" s="158" t="s">
        <v>156</v>
      </c>
      <c r="E424" s="163" t="s">
        <v>1</v>
      </c>
      <c r="F424" s="164" t="s">
        <v>660</v>
      </c>
      <c r="H424" s="165">
        <v>3.864</v>
      </c>
      <c r="I424" s="166"/>
      <c r="L424" s="162"/>
      <c r="M424" s="167"/>
      <c r="N424" s="168"/>
      <c r="O424" s="168"/>
      <c r="P424" s="168"/>
      <c r="Q424" s="168"/>
      <c r="R424" s="168"/>
      <c r="S424" s="168"/>
      <c r="T424" s="169"/>
      <c r="AT424" s="163" t="s">
        <v>156</v>
      </c>
      <c r="AU424" s="163" t="s">
        <v>78</v>
      </c>
      <c r="AV424" s="12" t="s">
        <v>78</v>
      </c>
      <c r="AW424" s="12" t="s">
        <v>32</v>
      </c>
      <c r="AX424" s="12" t="s">
        <v>69</v>
      </c>
      <c r="AY424" s="163" t="s">
        <v>143</v>
      </c>
    </row>
    <row r="425" spans="2:51" s="12" customFormat="1" ht="11.25">
      <c r="B425" s="162"/>
      <c r="D425" s="158" t="s">
        <v>156</v>
      </c>
      <c r="E425" s="163" t="s">
        <v>1</v>
      </c>
      <c r="F425" s="164" t="s">
        <v>914</v>
      </c>
      <c r="H425" s="165">
        <v>3.6</v>
      </c>
      <c r="I425" s="166"/>
      <c r="L425" s="162"/>
      <c r="M425" s="167"/>
      <c r="N425" s="168"/>
      <c r="O425" s="168"/>
      <c r="P425" s="168"/>
      <c r="Q425" s="168"/>
      <c r="R425" s="168"/>
      <c r="S425" s="168"/>
      <c r="T425" s="169"/>
      <c r="AT425" s="163" t="s">
        <v>156</v>
      </c>
      <c r="AU425" s="163" t="s">
        <v>78</v>
      </c>
      <c r="AV425" s="12" t="s">
        <v>78</v>
      </c>
      <c r="AW425" s="12" t="s">
        <v>32</v>
      </c>
      <c r="AX425" s="12" t="s">
        <v>69</v>
      </c>
      <c r="AY425" s="163" t="s">
        <v>143</v>
      </c>
    </row>
    <row r="426" spans="2:51" s="14" customFormat="1" ht="11.25">
      <c r="B426" s="183"/>
      <c r="D426" s="158" t="s">
        <v>156</v>
      </c>
      <c r="E426" s="184" t="s">
        <v>1</v>
      </c>
      <c r="F426" s="185" t="s">
        <v>422</v>
      </c>
      <c r="H426" s="186">
        <v>49.704</v>
      </c>
      <c r="I426" s="187"/>
      <c r="L426" s="183"/>
      <c r="M426" s="188"/>
      <c r="N426" s="189"/>
      <c r="O426" s="189"/>
      <c r="P426" s="189"/>
      <c r="Q426" s="189"/>
      <c r="R426" s="189"/>
      <c r="S426" s="189"/>
      <c r="T426" s="190"/>
      <c r="AT426" s="184" t="s">
        <v>156</v>
      </c>
      <c r="AU426" s="184" t="s">
        <v>78</v>
      </c>
      <c r="AV426" s="14" t="s">
        <v>150</v>
      </c>
      <c r="AW426" s="14" t="s">
        <v>32</v>
      </c>
      <c r="AX426" s="14" t="s">
        <v>76</v>
      </c>
      <c r="AY426" s="184" t="s">
        <v>143</v>
      </c>
    </row>
    <row r="427" spans="2:65" s="1" customFormat="1" ht="16.5" customHeight="1">
      <c r="B427" s="145"/>
      <c r="C427" s="146" t="s">
        <v>724</v>
      </c>
      <c r="D427" s="146" t="s">
        <v>145</v>
      </c>
      <c r="E427" s="147" t="s">
        <v>663</v>
      </c>
      <c r="F427" s="148" t="s">
        <v>664</v>
      </c>
      <c r="G427" s="149" t="s">
        <v>222</v>
      </c>
      <c r="H427" s="150">
        <v>21.6</v>
      </c>
      <c r="I427" s="151"/>
      <c r="J427" s="152">
        <f>ROUND(I427*H427,2)</f>
        <v>0</v>
      </c>
      <c r="K427" s="148" t="s">
        <v>149</v>
      </c>
      <c r="L427" s="30"/>
      <c r="M427" s="153" t="s">
        <v>1</v>
      </c>
      <c r="N427" s="154" t="s">
        <v>40</v>
      </c>
      <c r="O427" s="49"/>
      <c r="P427" s="155">
        <f>O427*H427</f>
        <v>0</v>
      </c>
      <c r="Q427" s="155">
        <v>0.00158</v>
      </c>
      <c r="R427" s="155">
        <f>Q427*H427</f>
        <v>0.034128000000000006</v>
      </c>
      <c r="S427" s="155">
        <v>0</v>
      </c>
      <c r="T427" s="156">
        <f>S427*H427</f>
        <v>0</v>
      </c>
      <c r="AR427" s="16" t="s">
        <v>150</v>
      </c>
      <c r="AT427" s="16" t="s">
        <v>145</v>
      </c>
      <c r="AU427" s="16" t="s">
        <v>78</v>
      </c>
      <c r="AY427" s="16" t="s">
        <v>143</v>
      </c>
      <c r="BE427" s="157">
        <f>IF(N427="základní",J427,0)</f>
        <v>0</v>
      </c>
      <c r="BF427" s="157">
        <f>IF(N427="snížená",J427,0)</f>
        <v>0</v>
      </c>
      <c r="BG427" s="157">
        <f>IF(N427="zákl. přenesená",J427,0)</f>
        <v>0</v>
      </c>
      <c r="BH427" s="157">
        <f>IF(N427="sníž. přenesená",J427,0)</f>
        <v>0</v>
      </c>
      <c r="BI427" s="157">
        <f>IF(N427="nulová",J427,0)</f>
        <v>0</v>
      </c>
      <c r="BJ427" s="16" t="s">
        <v>76</v>
      </c>
      <c r="BK427" s="157">
        <f>ROUND(I427*H427,2)</f>
        <v>0</v>
      </c>
      <c r="BL427" s="16" t="s">
        <v>150</v>
      </c>
      <c r="BM427" s="16" t="s">
        <v>665</v>
      </c>
    </row>
    <row r="428" spans="2:47" s="1" customFormat="1" ht="19.5">
      <c r="B428" s="30"/>
      <c r="D428" s="158" t="s">
        <v>152</v>
      </c>
      <c r="F428" s="159" t="s">
        <v>666</v>
      </c>
      <c r="I428" s="91"/>
      <c r="L428" s="30"/>
      <c r="M428" s="160"/>
      <c r="N428" s="49"/>
      <c r="O428" s="49"/>
      <c r="P428" s="49"/>
      <c r="Q428" s="49"/>
      <c r="R428" s="49"/>
      <c r="S428" s="49"/>
      <c r="T428" s="50"/>
      <c r="AT428" s="16" t="s">
        <v>152</v>
      </c>
      <c r="AU428" s="16" t="s">
        <v>78</v>
      </c>
    </row>
    <row r="429" spans="2:47" s="1" customFormat="1" ht="19.5">
      <c r="B429" s="30"/>
      <c r="D429" s="158" t="s">
        <v>154</v>
      </c>
      <c r="F429" s="161" t="s">
        <v>410</v>
      </c>
      <c r="I429" s="91"/>
      <c r="L429" s="30"/>
      <c r="M429" s="160"/>
      <c r="N429" s="49"/>
      <c r="O429" s="49"/>
      <c r="P429" s="49"/>
      <c r="Q429" s="49"/>
      <c r="R429" s="49"/>
      <c r="S429" s="49"/>
      <c r="T429" s="50"/>
      <c r="AT429" s="16" t="s">
        <v>154</v>
      </c>
      <c r="AU429" s="16" t="s">
        <v>78</v>
      </c>
    </row>
    <row r="430" spans="2:51" s="13" customFormat="1" ht="11.25">
      <c r="B430" s="170"/>
      <c r="D430" s="158" t="s">
        <v>156</v>
      </c>
      <c r="E430" s="171" t="s">
        <v>1</v>
      </c>
      <c r="F430" s="172" t="s">
        <v>915</v>
      </c>
      <c r="H430" s="171" t="s">
        <v>1</v>
      </c>
      <c r="I430" s="173"/>
      <c r="L430" s="170"/>
      <c r="M430" s="174"/>
      <c r="N430" s="175"/>
      <c r="O430" s="175"/>
      <c r="P430" s="175"/>
      <c r="Q430" s="175"/>
      <c r="R430" s="175"/>
      <c r="S430" s="175"/>
      <c r="T430" s="176"/>
      <c r="AT430" s="171" t="s">
        <v>156</v>
      </c>
      <c r="AU430" s="171" t="s">
        <v>78</v>
      </c>
      <c r="AV430" s="13" t="s">
        <v>76</v>
      </c>
      <c r="AW430" s="13" t="s">
        <v>32</v>
      </c>
      <c r="AX430" s="13" t="s">
        <v>69</v>
      </c>
      <c r="AY430" s="171" t="s">
        <v>143</v>
      </c>
    </row>
    <row r="431" spans="2:51" s="12" customFormat="1" ht="11.25">
      <c r="B431" s="162"/>
      <c r="D431" s="158" t="s">
        <v>156</v>
      </c>
      <c r="E431" s="163" t="s">
        <v>1</v>
      </c>
      <c r="F431" s="164" t="s">
        <v>868</v>
      </c>
      <c r="H431" s="165">
        <v>21.6</v>
      </c>
      <c r="I431" s="166"/>
      <c r="L431" s="162"/>
      <c r="M431" s="167"/>
      <c r="N431" s="168"/>
      <c r="O431" s="168"/>
      <c r="P431" s="168"/>
      <c r="Q431" s="168"/>
      <c r="R431" s="168"/>
      <c r="S431" s="168"/>
      <c r="T431" s="169"/>
      <c r="AT431" s="163" t="s">
        <v>156</v>
      </c>
      <c r="AU431" s="163" t="s">
        <v>78</v>
      </c>
      <c r="AV431" s="12" t="s">
        <v>78</v>
      </c>
      <c r="AW431" s="12" t="s">
        <v>32</v>
      </c>
      <c r="AX431" s="12" t="s">
        <v>76</v>
      </c>
      <c r="AY431" s="163" t="s">
        <v>143</v>
      </c>
    </row>
    <row r="432" spans="2:65" s="1" customFormat="1" ht="16.5" customHeight="1">
      <c r="B432" s="145"/>
      <c r="C432" s="146" t="s">
        <v>731</v>
      </c>
      <c r="D432" s="146" t="s">
        <v>145</v>
      </c>
      <c r="E432" s="147" t="s">
        <v>669</v>
      </c>
      <c r="F432" s="148" t="s">
        <v>670</v>
      </c>
      <c r="G432" s="149" t="s">
        <v>222</v>
      </c>
      <c r="H432" s="150">
        <v>10.8</v>
      </c>
      <c r="I432" s="151"/>
      <c r="J432" s="152">
        <f>ROUND(I432*H432,2)</f>
        <v>0</v>
      </c>
      <c r="K432" s="148" t="s">
        <v>149</v>
      </c>
      <c r="L432" s="30"/>
      <c r="M432" s="153" t="s">
        <v>1</v>
      </c>
      <c r="N432" s="154" t="s">
        <v>40</v>
      </c>
      <c r="O432" s="49"/>
      <c r="P432" s="155">
        <f>O432*H432</f>
        <v>0</v>
      </c>
      <c r="Q432" s="155">
        <v>0.00142</v>
      </c>
      <c r="R432" s="155">
        <f>Q432*H432</f>
        <v>0.015336</v>
      </c>
      <c r="S432" s="155">
        <v>0</v>
      </c>
      <c r="T432" s="156">
        <f>S432*H432</f>
        <v>0</v>
      </c>
      <c r="AR432" s="16" t="s">
        <v>150</v>
      </c>
      <c r="AT432" s="16" t="s">
        <v>145</v>
      </c>
      <c r="AU432" s="16" t="s">
        <v>78</v>
      </c>
      <c r="AY432" s="16" t="s">
        <v>143</v>
      </c>
      <c r="BE432" s="157">
        <f>IF(N432="základní",J432,0)</f>
        <v>0</v>
      </c>
      <c r="BF432" s="157">
        <f>IF(N432="snížená",J432,0)</f>
        <v>0</v>
      </c>
      <c r="BG432" s="157">
        <f>IF(N432="zákl. přenesená",J432,0)</f>
        <v>0</v>
      </c>
      <c r="BH432" s="157">
        <f>IF(N432="sníž. přenesená",J432,0)</f>
        <v>0</v>
      </c>
      <c r="BI432" s="157">
        <f>IF(N432="nulová",J432,0)</f>
        <v>0</v>
      </c>
      <c r="BJ432" s="16" t="s">
        <v>76</v>
      </c>
      <c r="BK432" s="157">
        <f>ROUND(I432*H432,2)</f>
        <v>0</v>
      </c>
      <c r="BL432" s="16" t="s">
        <v>150</v>
      </c>
      <c r="BM432" s="16" t="s">
        <v>671</v>
      </c>
    </row>
    <row r="433" spans="2:47" s="1" customFormat="1" ht="11.25">
      <c r="B433" s="30"/>
      <c r="D433" s="158" t="s">
        <v>152</v>
      </c>
      <c r="F433" s="159" t="s">
        <v>672</v>
      </c>
      <c r="I433" s="91"/>
      <c r="L433" s="30"/>
      <c r="M433" s="160"/>
      <c r="N433" s="49"/>
      <c r="O433" s="49"/>
      <c r="P433" s="49"/>
      <c r="Q433" s="49"/>
      <c r="R433" s="49"/>
      <c r="S433" s="49"/>
      <c r="T433" s="50"/>
      <c r="AT433" s="16" t="s">
        <v>152</v>
      </c>
      <c r="AU433" s="16" t="s">
        <v>78</v>
      </c>
    </row>
    <row r="434" spans="2:47" s="1" customFormat="1" ht="19.5">
      <c r="B434" s="30"/>
      <c r="D434" s="158" t="s">
        <v>154</v>
      </c>
      <c r="F434" s="161" t="s">
        <v>410</v>
      </c>
      <c r="I434" s="91"/>
      <c r="L434" s="30"/>
      <c r="M434" s="160"/>
      <c r="N434" s="49"/>
      <c r="O434" s="49"/>
      <c r="P434" s="49"/>
      <c r="Q434" s="49"/>
      <c r="R434" s="49"/>
      <c r="S434" s="49"/>
      <c r="T434" s="50"/>
      <c r="AT434" s="16" t="s">
        <v>154</v>
      </c>
      <c r="AU434" s="16" t="s">
        <v>78</v>
      </c>
    </row>
    <row r="435" spans="2:51" s="13" customFormat="1" ht="11.25">
      <c r="B435" s="170"/>
      <c r="D435" s="158" t="s">
        <v>156</v>
      </c>
      <c r="E435" s="171" t="s">
        <v>1</v>
      </c>
      <c r="F435" s="172" t="s">
        <v>916</v>
      </c>
      <c r="H435" s="171" t="s">
        <v>1</v>
      </c>
      <c r="I435" s="173"/>
      <c r="L435" s="170"/>
      <c r="M435" s="174"/>
      <c r="N435" s="175"/>
      <c r="O435" s="175"/>
      <c r="P435" s="175"/>
      <c r="Q435" s="175"/>
      <c r="R435" s="175"/>
      <c r="S435" s="175"/>
      <c r="T435" s="176"/>
      <c r="AT435" s="171" t="s">
        <v>156</v>
      </c>
      <c r="AU435" s="171" t="s">
        <v>78</v>
      </c>
      <c r="AV435" s="13" t="s">
        <v>76</v>
      </c>
      <c r="AW435" s="13" t="s">
        <v>32</v>
      </c>
      <c r="AX435" s="13" t="s">
        <v>69</v>
      </c>
      <c r="AY435" s="171" t="s">
        <v>143</v>
      </c>
    </row>
    <row r="436" spans="2:51" s="12" customFormat="1" ht="11.25">
      <c r="B436" s="162"/>
      <c r="D436" s="158" t="s">
        <v>156</v>
      </c>
      <c r="E436" s="163" t="s">
        <v>1</v>
      </c>
      <c r="F436" s="164" t="s">
        <v>917</v>
      </c>
      <c r="H436" s="165">
        <v>10.8</v>
      </c>
      <c r="I436" s="166"/>
      <c r="L436" s="162"/>
      <c r="M436" s="167"/>
      <c r="N436" s="168"/>
      <c r="O436" s="168"/>
      <c r="P436" s="168"/>
      <c r="Q436" s="168"/>
      <c r="R436" s="168"/>
      <c r="S436" s="168"/>
      <c r="T436" s="169"/>
      <c r="AT436" s="163" t="s">
        <v>156</v>
      </c>
      <c r="AU436" s="163" t="s">
        <v>78</v>
      </c>
      <c r="AV436" s="12" t="s">
        <v>78</v>
      </c>
      <c r="AW436" s="12" t="s">
        <v>32</v>
      </c>
      <c r="AX436" s="12" t="s">
        <v>76</v>
      </c>
      <c r="AY436" s="163" t="s">
        <v>143</v>
      </c>
    </row>
    <row r="437" spans="2:65" s="1" customFormat="1" ht="16.5" customHeight="1">
      <c r="B437" s="145"/>
      <c r="C437" s="146" t="s">
        <v>737</v>
      </c>
      <c r="D437" s="146" t="s">
        <v>145</v>
      </c>
      <c r="E437" s="147" t="s">
        <v>676</v>
      </c>
      <c r="F437" s="148" t="s">
        <v>677</v>
      </c>
      <c r="G437" s="149" t="s">
        <v>381</v>
      </c>
      <c r="H437" s="150">
        <v>202</v>
      </c>
      <c r="I437" s="151"/>
      <c r="J437" s="152">
        <f>ROUND(I437*H437,2)</f>
        <v>0</v>
      </c>
      <c r="K437" s="148" t="s">
        <v>149</v>
      </c>
      <c r="L437" s="30"/>
      <c r="M437" s="153" t="s">
        <v>1</v>
      </c>
      <c r="N437" s="154" t="s">
        <v>40</v>
      </c>
      <c r="O437" s="49"/>
      <c r="P437" s="155">
        <f>O437*H437</f>
        <v>0</v>
      </c>
      <c r="Q437" s="155">
        <v>0.00232</v>
      </c>
      <c r="R437" s="155">
        <f>Q437*H437</f>
        <v>0.46864</v>
      </c>
      <c r="S437" s="155">
        <v>0</v>
      </c>
      <c r="T437" s="156">
        <f>S437*H437</f>
        <v>0</v>
      </c>
      <c r="AR437" s="16" t="s">
        <v>150</v>
      </c>
      <c r="AT437" s="16" t="s">
        <v>145</v>
      </c>
      <c r="AU437" s="16" t="s">
        <v>78</v>
      </c>
      <c r="AY437" s="16" t="s">
        <v>143</v>
      </c>
      <c r="BE437" s="157">
        <f>IF(N437="základní",J437,0)</f>
        <v>0</v>
      </c>
      <c r="BF437" s="157">
        <f>IF(N437="snížená",J437,0)</f>
        <v>0</v>
      </c>
      <c r="BG437" s="157">
        <f>IF(N437="zákl. přenesená",J437,0)</f>
        <v>0</v>
      </c>
      <c r="BH437" s="157">
        <f>IF(N437="sníž. přenesená",J437,0)</f>
        <v>0</v>
      </c>
      <c r="BI437" s="157">
        <f>IF(N437="nulová",J437,0)</f>
        <v>0</v>
      </c>
      <c r="BJ437" s="16" t="s">
        <v>76</v>
      </c>
      <c r="BK437" s="157">
        <f>ROUND(I437*H437,2)</f>
        <v>0</v>
      </c>
      <c r="BL437" s="16" t="s">
        <v>150</v>
      </c>
      <c r="BM437" s="16" t="s">
        <v>678</v>
      </c>
    </row>
    <row r="438" spans="2:47" s="1" customFormat="1" ht="19.5">
      <c r="B438" s="30"/>
      <c r="D438" s="158" t="s">
        <v>152</v>
      </c>
      <c r="F438" s="159" t="s">
        <v>679</v>
      </c>
      <c r="I438" s="91"/>
      <c r="L438" s="30"/>
      <c r="M438" s="160"/>
      <c r="N438" s="49"/>
      <c r="O438" s="49"/>
      <c r="P438" s="49"/>
      <c r="Q438" s="49"/>
      <c r="R438" s="49"/>
      <c r="S438" s="49"/>
      <c r="T438" s="50"/>
      <c r="AT438" s="16" t="s">
        <v>152</v>
      </c>
      <c r="AU438" s="16" t="s">
        <v>78</v>
      </c>
    </row>
    <row r="439" spans="2:47" s="1" customFormat="1" ht="19.5">
      <c r="B439" s="30"/>
      <c r="D439" s="158" t="s">
        <v>154</v>
      </c>
      <c r="F439" s="161" t="s">
        <v>410</v>
      </c>
      <c r="I439" s="91"/>
      <c r="L439" s="30"/>
      <c r="M439" s="160"/>
      <c r="N439" s="49"/>
      <c r="O439" s="49"/>
      <c r="P439" s="49"/>
      <c r="Q439" s="49"/>
      <c r="R439" s="49"/>
      <c r="S439" s="49"/>
      <c r="T439" s="50"/>
      <c r="AT439" s="16" t="s">
        <v>154</v>
      </c>
      <c r="AU439" s="16" t="s">
        <v>78</v>
      </c>
    </row>
    <row r="440" spans="2:51" s="13" customFormat="1" ht="11.25">
      <c r="B440" s="170"/>
      <c r="D440" s="158" t="s">
        <v>156</v>
      </c>
      <c r="E440" s="171" t="s">
        <v>1</v>
      </c>
      <c r="F440" s="172" t="s">
        <v>828</v>
      </c>
      <c r="H440" s="171" t="s">
        <v>1</v>
      </c>
      <c r="I440" s="173"/>
      <c r="L440" s="170"/>
      <c r="M440" s="174"/>
      <c r="N440" s="175"/>
      <c r="O440" s="175"/>
      <c r="P440" s="175"/>
      <c r="Q440" s="175"/>
      <c r="R440" s="175"/>
      <c r="S440" s="175"/>
      <c r="T440" s="176"/>
      <c r="AT440" s="171" t="s">
        <v>156</v>
      </c>
      <c r="AU440" s="171" t="s">
        <v>78</v>
      </c>
      <c r="AV440" s="13" t="s">
        <v>76</v>
      </c>
      <c r="AW440" s="13" t="s">
        <v>32</v>
      </c>
      <c r="AX440" s="13" t="s">
        <v>69</v>
      </c>
      <c r="AY440" s="171" t="s">
        <v>143</v>
      </c>
    </row>
    <row r="441" spans="2:51" s="12" customFormat="1" ht="11.25">
      <c r="B441" s="162"/>
      <c r="D441" s="158" t="s">
        <v>156</v>
      </c>
      <c r="E441" s="163" t="s">
        <v>1</v>
      </c>
      <c r="F441" s="164" t="s">
        <v>827</v>
      </c>
      <c r="H441" s="165">
        <v>184</v>
      </c>
      <c r="I441" s="166"/>
      <c r="L441" s="162"/>
      <c r="M441" s="167"/>
      <c r="N441" s="168"/>
      <c r="O441" s="168"/>
      <c r="P441" s="168"/>
      <c r="Q441" s="168"/>
      <c r="R441" s="168"/>
      <c r="S441" s="168"/>
      <c r="T441" s="169"/>
      <c r="AT441" s="163" t="s">
        <v>156</v>
      </c>
      <c r="AU441" s="163" t="s">
        <v>78</v>
      </c>
      <c r="AV441" s="12" t="s">
        <v>78</v>
      </c>
      <c r="AW441" s="12" t="s">
        <v>32</v>
      </c>
      <c r="AX441" s="12" t="s">
        <v>69</v>
      </c>
      <c r="AY441" s="163" t="s">
        <v>143</v>
      </c>
    </row>
    <row r="442" spans="2:51" s="13" customFormat="1" ht="11.25">
      <c r="B442" s="170"/>
      <c r="D442" s="158" t="s">
        <v>156</v>
      </c>
      <c r="E442" s="171" t="s">
        <v>1</v>
      </c>
      <c r="F442" s="172" t="s">
        <v>830</v>
      </c>
      <c r="H442" s="171" t="s">
        <v>1</v>
      </c>
      <c r="I442" s="173"/>
      <c r="L442" s="170"/>
      <c r="M442" s="174"/>
      <c r="N442" s="175"/>
      <c r="O442" s="175"/>
      <c r="P442" s="175"/>
      <c r="Q442" s="175"/>
      <c r="R442" s="175"/>
      <c r="S442" s="175"/>
      <c r="T442" s="176"/>
      <c r="AT442" s="171" t="s">
        <v>156</v>
      </c>
      <c r="AU442" s="171" t="s">
        <v>78</v>
      </c>
      <c r="AV442" s="13" t="s">
        <v>76</v>
      </c>
      <c r="AW442" s="13" t="s">
        <v>32</v>
      </c>
      <c r="AX442" s="13" t="s">
        <v>69</v>
      </c>
      <c r="AY442" s="171" t="s">
        <v>143</v>
      </c>
    </row>
    <row r="443" spans="2:51" s="12" customFormat="1" ht="11.25">
      <c r="B443" s="162"/>
      <c r="D443" s="158" t="s">
        <v>156</v>
      </c>
      <c r="E443" s="163" t="s">
        <v>1</v>
      </c>
      <c r="F443" s="164" t="s">
        <v>355</v>
      </c>
      <c r="H443" s="165">
        <v>18</v>
      </c>
      <c r="I443" s="166"/>
      <c r="L443" s="162"/>
      <c r="M443" s="167"/>
      <c r="N443" s="168"/>
      <c r="O443" s="168"/>
      <c r="P443" s="168"/>
      <c r="Q443" s="168"/>
      <c r="R443" s="168"/>
      <c r="S443" s="168"/>
      <c r="T443" s="169"/>
      <c r="AT443" s="163" t="s">
        <v>156</v>
      </c>
      <c r="AU443" s="163" t="s">
        <v>78</v>
      </c>
      <c r="AV443" s="12" t="s">
        <v>78</v>
      </c>
      <c r="AW443" s="12" t="s">
        <v>32</v>
      </c>
      <c r="AX443" s="12" t="s">
        <v>69</v>
      </c>
      <c r="AY443" s="163" t="s">
        <v>143</v>
      </c>
    </row>
    <row r="444" spans="2:51" s="14" customFormat="1" ht="11.25">
      <c r="B444" s="183"/>
      <c r="D444" s="158" t="s">
        <v>156</v>
      </c>
      <c r="E444" s="184" t="s">
        <v>1</v>
      </c>
      <c r="F444" s="185" t="s">
        <v>422</v>
      </c>
      <c r="H444" s="186">
        <v>202</v>
      </c>
      <c r="I444" s="187"/>
      <c r="L444" s="183"/>
      <c r="M444" s="188"/>
      <c r="N444" s="189"/>
      <c r="O444" s="189"/>
      <c r="P444" s="189"/>
      <c r="Q444" s="189"/>
      <c r="R444" s="189"/>
      <c r="S444" s="189"/>
      <c r="T444" s="190"/>
      <c r="AT444" s="184" t="s">
        <v>156</v>
      </c>
      <c r="AU444" s="184" t="s">
        <v>78</v>
      </c>
      <c r="AV444" s="14" t="s">
        <v>150</v>
      </c>
      <c r="AW444" s="14" t="s">
        <v>32</v>
      </c>
      <c r="AX444" s="14" t="s">
        <v>76</v>
      </c>
      <c r="AY444" s="184" t="s">
        <v>143</v>
      </c>
    </row>
    <row r="445" spans="2:65" s="1" customFormat="1" ht="16.5" customHeight="1">
      <c r="B445" s="145"/>
      <c r="C445" s="146" t="s">
        <v>743</v>
      </c>
      <c r="D445" s="146" t="s">
        <v>145</v>
      </c>
      <c r="E445" s="147" t="s">
        <v>682</v>
      </c>
      <c r="F445" s="148" t="s">
        <v>683</v>
      </c>
      <c r="G445" s="149" t="s">
        <v>235</v>
      </c>
      <c r="H445" s="150">
        <v>96</v>
      </c>
      <c r="I445" s="151"/>
      <c r="J445" s="152">
        <f>ROUND(I445*H445,2)</f>
        <v>0</v>
      </c>
      <c r="K445" s="148" t="s">
        <v>1</v>
      </c>
      <c r="L445" s="30"/>
      <c r="M445" s="153" t="s">
        <v>1</v>
      </c>
      <c r="N445" s="154" t="s">
        <v>40</v>
      </c>
      <c r="O445" s="49"/>
      <c r="P445" s="155">
        <f>O445*H445</f>
        <v>0</v>
      </c>
      <c r="Q445" s="155">
        <v>0.0001</v>
      </c>
      <c r="R445" s="155">
        <f>Q445*H445</f>
        <v>0.009600000000000001</v>
      </c>
      <c r="S445" s="155">
        <v>0</v>
      </c>
      <c r="T445" s="156">
        <f>S445*H445</f>
        <v>0</v>
      </c>
      <c r="AR445" s="16" t="s">
        <v>150</v>
      </c>
      <c r="AT445" s="16" t="s">
        <v>145</v>
      </c>
      <c r="AU445" s="16" t="s">
        <v>78</v>
      </c>
      <c r="AY445" s="16" t="s">
        <v>143</v>
      </c>
      <c r="BE445" s="157">
        <f>IF(N445="základní",J445,0)</f>
        <v>0</v>
      </c>
      <c r="BF445" s="157">
        <f>IF(N445="snížená",J445,0)</f>
        <v>0</v>
      </c>
      <c r="BG445" s="157">
        <f>IF(N445="zákl. přenesená",J445,0)</f>
        <v>0</v>
      </c>
      <c r="BH445" s="157">
        <f>IF(N445="sníž. přenesená",J445,0)</f>
        <v>0</v>
      </c>
      <c r="BI445" s="157">
        <f>IF(N445="nulová",J445,0)</f>
        <v>0</v>
      </c>
      <c r="BJ445" s="16" t="s">
        <v>76</v>
      </c>
      <c r="BK445" s="157">
        <f>ROUND(I445*H445,2)</f>
        <v>0</v>
      </c>
      <c r="BL445" s="16" t="s">
        <v>150</v>
      </c>
      <c r="BM445" s="16" t="s">
        <v>684</v>
      </c>
    </row>
    <row r="446" spans="2:47" s="1" customFormat="1" ht="11.25">
      <c r="B446" s="30"/>
      <c r="D446" s="158" t="s">
        <v>152</v>
      </c>
      <c r="F446" s="159" t="s">
        <v>683</v>
      </c>
      <c r="I446" s="91"/>
      <c r="L446" s="30"/>
      <c r="M446" s="160"/>
      <c r="N446" s="49"/>
      <c r="O446" s="49"/>
      <c r="P446" s="49"/>
      <c r="Q446" s="49"/>
      <c r="R446" s="49"/>
      <c r="S446" s="49"/>
      <c r="T446" s="50"/>
      <c r="AT446" s="16" t="s">
        <v>152</v>
      </c>
      <c r="AU446" s="16" t="s">
        <v>78</v>
      </c>
    </row>
    <row r="447" spans="2:47" s="1" customFormat="1" ht="19.5">
      <c r="B447" s="30"/>
      <c r="D447" s="158" t="s">
        <v>154</v>
      </c>
      <c r="F447" s="161" t="s">
        <v>410</v>
      </c>
      <c r="I447" s="91"/>
      <c r="L447" s="30"/>
      <c r="M447" s="160"/>
      <c r="N447" s="49"/>
      <c r="O447" s="49"/>
      <c r="P447" s="49"/>
      <c r="Q447" s="49"/>
      <c r="R447" s="49"/>
      <c r="S447" s="49"/>
      <c r="T447" s="50"/>
      <c r="AT447" s="16" t="s">
        <v>154</v>
      </c>
      <c r="AU447" s="16" t="s">
        <v>78</v>
      </c>
    </row>
    <row r="448" spans="2:51" s="13" customFormat="1" ht="11.25">
      <c r="B448" s="170"/>
      <c r="D448" s="158" t="s">
        <v>156</v>
      </c>
      <c r="E448" s="171" t="s">
        <v>1</v>
      </c>
      <c r="F448" s="172" t="s">
        <v>658</v>
      </c>
      <c r="H448" s="171" t="s">
        <v>1</v>
      </c>
      <c r="I448" s="173"/>
      <c r="L448" s="170"/>
      <c r="M448" s="174"/>
      <c r="N448" s="175"/>
      <c r="O448" s="175"/>
      <c r="P448" s="175"/>
      <c r="Q448" s="175"/>
      <c r="R448" s="175"/>
      <c r="S448" s="175"/>
      <c r="T448" s="176"/>
      <c r="AT448" s="171" t="s">
        <v>156</v>
      </c>
      <c r="AU448" s="171" t="s">
        <v>78</v>
      </c>
      <c r="AV448" s="13" t="s">
        <v>76</v>
      </c>
      <c r="AW448" s="13" t="s">
        <v>32</v>
      </c>
      <c r="AX448" s="13" t="s">
        <v>69</v>
      </c>
      <c r="AY448" s="171" t="s">
        <v>143</v>
      </c>
    </row>
    <row r="449" spans="2:51" s="13" customFormat="1" ht="11.25">
      <c r="B449" s="170"/>
      <c r="D449" s="158" t="s">
        <v>156</v>
      </c>
      <c r="E449" s="171" t="s">
        <v>1</v>
      </c>
      <c r="F449" s="172" t="s">
        <v>904</v>
      </c>
      <c r="H449" s="171" t="s">
        <v>1</v>
      </c>
      <c r="I449" s="173"/>
      <c r="L449" s="170"/>
      <c r="M449" s="174"/>
      <c r="N449" s="175"/>
      <c r="O449" s="175"/>
      <c r="P449" s="175"/>
      <c r="Q449" s="175"/>
      <c r="R449" s="175"/>
      <c r="S449" s="175"/>
      <c r="T449" s="176"/>
      <c r="AT449" s="171" t="s">
        <v>156</v>
      </c>
      <c r="AU449" s="171" t="s">
        <v>78</v>
      </c>
      <c r="AV449" s="13" t="s">
        <v>76</v>
      </c>
      <c r="AW449" s="13" t="s">
        <v>32</v>
      </c>
      <c r="AX449" s="13" t="s">
        <v>69</v>
      </c>
      <c r="AY449" s="171" t="s">
        <v>143</v>
      </c>
    </row>
    <row r="450" spans="2:51" s="12" customFormat="1" ht="11.25">
      <c r="B450" s="162"/>
      <c r="D450" s="158" t="s">
        <v>156</v>
      </c>
      <c r="E450" s="163" t="s">
        <v>1</v>
      </c>
      <c r="F450" s="164" t="s">
        <v>918</v>
      </c>
      <c r="H450" s="165">
        <v>88</v>
      </c>
      <c r="I450" s="166"/>
      <c r="L450" s="162"/>
      <c r="M450" s="167"/>
      <c r="N450" s="168"/>
      <c r="O450" s="168"/>
      <c r="P450" s="168"/>
      <c r="Q450" s="168"/>
      <c r="R450" s="168"/>
      <c r="S450" s="168"/>
      <c r="T450" s="169"/>
      <c r="AT450" s="163" t="s">
        <v>156</v>
      </c>
      <c r="AU450" s="163" t="s">
        <v>78</v>
      </c>
      <c r="AV450" s="12" t="s">
        <v>78</v>
      </c>
      <c r="AW450" s="12" t="s">
        <v>32</v>
      </c>
      <c r="AX450" s="12" t="s">
        <v>69</v>
      </c>
      <c r="AY450" s="163" t="s">
        <v>143</v>
      </c>
    </row>
    <row r="451" spans="2:51" s="13" customFormat="1" ht="11.25">
      <c r="B451" s="170"/>
      <c r="D451" s="158" t="s">
        <v>156</v>
      </c>
      <c r="E451" s="171" t="s">
        <v>1</v>
      </c>
      <c r="F451" s="172" t="s">
        <v>626</v>
      </c>
      <c r="H451" s="171" t="s">
        <v>1</v>
      </c>
      <c r="I451" s="173"/>
      <c r="L451" s="170"/>
      <c r="M451" s="174"/>
      <c r="N451" s="175"/>
      <c r="O451" s="175"/>
      <c r="P451" s="175"/>
      <c r="Q451" s="175"/>
      <c r="R451" s="175"/>
      <c r="S451" s="175"/>
      <c r="T451" s="176"/>
      <c r="AT451" s="171" t="s">
        <v>156</v>
      </c>
      <c r="AU451" s="171" t="s">
        <v>78</v>
      </c>
      <c r="AV451" s="13" t="s">
        <v>76</v>
      </c>
      <c r="AW451" s="13" t="s">
        <v>32</v>
      </c>
      <c r="AX451" s="13" t="s">
        <v>69</v>
      </c>
      <c r="AY451" s="171" t="s">
        <v>143</v>
      </c>
    </row>
    <row r="452" spans="2:51" s="12" customFormat="1" ht="11.25">
      <c r="B452" s="162"/>
      <c r="D452" s="158" t="s">
        <v>156</v>
      </c>
      <c r="E452" s="163" t="s">
        <v>1</v>
      </c>
      <c r="F452" s="164" t="s">
        <v>686</v>
      </c>
      <c r="H452" s="165">
        <v>8</v>
      </c>
      <c r="I452" s="166"/>
      <c r="L452" s="162"/>
      <c r="M452" s="167"/>
      <c r="N452" s="168"/>
      <c r="O452" s="168"/>
      <c r="P452" s="168"/>
      <c r="Q452" s="168"/>
      <c r="R452" s="168"/>
      <c r="S452" s="168"/>
      <c r="T452" s="169"/>
      <c r="AT452" s="163" t="s">
        <v>156</v>
      </c>
      <c r="AU452" s="163" t="s">
        <v>78</v>
      </c>
      <c r="AV452" s="12" t="s">
        <v>78</v>
      </c>
      <c r="AW452" s="12" t="s">
        <v>32</v>
      </c>
      <c r="AX452" s="12" t="s">
        <v>69</v>
      </c>
      <c r="AY452" s="163" t="s">
        <v>143</v>
      </c>
    </row>
    <row r="453" spans="2:51" s="14" customFormat="1" ht="11.25">
      <c r="B453" s="183"/>
      <c r="D453" s="158" t="s">
        <v>156</v>
      </c>
      <c r="E453" s="184" t="s">
        <v>1</v>
      </c>
      <c r="F453" s="185" t="s">
        <v>422</v>
      </c>
      <c r="H453" s="186">
        <v>96</v>
      </c>
      <c r="I453" s="187"/>
      <c r="L453" s="183"/>
      <c r="M453" s="188"/>
      <c r="N453" s="189"/>
      <c r="O453" s="189"/>
      <c r="P453" s="189"/>
      <c r="Q453" s="189"/>
      <c r="R453" s="189"/>
      <c r="S453" s="189"/>
      <c r="T453" s="190"/>
      <c r="AT453" s="184" t="s">
        <v>156</v>
      </c>
      <c r="AU453" s="184" t="s">
        <v>78</v>
      </c>
      <c r="AV453" s="14" t="s">
        <v>150</v>
      </c>
      <c r="AW453" s="14" t="s">
        <v>32</v>
      </c>
      <c r="AX453" s="14" t="s">
        <v>76</v>
      </c>
      <c r="AY453" s="184" t="s">
        <v>143</v>
      </c>
    </row>
    <row r="454" spans="2:65" s="1" customFormat="1" ht="16.5" customHeight="1">
      <c r="B454" s="145"/>
      <c r="C454" s="146" t="s">
        <v>702</v>
      </c>
      <c r="D454" s="146" t="s">
        <v>145</v>
      </c>
      <c r="E454" s="147" t="s">
        <v>688</v>
      </c>
      <c r="F454" s="148" t="s">
        <v>689</v>
      </c>
      <c r="G454" s="149" t="s">
        <v>148</v>
      </c>
      <c r="H454" s="150">
        <v>85.3</v>
      </c>
      <c r="I454" s="151"/>
      <c r="J454" s="152">
        <f>ROUND(I454*H454,2)</f>
        <v>0</v>
      </c>
      <c r="K454" s="148" t="s">
        <v>149</v>
      </c>
      <c r="L454" s="30"/>
      <c r="M454" s="153" t="s">
        <v>1</v>
      </c>
      <c r="N454" s="154" t="s">
        <v>40</v>
      </c>
      <c r="O454" s="49"/>
      <c r="P454" s="155">
        <f>O454*H454</f>
        <v>0</v>
      </c>
      <c r="Q454" s="155">
        <v>0</v>
      </c>
      <c r="R454" s="155">
        <f>Q454*H454</f>
        <v>0</v>
      </c>
      <c r="S454" s="155">
        <v>2.5</v>
      </c>
      <c r="T454" s="156">
        <f>S454*H454</f>
        <v>213.25</v>
      </c>
      <c r="AR454" s="16" t="s">
        <v>150</v>
      </c>
      <c r="AT454" s="16" t="s">
        <v>145</v>
      </c>
      <c r="AU454" s="16" t="s">
        <v>78</v>
      </c>
      <c r="AY454" s="16" t="s">
        <v>143</v>
      </c>
      <c r="BE454" s="157">
        <f>IF(N454="základní",J454,0)</f>
        <v>0</v>
      </c>
      <c r="BF454" s="157">
        <f>IF(N454="snížená",J454,0)</f>
        <v>0</v>
      </c>
      <c r="BG454" s="157">
        <f>IF(N454="zákl. přenesená",J454,0)</f>
        <v>0</v>
      </c>
      <c r="BH454" s="157">
        <f>IF(N454="sníž. přenesená",J454,0)</f>
        <v>0</v>
      </c>
      <c r="BI454" s="157">
        <f>IF(N454="nulová",J454,0)</f>
        <v>0</v>
      </c>
      <c r="BJ454" s="16" t="s">
        <v>76</v>
      </c>
      <c r="BK454" s="157">
        <f>ROUND(I454*H454,2)</f>
        <v>0</v>
      </c>
      <c r="BL454" s="16" t="s">
        <v>150</v>
      </c>
      <c r="BM454" s="16" t="s">
        <v>690</v>
      </c>
    </row>
    <row r="455" spans="2:47" s="1" customFormat="1" ht="11.25">
      <c r="B455" s="30"/>
      <c r="D455" s="158" t="s">
        <v>152</v>
      </c>
      <c r="F455" s="159" t="s">
        <v>691</v>
      </c>
      <c r="I455" s="91"/>
      <c r="L455" s="30"/>
      <c r="M455" s="160"/>
      <c r="N455" s="49"/>
      <c r="O455" s="49"/>
      <c r="P455" s="49"/>
      <c r="Q455" s="49"/>
      <c r="R455" s="49"/>
      <c r="S455" s="49"/>
      <c r="T455" s="50"/>
      <c r="AT455" s="16" t="s">
        <v>152</v>
      </c>
      <c r="AU455" s="16" t="s">
        <v>78</v>
      </c>
    </row>
    <row r="456" spans="2:47" s="1" customFormat="1" ht="19.5">
      <c r="B456" s="30"/>
      <c r="D456" s="158" t="s">
        <v>154</v>
      </c>
      <c r="F456" s="161" t="s">
        <v>410</v>
      </c>
      <c r="I456" s="91"/>
      <c r="L456" s="30"/>
      <c r="M456" s="160"/>
      <c r="N456" s="49"/>
      <c r="O456" s="49"/>
      <c r="P456" s="49"/>
      <c r="Q456" s="49"/>
      <c r="R456" s="49"/>
      <c r="S456" s="49"/>
      <c r="T456" s="50"/>
      <c r="AT456" s="16" t="s">
        <v>154</v>
      </c>
      <c r="AU456" s="16" t="s">
        <v>78</v>
      </c>
    </row>
    <row r="457" spans="2:51" s="13" customFormat="1" ht="11.25">
      <c r="B457" s="170"/>
      <c r="D457" s="158" t="s">
        <v>156</v>
      </c>
      <c r="E457" s="171" t="s">
        <v>1</v>
      </c>
      <c r="F457" s="172" t="s">
        <v>692</v>
      </c>
      <c r="H457" s="171" t="s">
        <v>1</v>
      </c>
      <c r="I457" s="173"/>
      <c r="L457" s="170"/>
      <c r="M457" s="174"/>
      <c r="N457" s="175"/>
      <c r="O457" s="175"/>
      <c r="P457" s="175"/>
      <c r="Q457" s="175"/>
      <c r="R457" s="175"/>
      <c r="S457" s="175"/>
      <c r="T457" s="176"/>
      <c r="AT457" s="171" t="s">
        <v>156</v>
      </c>
      <c r="AU457" s="171" t="s">
        <v>78</v>
      </c>
      <c r="AV457" s="13" t="s">
        <v>76</v>
      </c>
      <c r="AW457" s="13" t="s">
        <v>32</v>
      </c>
      <c r="AX457" s="13" t="s">
        <v>69</v>
      </c>
      <c r="AY457" s="171" t="s">
        <v>143</v>
      </c>
    </row>
    <row r="458" spans="2:51" s="12" customFormat="1" ht="11.25">
      <c r="B458" s="162"/>
      <c r="D458" s="158" t="s">
        <v>156</v>
      </c>
      <c r="E458" s="163" t="s">
        <v>1</v>
      </c>
      <c r="F458" s="164" t="s">
        <v>919</v>
      </c>
      <c r="H458" s="165">
        <v>80</v>
      </c>
      <c r="I458" s="166"/>
      <c r="L458" s="162"/>
      <c r="M458" s="167"/>
      <c r="N458" s="168"/>
      <c r="O458" s="168"/>
      <c r="P458" s="168"/>
      <c r="Q458" s="168"/>
      <c r="R458" s="168"/>
      <c r="S458" s="168"/>
      <c r="T458" s="169"/>
      <c r="AT458" s="163" t="s">
        <v>156</v>
      </c>
      <c r="AU458" s="163" t="s">
        <v>78</v>
      </c>
      <c r="AV458" s="12" t="s">
        <v>78</v>
      </c>
      <c r="AW458" s="12" t="s">
        <v>32</v>
      </c>
      <c r="AX458" s="12" t="s">
        <v>69</v>
      </c>
      <c r="AY458" s="163" t="s">
        <v>143</v>
      </c>
    </row>
    <row r="459" spans="2:51" s="13" customFormat="1" ht="11.25">
      <c r="B459" s="170"/>
      <c r="D459" s="158" t="s">
        <v>156</v>
      </c>
      <c r="E459" s="171" t="s">
        <v>1</v>
      </c>
      <c r="F459" s="172" t="s">
        <v>864</v>
      </c>
      <c r="H459" s="171" t="s">
        <v>1</v>
      </c>
      <c r="I459" s="173"/>
      <c r="L459" s="170"/>
      <c r="M459" s="174"/>
      <c r="N459" s="175"/>
      <c r="O459" s="175"/>
      <c r="P459" s="175"/>
      <c r="Q459" s="175"/>
      <c r="R459" s="175"/>
      <c r="S459" s="175"/>
      <c r="T459" s="176"/>
      <c r="AT459" s="171" t="s">
        <v>156</v>
      </c>
      <c r="AU459" s="171" t="s">
        <v>78</v>
      </c>
      <c r="AV459" s="13" t="s">
        <v>76</v>
      </c>
      <c r="AW459" s="13" t="s">
        <v>32</v>
      </c>
      <c r="AX459" s="13" t="s">
        <v>69</v>
      </c>
      <c r="AY459" s="171" t="s">
        <v>143</v>
      </c>
    </row>
    <row r="460" spans="2:51" s="12" customFormat="1" ht="11.25">
      <c r="B460" s="162"/>
      <c r="D460" s="158" t="s">
        <v>156</v>
      </c>
      <c r="E460" s="163" t="s">
        <v>1</v>
      </c>
      <c r="F460" s="164" t="s">
        <v>920</v>
      </c>
      <c r="H460" s="165">
        <v>4.8</v>
      </c>
      <c r="I460" s="166"/>
      <c r="L460" s="162"/>
      <c r="M460" s="167"/>
      <c r="N460" s="168"/>
      <c r="O460" s="168"/>
      <c r="P460" s="168"/>
      <c r="Q460" s="168"/>
      <c r="R460" s="168"/>
      <c r="S460" s="168"/>
      <c r="T460" s="169"/>
      <c r="AT460" s="163" t="s">
        <v>156</v>
      </c>
      <c r="AU460" s="163" t="s">
        <v>78</v>
      </c>
      <c r="AV460" s="12" t="s">
        <v>78</v>
      </c>
      <c r="AW460" s="12" t="s">
        <v>32</v>
      </c>
      <c r="AX460" s="12" t="s">
        <v>69</v>
      </c>
      <c r="AY460" s="163" t="s">
        <v>143</v>
      </c>
    </row>
    <row r="461" spans="2:51" s="13" customFormat="1" ht="11.25">
      <c r="B461" s="170"/>
      <c r="D461" s="158" t="s">
        <v>156</v>
      </c>
      <c r="E461" s="171" t="s">
        <v>1</v>
      </c>
      <c r="F461" s="172" t="s">
        <v>845</v>
      </c>
      <c r="H461" s="171" t="s">
        <v>1</v>
      </c>
      <c r="I461" s="173"/>
      <c r="L461" s="170"/>
      <c r="M461" s="174"/>
      <c r="N461" s="175"/>
      <c r="O461" s="175"/>
      <c r="P461" s="175"/>
      <c r="Q461" s="175"/>
      <c r="R461" s="175"/>
      <c r="S461" s="175"/>
      <c r="T461" s="176"/>
      <c r="AT461" s="171" t="s">
        <v>156</v>
      </c>
      <c r="AU461" s="171" t="s">
        <v>78</v>
      </c>
      <c r="AV461" s="13" t="s">
        <v>76</v>
      </c>
      <c r="AW461" s="13" t="s">
        <v>32</v>
      </c>
      <c r="AX461" s="13" t="s">
        <v>69</v>
      </c>
      <c r="AY461" s="171" t="s">
        <v>143</v>
      </c>
    </row>
    <row r="462" spans="2:51" s="12" customFormat="1" ht="11.25">
      <c r="B462" s="162"/>
      <c r="D462" s="158" t="s">
        <v>156</v>
      </c>
      <c r="E462" s="163" t="s">
        <v>1</v>
      </c>
      <c r="F462" s="164" t="s">
        <v>921</v>
      </c>
      <c r="H462" s="165">
        <v>0.5</v>
      </c>
      <c r="I462" s="166"/>
      <c r="L462" s="162"/>
      <c r="M462" s="167"/>
      <c r="N462" s="168"/>
      <c r="O462" s="168"/>
      <c r="P462" s="168"/>
      <c r="Q462" s="168"/>
      <c r="R462" s="168"/>
      <c r="S462" s="168"/>
      <c r="T462" s="169"/>
      <c r="AT462" s="163" t="s">
        <v>156</v>
      </c>
      <c r="AU462" s="163" t="s">
        <v>78</v>
      </c>
      <c r="AV462" s="12" t="s">
        <v>78</v>
      </c>
      <c r="AW462" s="12" t="s">
        <v>32</v>
      </c>
      <c r="AX462" s="12" t="s">
        <v>69</v>
      </c>
      <c r="AY462" s="163" t="s">
        <v>143</v>
      </c>
    </row>
    <row r="463" spans="2:51" s="14" customFormat="1" ht="11.25">
      <c r="B463" s="183"/>
      <c r="D463" s="158" t="s">
        <v>156</v>
      </c>
      <c r="E463" s="184" t="s">
        <v>1</v>
      </c>
      <c r="F463" s="185" t="s">
        <v>422</v>
      </c>
      <c r="H463" s="186">
        <v>85.3</v>
      </c>
      <c r="I463" s="187"/>
      <c r="L463" s="183"/>
      <c r="M463" s="188"/>
      <c r="N463" s="189"/>
      <c r="O463" s="189"/>
      <c r="P463" s="189"/>
      <c r="Q463" s="189"/>
      <c r="R463" s="189"/>
      <c r="S463" s="189"/>
      <c r="T463" s="190"/>
      <c r="AT463" s="184" t="s">
        <v>156</v>
      </c>
      <c r="AU463" s="184" t="s">
        <v>78</v>
      </c>
      <c r="AV463" s="14" t="s">
        <v>150</v>
      </c>
      <c r="AW463" s="14" t="s">
        <v>32</v>
      </c>
      <c r="AX463" s="14" t="s">
        <v>76</v>
      </c>
      <c r="AY463" s="184" t="s">
        <v>143</v>
      </c>
    </row>
    <row r="464" spans="2:65" s="1" customFormat="1" ht="16.5" customHeight="1">
      <c r="B464" s="145"/>
      <c r="C464" s="146" t="s">
        <v>753</v>
      </c>
      <c r="D464" s="146" t="s">
        <v>145</v>
      </c>
      <c r="E464" s="147" t="s">
        <v>922</v>
      </c>
      <c r="F464" s="148" t="s">
        <v>923</v>
      </c>
      <c r="G464" s="149" t="s">
        <v>222</v>
      </c>
      <c r="H464" s="150">
        <v>9.6</v>
      </c>
      <c r="I464" s="151"/>
      <c r="J464" s="152">
        <f>ROUND(I464*H464,2)</f>
        <v>0</v>
      </c>
      <c r="K464" s="148" t="s">
        <v>1</v>
      </c>
      <c r="L464" s="30"/>
      <c r="M464" s="153" t="s">
        <v>1</v>
      </c>
      <c r="N464" s="154" t="s">
        <v>40</v>
      </c>
      <c r="O464" s="49"/>
      <c r="P464" s="155">
        <f>O464*H464</f>
        <v>0</v>
      </c>
      <c r="Q464" s="155">
        <v>0</v>
      </c>
      <c r="R464" s="155">
        <f>Q464*H464</f>
        <v>0</v>
      </c>
      <c r="S464" s="155">
        <v>0</v>
      </c>
      <c r="T464" s="156">
        <f>S464*H464</f>
        <v>0</v>
      </c>
      <c r="AR464" s="16" t="s">
        <v>150</v>
      </c>
      <c r="AT464" s="16" t="s">
        <v>145</v>
      </c>
      <c r="AU464" s="16" t="s">
        <v>78</v>
      </c>
      <c r="AY464" s="16" t="s">
        <v>143</v>
      </c>
      <c r="BE464" s="157">
        <f>IF(N464="základní",J464,0)</f>
        <v>0</v>
      </c>
      <c r="BF464" s="157">
        <f>IF(N464="snížená",J464,0)</f>
        <v>0</v>
      </c>
      <c r="BG464" s="157">
        <f>IF(N464="zákl. přenesená",J464,0)</f>
        <v>0</v>
      </c>
      <c r="BH464" s="157">
        <f>IF(N464="sníž. přenesená",J464,0)</f>
        <v>0</v>
      </c>
      <c r="BI464" s="157">
        <f>IF(N464="nulová",J464,0)</f>
        <v>0</v>
      </c>
      <c r="BJ464" s="16" t="s">
        <v>76</v>
      </c>
      <c r="BK464" s="157">
        <f>ROUND(I464*H464,2)</f>
        <v>0</v>
      </c>
      <c r="BL464" s="16" t="s">
        <v>150</v>
      </c>
      <c r="BM464" s="16" t="s">
        <v>924</v>
      </c>
    </row>
    <row r="465" spans="2:47" s="1" customFormat="1" ht="11.25">
      <c r="B465" s="30"/>
      <c r="D465" s="158" t="s">
        <v>152</v>
      </c>
      <c r="F465" s="159" t="s">
        <v>923</v>
      </c>
      <c r="I465" s="91"/>
      <c r="L465" s="30"/>
      <c r="M465" s="160"/>
      <c r="N465" s="49"/>
      <c r="O465" s="49"/>
      <c r="P465" s="49"/>
      <c r="Q465" s="49"/>
      <c r="R465" s="49"/>
      <c r="S465" s="49"/>
      <c r="T465" s="50"/>
      <c r="AT465" s="16" t="s">
        <v>152</v>
      </c>
      <c r="AU465" s="16" t="s">
        <v>78</v>
      </c>
    </row>
    <row r="466" spans="2:51" s="13" customFormat="1" ht="11.25">
      <c r="B466" s="170"/>
      <c r="D466" s="158" t="s">
        <v>156</v>
      </c>
      <c r="E466" s="171" t="s">
        <v>1</v>
      </c>
      <c r="F466" s="172" t="s">
        <v>925</v>
      </c>
      <c r="H466" s="171" t="s">
        <v>1</v>
      </c>
      <c r="I466" s="173"/>
      <c r="L466" s="170"/>
      <c r="M466" s="174"/>
      <c r="N466" s="175"/>
      <c r="O466" s="175"/>
      <c r="P466" s="175"/>
      <c r="Q466" s="175"/>
      <c r="R466" s="175"/>
      <c r="S466" s="175"/>
      <c r="T466" s="176"/>
      <c r="AT466" s="171" t="s">
        <v>156</v>
      </c>
      <c r="AU466" s="171" t="s">
        <v>78</v>
      </c>
      <c r="AV466" s="13" t="s">
        <v>76</v>
      </c>
      <c r="AW466" s="13" t="s">
        <v>32</v>
      </c>
      <c r="AX466" s="13" t="s">
        <v>69</v>
      </c>
      <c r="AY466" s="171" t="s">
        <v>143</v>
      </c>
    </row>
    <row r="467" spans="2:51" s="12" customFormat="1" ht="11.25">
      <c r="B467" s="162"/>
      <c r="D467" s="158" t="s">
        <v>156</v>
      </c>
      <c r="E467" s="163" t="s">
        <v>1</v>
      </c>
      <c r="F467" s="164" t="s">
        <v>869</v>
      </c>
      <c r="H467" s="165">
        <v>9.6</v>
      </c>
      <c r="I467" s="166"/>
      <c r="L467" s="162"/>
      <c r="M467" s="167"/>
      <c r="N467" s="168"/>
      <c r="O467" s="168"/>
      <c r="P467" s="168"/>
      <c r="Q467" s="168"/>
      <c r="R467" s="168"/>
      <c r="S467" s="168"/>
      <c r="T467" s="169"/>
      <c r="AT467" s="163" t="s">
        <v>156</v>
      </c>
      <c r="AU467" s="163" t="s">
        <v>78</v>
      </c>
      <c r="AV467" s="12" t="s">
        <v>78</v>
      </c>
      <c r="AW467" s="12" t="s">
        <v>32</v>
      </c>
      <c r="AX467" s="12" t="s">
        <v>76</v>
      </c>
      <c r="AY467" s="163" t="s">
        <v>143</v>
      </c>
    </row>
    <row r="468" spans="2:65" s="1" customFormat="1" ht="16.5" customHeight="1">
      <c r="B468" s="145"/>
      <c r="C468" s="146" t="s">
        <v>759</v>
      </c>
      <c r="D468" s="146" t="s">
        <v>145</v>
      </c>
      <c r="E468" s="147" t="s">
        <v>388</v>
      </c>
      <c r="F468" s="148" t="s">
        <v>389</v>
      </c>
      <c r="G468" s="149" t="s">
        <v>381</v>
      </c>
      <c r="H468" s="150">
        <v>50</v>
      </c>
      <c r="I468" s="151"/>
      <c r="J468" s="152">
        <f>ROUND(I468*H468,2)</f>
        <v>0</v>
      </c>
      <c r="K468" s="148" t="s">
        <v>1</v>
      </c>
      <c r="L468" s="30"/>
      <c r="M468" s="153" t="s">
        <v>1</v>
      </c>
      <c r="N468" s="154" t="s">
        <v>40</v>
      </c>
      <c r="O468" s="49"/>
      <c r="P468" s="155">
        <f>O468*H468</f>
        <v>0</v>
      </c>
      <c r="Q468" s="155">
        <v>0</v>
      </c>
      <c r="R468" s="155">
        <f>Q468*H468</f>
        <v>0</v>
      </c>
      <c r="S468" s="155">
        <v>0</v>
      </c>
      <c r="T468" s="156">
        <f>S468*H468</f>
        <v>0</v>
      </c>
      <c r="AR468" s="16" t="s">
        <v>150</v>
      </c>
      <c r="AT468" s="16" t="s">
        <v>145</v>
      </c>
      <c r="AU468" s="16" t="s">
        <v>78</v>
      </c>
      <c r="AY468" s="16" t="s">
        <v>143</v>
      </c>
      <c r="BE468" s="157">
        <f>IF(N468="základní",J468,0)</f>
        <v>0</v>
      </c>
      <c r="BF468" s="157">
        <f>IF(N468="snížená",J468,0)</f>
        <v>0</v>
      </c>
      <c r="BG468" s="157">
        <f>IF(N468="zákl. přenesená",J468,0)</f>
        <v>0</v>
      </c>
      <c r="BH468" s="157">
        <f>IF(N468="sníž. přenesená",J468,0)</f>
        <v>0</v>
      </c>
      <c r="BI468" s="157">
        <f>IF(N468="nulová",J468,0)</f>
        <v>0</v>
      </c>
      <c r="BJ468" s="16" t="s">
        <v>76</v>
      </c>
      <c r="BK468" s="157">
        <f>ROUND(I468*H468,2)</f>
        <v>0</v>
      </c>
      <c r="BL468" s="16" t="s">
        <v>150</v>
      </c>
      <c r="BM468" s="16" t="s">
        <v>390</v>
      </c>
    </row>
    <row r="469" spans="2:47" s="1" customFormat="1" ht="11.25">
      <c r="B469" s="30"/>
      <c r="D469" s="158" t="s">
        <v>152</v>
      </c>
      <c r="F469" s="159" t="s">
        <v>389</v>
      </c>
      <c r="I469" s="91"/>
      <c r="L469" s="30"/>
      <c r="M469" s="160"/>
      <c r="N469" s="49"/>
      <c r="O469" s="49"/>
      <c r="P469" s="49"/>
      <c r="Q469" s="49"/>
      <c r="R469" s="49"/>
      <c r="S469" s="49"/>
      <c r="T469" s="50"/>
      <c r="AT469" s="16" t="s">
        <v>152</v>
      </c>
      <c r="AU469" s="16" t="s">
        <v>78</v>
      </c>
    </row>
    <row r="470" spans="2:65" s="1" customFormat="1" ht="16.5" customHeight="1">
      <c r="B470" s="145"/>
      <c r="C470" s="146" t="s">
        <v>764</v>
      </c>
      <c r="D470" s="146" t="s">
        <v>145</v>
      </c>
      <c r="E470" s="147" t="s">
        <v>926</v>
      </c>
      <c r="F470" s="148" t="s">
        <v>927</v>
      </c>
      <c r="G470" s="149" t="s">
        <v>350</v>
      </c>
      <c r="H470" s="150">
        <v>2</v>
      </c>
      <c r="I470" s="151"/>
      <c r="J470" s="152">
        <f>ROUND(I470*H470,2)</f>
        <v>0</v>
      </c>
      <c r="K470" s="148" t="s">
        <v>1</v>
      </c>
      <c r="L470" s="30"/>
      <c r="M470" s="153" t="s">
        <v>1</v>
      </c>
      <c r="N470" s="154" t="s">
        <v>40</v>
      </c>
      <c r="O470" s="49"/>
      <c r="P470" s="155">
        <f>O470*H470</f>
        <v>0</v>
      </c>
      <c r="Q470" s="155">
        <v>0</v>
      </c>
      <c r="R470" s="155">
        <f>Q470*H470</f>
        <v>0</v>
      </c>
      <c r="S470" s="155">
        <v>0</v>
      </c>
      <c r="T470" s="156">
        <f>S470*H470</f>
        <v>0</v>
      </c>
      <c r="AR470" s="16" t="s">
        <v>150</v>
      </c>
      <c r="AT470" s="16" t="s">
        <v>145</v>
      </c>
      <c r="AU470" s="16" t="s">
        <v>78</v>
      </c>
      <c r="AY470" s="16" t="s">
        <v>143</v>
      </c>
      <c r="BE470" s="157">
        <f>IF(N470="základní",J470,0)</f>
        <v>0</v>
      </c>
      <c r="BF470" s="157">
        <f>IF(N470="snížená",J470,0)</f>
        <v>0</v>
      </c>
      <c r="BG470" s="157">
        <f>IF(N470="zákl. přenesená",J470,0)</f>
        <v>0</v>
      </c>
      <c r="BH470" s="157">
        <f>IF(N470="sníž. přenesená",J470,0)</f>
        <v>0</v>
      </c>
      <c r="BI470" s="157">
        <f>IF(N470="nulová",J470,0)</f>
        <v>0</v>
      </c>
      <c r="BJ470" s="16" t="s">
        <v>76</v>
      </c>
      <c r="BK470" s="157">
        <f>ROUND(I470*H470,2)</f>
        <v>0</v>
      </c>
      <c r="BL470" s="16" t="s">
        <v>150</v>
      </c>
      <c r="BM470" s="16" t="s">
        <v>928</v>
      </c>
    </row>
    <row r="471" spans="2:47" s="1" customFormat="1" ht="11.25">
      <c r="B471" s="30"/>
      <c r="D471" s="158" t="s">
        <v>152</v>
      </c>
      <c r="F471" s="159" t="s">
        <v>927</v>
      </c>
      <c r="I471" s="91"/>
      <c r="L471" s="30"/>
      <c r="M471" s="160"/>
      <c r="N471" s="49"/>
      <c r="O471" s="49"/>
      <c r="P471" s="49"/>
      <c r="Q471" s="49"/>
      <c r="R471" s="49"/>
      <c r="S471" s="49"/>
      <c r="T471" s="50"/>
      <c r="AT471" s="16" t="s">
        <v>152</v>
      </c>
      <c r="AU471" s="16" t="s">
        <v>78</v>
      </c>
    </row>
    <row r="472" spans="2:65" s="1" customFormat="1" ht="16.5" customHeight="1">
      <c r="B472" s="145"/>
      <c r="C472" s="146" t="s">
        <v>929</v>
      </c>
      <c r="D472" s="146" t="s">
        <v>145</v>
      </c>
      <c r="E472" s="147" t="s">
        <v>930</v>
      </c>
      <c r="F472" s="148" t="s">
        <v>618</v>
      </c>
      <c r="G472" s="149" t="s">
        <v>619</v>
      </c>
      <c r="H472" s="150">
        <v>1</v>
      </c>
      <c r="I472" s="151"/>
      <c r="J472" s="152">
        <f>ROUND(I472*H472,2)</f>
        <v>0</v>
      </c>
      <c r="K472" s="148" t="s">
        <v>1</v>
      </c>
      <c r="L472" s="30"/>
      <c r="M472" s="153" t="s">
        <v>1</v>
      </c>
      <c r="N472" s="154" t="s">
        <v>40</v>
      </c>
      <c r="O472" s="49"/>
      <c r="P472" s="155">
        <f>O472*H472</f>
        <v>0</v>
      </c>
      <c r="Q472" s="155">
        <v>0</v>
      </c>
      <c r="R472" s="155">
        <f>Q472*H472</f>
        <v>0</v>
      </c>
      <c r="S472" s="155">
        <v>0</v>
      </c>
      <c r="T472" s="156">
        <f>S472*H472</f>
        <v>0</v>
      </c>
      <c r="AR472" s="16" t="s">
        <v>150</v>
      </c>
      <c r="AT472" s="16" t="s">
        <v>145</v>
      </c>
      <c r="AU472" s="16" t="s">
        <v>78</v>
      </c>
      <c r="AY472" s="16" t="s">
        <v>143</v>
      </c>
      <c r="BE472" s="157">
        <f>IF(N472="základní",J472,0)</f>
        <v>0</v>
      </c>
      <c r="BF472" s="157">
        <f>IF(N472="snížená",J472,0)</f>
        <v>0</v>
      </c>
      <c r="BG472" s="157">
        <f>IF(N472="zákl. přenesená",J472,0)</f>
        <v>0</v>
      </c>
      <c r="BH472" s="157">
        <f>IF(N472="sníž. přenesená",J472,0)</f>
        <v>0</v>
      </c>
      <c r="BI472" s="157">
        <f>IF(N472="nulová",J472,0)</f>
        <v>0</v>
      </c>
      <c r="BJ472" s="16" t="s">
        <v>76</v>
      </c>
      <c r="BK472" s="157">
        <f>ROUND(I472*H472,2)</f>
        <v>0</v>
      </c>
      <c r="BL472" s="16" t="s">
        <v>150</v>
      </c>
      <c r="BM472" s="16" t="s">
        <v>931</v>
      </c>
    </row>
    <row r="473" spans="2:47" s="1" customFormat="1" ht="11.25">
      <c r="B473" s="30"/>
      <c r="D473" s="158" t="s">
        <v>152</v>
      </c>
      <c r="F473" s="159" t="s">
        <v>618</v>
      </c>
      <c r="I473" s="91"/>
      <c r="L473" s="30"/>
      <c r="M473" s="160"/>
      <c r="N473" s="49"/>
      <c r="O473" s="49"/>
      <c r="P473" s="49"/>
      <c r="Q473" s="49"/>
      <c r="R473" s="49"/>
      <c r="S473" s="49"/>
      <c r="T473" s="50"/>
      <c r="AT473" s="16" t="s">
        <v>152</v>
      </c>
      <c r="AU473" s="16" t="s">
        <v>78</v>
      </c>
    </row>
    <row r="474" spans="2:63" s="11" customFormat="1" ht="22.9" customHeight="1">
      <c r="B474" s="132"/>
      <c r="D474" s="133" t="s">
        <v>68</v>
      </c>
      <c r="E474" s="143" t="s">
        <v>694</v>
      </c>
      <c r="F474" s="143" t="s">
        <v>695</v>
      </c>
      <c r="I474" s="135"/>
      <c r="J474" s="144">
        <f>BK474</f>
        <v>0</v>
      </c>
      <c r="L474" s="132"/>
      <c r="M474" s="137"/>
      <c r="N474" s="138"/>
      <c r="O474" s="138"/>
      <c r="P474" s="139">
        <f>SUM(P475:P488)</f>
        <v>0</v>
      </c>
      <c r="Q474" s="138"/>
      <c r="R474" s="139">
        <f>SUM(R475:R488)</f>
        <v>0</v>
      </c>
      <c r="S474" s="138"/>
      <c r="T474" s="140">
        <f>SUM(T475:T488)</f>
        <v>0</v>
      </c>
      <c r="AR474" s="133" t="s">
        <v>76</v>
      </c>
      <c r="AT474" s="141" t="s">
        <v>68</v>
      </c>
      <c r="AU474" s="141" t="s">
        <v>76</v>
      </c>
      <c r="AY474" s="133" t="s">
        <v>143</v>
      </c>
      <c r="BK474" s="142">
        <f>SUM(BK475:BK488)</f>
        <v>0</v>
      </c>
    </row>
    <row r="475" spans="2:65" s="1" customFormat="1" ht="16.5" customHeight="1">
      <c r="B475" s="145"/>
      <c r="C475" s="146" t="s">
        <v>932</v>
      </c>
      <c r="D475" s="146" t="s">
        <v>145</v>
      </c>
      <c r="E475" s="147" t="s">
        <v>697</v>
      </c>
      <c r="F475" s="148" t="s">
        <v>933</v>
      </c>
      <c r="G475" s="149" t="s">
        <v>201</v>
      </c>
      <c r="H475" s="150">
        <v>212</v>
      </c>
      <c r="I475" s="151"/>
      <c r="J475" s="152">
        <f>ROUND(I475*H475,2)</f>
        <v>0</v>
      </c>
      <c r="K475" s="148" t="s">
        <v>149</v>
      </c>
      <c r="L475" s="30"/>
      <c r="M475" s="153" t="s">
        <v>1</v>
      </c>
      <c r="N475" s="154" t="s">
        <v>40</v>
      </c>
      <c r="O475" s="49"/>
      <c r="P475" s="155">
        <f>O475*H475</f>
        <v>0</v>
      </c>
      <c r="Q475" s="155">
        <v>0</v>
      </c>
      <c r="R475" s="155">
        <f>Q475*H475</f>
        <v>0</v>
      </c>
      <c r="S475" s="155">
        <v>0</v>
      </c>
      <c r="T475" s="156">
        <f>S475*H475</f>
        <v>0</v>
      </c>
      <c r="AR475" s="16" t="s">
        <v>150</v>
      </c>
      <c r="AT475" s="16" t="s">
        <v>145</v>
      </c>
      <c r="AU475" s="16" t="s">
        <v>78</v>
      </c>
      <c r="AY475" s="16" t="s">
        <v>143</v>
      </c>
      <c r="BE475" s="157">
        <f>IF(N475="základní",J475,0)</f>
        <v>0</v>
      </c>
      <c r="BF475" s="157">
        <f>IF(N475="snížená",J475,0)</f>
        <v>0</v>
      </c>
      <c r="BG475" s="157">
        <f>IF(N475="zákl. přenesená",J475,0)</f>
        <v>0</v>
      </c>
      <c r="BH475" s="157">
        <f>IF(N475="sníž. přenesená",J475,0)</f>
        <v>0</v>
      </c>
      <c r="BI475" s="157">
        <f>IF(N475="nulová",J475,0)</f>
        <v>0</v>
      </c>
      <c r="BJ475" s="16" t="s">
        <v>76</v>
      </c>
      <c r="BK475" s="157">
        <f>ROUND(I475*H475,2)</f>
        <v>0</v>
      </c>
      <c r="BL475" s="16" t="s">
        <v>150</v>
      </c>
      <c r="BM475" s="16" t="s">
        <v>699</v>
      </c>
    </row>
    <row r="476" spans="2:47" s="1" customFormat="1" ht="11.25">
      <c r="B476" s="30"/>
      <c r="D476" s="158" t="s">
        <v>152</v>
      </c>
      <c r="F476" s="159" t="s">
        <v>700</v>
      </c>
      <c r="I476" s="91"/>
      <c r="L476" s="30"/>
      <c r="M476" s="160"/>
      <c r="N476" s="49"/>
      <c r="O476" s="49"/>
      <c r="P476" s="49"/>
      <c r="Q476" s="49"/>
      <c r="R476" s="49"/>
      <c r="S476" s="49"/>
      <c r="T476" s="50"/>
      <c r="AT476" s="16" t="s">
        <v>152</v>
      </c>
      <c r="AU476" s="16" t="s">
        <v>78</v>
      </c>
    </row>
    <row r="477" spans="2:51" s="13" customFormat="1" ht="11.25">
      <c r="B477" s="170"/>
      <c r="D477" s="158" t="s">
        <v>156</v>
      </c>
      <c r="E477" s="171" t="s">
        <v>1</v>
      </c>
      <c r="F477" s="172" t="s">
        <v>701</v>
      </c>
      <c r="H477" s="171" t="s">
        <v>1</v>
      </c>
      <c r="I477" s="173"/>
      <c r="L477" s="170"/>
      <c r="M477" s="174"/>
      <c r="N477" s="175"/>
      <c r="O477" s="175"/>
      <c r="P477" s="175"/>
      <c r="Q477" s="175"/>
      <c r="R477" s="175"/>
      <c r="S477" s="175"/>
      <c r="T477" s="176"/>
      <c r="AT477" s="171" t="s">
        <v>156</v>
      </c>
      <c r="AU477" s="171" t="s">
        <v>78</v>
      </c>
      <c r="AV477" s="13" t="s">
        <v>76</v>
      </c>
      <c r="AW477" s="13" t="s">
        <v>32</v>
      </c>
      <c r="AX477" s="13" t="s">
        <v>69</v>
      </c>
      <c r="AY477" s="171" t="s">
        <v>143</v>
      </c>
    </row>
    <row r="478" spans="2:51" s="12" customFormat="1" ht="11.25">
      <c r="B478" s="162"/>
      <c r="D478" s="158" t="s">
        <v>156</v>
      </c>
      <c r="E478" s="163" t="s">
        <v>1</v>
      </c>
      <c r="F478" s="164" t="s">
        <v>934</v>
      </c>
      <c r="H478" s="165">
        <v>212</v>
      </c>
      <c r="I478" s="166"/>
      <c r="L478" s="162"/>
      <c r="M478" s="167"/>
      <c r="N478" s="168"/>
      <c r="O478" s="168"/>
      <c r="P478" s="168"/>
      <c r="Q478" s="168"/>
      <c r="R478" s="168"/>
      <c r="S478" s="168"/>
      <c r="T478" s="169"/>
      <c r="AT478" s="163" t="s">
        <v>156</v>
      </c>
      <c r="AU478" s="163" t="s">
        <v>78</v>
      </c>
      <c r="AV478" s="12" t="s">
        <v>78</v>
      </c>
      <c r="AW478" s="12" t="s">
        <v>32</v>
      </c>
      <c r="AX478" s="12" t="s">
        <v>76</v>
      </c>
      <c r="AY478" s="163" t="s">
        <v>143</v>
      </c>
    </row>
    <row r="479" spans="2:65" s="1" customFormat="1" ht="16.5" customHeight="1">
      <c r="B479" s="145"/>
      <c r="C479" s="146" t="s">
        <v>935</v>
      </c>
      <c r="D479" s="146" t="s">
        <v>145</v>
      </c>
      <c r="E479" s="147" t="s">
        <v>936</v>
      </c>
      <c r="F479" s="148" t="s">
        <v>937</v>
      </c>
      <c r="G479" s="149" t="s">
        <v>201</v>
      </c>
      <c r="H479" s="150">
        <v>3.45</v>
      </c>
      <c r="I479" s="151"/>
      <c r="J479" s="152">
        <f>ROUND(I479*H479,2)</f>
        <v>0</v>
      </c>
      <c r="K479" s="148" t="s">
        <v>149</v>
      </c>
      <c r="L479" s="30"/>
      <c r="M479" s="153" t="s">
        <v>1</v>
      </c>
      <c r="N479" s="154" t="s">
        <v>40</v>
      </c>
      <c r="O479" s="49"/>
      <c r="P479" s="155">
        <f>O479*H479</f>
        <v>0</v>
      </c>
      <c r="Q479" s="155">
        <v>0</v>
      </c>
      <c r="R479" s="155">
        <f>Q479*H479</f>
        <v>0</v>
      </c>
      <c r="S479" s="155">
        <v>0</v>
      </c>
      <c r="T479" s="156">
        <f>S479*H479</f>
        <v>0</v>
      </c>
      <c r="AR479" s="16" t="s">
        <v>150</v>
      </c>
      <c r="AT479" s="16" t="s">
        <v>145</v>
      </c>
      <c r="AU479" s="16" t="s">
        <v>78</v>
      </c>
      <c r="AY479" s="16" t="s">
        <v>143</v>
      </c>
      <c r="BE479" s="157">
        <f>IF(N479="základní",J479,0)</f>
        <v>0</v>
      </c>
      <c r="BF479" s="157">
        <f>IF(N479="snížená",J479,0)</f>
        <v>0</v>
      </c>
      <c r="BG479" s="157">
        <f>IF(N479="zákl. přenesená",J479,0)</f>
        <v>0</v>
      </c>
      <c r="BH479" s="157">
        <f>IF(N479="sníž. přenesená",J479,0)</f>
        <v>0</v>
      </c>
      <c r="BI479" s="157">
        <f>IF(N479="nulová",J479,0)</f>
        <v>0</v>
      </c>
      <c r="BJ479" s="16" t="s">
        <v>76</v>
      </c>
      <c r="BK479" s="157">
        <f>ROUND(I479*H479,2)</f>
        <v>0</v>
      </c>
      <c r="BL479" s="16" t="s">
        <v>150</v>
      </c>
      <c r="BM479" s="16" t="s">
        <v>938</v>
      </c>
    </row>
    <row r="480" spans="2:47" s="1" customFormat="1" ht="11.25">
      <c r="B480" s="30"/>
      <c r="D480" s="158" t="s">
        <v>152</v>
      </c>
      <c r="F480" s="159" t="s">
        <v>939</v>
      </c>
      <c r="I480" s="91"/>
      <c r="L480" s="30"/>
      <c r="M480" s="160"/>
      <c r="N480" s="49"/>
      <c r="O480" s="49"/>
      <c r="P480" s="49"/>
      <c r="Q480" s="49"/>
      <c r="R480" s="49"/>
      <c r="S480" s="49"/>
      <c r="T480" s="50"/>
      <c r="AT480" s="16" t="s">
        <v>152</v>
      </c>
      <c r="AU480" s="16" t="s">
        <v>78</v>
      </c>
    </row>
    <row r="481" spans="2:51" s="12" customFormat="1" ht="11.25">
      <c r="B481" s="162"/>
      <c r="D481" s="158" t="s">
        <v>156</v>
      </c>
      <c r="E481" s="163" t="s">
        <v>1</v>
      </c>
      <c r="F481" s="164" t="s">
        <v>940</v>
      </c>
      <c r="H481" s="165">
        <v>3.45</v>
      </c>
      <c r="I481" s="166"/>
      <c r="L481" s="162"/>
      <c r="M481" s="167"/>
      <c r="N481" s="168"/>
      <c r="O481" s="168"/>
      <c r="P481" s="168"/>
      <c r="Q481" s="168"/>
      <c r="R481" s="168"/>
      <c r="S481" s="168"/>
      <c r="T481" s="169"/>
      <c r="AT481" s="163" t="s">
        <v>156</v>
      </c>
      <c r="AU481" s="163" t="s">
        <v>78</v>
      </c>
      <c r="AV481" s="12" t="s">
        <v>78</v>
      </c>
      <c r="AW481" s="12" t="s">
        <v>32</v>
      </c>
      <c r="AX481" s="12" t="s">
        <v>76</v>
      </c>
      <c r="AY481" s="163" t="s">
        <v>143</v>
      </c>
    </row>
    <row r="482" spans="2:65" s="1" customFormat="1" ht="16.5" customHeight="1">
      <c r="B482" s="145"/>
      <c r="C482" s="146" t="s">
        <v>941</v>
      </c>
      <c r="D482" s="146" t="s">
        <v>145</v>
      </c>
      <c r="E482" s="147" t="s">
        <v>942</v>
      </c>
      <c r="F482" s="148" t="s">
        <v>943</v>
      </c>
      <c r="G482" s="149" t="s">
        <v>201</v>
      </c>
      <c r="H482" s="150">
        <v>65.55</v>
      </c>
      <c r="I482" s="151"/>
      <c r="J482" s="152">
        <f>ROUND(I482*H482,2)</f>
        <v>0</v>
      </c>
      <c r="K482" s="148" t="s">
        <v>149</v>
      </c>
      <c r="L482" s="30"/>
      <c r="M482" s="153" t="s">
        <v>1</v>
      </c>
      <c r="N482" s="154" t="s">
        <v>40</v>
      </c>
      <c r="O482" s="49"/>
      <c r="P482" s="155">
        <f>O482*H482</f>
        <v>0</v>
      </c>
      <c r="Q482" s="155">
        <v>0</v>
      </c>
      <c r="R482" s="155">
        <f>Q482*H482</f>
        <v>0</v>
      </c>
      <c r="S482" s="155">
        <v>0</v>
      </c>
      <c r="T482" s="156">
        <f>S482*H482</f>
        <v>0</v>
      </c>
      <c r="AR482" s="16" t="s">
        <v>150</v>
      </c>
      <c r="AT482" s="16" t="s">
        <v>145</v>
      </c>
      <c r="AU482" s="16" t="s">
        <v>78</v>
      </c>
      <c r="AY482" s="16" t="s">
        <v>143</v>
      </c>
      <c r="BE482" s="157">
        <f>IF(N482="základní",J482,0)</f>
        <v>0</v>
      </c>
      <c r="BF482" s="157">
        <f>IF(N482="snížená",J482,0)</f>
        <v>0</v>
      </c>
      <c r="BG482" s="157">
        <f>IF(N482="zákl. přenesená",J482,0)</f>
        <v>0</v>
      </c>
      <c r="BH482" s="157">
        <f>IF(N482="sníž. přenesená",J482,0)</f>
        <v>0</v>
      </c>
      <c r="BI482" s="157">
        <f>IF(N482="nulová",J482,0)</f>
        <v>0</v>
      </c>
      <c r="BJ482" s="16" t="s">
        <v>76</v>
      </c>
      <c r="BK482" s="157">
        <f>ROUND(I482*H482,2)</f>
        <v>0</v>
      </c>
      <c r="BL482" s="16" t="s">
        <v>150</v>
      </c>
      <c r="BM482" s="16" t="s">
        <v>944</v>
      </c>
    </row>
    <row r="483" spans="2:47" s="1" customFormat="1" ht="11.25">
      <c r="B483" s="30"/>
      <c r="D483" s="158" t="s">
        <v>152</v>
      </c>
      <c r="F483" s="159" t="s">
        <v>945</v>
      </c>
      <c r="I483" s="91"/>
      <c r="L483" s="30"/>
      <c r="M483" s="160"/>
      <c r="N483" s="49"/>
      <c r="O483" s="49"/>
      <c r="P483" s="49"/>
      <c r="Q483" s="49"/>
      <c r="R483" s="49"/>
      <c r="S483" s="49"/>
      <c r="T483" s="50"/>
      <c r="AT483" s="16" t="s">
        <v>152</v>
      </c>
      <c r="AU483" s="16" t="s">
        <v>78</v>
      </c>
    </row>
    <row r="484" spans="2:51" s="12" customFormat="1" ht="11.25">
      <c r="B484" s="162"/>
      <c r="D484" s="158" t="s">
        <v>156</v>
      </c>
      <c r="F484" s="164" t="s">
        <v>946</v>
      </c>
      <c r="H484" s="165">
        <v>65.55</v>
      </c>
      <c r="I484" s="166"/>
      <c r="L484" s="162"/>
      <c r="M484" s="167"/>
      <c r="N484" s="168"/>
      <c r="O484" s="168"/>
      <c r="P484" s="168"/>
      <c r="Q484" s="168"/>
      <c r="R484" s="168"/>
      <c r="S484" s="168"/>
      <c r="T484" s="169"/>
      <c r="AT484" s="163" t="s">
        <v>156</v>
      </c>
      <c r="AU484" s="163" t="s">
        <v>78</v>
      </c>
      <c r="AV484" s="12" t="s">
        <v>78</v>
      </c>
      <c r="AW484" s="12" t="s">
        <v>3</v>
      </c>
      <c r="AX484" s="12" t="s">
        <v>76</v>
      </c>
      <c r="AY484" s="163" t="s">
        <v>143</v>
      </c>
    </row>
    <row r="485" spans="2:65" s="1" customFormat="1" ht="16.5" customHeight="1">
      <c r="B485" s="145"/>
      <c r="C485" s="146" t="s">
        <v>947</v>
      </c>
      <c r="D485" s="146" t="s">
        <v>145</v>
      </c>
      <c r="E485" s="147" t="s">
        <v>948</v>
      </c>
      <c r="F485" s="148" t="s">
        <v>949</v>
      </c>
      <c r="G485" s="149" t="s">
        <v>201</v>
      </c>
      <c r="H485" s="150">
        <v>3.45</v>
      </c>
      <c r="I485" s="151"/>
      <c r="J485" s="152">
        <f>ROUND(I485*H485,2)</f>
        <v>0</v>
      </c>
      <c r="K485" s="148" t="s">
        <v>149</v>
      </c>
      <c r="L485" s="30"/>
      <c r="M485" s="153" t="s">
        <v>1</v>
      </c>
      <c r="N485" s="154" t="s">
        <v>40</v>
      </c>
      <c r="O485" s="49"/>
      <c r="P485" s="155">
        <f>O485*H485</f>
        <v>0</v>
      </c>
      <c r="Q485" s="155">
        <v>0</v>
      </c>
      <c r="R485" s="155">
        <f>Q485*H485</f>
        <v>0</v>
      </c>
      <c r="S485" s="155">
        <v>0</v>
      </c>
      <c r="T485" s="156">
        <f>S485*H485</f>
        <v>0</v>
      </c>
      <c r="AR485" s="16" t="s">
        <v>150</v>
      </c>
      <c r="AT485" s="16" t="s">
        <v>145</v>
      </c>
      <c r="AU485" s="16" t="s">
        <v>78</v>
      </c>
      <c r="AY485" s="16" t="s">
        <v>143</v>
      </c>
      <c r="BE485" s="157">
        <f>IF(N485="základní",J485,0)</f>
        <v>0</v>
      </c>
      <c r="BF485" s="157">
        <f>IF(N485="snížená",J485,0)</f>
        <v>0</v>
      </c>
      <c r="BG485" s="157">
        <f>IF(N485="zákl. přenesená",J485,0)</f>
        <v>0</v>
      </c>
      <c r="BH485" s="157">
        <f>IF(N485="sníž. přenesená",J485,0)</f>
        <v>0</v>
      </c>
      <c r="BI485" s="157">
        <f>IF(N485="nulová",J485,0)</f>
        <v>0</v>
      </c>
      <c r="BJ485" s="16" t="s">
        <v>76</v>
      </c>
      <c r="BK485" s="157">
        <f>ROUND(I485*H485,2)</f>
        <v>0</v>
      </c>
      <c r="BL485" s="16" t="s">
        <v>150</v>
      </c>
      <c r="BM485" s="16" t="s">
        <v>950</v>
      </c>
    </row>
    <row r="486" spans="2:47" s="1" customFormat="1" ht="11.25">
      <c r="B486" s="30"/>
      <c r="D486" s="158" t="s">
        <v>152</v>
      </c>
      <c r="F486" s="159" t="s">
        <v>951</v>
      </c>
      <c r="I486" s="91"/>
      <c r="L486" s="30"/>
      <c r="M486" s="160"/>
      <c r="N486" s="49"/>
      <c r="O486" s="49"/>
      <c r="P486" s="49"/>
      <c r="Q486" s="49"/>
      <c r="R486" s="49"/>
      <c r="S486" s="49"/>
      <c r="T486" s="50"/>
      <c r="AT486" s="16" t="s">
        <v>152</v>
      </c>
      <c r="AU486" s="16" t="s">
        <v>78</v>
      </c>
    </row>
    <row r="487" spans="2:65" s="1" customFormat="1" ht="16.5" customHeight="1">
      <c r="B487" s="145"/>
      <c r="C487" s="146" t="s">
        <v>952</v>
      </c>
      <c r="D487" s="146" t="s">
        <v>145</v>
      </c>
      <c r="E487" s="147" t="s">
        <v>953</v>
      </c>
      <c r="F487" s="148" t="s">
        <v>954</v>
      </c>
      <c r="G487" s="149" t="s">
        <v>201</v>
      </c>
      <c r="H487" s="150">
        <v>3.45</v>
      </c>
      <c r="I487" s="151"/>
      <c r="J487" s="152">
        <f>ROUND(I487*H487,2)</f>
        <v>0</v>
      </c>
      <c r="K487" s="148" t="s">
        <v>149</v>
      </c>
      <c r="L487" s="30"/>
      <c r="M487" s="153" t="s">
        <v>1</v>
      </c>
      <c r="N487" s="154" t="s">
        <v>40</v>
      </c>
      <c r="O487" s="49"/>
      <c r="P487" s="155">
        <f>O487*H487</f>
        <v>0</v>
      </c>
      <c r="Q487" s="155">
        <v>0</v>
      </c>
      <c r="R487" s="155">
        <f>Q487*H487</f>
        <v>0</v>
      </c>
      <c r="S487" s="155">
        <v>0</v>
      </c>
      <c r="T487" s="156">
        <f>S487*H487</f>
        <v>0</v>
      </c>
      <c r="AR487" s="16" t="s">
        <v>150</v>
      </c>
      <c r="AT487" s="16" t="s">
        <v>145</v>
      </c>
      <c r="AU487" s="16" t="s">
        <v>78</v>
      </c>
      <c r="AY487" s="16" t="s">
        <v>143</v>
      </c>
      <c r="BE487" s="157">
        <f>IF(N487="základní",J487,0)</f>
        <v>0</v>
      </c>
      <c r="BF487" s="157">
        <f>IF(N487="snížená",J487,0)</f>
        <v>0</v>
      </c>
      <c r="BG487" s="157">
        <f>IF(N487="zákl. přenesená",J487,0)</f>
        <v>0</v>
      </c>
      <c r="BH487" s="157">
        <f>IF(N487="sníž. přenesená",J487,0)</f>
        <v>0</v>
      </c>
      <c r="BI487" s="157">
        <f>IF(N487="nulová",J487,0)</f>
        <v>0</v>
      </c>
      <c r="BJ487" s="16" t="s">
        <v>76</v>
      </c>
      <c r="BK487" s="157">
        <f>ROUND(I487*H487,2)</f>
        <v>0</v>
      </c>
      <c r="BL487" s="16" t="s">
        <v>150</v>
      </c>
      <c r="BM487" s="16" t="s">
        <v>955</v>
      </c>
    </row>
    <row r="488" spans="2:47" s="1" customFormat="1" ht="11.25">
      <c r="B488" s="30"/>
      <c r="D488" s="158" t="s">
        <v>152</v>
      </c>
      <c r="F488" s="159" t="s">
        <v>956</v>
      </c>
      <c r="I488" s="91"/>
      <c r="L488" s="30"/>
      <c r="M488" s="160"/>
      <c r="N488" s="49"/>
      <c r="O488" s="49"/>
      <c r="P488" s="49"/>
      <c r="Q488" s="49"/>
      <c r="R488" s="49"/>
      <c r="S488" s="49"/>
      <c r="T488" s="50"/>
      <c r="AT488" s="16" t="s">
        <v>152</v>
      </c>
      <c r="AU488" s="16" t="s">
        <v>78</v>
      </c>
    </row>
    <row r="489" spans="2:63" s="11" customFormat="1" ht="22.9" customHeight="1">
      <c r="B489" s="132"/>
      <c r="D489" s="133" t="s">
        <v>68</v>
      </c>
      <c r="E489" s="143" t="s">
        <v>391</v>
      </c>
      <c r="F489" s="143" t="s">
        <v>392</v>
      </c>
      <c r="I489" s="135"/>
      <c r="J489" s="144">
        <f>BK489</f>
        <v>0</v>
      </c>
      <c r="L489" s="132"/>
      <c r="M489" s="137"/>
      <c r="N489" s="138"/>
      <c r="O489" s="138"/>
      <c r="P489" s="139">
        <f>SUM(P490:P491)</f>
        <v>0</v>
      </c>
      <c r="Q489" s="138"/>
      <c r="R489" s="139">
        <f>SUM(R490:R491)</f>
        <v>0</v>
      </c>
      <c r="S489" s="138"/>
      <c r="T489" s="140">
        <f>SUM(T490:T491)</f>
        <v>0</v>
      </c>
      <c r="AR489" s="133" t="s">
        <v>76</v>
      </c>
      <c r="AT489" s="141" t="s">
        <v>68</v>
      </c>
      <c r="AU489" s="141" t="s">
        <v>76</v>
      </c>
      <c r="AY489" s="133" t="s">
        <v>143</v>
      </c>
      <c r="BK489" s="142">
        <f>SUM(BK490:BK491)</f>
        <v>0</v>
      </c>
    </row>
    <row r="490" spans="2:65" s="1" customFormat="1" ht="16.5" customHeight="1">
      <c r="B490" s="145"/>
      <c r="C490" s="146" t="s">
        <v>919</v>
      </c>
      <c r="D490" s="146" t="s">
        <v>145</v>
      </c>
      <c r="E490" s="147" t="s">
        <v>704</v>
      </c>
      <c r="F490" s="148" t="s">
        <v>705</v>
      </c>
      <c r="G490" s="149" t="s">
        <v>201</v>
      </c>
      <c r="H490" s="150">
        <v>481.837</v>
      </c>
      <c r="I490" s="151"/>
      <c r="J490" s="152">
        <f>ROUND(I490*H490,2)</f>
        <v>0</v>
      </c>
      <c r="K490" s="148" t="s">
        <v>149</v>
      </c>
      <c r="L490" s="30"/>
      <c r="M490" s="153" t="s">
        <v>1</v>
      </c>
      <c r="N490" s="154" t="s">
        <v>40</v>
      </c>
      <c r="O490" s="49"/>
      <c r="P490" s="155">
        <f>O490*H490</f>
        <v>0</v>
      </c>
      <c r="Q490" s="155">
        <v>0</v>
      </c>
      <c r="R490" s="155">
        <f>Q490*H490</f>
        <v>0</v>
      </c>
      <c r="S490" s="155">
        <v>0</v>
      </c>
      <c r="T490" s="156">
        <f>S490*H490</f>
        <v>0</v>
      </c>
      <c r="AR490" s="16" t="s">
        <v>150</v>
      </c>
      <c r="AT490" s="16" t="s">
        <v>145</v>
      </c>
      <c r="AU490" s="16" t="s">
        <v>78</v>
      </c>
      <c r="AY490" s="16" t="s">
        <v>143</v>
      </c>
      <c r="BE490" s="157">
        <f>IF(N490="základní",J490,0)</f>
        <v>0</v>
      </c>
      <c r="BF490" s="157">
        <f>IF(N490="snížená",J490,0)</f>
        <v>0</v>
      </c>
      <c r="BG490" s="157">
        <f>IF(N490="zákl. přenesená",J490,0)</f>
        <v>0</v>
      </c>
      <c r="BH490" s="157">
        <f>IF(N490="sníž. přenesená",J490,0)</f>
        <v>0</v>
      </c>
      <c r="BI490" s="157">
        <f>IF(N490="nulová",J490,0)</f>
        <v>0</v>
      </c>
      <c r="BJ490" s="16" t="s">
        <v>76</v>
      </c>
      <c r="BK490" s="157">
        <f>ROUND(I490*H490,2)</f>
        <v>0</v>
      </c>
      <c r="BL490" s="16" t="s">
        <v>150</v>
      </c>
      <c r="BM490" s="16" t="s">
        <v>706</v>
      </c>
    </row>
    <row r="491" spans="2:47" s="1" customFormat="1" ht="19.5">
      <c r="B491" s="30"/>
      <c r="D491" s="158" t="s">
        <v>152</v>
      </c>
      <c r="F491" s="159" t="s">
        <v>707</v>
      </c>
      <c r="I491" s="91"/>
      <c r="L491" s="30"/>
      <c r="M491" s="160"/>
      <c r="N491" s="49"/>
      <c r="O491" s="49"/>
      <c r="P491" s="49"/>
      <c r="Q491" s="49"/>
      <c r="R491" s="49"/>
      <c r="S491" s="49"/>
      <c r="T491" s="50"/>
      <c r="AT491" s="16" t="s">
        <v>152</v>
      </c>
      <c r="AU491" s="16" t="s">
        <v>78</v>
      </c>
    </row>
    <row r="492" spans="2:63" s="11" customFormat="1" ht="25.9" customHeight="1">
      <c r="B492" s="132"/>
      <c r="D492" s="133" t="s">
        <v>68</v>
      </c>
      <c r="E492" s="134" t="s">
        <v>708</v>
      </c>
      <c r="F492" s="134" t="s">
        <v>709</v>
      </c>
      <c r="I492" s="135"/>
      <c r="J492" s="136">
        <f>BK492</f>
        <v>0</v>
      </c>
      <c r="L492" s="132"/>
      <c r="M492" s="137"/>
      <c r="N492" s="138"/>
      <c r="O492" s="138"/>
      <c r="P492" s="139">
        <f>P493</f>
        <v>0</v>
      </c>
      <c r="Q492" s="138"/>
      <c r="R492" s="139">
        <f>R493</f>
        <v>0.38890495999999997</v>
      </c>
      <c r="S492" s="138"/>
      <c r="T492" s="140">
        <f>T493</f>
        <v>0</v>
      </c>
      <c r="AR492" s="133" t="s">
        <v>78</v>
      </c>
      <c r="AT492" s="141" t="s">
        <v>68</v>
      </c>
      <c r="AU492" s="141" t="s">
        <v>69</v>
      </c>
      <c r="AY492" s="133" t="s">
        <v>143</v>
      </c>
      <c r="BK492" s="142">
        <f>BK493</f>
        <v>0</v>
      </c>
    </row>
    <row r="493" spans="2:63" s="11" customFormat="1" ht="22.9" customHeight="1">
      <c r="B493" s="132"/>
      <c r="D493" s="133" t="s">
        <v>68</v>
      </c>
      <c r="E493" s="143" t="s">
        <v>710</v>
      </c>
      <c r="F493" s="143" t="s">
        <v>711</v>
      </c>
      <c r="I493" s="135"/>
      <c r="J493" s="144">
        <f>BK493</f>
        <v>0</v>
      </c>
      <c r="L493" s="132"/>
      <c r="M493" s="137"/>
      <c r="N493" s="138"/>
      <c r="O493" s="138"/>
      <c r="P493" s="139">
        <f>SUM(P494:P533)</f>
        <v>0</v>
      </c>
      <c r="Q493" s="138"/>
      <c r="R493" s="139">
        <f>SUM(R494:R533)</f>
        <v>0.38890495999999997</v>
      </c>
      <c r="S493" s="138"/>
      <c r="T493" s="140">
        <f>SUM(T494:T533)</f>
        <v>0</v>
      </c>
      <c r="AR493" s="133" t="s">
        <v>78</v>
      </c>
      <c r="AT493" s="141" t="s">
        <v>68</v>
      </c>
      <c r="AU493" s="141" t="s">
        <v>76</v>
      </c>
      <c r="AY493" s="133" t="s">
        <v>143</v>
      </c>
      <c r="BK493" s="142">
        <f>SUM(BK494:BK533)</f>
        <v>0</v>
      </c>
    </row>
    <row r="494" spans="2:65" s="1" customFormat="1" ht="16.5" customHeight="1">
      <c r="B494" s="145"/>
      <c r="C494" s="146" t="s">
        <v>957</v>
      </c>
      <c r="D494" s="146" t="s">
        <v>145</v>
      </c>
      <c r="E494" s="147" t="s">
        <v>713</v>
      </c>
      <c r="F494" s="148" t="s">
        <v>714</v>
      </c>
      <c r="G494" s="149" t="s">
        <v>222</v>
      </c>
      <c r="H494" s="150">
        <v>18.7</v>
      </c>
      <c r="I494" s="151"/>
      <c r="J494" s="152">
        <f>ROUND(I494*H494,2)</f>
        <v>0</v>
      </c>
      <c r="K494" s="148" t="s">
        <v>149</v>
      </c>
      <c r="L494" s="30"/>
      <c r="M494" s="153" t="s">
        <v>1</v>
      </c>
      <c r="N494" s="154" t="s">
        <v>40</v>
      </c>
      <c r="O494" s="49"/>
      <c r="P494" s="155">
        <f>O494*H494</f>
        <v>0</v>
      </c>
      <c r="Q494" s="155">
        <v>0</v>
      </c>
      <c r="R494" s="155">
        <f>Q494*H494</f>
        <v>0</v>
      </c>
      <c r="S494" s="155">
        <v>0</v>
      </c>
      <c r="T494" s="156">
        <f>S494*H494</f>
        <v>0</v>
      </c>
      <c r="AR494" s="16" t="s">
        <v>344</v>
      </c>
      <c r="AT494" s="16" t="s">
        <v>145</v>
      </c>
      <c r="AU494" s="16" t="s">
        <v>78</v>
      </c>
      <c r="AY494" s="16" t="s">
        <v>143</v>
      </c>
      <c r="BE494" s="157">
        <f>IF(N494="základní",J494,0)</f>
        <v>0</v>
      </c>
      <c r="BF494" s="157">
        <f>IF(N494="snížená",J494,0)</f>
        <v>0</v>
      </c>
      <c r="BG494" s="157">
        <f>IF(N494="zákl. přenesená",J494,0)</f>
        <v>0</v>
      </c>
      <c r="BH494" s="157">
        <f>IF(N494="sníž. přenesená",J494,0)</f>
        <v>0</v>
      </c>
      <c r="BI494" s="157">
        <f>IF(N494="nulová",J494,0)</f>
        <v>0</v>
      </c>
      <c r="BJ494" s="16" t="s">
        <v>76</v>
      </c>
      <c r="BK494" s="157">
        <f>ROUND(I494*H494,2)</f>
        <v>0</v>
      </c>
      <c r="BL494" s="16" t="s">
        <v>344</v>
      </c>
      <c r="BM494" s="16" t="s">
        <v>715</v>
      </c>
    </row>
    <row r="495" spans="2:47" s="1" customFormat="1" ht="11.25">
      <c r="B495" s="30"/>
      <c r="D495" s="158" t="s">
        <v>152</v>
      </c>
      <c r="F495" s="159" t="s">
        <v>716</v>
      </c>
      <c r="I495" s="91"/>
      <c r="L495" s="30"/>
      <c r="M495" s="160"/>
      <c r="N495" s="49"/>
      <c r="O495" s="49"/>
      <c r="P495" s="49"/>
      <c r="Q495" s="49"/>
      <c r="R495" s="49"/>
      <c r="S495" s="49"/>
      <c r="T495" s="50"/>
      <c r="AT495" s="16" t="s">
        <v>152</v>
      </c>
      <c r="AU495" s="16" t="s">
        <v>78</v>
      </c>
    </row>
    <row r="496" spans="2:47" s="1" customFormat="1" ht="19.5">
      <c r="B496" s="30"/>
      <c r="D496" s="158" t="s">
        <v>154</v>
      </c>
      <c r="F496" s="161" t="s">
        <v>410</v>
      </c>
      <c r="I496" s="91"/>
      <c r="L496" s="30"/>
      <c r="M496" s="160"/>
      <c r="N496" s="49"/>
      <c r="O496" s="49"/>
      <c r="P496" s="49"/>
      <c r="Q496" s="49"/>
      <c r="R496" s="49"/>
      <c r="S496" s="49"/>
      <c r="T496" s="50"/>
      <c r="AT496" s="16" t="s">
        <v>154</v>
      </c>
      <c r="AU496" s="16" t="s">
        <v>78</v>
      </c>
    </row>
    <row r="497" spans="2:51" s="13" customFormat="1" ht="11.25">
      <c r="B497" s="170"/>
      <c r="D497" s="158" t="s">
        <v>156</v>
      </c>
      <c r="E497" s="171" t="s">
        <v>1</v>
      </c>
      <c r="F497" s="172" t="s">
        <v>904</v>
      </c>
      <c r="H497" s="171" t="s">
        <v>1</v>
      </c>
      <c r="I497" s="173"/>
      <c r="L497" s="170"/>
      <c r="M497" s="174"/>
      <c r="N497" s="175"/>
      <c r="O497" s="175"/>
      <c r="P497" s="175"/>
      <c r="Q497" s="175"/>
      <c r="R497" s="175"/>
      <c r="S497" s="175"/>
      <c r="T497" s="176"/>
      <c r="AT497" s="171" t="s">
        <v>156</v>
      </c>
      <c r="AU497" s="171" t="s">
        <v>78</v>
      </c>
      <c r="AV497" s="13" t="s">
        <v>76</v>
      </c>
      <c r="AW497" s="13" t="s">
        <v>32</v>
      </c>
      <c r="AX497" s="13" t="s">
        <v>69</v>
      </c>
      <c r="AY497" s="171" t="s">
        <v>143</v>
      </c>
    </row>
    <row r="498" spans="2:51" s="12" customFormat="1" ht="11.25">
      <c r="B498" s="162"/>
      <c r="D498" s="158" t="s">
        <v>156</v>
      </c>
      <c r="E498" s="163" t="s">
        <v>1</v>
      </c>
      <c r="F498" s="164" t="s">
        <v>958</v>
      </c>
      <c r="H498" s="165">
        <v>18.7</v>
      </c>
      <c r="I498" s="166"/>
      <c r="L498" s="162"/>
      <c r="M498" s="167"/>
      <c r="N498" s="168"/>
      <c r="O498" s="168"/>
      <c r="P498" s="168"/>
      <c r="Q498" s="168"/>
      <c r="R498" s="168"/>
      <c r="S498" s="168"/>
      <c r="T498" s="169"/>
      <c r="AT498" s="163" t="s">
        <v>156</v>
      </c>
      <c r="AU498" s="163" t="s">
        <v>78</v>
      </c>
      <c r="AV498" s="12" t="s">
        <v>78</v>
      </c>
      <c r="AW498" s="12" t="s">
        <v>32</v>
      </c>
      <c r="AX498" s="12" t="s">
        <v>76</v>
      </c>
      <c r="AY498" s="163" t="s">
        <v>143</v>
      </c>
    </row>
    <row r="499" spans="2:65" s="1" customFormat="1" ht="16.5" customHeight="1">
      <c r="B499" s="145"/>
      <c r="C499" s="191" t="s">
        <v>959</v>
      </c>
      <c r="D499" s="191" t="s">
        <v>484</v>
      </c>
      <c r="E499" s="192" t="s">
        <v>719</v>
      </c>
      <c r="F499" s="193" t="s">
        <v>720</v>
      </c>
      <c r="G499" s="194" t="s">
        <v>201</v>
      </c>
      <c r="H499" s="195">
        <v>0.007</v>
      </c>
      <c r="I499" s="196"/>
      <c r="J499" s="197">
        <f>ROUND(I499*H499,2)</f>
        <v>0</v>
      </c>
      <c r="K499" s="193" t="s">
        <v>149</v>
      </c>
      <c r="L499" s="198"/>
      <c r="M499" s="199" t="s">
        <v>1</v>
      </c>
      <c r="N499" s="200" t="s">
        <v>40</v>
      </c>
      <c r="O499" s="49"/>
      <c r="P499" s="155">
        <f>O499*H499</f>
        <v>0</v>
      </c>
      <c r="Q499" s="155">
        <v>1</v>
      </c>
      <c r="R499" s="155">
        <f>Q499*H499</f>
        <v>0.007</v>
      </c>
      <c r="S499" s="155">
        <v>0</v>
      </c>
      <c r="T499" s="156">
        <f>S499*H499</f>
        <v>0</v>
      </c>
      <c r="AR499" s="16" t="s">
        <v>507</v>
      </c>
      <c r="AT499" s="16" t="s">
        <v>484</v>
      </c>
      <c r="AU499" s="16" t="s">
        <v>78</v>
      </c>
      <c r="AY499" s="16" t="s">
        <v>143</v>
      </c>
      <c r="BE499" s="157">
        <f>IF(N499="základní",J499,0)</f>
        <v>0</v>
      </c>
      <c r="BF499" s="157">
        <f>IF(N499="snížená",J499,0)</f>
        <v>0</v>
      </c>
      <c r="BG499" s="157">
        <f>IF(N499="zákl. přenesená",J499,0)</f>
        <v>0</v>
      </c>
      <c r="BH499" s="157">
        <f>IF(N499="sníž. přenesená",J499,0)</f>
        <v>0</v>
      </c>
      <c r="BI499" s="157">
        <f>IF(N499="nulová",J499,0)</f>
        <v>0</v>
      </c>
      <c r="BJ499" s="16" t="s">
        <v>76</v>
      </c>
      <c r="BK499" s="157">
        <f>ROUND(I499*H499,2)</f>
        <v>0</v>
      </c>
      <c r="BL499" s="16" t="s">
        <v>344</v>
      </c>
      <c r="BM499" s="16" t="s">
        <v>721</v>
      </c>
    </row>
    <row r="500" spans="2:47" s="1" customFormat="1" ht="11.25">
      <c r="B500" s="30"/>
      <c r="D500" s="158" t="s">
        <v>152</v>
      </c>
      <c r="F500" s="159" t="s">
        <v>720</v>
      </c>
      <c r="I500" s="91"/>
      <c r="L500" s="30"/>
      <c r="M500" s="160"/>
      <c r="N500" s="49"/>
      <c r="O500" s="49"/>
      <c r="P500" s="49"/>
      <c r="Q500" s="49"/>
      <c r="R500" s="49"/>
      <c r="S500" s="49"/>
      <c r="T500" s="50"/>
      <c r="AT500" s="16" t="s">
        <v>152</v>
      </c>
      <c r="AU500" s="16" t="s">
        <v>78</v>
      </c>
    </row>
    <row r="501" spans="2:47" s="1" customFormat="1" ht="19.5">
      <c r="B501" s="30"/>
      <c r="D501" s="158" t="s">
        <v>154</v>
      </c>
      <c r="F501" s="161" t="s">
        <v>722</v>
      </c>
      <c r="I501" s="91"/>
      <c r="L501" s="30"/>
      <c r="M501" s="160"/>
      <c r="N501" s="49"/>
      <c r="O501" s="49"/>
      <c r="P501" s="49"/>
      <c r="Q501" s="49"/>
      <c r="R501" s="49"/>
      <c r="S501" s="49"/>
      <c r="T501" s="50"/>
      <c r="AT501" s="16" t="s">
        <v>154</v>
      </c>
      <c r="AU501" s="16" t="s">
        <v>78</v>
      </c>
    </row>
    <row r="502" spans="2:51" s="12" customFormat="1" ht="11.25">
      <c r="B502" s="162"/>
      <c r="D502" s="158" t="s">
        <v>156</v>
      </c>
      <c r="F502" s="164" t="s">
        <v>960</v>
      </c>
      <c r="H502" s="165">
        <v>0.007</v>
      </c>
      <c r="I502" s="166"/>
      <c r="L502" s="162"/>
      <c r="M502" s="167"/>
      <c r="N502" s="168"/>
      <c r="O502" s="168"/>
      <c r="P502" s="168"/>
      <c r="Q502" s="168"/>
      <c r="R502" s="168"/>
      <c r="S502" s="168"/>
      <c r="T502" s="169"/>
      <c r="AT502" s="163" t="s">
        <v>156</v>
      </c>
      <c r="AU502" s="163" t="s">
        <v>78</v>
      </c>
      <c r="AV502" s="12" t="s">
        <v>78</v>
      </c>
      <c r="AW502" s="12" t="s">
        <v>3</v>
      </c>
      <c r="AX502" s="12" t="s">
        <v>76</v>
      </c>
      <c r="AY502" s="163" t="s">
        <v>143</v>
      </c>
    </row>
    <row r="503" spans="2:65" s="1" customFormat="1" ht="16.5" customHeight="1">
      <c r="B503" s="145"/>
      <c r="C503" s="146" t="s">
        <v>961</v>
      </c>
      <c r="D503" s="146" t="s">
        <v>145</v>
      </c>
      <c r="E503" s="147" t="s">
        <v>725</v>
      </c>
      <c r="F503" s="148" t="s">
        <v>726</v>
      </c>
      <c r="G503" s="149" t="s">
        <v>222</v>
      </c>
      <c r="H503" s="150">
        <v>312.8</v>
      </c>
      <c r="I503" s="151"/>
      <c r="J503" s="152">
        <f>ROUND(I503*H503,2)</f>
        <v>0</v>
      </c>
      <c r="K503" s="148" t="s">
        <v>149</v>
      </c>
      <c r="L503" s="30"/>
      <c r="M503" s="153" t="s">
        <v>1</v>
      </c>
      <c r="N503" s="154" t="s">
        <v>40</v>
      </c>
      <c r="O503" s="49"/>
      <c r="P503" s="155">
        <f>O503*H503</f>
        <v>0</v>
      </c>
      <c r="Q503" s="155">
        <v>0</v>
      </c>
      <c r="R503" s="155">
        <f>Q503*H503</f>
        <v>0</v>
      </c>
      <c r="S503" s="155">
        <v>0</v>
      </c>
      <c r="T503" s="156">
        <f>S503*H503</f>
        <v>0</v>
      </c>
      <c r="AR503" s="16" t="s">
        <v>344</v>
      </c>
      <c r="AT503" s="16" t="s">
        <v>145</v>
      </c>
      <c r="AU503" s="16" t="s">
        <v>78</v>
      </c>
      <c r="AY503" s="16" t="s">
        <v>143</v>
      </c>
      <c r="BE503" s="157">
        <f>IF(N503="základní",J503,0)</f>
        <v>0</v>
      </c>
      <c r="BF503" s="157">
        <f>IF(N503="snížená",J503,0)</f>
        <v>0</v>
      </c>
      <c r="BG503" s="157">
        <f>IF(N503="zákl. přenesená",J503,0)</f>
        <v>0</v>
      </c>
      <c r="BH503" s="157">
        <f>IF(N503="sníž. přenesená",J503,0)</f>
        <v>0</v>
      </c>
      <c r="BI503" s="157">
        <f>IF(N503="nulová",J503,0)</f>
        <v>0</v>
      </c>
      <c r="BJ503" s="16" t="s">
        <v>76</v>
      </c>
      <c r="BK503" s="157">
        <f>ROUND(I503*H503,2)</f>
        <v>0</v>
      </c>
      <c r="BL503" s="16" t="s">
        <v>344</v>
      </c>
      <c r="BM503" s="16" t="s">
        <v>727</v>
      </c>
    </row>
    <row r="504" spans="2:47" s="1" customFormat="1" ht="11.25">
      <c r="B504" s="30"/>
      <c r="D504" s="158" t="s">
        <v>152</v>
      </c>
      <c r="F504" s="159" t="s">
        <v>728</v>
      </c>
      <c r="I504" s="91"/>
      <c r="L504" s="30"/>
      <c r="M504" s="160"/>
      <c r="N504" s="49"/>
      <c r="O504" s="49"/>
      <c r="P504" s="49"/>
      <c r="Q504" s="49"/>
      <c r="R504" s="49"/>
      <c r="S504" s="49"/>
      <c r="T504" s="50"/>
      <c r="AT504" s="16" t="s">
        <v>152</v>
      </c>
      <c r="AU504" s="16" t="s">
        <v>78</v>
      </c>
    </row>
    <row r="505" spans="2:47" s="1" customFormat="1" ht="19.5">
      <c r="B505" s="30"/>
      <c r="D505" s="158" t="s">
        <v>154</v>
      </c>
      <c r="F505" s="161" t="s">
        <v>410</v>
      </c>
      <c r="I505" s="91"/>
      <c r="L505" s="30"/>
      <c r="M505" s="160"/>
      <c r="N505" s="49"/>
      <c r="O505" s="49"/>
      <c r="P505" s="49"/>
      <c r="Q505" s="49"/>
      <c r="R505" s="49"/>
      <c r="S505" s="49"/>
      <c r="T505" s="50"/>
      <c r="AT505" s="16" t="s">
        <v>154</v>
      </c>
      <c r="AU505" s="16" t="s">
        <v>78</v>
      </c>
    </row>
    <row r="506" spans="2:51" s="13" customFormat="1" ht="11.25">
      <c r="B506" s="170"/>
      <c r="D506" s="158" t="s">
        <v>156</v>
      </c>
      <c r="E506" s="171" t="s">
        <v>1</v>
      </c>
      <c r="F506" s="172" t="s">
        <v>962</v>
      </c>
      <c r="H506" s="171" t="s">
        <v>1</v>
      </c>
      <c r="I506" s="173"/>
      <c r="L506" s="170"/>
      <c r="M506" s="174"/>
      <c r="N506" s="175"/>
      <c r="O506" s="175"/>
      <c r="P506" s="175"/>
      <c r="Q506" s="175"/>
      <c r="R506" s="175"/>
      <c r="S506" s="175"/>
      <c r="T506" s="176"/>
      <c r="AT506" s="171" t="s">
        <v>156</v>
      </c>
      <c r="AU506" s="171" t="s">
        <v>78</v>
      </c>
      <c r="AV506" s="13" t="s">
        <v>76</v>
      </c>
      <c r="AW506" s="13" t="s">
        <v>32</v>
      </c>
      <c r="AX506" s="13" t="s">
        <v>69</v>
      </c>
      <c r="AY506" s="171" t="s">
        <v>143</v>
      </c>
    </row>
    <row r="507" spans="2:51" s="12" customFormat="1" ht="11.25">
      <c r="B507" s="162"/>
      <c r="D507" s="158" t="s">
        <v>156</v>
      </c>
      <c r="E507" s="163" t="s">
        <v>1</v>
      </c>
      <c r="F507" s="164" t="s">
        <v>963</v>
      </c>
      <c r="H507" s="165">
        <v>312.8</v>
      </c>
      <c r="I507" s="166"/>
      <c r="L507" s="162"/>
      <c r="M507" s="167"/>
      <c r="N507" s="168"/>
      <c r="O507" s="168"/>
      <c r="P507" s="168"/>
      <c r="Q507" s="168"/>
      <c r="R507" s="168"/>
      <c r="S507" s="168"/>
      <c r="T507" s="169"/>
      <c r="AT507" s="163" t="s">
        <v>156</v>
      </c>
      <c r="AU507" s="163" t="s">
        <v>78</v>
      </c>
      <c r="AV507" s="12" t="s">
        <v>78</v>
      </c>
      <c r="AW507" s="12" t="s">
        <v>32</v>
      </c>
      <c r="AX507" s="12" t="s">
        <v>76</v>
      </c>
      <c r="AY507" s="163" t="s">
        <v>143</v>
      </c>
    </row>
    <row r="508" spans="2:65" s="1" customFormat="1" ht="16.5" customHeight="1">
      <c r="B508" s="145"/>
      <c r="C508" s="191" t="s">
        <v>964</v>
      </c>
      <c r="D508" s="191" t="s">
        <v>484</v>
      </c>
      <c r="E508" s="192" t="s">
        <v>732</v>
      </c>
      <c r="F508" s="193" t="s">
        <v>733</v>
      </c>
      <c r="G508" s="194" t="s">
        <v>201</v>
      </c>
      <c r="H508" s="195">
        <v>0.141</v>
      </c>
      <c r="I508" s="196"/>
      <c r="J508" s="197">
        <f>ROUND(I508*H508,2)</f>
        <v>0</v>
      </c>
      <c r="K508" s="193" t="s">
        <v>149</v>
      </c>
      <c r="L508" s="198"/>
      <c r="M508" s="199" t="s">
        <v>1</v>
      </c>
      <c r="N508" s="200" t="s">
        <v>40</v>
      </c>
      <c r="O508" s="49"/>
      <c r="P508" s="155">
        <f>O508*H508</f>
        <v>0</v>
      </c>
      <c r="Q508" s="155">
        <v>1</v>
      </c>
      <c r="R508" s="155">
        <f>Q508*H508</f>
        <v>0.141</v>
      </c>
      <c r="S508" s="155">
        <v>0</v>
      </c>
      <c r="T508" s="156">
        <f>S508*H508</f>
        <v>0</v>
      </c>
      <c r="AR508" s="16" t="s">
        <v>507</v>
      </c>
      <c r="AT508" s="16" t="s">
        <v>484</v>
      </c>
      <c r="AU508" s="16" t="s">
        <v>78</v>
      </c>
      <c r="AY508" s="16" t="s">
        <v>143</v>
      </c>
      <c r="BE508" s="157">
        <f>IF(N508="základní",J508,0)</f>
        <v>0</v>
      </c>
      <c r="BF508" s="157">
        <f>IF(N508="snížená",J508,0)</f>
        <v>0</v>
      </c>
      <c r="BG508" s="157">
        <f>IF(N508="zákl. přenesená",J508,0)</f>
        <v>0</v>
      </c>
      <c r="BH508" s="157">
        <f>IF(N508="sníž. přenesená",J508,0)</f>
        <v>0</v>
      </c>
      <c r="BI508" s="157">
        <f>IF(N508="nulová",J508,0)</f>
        <v>0</v>
      </c>
      <c r="BJ508" s="16" t="s">
        <v>76</v>
      </c>
      <c r="BK508" s="157">
        <f>ROUND(I508*H508,2)</f>
        <v>0</v>
      </c>
      <c r="BL508" s="16" t="s">
        <v>344</v>
      </c>
      <c r="BM508" s="16" t="s">
        <v>734</v>
      </c>
    </row>
    <row r="509" spans="2:47" s="1" customFormat="1" ht="11.25">
      <c r="B509" s="30"/>
      <c r="D509" s="158" t="s">
        <v>152</v>
      </c>
      <c r="F509" s="159" t="s">
        <v>733</v>
      </c>
      <c r="I509" s="91"/>
      <c r="L509" s="30"/>
      <c r="M509" s="160"/>
      <c r="N509" s="49"/>
      <c r="O509" s="49"/>
      <c r="P509" s="49"/>
      <c r="Q509" s="49"/>
      <c r="R509" s="49"/>
      <c r="S509" s="49"/>
      <c r="T509" s="50"/>
      <c r="AT509" s="16" t="s">
        <v>152</v>
      </c>
      <c r="AU509" s="16" t="s">
        <v>78</v>
      </c>
    </row>
    <row r="510" spans="2:47" s="1" customFormat="1" ht="19.5">
      <c r="B510" s="30"/>
      <c r="D510" s="158" t="s">
        <v>154</v>
      </c>
      <c r="F510" s="161" t="s">
        <v>735</v>
      </c>
      <c r="I510" s="91"/>
      <c r="L510" s="30"/>
      <c r="M510" s="160"/>
      <c r="N510" s="49"/>
      <c r="O510" s="49"/>
      <c r="P510" s="49"/>
      <c r="Q510" s="49"/>
      <c r="R510" s="49"/>
      <c r="S510" s="49"/>
      <c r="T510" s="50"/>
      <c r="AT510" s="16" t="s">
        <v>154</v>
      </c>
      <c r="AU510" s="16" t="s">
        <v>78</v>
      </c>
    </row>
    <row r="511" spans="2:51" s="12" customFormat="1" ht="11.25">
      <c r="B511" s="162"/>
      <c r="D511" s="158" t="s">
        <v>156</v>
      </c>
      <c r="F511" s="164" t="s">
        <v>965</v>
      </c>
      <c r="H511" s="165">
        <v>0.141</v>
      </c>
      <c r="I511" s="166"/>
      <c r="L511" s="162"/>
      <c r="M511" s="167"/>
      <c r="N511" s="168"/>
      <c r="O511" s="168"/>
      <c r="P511" s="168"/>
      <c r="Q511" s="168"/>
      <c r="R511" s="168"/>
      <c r="S511" s="168"/>
      <c r="T511" s="169"/>
      <c r="AT511" s="163" t="s">
        <v>156</v>
      </c>
      <c r="AU511" s="163" t="s">
        <v>78</v>
      </c>
      <c r="AV511" s="12" t="s">
        <v>78</v>
      </c>
      <c r="AW511" s="12" t="s">
        <v>3</v>
      </c>
      <c r="AX511" s="12" t="s">
        <v>76</v>
      </c>
      <c r="AY511" s="163" t="s">
        <v>143</v>
      </c>
    </row>
    <row r="512" spans="2:65" s="1" customFormat="1" ht="16.5" customHeight="1">
      <c r="B512" s="145"/>
      <c r="C512" s="146" t="s">
        <v>966</v>
      </c>
      <c r="D512" s="146" t="s">
        <v>145</v>
      </c>
      <c r="E512" s="147" t="s">
        <v>738</v>
      </c>
      <c r="F512" s="148" t="s">
        <v>739</v>
      </c>
      <c r="G512" s="149" t="s">
        <v>222</v>
      </c>
      <c r="H512" s="150">
        <v>11.22</v>
      </c>
      <c r="I512" s="151"/>
      <c r="J512" s="152">
        <f>ROUND(I512*H512,2)</f>
        <v>0</v>
      </c>
      <c r="K512" s="148" t="s">
        <v>149</v>
      </c>
      <c r="L512" s="30"/>
      <c r="M512" s="153" t="s">
        <v>1</v>
      </c>
      <c r="N512" s="154" t="s">
        <v>40</v>
      </c>
      <c r="O512" s="49"/>
      <c r="P512" s="155">
        <f>O512*H512</f>
        <v>0</v>
      </c>
      <c r="Q512" s="155">
        <v>0</v>
      </c>
      <c r="R512" s="155">
        <f>Q512*H512</f>
        <v>0</v>
      </c>
      <c r="S512" s="155">
        <v>0</v>
      </c>
      <c r="T512" s="156">
        <f>S512*H512</f>
        <v>0</v>
      </c>
      <c r="AR512" s="16" t="s">
        <v>344</v>
      </c>
      <c r="AT512" s="16" t="s">
        <v>145</v>
      </c>
      <c r="AU512" s="16" t="s">
        <v>78</v>
      </c>
      <c r="AY512" s="16" t="s">
        <v>143</v>
      </c>
      <c r="BE512" s="157">
        <f>IF(N512="základní",J512,0)</f>
        <v>0</v>
      </c>
      <c r="BF512" s="157">
        <f>IF(N512="snížená",J512,0)</f>
        <v>0</v>
      </c>
      <c r="BG512" s="157">
        <f>IF(N512="zákl. přenesená",J512,0)</f>
        <v>0</v>
      </c>
      <c r="BH512" s="157">
        <f>IF(N512="sníž. přenesená",J512,0)</f>
        <v>0</v>
      </c>
      <c r="BI512" s="157">
        <f>IF(N512="nulová",J512,0)</f>
        <v>0</v>
      </c>
      <c r="BJ512" s="16" t="s">
        <v>76</v>
      </c>
      <c r="BK512" s="157">
        <f>ROUND(I512*H512,2)</f>
        <v>0</v>
      </c>
      <c r="BL512" s="16" t="s">
        <v>344</v>
      </c>
      <c r="BM512" s="16" t="s">
        <v>740</v>
      </c>
    </row>
    <row r="513" spans="2:47" s="1" customFormat="1" ht="11.25">
      <c r="B513" s="30"/>
      <c r="D513" s="158" t="s">
        <v>152</v>
      </c>
      <c r="F513" s="159" t="s">
        <v>741</v>
      </c>
      <c r="I513" s="91"/>
      <c r="L513" s="30"/>
      <c r="M513" s="160"/>
      <c r="N513" s="49"/>
      <c r="O513" s="49"/>
      <c r="P513" s="49"/>
      <c r="Q513" s="49"/>
      <c r="R513" s="49"/>
      <c r="S513" s="49"/>
      <c r="T513" s="50"/>
      <c r="AT513" s="16" t="s">
        <v>152</v>
      </c>
      <c r="AU513" s="16" t="s">
        <v>78</v>
      </c>
    </row>
    <row r="514" spans="2:47" s="1" customFormat="1" ht="19.5">
      <c r="B514" s="30"/>
      <c r="D514" s="158" t="s">
        <v>154</v>
      </c>
      <c r="F514" s="161" t="s">
        <v>410</v>
      </c>
      <c r="I514" s="91"/>
      <c r="L514" s="30"/>
      <c r="M514" s="160"/>
      <c r="N514" s="49"/>
      <c r="O514" s="49"/>
      <c r="P514" s="49"/>
      <c r="Q514" s="49"/>
      <c r="R514" s="49"/>
      <c r="S514" s="49"/>
      <c r="T514" s="50"/>
      <c r="AT514" s="16" t="s">
        <v>154</v>
      </c>
      <c r="AU514" s="16" t="s">
        <v>78</v>
      </c>
    </row>
    <row r="515" spans="2:51" s="13" customFormat="1" ht="11.25">
      <c r="B515" s="170"/>
      <c r="D515" s="158" t="s">
        <v>156</v>
      </c>
      <c r="E515" s="171" t="s">
        <v>1</v>
      </c>
      <c r="F515" s="172" t="s">
        <v>904</v>
      </c>
      <c r="H515" s="171" t="s">
        <v>1</v>
      </c>
      <c r="I515" s="173"/>
      <c r="L515" s="170"/>
      <c r="M515" s="174"/>
      <c r="N515" s="175"/>
      <c r="O515" s="175"/>
      <c r="P515" s="175"/>
      <c r="Q515" s="175"/>
      <c r="R515" s="175"/>
      <c r="S515" s="175"/>
      <c r="T515" s="176"/>
      <c r="AT515" s="171" t="s">
        <v>156</v>
      </c>
      <c r="AU515" s="171" t="s">
        <v>78</v>
      </c>
      <c r="AV515" s="13" t="s">
        <v>76</v>
      </c>
      <c r="AW515" s="13" t="s">
        <v>32</v>
      </c>
      <c r="AX515" s="13" t="s">
        <v>69</v>
      </c>
      <c r="AY515" s="171" t="s">
        <v>143</v>
      </c>
    </row>
    <row r="516" spans="2:51" s="12" customFormat="1" ht="11.25">
      <c r="B516" s="162"/>
      <c r="D516" s="158" t="s">
        <v>156</v>
      </c>
      <c r="E516" s="163" t="s">
        <v>1</v>
      </c>
      <c r="F516" s="164" t="s">
        <v>967</v>
      </c>
      <c r="H516" s="165">
        <v>11.22</v>
      </c>
      <c r="I516" s="166"/>
      <c r="L516" s="162"/>
      <c r="M516" s="167"/>
      <c r="N516" s="168"/>
      <c r="O516" s="168"/>
      <c r="P516" s="168"/>
      <c r="Q516" s="168"/>
      <c r="R516" s="168"/>
      <c r="S516" s="168"/>
      <c r="T516" s="169"/>
      <c r="AT516" s="163" t="s">
        <v>156</v>
      </c>
      <c r="AU516" s="163" t="s">
        <v>78</v>
      </c>
      <c r="AV516" s="12" t="s">
        <v>78</v>
      </c>
      <c r="AW516" s="12" t="s">
        <v>32</v>
      </c>
      <c r="AX516" s="12" t="s">
        <v>76</v>
      </c>
      <c r="AY516" s="163" t="s">
        <v>143</v>
      </c>
    </row>
    <row r="517" spans="2:65" s="1" customFormat="1" ht="16.5" customHeight="1">
      <c r="B517" s="145"/>
      <c r="C517" s="191" t="s">
        <v>968</v>
      </c>
      <c r="D517" s="191" t="s">
        <v>484</v>
      </c>
      <c r="E517" s="192" t="s">
        <v>744</v>
      </c>
      <c r="F517" s="193" t="s">
        <v>745</v>
      </c>
      <c r="G517" s="194" t="s">
        <v>222</v>
      </c>
      <c r="H517" s="195">
        <v>13.464</v>
      </c>
      <c r="I517" s="196"/>
      <c r="J517" s="197">
        <f>ROUND(I517*H517,2)</f>
        <v>0</v>
      </c>
      <c r="K517" s="193" t="s">
        <v>149</v>
      </c>
      <c r="L517" s="198"/>
      <c r="M517" s="199" t="s">
        <v>1</v>
      </c>
      <c r="N517" s="200" t="s">
        <v>40</v>
      </c>
      <c r="O517" s="49"/>
      <c r="P517" s="155">
        <f>O517*H517</f>
        <v>0</v>
      </c>
      <c r="Q517" s="155">
        <v>0.00064</v>
      </c>
      <c r="R517" s="155">
        <f>Q517*H517</f>
        <v>0.008616960000000002</v>
      </c>
      <c r="S517" s="155">
        <v>0</v>
      </c>
      <c r="T517" s="156">
        <f>S517*H517</f>
        <v>0</v>
      </c>
      <c r="AR517" s="16" t="s">
        <v>507</v>
      </c>
      <c r="AT517" s="16" t="s">
        <v>484</v>
      </c>
      <c r="AU517" s="16" t="s">
        <v>78</v>
      </c>
      <c r="AY517" s="16" t="s">
        <v>143</v>
      </c>
      <c r="BE517" s="157">
        <f>IF(N517="základní",J517,0)</f>
        <v>0</v>
      </c>
      <c r="BF517" s="157">
        <f>IF(N517="snížená",J517,0)</f>
        <v>0</v>
      </c>
      <c r="BG517" s="157">
        <f>IF(N517="zákl. přenesená",J517,0)</f>
        <v>0</v>
      </c>
      <c r="BH517" s="157">
        <f>IF(N517="sníž. přenesená",J517,0)</f>
        <v>0</v>
      </c>
      <c r="BI517" s="157">
        <f>IF(N517="nulová",J517,0)</f>
        <v>0</v>
      </c>
      <c r="BJ517" s="16" t="s">
        <v>76</v>
      </c>
      <c r="BK517" s="157">
        <f>ROUND(I517*H517,2)</f>
        <v>0</v>
      </c>
      <c r="BL517" s="16" t="s">
        <v>344</v>
      </c>
      <c r="BM517" s="16" t="s">
        <v>746</v>
      </c>
    </row>
    <row r="518" spans="2:47" s="1" customFormat="1" ht="11.25">
      <c r="B518" s="30"/>
      <c r="D518" s="158" t="s">
        <v>152</v>
      </c>
      <c r="F518" s="159" t="s">
        <v>745</v>
      </c>
      <c r="I518" s="91"/>
      <c r="L518" s="30"/>
      <c r="M518" s="160"/>
      <c r="N518" s="49"/>
      <c r="O518" s="49"/>
      <c r="P518" s="49"/>
      <c r="Q518" s="49"/>
      <c r="R518" s="49"/>
      <c r="S518" s="49"/>
      <c r="T518" s="50"/>
      <c r="AT518" s="16" t="s">
        <v>152</v>
      </c>
      <c r="AU518" s="16" t="s">
        <v>78</v>
      </c>
    </row>
    <row r="519" spans="2:51" s="12" customFormat="1" ht="11.25">
      <c r="B519" s="162"/>
      <c r="D519" s="158" t="s">
        <v>156</v>
      </c>
      <c r="F519" s="164" t="s">
        <v>969</v>
      </c>
      <c r="H519" s="165">
        <v>13.464</v>
      </c>
      <c r="I519" s="166"/>
      <c r="L519" s="162"/>
      <c r="M519" s="167"/>
      <c r="N519" s="168"/>
      <c r="O519" s="168"/>
      <c r="P519" s="168"/>
      <c r="Q519" s="168"/>
      <c r="R519" s="168"/>
      <c r="S519" s="168"/>
      <c r="T519" s="169"/>
      <c r="AT519" s="163" t="s">
        <v>156</v>
      </c>
      <c r="AU519" s="163" t="s">
        <v>78</v>
      </c>
      <c r="AV519" s="12" t="s">
        <v>78</v>
      </c>
      <c r="AW519" s="12" t="s">
        <v>3</v>
      </c>
      <c r="AX519" s="12" t="s">
        <v>76</v>
      </c>
      <c r="AY519" s="163" t="s">
        <v>143</v>
      </c>
    </row>
    <row r="520" spans="2:65" s="1" customFormat="1" ht="16.5" customHeight="1">
      <c r="B520" s="145"/>
      <c r="C520" s="146" t="s">
        <v>970</v>
      </c>
      <c r="D520" s="146" t="s">
        <v>145</v>
      </c>
      <c r="E520" s="147" t="s">
        <v>748</v>
      </c>
      <c r="F520" s="148" t="s">
        <v>749</v>
      </c>
      <c r="G520" s="149" t="s">
        <v>222</v>
      </c>
      <c r="H520" s="150">
        <v>31.79</v>
      </c>
      <c r="I520" s="151"/>
      <c r="J520" s="152">
        <f>ROUND(I520*H520,2)</f>
        <v>0</v>
      </c>
      <c r="K520" s="148" t="s">
        <v>149</v>
      </c>
      <c r="L520" s="30"/>
      <c r="M520" s="153" t="s">
        <v>1</v>
      </c>
      <c r="N520" s="154" t="s">
        <v>40</v>
      </c>
      <c r="O520" s="49"/>
      <c r="P520" s="155">
        <f>O520*H520</f>
        <v>0</v>
      </c>
      <c r="Q520" s="155">
        <v>0.0004</v>
      </c>
      <c r="R520" s="155">
        <f>Q520*H520</f>
        <v>0.012716</v>
      </c>
      <c r="S520" s="155">
        <v>0</v>
      </c>
      <c r="T520" s="156">
        <f>S520*H520</f>
        <v>0</v>
      </c>
      <c r="AR520" s="16" t="s">
        <v>344</v>
      </c>
      <c r="AT520" s="16" t="s">
        <v>145</v>
      </c>
      <c r="AU520" s="16" t="s">
        <v>78</v>
      </c>
      <c r="AY520" s="16" t="s">
        <v>143</v>
      </c>
      <c r="BE520" s="157">
        <f>IF(N520="základní",J520,0)</f>
        <v>0</v>
      </c>
      <c r="BF520" s="157">
        <f>IF(N520="snížená",J520,0)</f>
        <v>0</v>
      </c>
      <c r="BG520" s="157">
        <f>IF(N520="zákl. přenesená",J520,0)</f>
        <v>0</v>
      </c>
      <c r="BH520" s="157">
        <f>IF(N520="sníž. přenesená",J520,0)</f>
        <v>0</v>
      </c>
      <c r="BI520" s="157">
        <f>IF(N520="nulová",J520,0)</f>
        <v>0</v>
      </c>
      <c r="BJ520" s="16" t="s">
        <v>76</v>
      </c>
      <c r="BK520" s="157">
        <f>ROUND(I520*H520,2)</f>
        <v>0</v>
      </c>
      <c r="BL520" s="16" t="s">
        <v>344</v>
      </c>
      <c r="BM520" s="16" t="s">
        <v>750</v>
      </c>
    </row>
    <row r="521" spans="2:47" s="1" customFormat="1" ht="11.25">
      <c r="B521" s="30"/>
      <c r="D521" s="158" t="s">
        <v>152</v>
      </c>
      <c r="F521" s="159" t="s">
        <v>751</v>
      </c>
      <c r="I521" s="91"/>
      <c r="L521" s="30"/>
      <c r="M521" s="160"/>
      <c r="N521" s="49"/>
      <c r="O521" s="49"/>
      <c r="P521" s="49"/>
      <c r="Q521" s="49"/>
      <c r="R521" s="49"/>
      <c r="S521" s="49"/>
      <c r="T521" s="50"/>
      <c r="AT521" s="16" t="s">
        <v>152</v>
      </c>
      <c r="AU521" s="16" t="s">
        <v>78</v>
      </c>
    </row>
    <row r="522" spans="2:47" s="1" customFormat="1" ht="19.5">
      <c r="B522" s="30"/>
      <c r="D522" s="158" t="s">
        <v>154</v>
      </c>
      <c r="F522" s="161" t="s">
        <v>410</v>
      </c>
      <c r="I522" s="91"/>
      <c r="L522" s="30"/>
      <c r="M522" s="160"/>
      <c r="N522" s="49"/>
      <c r="O522" s="49"/>
      <c r="P522" s="49"/>
      <c r="Q522" s="49"/>
      <c r="R522" s="49"/>
      <c r="S522" s="49"/>
      <c r="T522" s="50"/>
      <c r="AT522" s="16" t="s">
        <v>154</v>
      </c>
      <c r="AU522" s="16" t="s">
        <v>78</v>
      </c>
    </row>
    <row r="523" spans="2:51" s="13" customFormat="1" ht="11.25">
      <c r="B523" s="170"/>
      <c r="D523" s="158" t="s">
        <v>156</v>
      </c>
      <c r="E523" s="171" t="s">
        <v>1</v>
      </c>
      <c r="F523" s="172" t="s">
        <v>904</v>
      </c>
      <c r="H523" s="171" t="s">
        <v>1</v>
      </c>
      <c r="I523" s="173"/>
      <c r="L523" s="170"/>
      <c r="M523" s="174"/>
      <c r="N523" s="175"/>
      <c r="O523" s="175"/>
      <c r="P523" s="175"/>
      <c r="Q523" s="175"/>
      <c r="R523" s="175"/>
      <c r="S523" s="175"/>
      <c r="T523" s="176"/>
      <c r="AT523" s="171" t="s">
        <v>156</v>
      </c>
      <c r="AU523" s="171" t="s">
        <v>78</v>
      </c>
      <c r="AV523" s="13" t="s">
        <v>76</v>
      </c>
      <c r="AW523" s="13" t="s">
        <v>32</v>
      </c>
      <c r="AX523" s="13" t="s">
        <v>69</v>
      </c>
      <c r="AY523" s="171" t="s">
        <v>143</v>
      </c>
    </row>
    <row r="524" spans="2:51" s="12" customFormat="1" ht="11.25">
      <c r="B524" s="162"/>
      <c r="D524" s="158" t="s">
        <v>156</v>
      </c>
      <c r="E524" s="163" t="s">
        <v>1</v>
      </c>
      <c r="F524" s="164" t="s">
        <v>971</v>
      </c>
      <c r="H524" s="165">
        <v>13.09</v>
      </c>
      <c r="I524" s="166"/>
      <c r="L524" s="162"/>
      <c r="M524" s="167"/>
      <c r="N524" s="168"/>
      <c r="O524" s="168"/>
      <c r="P524" s="168"/>
      <c r="Q524" s="168"/>
      <c r="R524" s="168"/>
      <c r="S524" s="168"/>
      <c r="T524" s="169"/>
      <c r="AT524" s="163" t="s">
        <v>156</v>
      </c>
      <c r="AU524" s="163" t="s">
        <v>78</v>
      </c>
      <c r="AV524" s="12" t="s">
        <v>78</v>
      </c>
      <c r="AW524" s="12" t="s">
        <v>32</v>
      </c>
      <c r="AX524" s="12" t="s">
        <v>69</v>
      </c>
      <c r="AY524" s="163" t="s">
        <v>143</v>
      </c>
    </row>
    <row r="525" spans="2:51" s="12" customFormat="1" ht="11.25">
      <c r="B525" s="162"/>
      <c r="D525" s="158" t="s">
        <v>156</v>
      </c>
      <c r="E525" s="163" t="s">
        <v>1</v>
      </c>
      <c r="F525" s="164" t="s">
        <v>958</v>
      </c>
      <c r="H525" s="165">
        <v>18.7</v>
      </c>
      <c r="I525" s="166"/>
      <c r="L525" s="162"/>
      <c r="M525" s="167"/>
      <c r="N525" s="168"/>
      <c r="O525" s="168"/>
      <c r="P525" s="168"/>
      <c r="Q525" s="168"/>
      <c r="R525" s="168"/>
      <c r="S525" s="168"/>
      <c r="T525" s="169"/>
      <c r="AT525" s="163" t="s">
        <v>156</v>
      </c>
      <c r="AU525" s="163" t="s">
        <v>78</v>
      </c>
      <c r="AV525" s="12" t="s">
        <v>78</v>
      </c>
      <c r="AW525" s="12" t="s">
        <v>32</v>
      </c>
      <c r="AX525" s="12" t="s">
        <v>69</v>
      </c>
      <c r="AY525" s="163" t="s">
        <v>143</v>
      </c>
    </row>
    <row r="526" spans="2:51" s="14" customFormat="1" ht="11.25">
      <c r="B526" s="183"/>
      <c r="D526" s="158" t="s">
        <v>156</v>
      </c>
      <c r="E526" s="184" t="s">
        <v>1</v>
      </c>
      <c r="F526" s="185" t="s">
        <v>422</v>
      </c>
      <c r="H526" s="186">
        <v>31.79</v>
      </c>
      <c r="I526" s="187"/>
      <c r="L526" s="183"/>
      <c r="M526" s="188"/>
      <c r="N526" s="189"/>
      <c r="O526" s="189"/>
      <c r="P526" s="189"/>
      <c r="Q526" s="189"/>
      <c r="R526" s="189"/>
      <c r="S526" s="189"/>
      <c r="T526" s="190"/>
      <c r="AT526" s="184" t="s">
        <v>156</v>
      </c>
      <c r="AU526" s="184" t="s">
        <v>78</v>
      </c>
      <c r="AV526" s="14" t="s">
        <v>150</v>
      </c>
      <c r="AW526" s="14" t="s">
        <v>32</v>
      </c>
      <c r="AX526" s="14" t="s">
        <v>76</v>
      </c>
      <c r="AY526" s="184" t="s">
        <v>143</v>
      </c>
    </row>
    <row r="527" spans="2:65" s="1" customFormat="1" ht="16.5" customHeight="1">
      <c r="B527" s="145"/>
      <c r="C527" s="191" t="s">
        <v>972</v>
      </c>
      <c r="D527" s="191" t="s">
        <v>484</v>
      </c>
      <c r="E527" s="192" t="s">
        <v>754</v>
      </c>
      <c r="F527" s="193" t="s">
        <v>755</v>
      </c>
      <c r="G527" s="194" t="s">
        <v>222</v>
      </c>
      <c r="H527" s="195">
        <v>38.148</v>
      </c>
      <c r="I527" s="196"/>
      <c r="J527" s="197">
        <f>ROUND(I527*H527,2)</f>
        <v>0</v>
      </c>
      <c r="K527" s="193" t="s">
        <v>149</v>
      </c>
      <c r="L527" s="198"/>
      <c r="M527" s="199" t="s">
        <v>1</v>
      </c>
      <c r="N527" s="200" t="s">
        <v>40</v>
      </c>
      <c r="O527" s="49"/>
      <c r="P527" s="155">
        <f>O527*H527</f>
        <v>0</v>
      </c>
      <c r="Q527" s="155">
        <v>0.001</v>
      </c>
      <c r="R527" s="155">
        <f>Q527*H527</f>
        <v>0.038148</v>
      </c>
      <c r="S527" s="155">
        <v>0</v>
      </c>
      <c r="T527" s="156">
        <f>S527*H527</f>
        <v>0</v>
      </c>
      <c r="AR527" s="16" t="s">
        <v>507</v>
      </c>
      <c r="AT527" s="16" t="s">
        <v>484</v>
      </c>
      <c r="AU527" s="16" t="s">
        <v>78</v>
      </c>
      <c r="AY527" s="16" t="s">
        <v>143</v>
      </c>
      <c r="BE527" s="157">
        <f>IF(N527="základní",J527,0)</f>
        <v>0</v>
      </c>
      <c r="BF527" s="157">
        <f>IF(N527="snížená",J527,0)</f>
        <v>0</v>
      </c>
      <c r="BG527" s="157">
        <f>IF(N527="zákl. přenesená",J527,0)</f>
        <v>0</v>
      </c>
      <c r="BH527" s="157">
        <f>IF(N527="sníž. přenesená",J527,0)</f>
        <v>0</v>
      </c>
      <c r="BI527" s="157">
        <f>IF(N527="nulová",J527,0)</f>
        <v>0</v>
      </c>
      <c r="BJ527" s="16" t="s">
        <v>76</v>
      </c>
      <c r="BK527" s="157">
        <f>ROUND(I527*H527,2)</f>
        <v>0</v>
      </c>
      <c r="BL527" s="16" t="s">
        <v>344</v>
      </c>
      <c r="BM527" s="16" t="s">
        <v>756</v>
      </c>
    </row>
    <row r="528" spans="2:47" s="1" customFormat="1" ht="19.5">
      <c r="B528" s="30"/>
      <c r="D528" s="158" t="s">
        <v>152</v>
      </c>
      <c r="F528" s="159" t="s">
        <v>757</v>
      </c>
      <c r="I528" s="91"/>
      <c r="L528" s="30"/>
      <c r="M528" s="160"/>
      <c r="N528" s="49"/>
      <c r="O528" s="49"/>
      <c r="P528" s="49"/>
      <c r="Q528" s="49"/>
      <c r="R528" s="49"/>
      <c r="S528" s="49"/>
      <c r="T528" s="50"/>
      <c r="AT528" s="16" t="s">
        <v>152</v>
      </c>
      <c r="AU528" s="16" t="s">
        <v>78</v>
      </c>
    </row>
    <row r="529" spans="2:51" s="12" customFormat="1" ht="11.25">
      <c r="B529" s="162"/>
      <c r="D529" s="158" t="s">
        <v>156</v>
      </c>
      <c r="F529" s="164" t="s">
        <v>973</v>
      </c>
      <c r="H529" s="165">
        <v>38.148</v>
      </c>
      <c r="I529" s="166"/>
      <c r="L529" s="162"/>
      <c r="M529" s="167"/>
      <c r="N529" s="168"/>
      <c r="O529" s="168"/>
      <c r="P529" s="168"/>
      <c r="Q529" s="168"/>
      <c r="R529" s="168"/>
      <c r="S529" s="168"/>
      <c r="T529" s="169"/>
      <c r="AT529" s="163" t="s">
        <v>156</v>
      </c>
      <c r="AU529" s="163" t="s">
        <v>78</v>
      </c>
      <c r="AV529" s="12" t="s">
        <v>78</v>
      </c>
      <c r="AW529" s="12" t="s">
        <v>3</v>
      </c>
      <c r="AX529" s="12" t="s">
        <v>76</v>
      </c>
      <c r="AY529" s="163" t="s">
        <v>143</v>
      </c>
    </row>
    <row r="530" spans="2:65" s="1" customFormat="1" ht="16.5" customHeight="1">
      <c r="B530" s="145"/>
      <c r="C530" s="146" t="s">
        <v>974</v>
      </c>
      <c r="D530" s="146" t="s">
        <v>145</v>
      </c>
      <c r="E530" s="147" t="s">
        <v>760</v>
      </c>
      <c r="F530" s="148" t="s">
        <v>761</v>
      </c>
      <c r="G530" s="149" t="s">
        <v>222</v>
      </c>
      <c r="H530" s="150">
        <v>312.8</v>
      </c>
      <c r="I530" s="151"/>
      <c r="J530" s="152">
        <f>ROUND(I530*H530,2)</f>
        <v>0</v>
      </c>
      <c r="K530" s="148" t="s">
        <v>149</v>
      </c>
      <c r="L530" s="30"/>
      <c r="M530" s="153" t="s">
        <v>1</v>
      </c>
      <c r="N530" s="154" t="s">
        <v>40</v>
      </c>
      <c r="O530" s="49"/>
      <c r="P530" s="155">
        <f>O530*H530</f>
        <v>0</v>
      </c>
      <c r="Q530" s="155">
        <v>0.00058</v>
      </c>
      <c r="R530" s="155">
        <f>Q530*H530</f>
        <v>0.181424</v>
      </c>
      <c r="S530" s="155">
        <v>0</v>
      </c>
      <c r="T530" s="156">
        <f>S530*H530</f>
        <v>0</v>
      </c>
      <c r="AR530" s="16" t="s">
        <v>344</v>
      </c>
      <c r="AT530" s="16" t="s">
        <v>145</v>
      </c>
      <c r="AU530" s="16" t="s">
        <v>78</v>
      </c>
      <c r="AY530" s="16" t="s">
        <v>143</v>
      </c>
      <c r="BE530" s="157">
        <f>IF(N530="základní",J530,0)</f>
        <v>0</v>
      </c>
      <c r="BF530" s="157">
        <f>IF(N530="snížená",J530,0)</f>
        <v>0</v>
      </c>
      <c r="BG530" s="157">
        <f>IF(N530="zákl. přenesená",J530,0)</f>
        <v>0</v>
      </c>
      <c r="BH530" s="157">
        <f>IF(N530="sníž. přenesená",J530,0)</f>
        <v>0</v>
      </c>
      <c r="BI530" s="157">
        <f>IF(N530="nulová",J530,0)</f>
        <v>0</v>
      </c>
      <c r="BJ530" s="16" t="s">
        <v>76</v>
      </c>
      <c r="BK530" s="157">
        <f>ROUND(I530*H530,2)</f>
        <v>0</v>
      </c>
      <c r="BL530" s="16" t="s">
        <v>344</v>
      </c>
      <c r="BM530" s="16" t="s">
        <v>762</v>
      </c>
    </row>
    <row r="531" spans="2:47" s="1" customFormat="1" ht="19.5">
      <c r="B531" s="30"/>
      <c r="D531" s="158" t="s">
        <v>152</v>
      </c>
      <c r="F531" s="159" t="s">
        <v>763</v>
      </c>
      <c r="I531" s="91"/>
      <c r="L531" s="30"/>
      <c r="M531" s="160"/>
      <c r="N531" s="49"/>
      <c r="O531" s="49"/>
      <c r="P531" s="49"/>
      <c r="Q531" s="49"/>
      <c r="R531" s="49"/>
      <c r="S531" s="49"/>
      <c r="T531" s="50"/>
      <c r="AT531" s="16" t="s">
        <v>152</v>
      </c>
      <c r="AU531" s="16" t="s">
        <v>78</v>
      </c>
    </row>
    <row r="532" spans="2:65" s="1" customFormat="1" ht="16.5" customHeight="1">
      <c r="B532" s="145"/>
      <c r="C532" s="146" t="s">
        <v>975</v>
      </c>
      <c r="D532" s="146" t="s">
        <v>145</v>
      </c>
      <c r="E532" s="147" t="s">
        <v>765</v>
      </c>
      <c r="F532" s="148" t="s">
        <v>766</v>
      </c>
      <c r="G532" s="149" t="s">
        <v>767</v>
      </c>
      <c r="H532" s="201"/>
      <c r="I532" s="151"/>
      <c r="J532" s="152">
        <f>ROUND(I532*H532,2)</f>
        <v>0</v>
      </c>
      <c r="K532" s="148" t="s">
        <v>149</v>
      </c>
      <c r="L532" s="30"/>
      <c r="M532" s="153" t="s">
        <v>1</v>
      </c>
      <c r="N532" s="154" t="s">
        <v>40</v>
      </c>
      <c r="O532" s="49"/>
      <c r="P532" s="155">
        <f>O532*H532</f>
        <v>0</v>
      </c>
      <c r="Q532" s="155">
        <v>0</v>
      </c>
      <c r="R532" s="155">
        <f>Q532*H532</f>
        <v>0</v>
      </c>
      <c r="S532" s="155">
        <v>0</v>
      </c>
      <c r="T532" s="156">
        <f>S532*H532</f>
        <v>0</v>
      </c>
      <c r="AR532" s="16" t="s">
        <v>344</v>
      </c>
      <c r="AT532" s="16" t="s">
        <v>145</v>
      </c>
      <c r="AU532" s="16" t="s">
        <v>78</v>
      </c>
      <c r="AY532" s="16" t="s">
        <v>143</v>
      </c>
      <c r="BE532" s="157">
        <f>IF(N532="základní",J532,0)</f>
        <v>0</v>
      </c>
      <c r="BF532" s="157">
        <f>IF(N532="snížená",J532,0)</f>
        <v>0</v>
      </c>
      <c r="BG532" s="157">
        <f>IF(N532="zákl. přenesená",J532,0)</f>
        <v>0</v>
      </c>
      <c r="BH532" s="157">
        <f>IF(N532="sníž. přenesená",J532,0)</f>
        <v>0</v>
      </c>
      <c r="BI532" s="157">
        <f>IF(N532="nulová",J532,0)</f>
        <v>0</v>
      </c>
      <c r="BJ532" s="16" t="s">
        <v>76</v>
      </c>
      <c r="BK532" s="157">
        <f>ROUND(I532*H532,2)</f>
        <v>0</v>
      </c>
      <c r="BL532" s="16" t="s">
        <v>344</v>
      </c>
      <c r="BM532" s="16" t="s">
        <v>768</v>
      </c>
    </row>
    <row r="533" spans="2:47" s="1" customFormat="1" ht="19.5">
      <c r="B533" s="30"/>
      <c r="D533" s="158" t="s">
        <v>152</v>
      </c>
      <c r="F533" s="159" t="s">
        <v>769</v>
      </c>
      <c r="I533" s="91"/>
      <c r="L533" s="30"/>
      <c r="M533" s="180"/>
      <c r="N533" s="181"/>
      <c r="O533" s="181"/>
      <c r="P533" s="181"/>
      <c r="Q533" s="181"/>
      <c r="R533" s="181"/>
      <c r="S533" s="181"/>
      <c r="T533" s="182"/>
      <c r="AT533" s="16" t="s">
        <v>152</v>
      </c>
      <c r="AU533" s="16" t="s">
        <v>78</v>
      </c>
    </row>
    <row r="534" spans="2:12" s="1" customFormat="1" ht="6.95" customHeight="1">
      <c r="B534" s="39"/>
      <c r="C534" s="40"/>
      <c r="D534" s="40"/>
      <c r="E534" s="40"/>
      <c r="F534" s="40"/>
      <c r="G534" s="40"/>
      <c r="H534" s="40"/>
      <c r="I534" s="107"/>
      <c r="J534" s="40"/>
      <c r="K534" s="40"/>
      <c r="L534" s="30"/>
    </row>
  </sheetData>
  <autoFilter ref="C101:K533"/>
  <mergeCells count="15">
    <mergeCell ref="E88:H88"/>
    <mergeCell ref="E92:H92"/>
    <mergeCell ref="E90:H90"/>
    <mergeCell ref="E94:H9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41"/>
  <sheetViews>
    <sheetView showGridLines="0" workbookViewId="0" topLeftCell="A1">
      <selection activeCell="C11" sqref="C1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110</v>
      </c>
    </row>
    <row r="3" spans="2:46" ht="6.95" customHeight="1">
      <c r="B3" s="17"/>
      <c r="C3" s="18"/>
      <c r="D3" s="18"/>
      <c r="E3" s="18"/>
      <c r="F3" s="18"/>
      <c r="G3" s="18"/>
      <c r="H3" s="18"/>
      <c r="I3" s="90"/>
      <c r="J3" s="18"/>
      <c r="K3" s="18"/>
      <c r="L3" s="19"/>
      <c r="AT3" s="16" t="s">
        <v>78</v>
      </c>
    </row>
    <row r="4" spans="2:46" ht="24.95" customHeight="1">
      <c r="B4" s="19"/>
      <c r="D4" s="20" t="s">
        <v>114</v>
      </c>
      <c r="L4" s="19"/>
      <c r="M4" s="21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45" t="str">
        <f>'Rekapitulace stavby'!K6</f>
        <v>Nelešovický potok, Nelešovice – Rekonstrukce opěrných zdí</v>
      </c>
      <c r="F7" s="246"/>
      <c r="G7" s="246"/>
      <c r="H7" s="246"/>
      <c r="L7" s="19"/>
    </row>
    <row r="8" spans="2:12" ht="12" customHeight="1">
      <c r="B8" s="19"/>
      <c r="D8" s="25" t="s">
        <v>115</v>
      </c>
      <c r="L8" s="19"/>
    </row>
    <row r="9" spans="2:12" s="1" customFormat="1" ht="16.5" customHeight="1">
      <c r="B9" s="30"/>
      <c r="E9" s="245" t="s">
        <v>278</v>
      </c>
      <c r="F9" s="219"/>
      <c r="G9" s="219"/>
      <c r="H9" s="219"/>
      <c r="I9" s="91"/>
      <c r="L9" s="30"/>
    </row>
    <row r="10" spans="2:12" s="1" customFormat="1" ht="12" customHeight="1">
      <c r="B10" s="30"/>
      <c r="D10" s="25" t="s">
        <v>117</v>
      </c>
      <c r="I10" s="91"/>
      <c r="L10" s="30"/>
    </row>
    <row r="11" spans="2:12" s="1" customFormat="1" ht="36.95" customHeight="1">
      <c r="B11" s="30"/>
      <c r="E11" s="220" t="s">
        <v>1161</v>
      </c>
      <c r="F11" s="219"/>
      <c r="G11" s="219"/>
      <c r="H11" s="219"/>
      <c r="I11" s="91"/>
      <c r="L11" s="30"/>
    </row>
    <row r="12" spans="2:12" s="1" customFormat="1" ht="11.25">
      <c r="B12" s="30"/>
      <c r="I12" s="91"/>
      <c r="L12" s="30"/>
    </row>
    <row r="13" spans="2:12" s="1" customFormat="1" ht="12" customHeight="1">
      <c r="B13" s="30"/>
      <c r="D13" s="25" t="s">
        <v>18</v>
      </c>
      <c r="F13" s="16" t="s">
        <v>1</v>
      </c>
      <c r="I13" s="92" t="s">
        <v>19</v>
      </c>
      <c r="J13" s="16" t="s">
        <v>1</v>
      </c>
      <c r="L13" s="30"/>
    </row>
    <row r="14" spans="2:12" s="1" customFormat="1" ht="12" customHeight="1">
      <c r="B14" s="30"/>
      <c r="D14" s="25" t="s">
        <v>20</v>
      </c>
      <c r="F14" s="16" t="s">
        <v>21</v>
      </c>
      <c r="I14" s="92" t="s">
        <v>22</v>
      </c>
      <c r="J14" s="46" t="str">
        <f>'Rekapitulace stavby'!AN8</f>
        <v>29. 4. 2019</v>
      </c>
      <c r="L14" s="30"/>
    </row>
    <row r="15" spans="2:12" s="1" customFormat="1" ht="10.9" customHeight="1">
      <c r="B15" s="30"/>
      <c r="I15" s="91"/>
      <c r="L15" s="30"/>
    </row>
    <row r="16" spans="2:12" s="1" customFormat="1" ht="12" customHeight="1">
      <c r="B16" s="30"/>
      <c r="D16" s="25" t="s">
        <v>24</v>
      </c>
      <c r="I16" s="92" t="s">
        <v>25</v>
      </c>
      <c r="J16" s="16" t="s">
        <v>1</v>
      </c>
      <c r="L16" s="30"/>
    </row>
    <row r="17" spans="2:12" s="1" customFormat="1" ht="18" customHeight="1">
      <c r="B17" s="30"/>
      <c r="E17" s="16" t="s">
        <v>26</v>
      </c>
      <c r="I17" s="92" t="s">
        <v>27</v>
      </c>
      <c r="J17" s="16" t="s">
        <v>1</v>
      </c>
      <c r="L17" s="30"/>
    </row>
    <row r="18" spans="2:12" s="1" customFormat="1" ht="6.95" customHeight="1">
      <c r="B18" s="30"/>
      <c r="I18" s="91"/>
      <c r="L18" s="30"/>
    </row>
    <row r="19" spans="2:12" s="1" customFormat="1" ht="12" customHeight="1">
      <c r="B19" s="30"/>
      <c r="D19" s="25" t="s">
        <v>28</v>
      </c>
      <c r="I19" s="92" t="s">
        <v>25</v>
      </c>
      <c r="J19" s="26" t="str">
        <f>'Rekapitulace stavby'!AN13</f>
        <v>Vyplň údaj</v>
      </c>
      <c r="L19" s="30"/>
    </row>
    <row r="20" spans="2:12" s="1" customFormat="1" ht="18" customHeight="1">
      <c r="B20" s="30"/>
      <c r="E20" s="247" t="str">
        <f>'Rekapitulace stavby'!E14</f>
        <v>Vyplň údaj</v>
      </c>
      <c r="F20" s="223"/>
      <c r="G20" s="223"/>
      <c r="H20" s="223"/>
      <c r="I20" s="92" t="s">
        <v>27</v>
      </c>
      <c r="J20" s="26" t="str">
        <f>'Rekapitulace stavby'!AN14</f>
        <v>Vyplň údaj</v>
      </c>
      <c r="L20" s="30"/>
    </row>
    <row r="21" spans="2:12" s="1" customFormat="1" ht="6.95" customHeight="1">
      <c r="B21" s="30"/>
      <c r="I21" s="91"/>
      <c r="L21" s="30"/>
    </row>
    <row r="22" spans="2:12" s="1" customFormat="1" ht="12" customHeight="1">
      <c r="B22" s="30"/>
      <c r="D22" s="25" t="s">
        <v>30</v>
      </c>
      <c r="I22" s="92" t="s">
        <v>25</v>
      </c>
      <c r="J22" s="16" t="s">
        <v>1</v>
      </c>
      <c r="L22" s="30"/>
    </row>
    <row r="23" spans="2:12" s="1" customFormat="1" ht="18" customHeight="1">
      <c r="B23" s="30"/>
      <c r="E23" s="16" t="s">
        <v>31</v>
      </c>
      <c r="I23" s="92" t="s">
        <v>27</v>
      </c>
      <c r="J23" s="16" t="s">
        <v>1</v>
      </c>
      <c r="L23" s="30"/>
    </row>
    <row r="24" spans="2:12" s="1" customFormat="1" ht="6.95" customHeight="1">
      <c r="B24" s="30"/>
      <c r="I24" s="91"/>
      <c r="L24" s="30"/>
    </row>
    <row r="25" spans="2:12" s="1" customFormat="1" ht="12" customHeight="1">
      <c r="B25" s="30"/>
      <c r="D25" s="25" t="s">
        <v>33</v>
      </c>
      <c r="I25" s="92" t="s">
        <v>25</v>
      </c>
      <c r="J25" s="16" t="str">
        <f>IF('Rekapitulace stavby'!AN19="","",'Rekapitulace stavby'!AN19)</f>
        <v/>
      </c>
      <c r="L25" s="30"/>
    </row>
    <row r="26" spans="2:12" s="1" customFormat="1" ht="18" customHeight="1">
      <c r="B26" s="30"/>
      <c r="E26" s="16" t="str">
        <f>IF('Rekapitulace stavby'!E20="","",'Rekapitulace stavby'!E20)</f>
        <v xml:space="preserve"> </v>
      </c>
      <c r="I26" s="92" t="s">
        <v>27</v>
      </c>
      <c r="J26" s="16" t="str">
        <f>IF('Rekapitulace stavby'!AN20="","",'Rekapitulace stavby'!AN20)</f>
        <v/>
      </c>
      <c r="L26" s="30"/>
    </row>
    <row r="27" spans="2:12" s="1" customFormat="1" ht="6.95" customHeight="1">
      <c r="B27" s="30"/>
      <c r="I27" s="91"/>
      <c r="L27" s="30"/>
    </row>
    <row r="28" spans="2:12" s="1" customFormat="1" ht="12" customHeight="1">
      <c r="B28" s="30"/>
      <c r="D28" s="25" t="s">
        <v>34</v>
      </c>
      <c r="I28" s="91"/>
      <c r="L28" s="30"/>
    </row>
    <row r="29" spans="2:12" s="7" customFormat="1" ht="16.5" customHeight="1">
      <c r="B29" s="93"/>
      <c r="E29" s="227" t="s">
        <v>1</v>
      </c>
      <c r="F29" s="227"/>
      <c r="G29" s="227"/>
      <c r="H29" s="227"/>
      <c r="I29" s="94"/>
      <c r="L29" s="93"/>
    </row>
    <row r="30" spans="2:12" s="1" customFormat="1" ht="6.95" customHeight="1">
      <c r="B30" s="30"/>
      <c r="I30" s="91"/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95"/>
      <c r="J31" s="47"/>
      <c r="K31" s="47"/>
      <c r="L31" s="30"/>
    </row>
    <row r="32" spans="2:12" s="1" customFormat="1" ht="25.35" customHeight="1">
      <c r="B32" s="30"/>
      <c r="D32" s="96" t="s">
        <v>35</v>
      </c>
      <c r="I32" s="91"/>
      <c r="J32" s="60">
        <f>ROUND(J88,2)</f>
        <v>0</v>
      </c>
      <c r="L32" s="30"/>
    </row>
    <row r="33" spans="2:12" s="1" customFormat="1" ht="6.95" customHeight="1">
      <c r="B33" s="30"/>
      <c r="D33" s="47"/>
      <c r="E33" s="47"/>
      <c r="F33" s="47"/>
      <c r="G33" s="47"/>
      <c r="H33" s="47"/>
      <c r="I33" s="95"/>
      <c r="J33" s="47"/>
      <c r="K33" s="47"/>
      <c r="L33" s="30"/>
    </row>
    <row r="34" spans="2:12" s="1" customFormat="1" ht="14.45" customHeight="1">
      <c r="B34" s="30"/>
      <c r="F34" s="33" t="s">
        <v>37</v>
      </c>
      <c r="I34" s="97" t="s">
        <v>36</v>
      </c>
      <c r="J34" s="33" t="s">
        <v>38</v>
      </c>
      <c r="L34" s="30"/>
    </row>
    <row r="35" spans="2:12" s="1" customFormat="1" ht="14.45" customHeight="1">
      <c r="B35" s="30"/>
      <c r="D35" s="25" t="s">
        <v>39</v>
      </c>
      <c r="E35" s="25" t="s">
        <v>40</v>
      </c>
      <c r="F35" s="98">
        <f>ROUND((SUM(BE88:BE140)),2)</f>
        <v>0</v>
      </c>
      <c r="I35" s="99">
        <v>0.21</v>
      </c>
      <c r="J35" s="98">
        <f>ROUND(((SUM(BE88:BE140))*I35),2)</f>
        <v>0</v>
      </c>
      <c r="L35" s="30"/>
    </row>
    <row r="36" spans="2:12" s="1" customFormat="1" ht="14.45" customHeight="1">
      <c r="B36" s="30"/>
      <c r="E36" s="25" t="s">
        <v>41</v>
      </c>
      <c r="F36" s="98">
        <f>ROUND((SUM(BF88:BF140)),2)</f>
        <v>0</v>
      </c>
      <c r="I36" s="99">
        <v>0.15</v>
      </c>
      <c r="J36" s="98">
        <f>ROUND(((SUM(BF88:BF140))*I36),2)</f>
        <v>0</v>
      </c>
      <c r="L36" s="30"/>
    </row>
    <row r="37" spans="2:12" s="1" customFormat="1" ht="14.45" customHeight="1" hidden="1">
      <c r="B37" s="30"/>
      <c r="E37" s="25" t="s">
        <v>42</v>
      </c>
      <c r="F37" s="98">
        <f>ROUND((SUM(BG88:BG140)),2)</f>
        <v>0</v>
      </c>
      <c r="I37" s="99">
        <v>0.21</v>
      </c>
      <c r="J37" s="98">
        <f>0</f>
        <v>0</v>
      </c>
      <c r="L37" s="30"/>
    </row>
    <row r="38" spans="2:12" s="1" customFormat="1" ht="14.45" customHeight="1" hidden="1">
      <c r="B38" s="30"/>
      <c r="E38" s="25" t="s">
        <v>43</v>
      </c>
      <c r="F38" s="98">
        <f>ROUND((SUM(BH88:BH140)),2)</f>
        <v>0</v>
      </c>
      <c r="I38" s="99">
        <v>0.15</v>
      </c>
      <c r="J38" s="98">
        <f>0</f>
        <v>0</v>
      </c>
      <c r="L38" s="30"/>
    </row>
    <row r="39" spans="2:12" s="1" customFormat="1" ht="14.45" customHeight="1" hidden="1">
      <c r="B39" s="30"/>
      <c r="E39" s="25" t="s">
        <v>44</v>
      </c>
      <c r="F39" s="98">
        <f>ROUND((SUM(BI88:BI140)),2)</f>
        <v>0</v>
      </c>
      <c r="I39" s="99">
        <v>0</v>
      </c>
      <c r="J39" s="98">
        <f>0</f>
        <v>0</v>
      </c>
      <c r="L39" s="30"/>
    </row>
    <row r="40" spans="2:12" s="1" customFormat="1" ht="6.95" customHeight="1">
      <c r="B40" s="30"/>
      <c r="I40" s="91"/>
      <c r="L40" s="30"/>
    </row>
    <row r="41" spans="2:12" s="1" customFormat="1" ht="25.35" customHeight="1">
      <c r="B41" s="30"/>
      <c r="C41" s="100"/>
      <c r="D41" s="101" t="s">
        <v>45</v>
      </c>
      <c r="E41" s="51"/>
      <c r="F41" s="51"/>
      <c r="G41" s="102" t="s">
        <v>46</v>
      </c>
      <c r="H41" s="103" t="s">
        <v>47</v>
      </c>
      <c r="I41" s="104"/>
      <c r="J41" s="105">
        <f>SUM(J32:J39)</f>
        <v>0</v>
      </c>
      <c r="K41" s="106"/>
      <c r="L41" s="30"/>
    </row>
    <row r="42" spans="2:12" s="1" customFormat="1" ht="14.45" customHeight="1">
      <c r="B42" s="39"/>
      <c r="C42" s="40"/>
      <c r="D42" s="40"/>
      <c r="E42" s="40"/>
      <c r="F42" s="40"/>
      <c r="G42" s="40"/>
      <c r="H42" s="40"/>
      <c r="I42" s="107"/>
      <c r="J42" s="40"/>
      <c r="K42" s="40"/>
      <c r="L42" s="30"/>
    </row>
    <row r="46" spans="2:12" s="1" customFormat="1" ht="6.95" customHeight="1">
      <c r="B46" s="41"/>
      <c r="C46" s="42"/>
      <c r="D46" s="42"/>
      <c r="E46" s="42"/>
      <c r="F46" s="42"/>
      <c r="G46" s="42"/>
      <c r="H46" s="42"/>
      <c r="I46" s="108"/>
      <c r="J46" s="42"/>
      <c r="K46" s="42"/>
      <c r="L46" s="30"/>
    </row>
    <row r="47" spans="2:12" s="1" customFormat="1" ht="24.95" customHeight="1">
      <c r="B47" s="30"/>
      <c r="C47" s="20" t="s">
        <v>121</v>
      </c>
      <c r="I47" s="91"/>
      <c r="L47" s="30"/>
    </row>
    <row r="48" spans="2:12" s="1" customFormat="1" ht="6.95" customHeight="1">
      <c r="B48" s="30"/>
      <c r="I48" s="91"/>
      <c r="L48" s="30"/>
    </row>
    <row r="49" spans="2:12" s="1" customFormat="1" ht="12" customHeight="1">
      <c r="B49" s="30"/>
      <c r="C49" s="25" t="s">
        <v>16</v>
      </c>
      <c r="I49" s="91"/>
      <c r="L49" s="30"/>
    </row>
    <row r="50" spans="2:12" s="1" customFormat="1" ht="16.5" customHeight="1">
      <c r="B50" s="30"/>
      <c r="E50" s="245" t="str">
        <f>E7</f>
        <v>Nelešovický potok, Nelešovice – Rekonstrukce opěrných zdí</v>
      </c>
      <c r="F50" s="246"/>
      <c r="G50" s="246"/>
      <c r="H50" s="246"/>
      <c r="I50" s="91"/>
      <c r="L50" s="30"/>
    </row>
    <row r="51" spans="2:12" ht="12" customHeight="1">
      <c r="B51" s="19"/>
      <c r="C51" s="25" t="s">
        <v>115</v>
      </c>
      <c r="L51" s="19"/>
    </row>
    <row r="52" spans="2:12" s="1" customFormat="1" ht="16.5" customHeight="1">
      <c r="B52" s="30"/>
      <c r="E52" s="245" t="s">
        <v>278</v>
      </c>
      <c r="F52" s="219"/>
      <c r="G52" s="219"/>
      <c r="H52" s="219"/>
      <c r="I52" s="91"/>
      <c r="L52" s="30"/>
    </row>
    <row r="53" spans="2:12" s="1" customFormat="1" ht="12" customHeight="1">
      <c r="B53" s="30"/>
      <c r="C53" s="25" t="s">
        <v>117</v>
      </c>
      <c r="I53" s="91"/>
      <c r="L53" s="30"/>
    </row>
    <row r="54" spans="2:12" s="1" customFormat="1" ht="16.5" customHeight="1">
      <c r="B54" s="30"/>
      <c r="E54" s="220" t="s">
        <v>1161</v>
      </c>
      <c r="F54" s="219"/>
      <c r="G54" s="219"/>
      <c r="H54" s="219"/>
      <c r="I54" s="91"/>
      <c r="L54" s="30"/>
    </row>
    <row r="55" spans="2:12" s="1" customFormat="1" ht="6.95" customHeight="1">
      <c r="B55" s="30"/>
      <c r="I55" s="91"/>
      <c r="L55" s="30"/>
    </row>
    <row r="56" spans="2:12" s="1" customFormat="1" ht="12" customHeight="1">
      <c r="B56" s="30"/>
      <c r="C56" s="25" t="s">
        <v>20</v>
      </c>
      <c r="F56" s="16" t="str">
        <f>F14</f>
        <v xml:space="preserve"> </v>
      </c>
      <c r="I56" s="92" t="s">
        <v>22</v>
      </c>
      <c r="J56" s="46" t="str">
        <f>IF(J14="","",J14)</f>
        <v>29. 4. 2019</v>
      </c>
      <c r="L56" s="30"/>
    </row>
    <row r="57" spans="2:12" s="1" customFormat="1" ht="6.95" customHeight="1">
      <c r="B57" s="30"/>
      <c r="I57" s="91"/>
      <c r="L57" s="30"/>
    </row>
    <row r="58" spans="2:12" s="1" customFormat="1" ht="24.95" customHeight="1">
      <c r="B58" s="30"/>
      <c r="C58" s="25" t="s">
        <v>24</v>
      </c>
      <c r="F58" s="16" t="str">
        <f>E17</f>
        <v>Povodí Morav, s.p.</v>
      </c>
      <c r="I58" s="92" t="s">
        <v>30</v>
      </c>
      <c r="J58" s="28" t="str">
        <f>E23</f>
        <v>Sweco Hydroprojekt a.s., divize Morava</v>
      </c>
      <c r="L58" s="30"/>
    </row>
    <row r="59" spans="2:12" s="1" customFormat="1" ht="13.7" customHeight="1">
      <c r="B59" s="30"/>
      <c r="C59" s="25" t="s">
        <v>28</v>
      </c>
      <c r="F59" s="16" t="str">
        <f>IF(E20="","",E20)</f>
        <v>Vyplň údaj</v>
      </c>
      <c r="I59" s="92" t="s">
        <v>33</v>
      </c>
      <c r="J59" s="28" t="str">
        <f>E26</f>
        <v xml:space="preserve"> </v>
      </c>
      <c r="L59" s="30"/>
    </row>
    <row r="60" spans="2:12" s="1" customFormat="1" ht="10.35" customHeight="1">
      <c r="B60" s="30"/>
      <c r="I60" s="91"/>
      <c r="L60" s="30"/>
    </row>
    <row r="61" spans="2:12" s="1" customFormat="1" ht="29.25" customHeight="1">
      <c r="B61" s="30"/>
      <c r="C61" s="109" t="s">
        <v>122</v>
      </c>
      <c r="D61" s="100"/>
      <c r="E61" s="100"/>
      <c r="F61" s="100"/>
      <c r="G61" s="100"/>
      <c r="H61" s="100"/>
      <c r="I61" s="110"/>
      <c r="J61" s="111" t="s">
        <v>123</v>
      </c>
      <c r="K61" s="100"/>
      <c r="L61" s="30"/>
    </row>
    <row r="62" spans="2:12" s="1" customFormat="1" ht="10.35" customHeight="1">
      <c r="B62" s="30"/>
      <c r="I62" s="91"/>
      <c r="L62" s="30"/>
    </row>
    <row r="63" spans="2:47" s="1" customFormat="1" ht="22.9" customHeight="1">
      <c r="B63" s="30"/>
      <c r="C63" s="112" t="s">
        <v>124</v>
      </c>
      <c r="I63" s="91"/>
      <c r="J63" s="60">
        <f>J88</f>
        <v>0</v>
      </c>
      <c r="L63" s="30"/>
      <c r="AU63" s="16" t="s">
        <v>125</v>
      </c>
    </row>
    <row r="64" spans="2:12" s="8" customFormat="1" ht="24.95" customHeight="1">
      <c r="B64" s="113"/>
      <c r="D64" s="114" t="s">
        <v>126</v>
      </c>
      <c r="E64" s="115"/>
      <c r="F64" s="115"/>
      <c r="G64" s="115"/>
      <c r="H64" s="115"/>
      <c r="I64" s="116"/>
      <c r="J64" s="117">
        <f>J89</f>
        <v>0</v>
      </c>
      <c r="L64" s="113"/>
    </row>
    <row r="65" spans="2:12" s="9" customFormat="1" ht="19.9" customHeight="1">
      <c r="B65" s="118"/>
      <c r="D65" s="119" t="s">
        <v>127</v>
      </c>
      <c r="E65" s="120"/>
      <c r="F65" s="120"/>
      <c r="G65" s="120"/>
      <c r="H65" s="120"/>
      <c r="I65" s="121"/>
      <c r="J65" s="122">
        <f>J90</f>
        <v>0</v>
      </c>
      <c r="L65" s="118"/>
    </row>
    <row r="66" spans="2:12" s="9" customFormat="1" ht="19.9" customHeight="1">
      <c r="B66" s="118"/>
      <c r="D66" s="119" t="s">
        <v>282</v>
      </c>
      <c r="E66" s="120"/>
      <c r="F66" s="120"/>
      <c r="G66" s="120"/>
      <c r="H66" s="120"/>
      <c r="I66" s="121"/>
      <c r="J66" s="122">
        <f>J138</f>
        <v>0</v>
      </c>
      <c r="L66" s="118"/>
    </row>
    <row r="67" spans="2:12" s="1" customFormat="1" ht="21.75" customHeight="1">
      <c r="B67" s="30"/>
      <c r="I67" s="91"/>
      <c r="L67" s="30"/>
    </row>
    <row r="68" spans="2:12" s="1" customFormat="1" ht="6.95" customHeight="1">
      <c r="B68" s="39"/>
      <c r="C68" s="40"/>
      <c r="D68" s="40"/>
      <c r="E68" s="40"/>
      <c r="F68" s="40"/>
      <c r="G68" s="40"/>
      <c r="H68" s="40"/>
      <c r="I68" s="107"/>
      <c r="J68" s="40"/>
      <c r="K68" s="40"/>
      <c r="L68" s="30"/>
    </row>
    <row r="72" spans="2:12" s="1" customFormat="1" ht="6.95" customHeight="1">
      <c r="B72" s="41"/>
      <c r="C72" s="42"/>
      <c r="D72" s="42"/>
      <c r="E72" s="42"/>
      <c r="F72" s="42"/>
      <c r="G72" s="42"/>
      <c r="H72" s="42"/>
      <c r="I72" s="108"/>
      <c r="J72" s="42"/>
      <c r="K72" s="42"/>
      <c r="L72" s="30"/>
    </row>
    <row r="73" spans="2:12" s="1" customFormat="1" ht="24.95" customHeight="1">
      <c r="B73" s="30"/>
      <c r="C73" s="20" t="s">
        <v>128</v>
      </c>
      <c r="I73" s="91"/>
      <c r="L73" s="30"/>
    </row>
    <row r="74" spans="2:12" s="1" customFormat="1" ht="6.95" customHeight="1">
      <c r="B74" s="30"/>
      <c r="I74" s="91"/>
      <c r="L74" s="30"/>
    </row>
    <row r="75" spans="2:12" s="1" customFormat="1" ht="12" customHeight="1">
      <c r="B75" s="30"/>
      <c r="C75" s="25" t="s">
        <v>16</v>
      </c>
      <c r="I75" s="91"/>
      <c r="L75" s="30"/>
    </row>
    <row r="76" spans="2:12" s="1" customFormat="1" ht="16.5" customHeight="1">
      <c r="B76" s="30"/>
      <c r="E76" s="245" t="str">
        <f>E7</f>
        <v>Nelešovický potok, Nelešovice – Rekonstrukce opěrných zdí</v>
      </c>
      <c r="F76" s="246"/>
      <c r="G76" s="246"/>
      <c r="H76" s="246"/>
      <c r="I76" s="91"/>
      <c r="L76" s="30"/>
    </row>
    <row r="77" spans="2:12" ht="12" customHeight="1">
      <c r="B77" s="19"/>
      <c r="C77" s="25" t="s">
        <v>115</v>
      </c>
      <c r="L77" s="19"/>
    </row>
    <row r="78" spans="2:12" s="1" customFormat="1" ht="16.5" customHeight="1">
      <c r="B78" s="30"/>
      <c r="E78" s="245" t="s">
        <v>278</v>
      </c>
      <c r="F78" s="219"/>
      <c r="G78" s="219"/>
      <c r="H78" s="219"/>
      <c r="I78" s="91"/>
      <c r="L78" s="30"/>
    </row>
    <row r="79" spans="2:12" s="1" customFormat="1" ht="12" customHeight="1">
      <c r="B79" s="30"/>
      <c r="C79" s="25" t="s">
        <v>117</v>
      </c>
      <c r="I79" s="91"/>
      <c r="L79" s="30"/>
    </row>
    <row r="80" spans="2:12" s="1" customFormat="1" ht="16.5" customHeight="1">
      <c r="B80" s="30"/>
      <c r="E80" s="220" t="s">
        <v>1161</v>
      </c>
      <c r="F80" s="219"/>
      <c r="G80" s="219"/>
      <c r="H80" s="219"/>
      <c r="I80" s="91"/>
      <c r="L80" s="30"/>
    </row>
    <row r="81" spans="2:12" s="1" customFormat="1" ht="6.95" customHeight="1">
      <c r="B81" s="30"/>
      <c r="I81" s="91"/>
      <c r="L81" s="30"/>
    </row>
    <row r="82" spans="2:12" s="1" customFormat="1" ht="12" customHeight="1">
      <c r="B82" s="30"/>
      <c r="C82" s="25" t="s">
        <v>20</v>
      </c>
      <c r="F82" s="16" t="str">
        <f>F14</f>
        <v xml:space="preserve"> </v>
      </c>
      <c r="I82" s="92" t="s">
        <v>22</v>
      </c>
      <c r="J82" s="46" t="str">
        <f>IF(J14="","",J14)</f>
        <v>29. 4. 2019</v>
      </c>
      <c r="L82" s="30"/>
    </row>
    <row r="83" spans="2:12" s="1" customFormat="1" ht="6.95" customHeight="1">
      <c r="B83" s="30"/>
      <c r="I83" s="91"/>
      <c r="L83" s="30"/>
    </row>
    <row r="84" spans="2:12" s="1" customFormat="1" ht="24.95" customHeight="1">
      <c r="B84" s="30"/>
      <c r="C84" s="25" t="s">
        <v>24</v>
      </c>
      <c r="F84" s="16" t="str">
        <f>E17</f>
        <v>Povodí Morav, s.p.</v>
      </c>
      <c r="I84" s="92" t="s">
        <v>30</v>
      </c>
      <c r="J84" s="28" t="str">
        <f>E23</f>
        <v>Sweco Hydroprojekt a.s., divize Morava</v>
      </c>
      <c r="L84" s="30"/>
    </row>
    <row r="85" spans="2:12" s="1" customFormat="1" ht="13.7" customHeight="1">
      <c r="B85" s="30"/>
      <c r="C85" s="25" t="s">
        <v>28</v>
      </c>
      <c r="F85" s="16" t="str">
        <f>IF(E20="","",E20)</f>
        <v>Vyplň údaj</v>
      </c>
      <c r="I85" s="92" t="s">
        <v>33</v>
      </c>
      <c r="J85" s="28" t="str">
        <f>E26</f>
        <v xml:space="preserve"> </v>
      </c>
      <c r="L85" s="30"/>
    </row>
    <row r="86" spans="2:12" s="1" customFormat="1" ht="10.35" customHeight="1">
      <c r="B86" s="30"/>
      <c r="I86" s="91"/>
      <c r="L86" s="30"/>
    </row>
    <row r="87" spans="2:20" s="10" customFormat="1" ht="29.25" customHeight="1">
      <c r="B87" s="123"/>
      <c r="C87" s="124" t="s">
        <v>129</v>
      </c>
      <c r="D87" s="125" t="s">
        <v>54</v>
      </c>
      <c r="E87" s="125" t="s">
        <v>50</v>
      </c>
      <c r="F87" s="125" t="s">
        <v>51</v>
      </c>
      <c r="G87" s="125" t="s">
        <v>130</v>
      </c>
      <c r="H87" s="125" t="s">
        <v>131</v>
      </c>
      <c r="I87" s="126" t="s">
        <v>132</v>
      </c>
      <c r="J87" s="125" t="s">
        <v>123</v>
      </c>
      <c r="K87" s="127" t="s">
        <v>133</v>
      </c>
      <c r="L87" s="123"/>
      <c r="M87" s="53" t="s">
        <v>1</v>
      </c>
      <c r="N87" s="54" t="s">
        <v>39</v>
      </c>
      <c r="O87" s="54" t="s">
        <v>134</v>
      </c>
      <c r="P87" s="54" t="s">
        <v>135</v>
      </c>
      <c r="Q87" s="54" t="s">
        <v>136</v>
      </c>
      <c r="R87" s="54" t="s">
        <v>137</v>
      </c>
      <c r="S87" s="54" t="s">
        <v>138</v>
      </c>
      <c r="T87" s="55" t="s">
        <v>139</v>
      </c>
    </row>
    <row r="88" spans="2:63" s="1" customFormat="1" ht="22.9" customHeight="1">
      <c r="B88" s="30"/>
      <c r="C88" s="58" t="s">
        <v>140</v>
      </c>
      <c r="I88" s="91"/>
      <c r="J88" s="128">
        <f>BK88</f>
        <v>0</v>
      </c>
      <c r="L88" s="30"/>
      <c r="M88" s="56"/>
      <c r="N88" s="47"/>
      <c r="O88" s="47"/>
      <c r="P88" s="129">
        <f>P89</f>
        <v>0</v>
      </c>
      <c r="Q88" s="47"/>
      <c r="R88" s="129">
        <f>R89</f>
        <v>3.76023</v>
      </c>
      <c r="S88" s="47"/>
      <c r="T88" s="130">
        <f>T89</f>
        <v>0</v>
      </c>
      <c r="AT88" s="16" t="s">
        <v>68</v>
      </c>
      <c r="AU88" s="16" t="s">
        <v>125</v>
      </c>
      <c r="BK88" s="131">
        <f>BK89</f>
        <v>0</v>
      </c>
    </row>
    <row r="89" spans="2:63" s="11" customFormat="1" ht="25.9" customHeight="1">
      <c r="B89" s="132"/>
      <c r="D89" s="133" t="s">
        <v>68</v>
      </c>
      <c r="E89" s="134" t="s">
        <v>141</v>
      </c>
      <c r="F89" s="134" t="s">
        <v>142</v>
      </c>
      <c r="I89" s="135"/>
      <c r="J89" s="136">
        <f>BK89</f>
        <v>0</v>
      </c>
      <c r="L89" s="132"/>
      <c r="M89" s="137"/>
      <c r="N89" s="138"/>
      <c r="O89" s="138"/>
      <c r="P89" s="139">
        <f>P90+P138</f>
        <v>0</v>
      </c>
      <c r="Q89" s="138"/>
      <c r="R89" s="139">
        <f>R90+R138</f>
        <v>3.76023</v>
      </c>
      <c r="S89" s="138"/>
      <c r="T89" s="140">
        <f>T90+T138</f>
        <v>0</v>
      </c>
      <c r="AR89" s="133" t="s">
        <v>76</v>
      </c>
      <c r="AT89" s="141" t="s">
        <v>68</v>
      </c>
      <c r="AU89" s="141" t="s">
        <v>69</v>
      </c>
      <c r="AY89" s="133" t="s">
        <v>143</v>
      </c>
      <c r="BK89" s="142">
        <f>BK90+BK138</f>
        <v>0</v>
      </c>
    </row>
    <row r="90" spans="2:63" s="11" customFormat="1" ht="22.9" customHeight="1">
      <c r="B90" s="132"/>
      <c r="D90" s="133" t="s">
        <v>68</v>
      </c>
      <c r="E90" s="143" t="s">
        <v>76</v>
      </c>
      <c r="F90" s="143" t="s">
        <v>144</v>
      </c>
      <c r="I90" s="135"/>
      <c r="J90" s="144">
        <f>BK90</f>
        <v>0</v>
      </c>
      <c r="L90" s="132"/>
      <c r="M90" s="137"/>
      <c r="N90" s="138"/>
      <c r="O90" s="138"/>
      <c r="P90" s="139">
        <f>SUM(P91:P137)</f>
        <v>0</v>
      </c>
      <c r="Q90" s="138"/>
      <c r="R90" s="139">
        <f>SUM(R91:R137)</f>
        <v>3.76023</v>
      </c>
      <c r="S90" s="138"/>
      <c r="T90" s="140">
        <f>SUM(T91:T137)</f>
        <v>0</v>
      </c>
      <c r="AR90" s="133" t="s">
        <v>76</v>
      </c>
      <c r="AT90" s="141" t="s">
        <v>68</v>
      </c>
      <c r="AU90" s="141" t="s">
        <v>76</v>
      </c>
      <c r="AY90" s="133" t="s">
        <v>143</v>
      </c>
      <c r="BK90" s="142">
        <f>SUM(BK91:BK137)</f>
        <v>0</v>
      </c>
    </row>
    <row r="91" spans="2:65" s="1" customFormat="1" ht="16.5" customHeight="1">
      <c r="B91" s="145"/>
      <c r="C91" s="146" t="s">
        <v>76</v>
      </c>
      <c r="D91" s="146" t="s">
        <v>145</v>
      </c>
      <c r="E91" s="147" t="s">
        <v>976</v>
      </c>
      <c r="F91" s="148" t="s">
        <v>977</v>
      </c>
      <c r="G91" s="149" t="s">
        <v>235</v>
      </c>
      <c r="H91" s="150">
        <v>15</v>
      </c>
      <c r="I91" s="151"/>
      <c r="J91" s="152">
        <f>ROUND(I91*H91,2)</f>
        <v>0</v>
      </c>
      <c r="K91" s="148" t="s">
        <v>149</v>
      </c>
      <c r="L91" s="30"/>
      <c r="M91" s="153" t="s">
        <v>1</v>
      </c>
      <c r="N91" s="154" t="s">
        <v>40</v>
      </c>
      <c r="O91" s="49"/>
      <c r="P91" s="155">
        <f>O91*H91</f>
        <v>0</v>
      </c>
      <c r="Q91" s="155">
        <v>0</v>
      </c>
      <c r="R91" s="155">
        <f>Q91*H91</f>
        <v>0</v>
      </c>
      <c r="S91" s="155">
        <v>0</v>
      </c>
      <c r="T91" s="156">
        <f>S91*H91</f>
        <v>0</v>
      </c>
      <c r="AR91" s="16" t="s">
        <v>150</v>
      </c>
      <c r="AT91" s="16" t="s">
        <v>145</v>
      </c>
      <c r="AU91" s="16" t="s">
        <v>78</v>
      </c>
      <c r="AY91" s="16" t="s">
        <v>143</v>
      </c>
      <c r="BE91" s="157">
        <f>IF(N91="základní",J91,0)</f>
        <v>0</v>
      </c>
      <c r="BF91" s="157">
        <f>IF(N91="snížená",J91,0)</f>
        <v>0</v>
      </c>
      <c r="BG91" s="157">
        <f>IF(N91="zákl. přenesená",J91,0)</f>
        <v>0</v>
      </c>
      <c r="BH91" s="157">
        <f>IF(N91="sníž. přenesená",J91,0)</f>
        <v>0</v>
      </c>
      <c r="BI91" s="157">
        <f>IF(N91="nulová",J91,0)</f>
        <v>0</v>
      </c>
      <c r="BJ91" s="16" t="s">
        <v>76</v>
      </c>
      <c r="BK91" s="157">
        <f>ROUND(I91*H91,2)</f>
        <v>0</v>
      </c>
      <c r="BL91" s="16" t="s">
        <v>150</v>
      </c>
      <c r="BM91" s="16" t="s">
        <v>978</v>
      </c>
    </row>
    <row r="92" spans="2:47" s="1" customFormat="1" ht="19.5">
      <c r="B92" s="30"/>
      <c r="D92" s="158" t="s">
        <v>152</v>
      </c>
      <c r="F92" s="159" t="s">
        <v>979</v>
      </c>
      <c r="I92" s="91"/>
      <c r="L92" s="30"/>
      <c r="M92" s="160"/>
      <c r="N92" s="49"/>
      <c r="O92" s="49"/>
      <c r="P92" s="49"/>
      <c r="Q92" s="49"/>
      <c r="R92" s="49"/>
      <c r="S92" s="49"/>
      <c r="T92" s="50"/>
      <c r="AT92" s="16" t="s">
        <v>152</v>
      </c>
      <c r="AU92" s="16" t="s">
        <v>78</v>
      </c>
    </row>
    <row r="93" spans="2:47" s="1" customFormat="1" ht="19.5">
      <c r="B93" s="30"/>
      <c r="D93" s="158" t="s">
        <v>154</v>
      </c>
      <c r="F93" s="161" t="s">
        <v>225</v>
      </c>
      <c r="I93" s="91"/>
      <c r="L93" s="30"/>
      <c r="M93" s="160"/>
      <c r="N93" s="49"/>
      <c r="O93" s="49"/>
      <c r="P93" s="49"/>
      <c r="Q93" s="49"/>
      <c r="R93" s="49"/>
      <c r="S93" s="49"/>
      <c r="T93" s="50"/>
      <c r="AT93" s="16" t="s">
        <v>154</v>
      </c>
      <c r="AU93" s="16" t="s">
        <v>78</v>
      </c>
    </row>
    <row r="94" spans="2:51" s="12" customFormat="1" ht="11.25">
      <c r="B94" s="162"/>
      <c r="D94" s="158" t="s">
        <v>156</v>
      </c>
      <c r="E94" s="163" t="s">
        <v>1</v>
      </c>
      <c r="F94" s="164" t="s">
        <v>8</v>
      </c>
      <c r="H94" s="165">
        <v>15</v>
      </c>
      <c r="I94" s="166"/>
      <c r="L94" s="162"/>
      <c r="M94" s="167"/>
      <c r="N94" s="168"/>
      <c r="O94" s="168"/>
      <c r="P94" s="168"/>
      <c r="Q94" s="168"/>
      <c r="R94" s="168"/>
      <c r="S94" s="168"/>
      <c r="T94" s="169"/>
      <c r="AT94" s="163" t="s">
        <v>156</v>
      </c>
      <c r="AU94" s="163" t="s">
        <v>78</v>
      </c>
      <c r="AV94" s="12" t="s">
        <v>78</v>
      </c>
      <c r="AW94" s="12" t="s">
        <v>32</v>
      </c>
      <c r="AX94" s="12" t="s">
        <v>76</v>
      </c>
      <c r="AY94" s="163" t="s">
        <v>143</v>
      </c>
    </row>
    <row r="95" spans="2:65" s="1" customFormat="1" ht="16.5" customHeight="1">
      <c r="B95" s="145"/>
      <c r="C95" s="191" t="s">
        <v>78</v>
      </c>
      <c r="D95" s="191" t="s">
        <v>484</v>
      </c>
      <c r="E95" s="192" t="s">
        <v>980</v>
      </c>
      <c r="F95" s="193" t="s">
        <v>981</v>
      </c>
      <c r="G95" s="194" t="s">
        <v>148</v>
      </c>
      <c r="H95" s="195">
        <v>0.038</v>
      </c>
      <c r="I95" s="196"/>
      <c r="J95" s="197">
        <f>ROUND(I95*H95,2)</f>
        <v>0</v>
      </c>
      <c r="K95" s="193" t="s">
        <v>1</v>
      </c>
      <c r="L95" s="198"/>
      <c r="M95" s="199" t="s">
        <v>1</v>
      </c>
      <c r="N95" s="200" t="s">
        <v>40</v>
      </c>
      <c r="O95" s="49"/>
      <c r="P95" s="155">
        <f>O95*H95</f>
        <v>0</v>
      </c>
      <c r="Q95" s="155">
        <v>0.21</v>
      </c>
      <c r="R95" s="155">
        <f>Q95*H95</f>
        <v>0.00798</v>
      </c>
      <c r="S95" s="155">
        <v>0</v>
      </c>
      <c r="T95" s="156">
        <f>S95*H95</f>
        <v>0</v>
      </c>
      <c r="AR95" s="16" t="s">
        <v>188</v>
      </c>
      <c r="AT95" s="16" t="s">
        <v>484</v>
      </c>
      <c r="AU95" s="16" t="s">
        <v>78</v>
      </c>
      <c r="AY95" s="16" t="s">
        <v>143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6" t="s">
        <v>76</v>
      </c>
      <c r="BK95" s="157">
        <f>ROUND(I95*H95,2)</f>
        <v>0</v>
      </c>
      <c r="BL95" s="16" t="s">
        <v>150</v>
      </c>
      <c r="BM95" s="16" t="s">
        <v>982</v>
      </c>
    </row>
    <row r="96" spans="2:47" s="1" customFormat="1" ht="11.25">
      <c r="B96" s="30"/>
      <c r="D96" s="158" t="s">
        <v>152</v>
      </c>
      <c r="F96" s="159" t="s">
        <v>983</v>
      </c>
      <c r="I96" s="91"/>
      <c r="L96" s="30"/>
      <c r="M96" s="160"/>
      <c r="N96" s="49"/>
      <c r="O96" s="49"/>
      <c r="P96" s="49"/>
      <c r="Q96" s="49"/>
      <c r="R96" s="49"/>
      <c r="S96" s="49"/>
      <c r="T96" s="50"/>
      <c r="AT96" s="16" t="s">
        <v>152</v>
      </c>
      <c r="AU96" s="16" t="s">
        <v>78</v>
      </c>
    </row>
    <row r="97" spans="2:51" s="12" customFormat="1" ht="11.25">
      <c r="B97" s="162"/>
      <c r="D97" s="158" t="s">
        <v>156</v>
      </c>
      <c r="F97" s="164" t="s">
        <v>984</v>
      </c>
      <c r="H97" s="165">
        <v>0.038</v>
      </c>
      <c r="I97" s="166"/>
      <c r="L97" s="162"/>
      <c r="M97" s="167"/>
      <c r="N97" s="168"/>
      <c r="O97" s="168"/>
      <c r="P97" s="168"/>
      <c r="Q97" s="168"/>
      <c r="R97" s="168"/>
      <c r="S97" s="168"/>
      <c r="T97" s="169"/>
      <c r="AT97" s="163" t="s">
        <v>156</v>
      </c>
      <c r="AU97" s="163" t="s">
        <v>78</v>
      </c>
      <c r="AV97" s="12" t="s">
        <v>78</v>
      </c>
      <c r="AW97" s="12" t="s">
        <v>3</v>
      </c>
      <c r="AX97" s="12" t="s">
        <v>76</v>
      </c>
      <c r="AY97" s="163" t="s">
        <v>143</v>
      </c>
    </row>
    <row r="98" spans="2:65" s="1" customFormat="1" ht="16.5" customHeight="1">
      <c r="B98" s="145"/>
      <c r="C98" s="146" t="s">
        <v>86</v>
      </c>
      <c r="D98" s="146" t="s">
        <v>145</v>
      </c>
      <c r="E98" s="147" t="s">
        <v>985</v>
      </c>
      <c r="F98" s="148" t="s">
        <v>986</v>
      </c>
      <c r="G98" s="149" t="s">
        <v>235</v>
      </c>
      <c r="H98" s="150">
        <v>25</v>
      </c>
      <c r="I98" s="151"/>
      <c r="J98" s="152">
        <f>ROUND(I98*H98,2)</f>
        <v>0</v>
      </c>
      <c r="K98" s="148" t="s">
        <v>149</v>
      </c>
      <c r="L98" s="30"/>
      <c r="M98" s="153" t="s">
        <v>1</v>
      </c>
      <c r="N98" s="154" t="s">
        <v>40</v>
      </c>
      <c r="O98" s="49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AR98" s="16" t="s">
        <v>150</v>
      </c>
      <c r="AT98" s="16" t="s">
        <v>145</v>
      </c>
      <c r="AU98" s="16" t="s">
        <v>78</v>
      </c>
      <c r="AY98" s="16" t="s">
        <v>143</v>
      </c>
      <c r="BE98" s="157">
        <f>IF(N98="základní",J98,0)</f>
        <v>0</v>
      </c>
      <c r="BF98" s="157">
        <f>IF(N98="snížená",J98,0)</f>
        <v>0</v>
      </c>
      <c r="BG98" s="157">
        <f>IF(N98="zákl. přenesená",J98,0)</f>
        <v>0</v>
      </c>
      <c r="BH98" s="157">
        <f>IF(N98="sníž. přenesená",J98,0)</f>
        <v>0</v>
      </c>
      <c r="BI98" s="157">
        <f>IF(N98="nulová",J98,0)</f>
        <v>0</v>
      </c>
      <c r="BJ98" s="16" t="s">
        <v>76</v>
      </c>
      <c r="BK98" s="157">
        <f>ROUND(I98*H98,2)</f>
        <v>0</v>
      </c>
      <c r="BL98" s="16" t="s">
        <v>150</v>
      </c>
      <c r="BM98" s="16" t="s">
        <v>987</v>
      </c>
    </row>
    <row r="99" spans="2:47" s="1" customFormat="1" ht="19.5">
      <c r="B99" s="30"/>
      <c r="D99" s="158" t="s">
        <v>152</v>
      </c>
      <c r="F99" s="159" t="s">
        <v>988</v>
      </c>
      <c r="I99" s="91"/>
      <c r="L99" s="30"/>
      <c r="M99" s="160"/>
      <c r="N99" s="49"/>
      <c r="O99" s="49"/>
      <c r="P99" s="49"/>
      <c r="Q99" s="49"/>
      <c r="R99" s="49"/>
      <c r="S99" s="49"/>
      <c r="T99" s="50"/>
      <c r="AT99" s="16" t="s">
        <v>152</v>
      </c>
      <c r="AU99" s="16" t="s">
        <v>78</v>
      </c>
    </row>
    <row r="100" spans="2:47" s="1" customFormat="1" ht="19.5">
      <c r="B100" s="30"/>
      <c r="D100" s="158" t="s">
        <v>154</v>
      </c>
      <c r="F100" s="161" t="s">
        <v>225</v>
      </c>
      <c r="I100" s="91"/>
      <c r="L100" s="30"/>
      <c r="M100" s="160"/>
      <c r="N100" s="49"/>
      <c r="O100" s="49"/>
      <c r="P100" s="49"/>
      <c r="Q100" s="49"/>
      <c r="R100" s="49"/>
      <c r="S100" s="49"/>
      <c r="T100" s="50"/>
      <c r="AT100" s="16" t="s">
        <v>154</v>
      </c>
      <c r="AU100" s="16" t="s">
        <v>78</v>
      </c>
    </row>
    <row r="101" spans="2:51" s="12" customFormat="1" ht="11.25">
      <c r="B101" s="162"/>
      <c r="D101" s="158" t="s">
        <v>156</v>
      </c>
      <c r="E101" s="163" t="s">
        <v>1</v>
      </c>
      <c r="F101" s="164" t="s">
        <v>283</v>
      </c>
      <c r="H101" s="165">
        <v>25</v>
      </c>
      <c r="I101" s="166"/>
      <c r="L101" s="162"/>
      <c r="M101" s="167"/>
      <c r="N101" s="168"/>
      <c r="O101" s="168"/>
      <c r="P101" s="168"/>
      <c r="Q101" s="168"/>
      <c r="R101" s="168"/>
      <c r="S101" s="168"/>
      <c r="T101" s="169"/>
      <c r="AT101" s="163" t="s">
        <v>156</v>
      </c>
      <c r="AU101" s="163" t="s">
        <v>78</v>
      </c>
      <c r="AV101" s="12" t="s">
        <v>78</v>
      </c>
      <c r="AW101" s="12" t="s">
        <v>32</v>
      </c>
      <c r="AX101" s="12" t="s">
        <v>76</v>
      </c>
      <c r="AY101" s="163" t="s">
        <v>143</v>
      </c>
    </row>
    <row r="102" spans="2:65" s="1" customFormat="1" ht="16.5" customHeight="1">
      <c r="B102" s="145"/>
      <c r="C102" s="191" t="s">
        <v>150</v>
      </c>
      <c r="D102" s="191" t="s">
        <v>484</v>
      </c>
      <c r="E102" s="192" t="s">
        <v>989</v>
      </c>
      <c r="F102" s="193" t="s">
        <v>990</v>
      </c>
      <c r="G102" s="194" t="s">
        <v>148</v>
      </c>
      <c r="H102" s="195">
        <v>5</v>
      </c>
      <c r="I102" s="196"/>
      <c r="J102" s="197">
        <f>ROUND(I102*H102,2)</f>
        <v>0</v>
      </c>
      <c r="K102" s="193" t="s">
        <v>149</v>
      </c>
      <c r="L102" s="198"/>
      <c r="M102" s="199" t="s">
        <v>1</v>
      </c>
      <c r="N102" s="200" t="s">
        <v>40</v>
      </c>
      <c r="O102" s="49"/>
      <c r="P102" s="155">
        <f>O102*H102</f>
        <v>0</v>
      </c>
      <c r="Q102" s="155">
        <v>0.21</v>
      </c>
      <c r="R102" s="155">
        <f>Q102*H102</f>
        <v>1.05</v>
      </c>
      <c r="S102" s="155">
        <v>0</v>
      </c>
      <c r="T102" s="156">
        <f>S102*H102</f>
        <v>0</v>
      </c>
      <c r="AR102" s="16" t="s">
        <v>188</v>
      </c>
      <c r="AT102" s="16" t="s">
        <v>484</v>
      </c>
      <c r="AU102" s="16" t="s">
        <v>78</v>
      </c>
      <c r="AY102" s="16" t="s">
        <v>143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6" t="s">
        <v>76</v>
      </c>
      <c r="BK102" s="157">
        <f>ROUND(I102*H102,2)</f>
        <v>0</v>
      </c>
      <c r="BL102" s="16" t="s">
        <v>150</v>
      </c>
      <c r="BM102" s="16" t="s">
        <v>991</v>
      </c>
    </row>
    <row r="103" spans="2:47" s="1" customFormat="1" ht="11.25">
      <c r="B103" s="30"/>
      <c r="D103" s="158" t="s">
        <v>152</v>
      </c>
      <c r="F103" s="159" t="s">
        <v>990</v>
      </c>
      <c r="I103" s="91"/>
      <c r="L103" s="30"/>
      <c r="M103" s="160"/>
      <c r="N103" s="49"/>
      <c r="O103" s="49"/>
      <c r="P103" s="49"/>
      <c r="Q103" s="49"/>
      <c r="R103" s="49"/>
      <c r="S103" s="49"/>
      <c r="T103" s="50"/>
      <c r="AT103" s="16" t="s">
        <v>152</v>
      </c>
      <c r="AU103" s="16" t="s">
        <v>78</v>
      </c>
    </row>
    <row r="104" spans="2:51" s="12" customFormat="1" ht="11.25">
      <c r="B104" s="162"/>
      <c r="D104" s="158" t="s">
        <v>156</v>
      </c>
      <c r="F104" s="164" t="s">
        <v>992</v>
      </c>
      <c r="H104" s="165">
        <v>5</v>
      </c>
      <c r="I104" s="166"/>
      <c r="L104" s="162"/>
      <c r="M104" s="167"/>
      <c r="N104" s="168"/>
      <c r="O104" s="168"/>
      <c r="P104" s="168"/>
      <c r="Q104" s="168"/>
      <c r="R104" s="168"/>
      <c r="S104" s="168"/>
      <c r="T104" s="169"/>
      <c r="AT104" s="163" t="s">
        <v>156</v>
      </c>
      <c r="AU104" s="163" t="s">
        <v>78</v>
      </c>
      <c r="AV104" s="12" t="s">
        <v>78</v>
      </c>
      <c r="AW104" s="12" t="s">
        <v>3</v>
      </c>
      <c r="AX104" s="12" t="s">
        <v>76</v>
      </c>
      <c r="AY104" s="163" t="s">
        <v>143</v>
      </c>
    </row>
    <row r="105" spans="2:65" s="1" customFormat="1" ht="16.5" customHeight="1">
      <c r="B105" s="145"/>
      <c r="C105" s="146" t="s">
        <v>170</v>
      </c>
      <c r="D105" s="146" t="s">
        <v>145</v>
      </c>
      <c r="E105" s="147" t="s">
        <v>993</v>
      </c>
      <c r="F105" s="148" t="s">
        <v>994</v>
      </c>
      <c r="G105" s="149" t="s">
        <v>235</v>
      </c>
      <c r="H105" s="150">
        <v>25</v>
      </c>
      <c r="I105" s="151"/>
      <c r="J105" s="152">
        <f>ROUND(I105*H105,2)</f>
        <v>0</v>
      </c>
      <c r="K105" s="148" t="s">
        <v>149</v>
      </c>
      <c r="L105" s="30"/>
      <c r="M105" s="153" t="s">
        <v>1</v>
      </c>
      <c r="N105" s="154" t="s">
        <v>40</v>
      </c>
      <c r="O105" s="49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AR105" s="16" t="s">
        <v>150</v>
      </c>
      <c r="AT105" s="16" t="s">
        <v>145</v>
      </c>
      <c r="AU105" s="16" t="s">
        <v>78</v>
      </c>
      <c r="AY105" s="16" t="s">
        <v>143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6" t="s">
        <v>76</v>
      </c>
      <c r="BK105" s="157">
        <f>ROUND(I105*H105,2)</f>
        <v>0</v>
      </c>
      <c r="BL105" s="16" t="s">
        <v>150</v>
      </c>
      <c r="BM105" s="16" t="s">
        <v>995</v>
      </c>
    </row>
    <row r="106" spans="2:47" s="1" customFormat="1" ht="11.25">
      <c r="B106" s="30"/>
      <c r="D106" s="158" t="s">
        <v>152</v>
      </c>
      <c r="F106" s="159" t="s">
        <v>996</v>
      </c>
      <c r="I106" s="91"/>
      <c r="L106" s="30"/>
      <c r="M106" s="160"/>
      <c r="N106" s="49"/>
      <c r="O106" s="49"/>
      <c r="P106" s="49"/>
      <c r="Q106" s="49"/>
      <c r="R106" s="49"/>
      <c r="S106" s="49"/>
      <c r="T106" s="50"/>
      <c r="AT106" s="16" t="s">
        <v>152</v>
      </c>
      <c r="AU106" s="16" t="s">
        <v>78</v>
      </c>
    </row>
    <row r="107" spans="2:47" s="1" customFormat="1" ht="19.5">
      <c r="B107" s="30"/>
      <c r="D107" s="158" t="s">
        <v>154</v>
      </c>
      <c r="F107" s="161" t="s">
        <v>225</v>
      </c>
      <c r="I107" s="91"/>
      <c r="L107" s="30"/>
      <c r="M107" s="160"/>
      <c r="N107" s="49"/>
      <c r="O107" s="49"/>
      <c r="P107" s="49"/>
      <c r="Q107" s="49"/>
      <c r="R107" s="49"/>
      <c r="S107" s="49"/>
      <c r="T107" s="50"/>
      <c r="AT107" s="16" t="s">
        <v>154</v>
      </c>
      <c r="AU107" s="16" t="s">
        <v>78</v>
      </c>
    </row>
    <row r="108" spans="2:51" s="12" customFormat="1" ht="11.25">
      <c r="B108" s="162"/>
      <c r="D108" s="158" t="s">
        <v>156</v>
      </c>
      <c r="E108" s="163" t="s">
        <v>1</v>
      </c>
      <c r="F108" s="164" t="s">
        <v>283</v>
      </c>
      <c r="H108" s="165">
        <v>25</v>
      </c>
      <c r="I108" s="166"/>
      <c r="L108" s="162"/>
      <c r="M108" s="167"/>
      <c r="N108" s="168"/>
      <c r="O108" s="168"/>
      <c r="P108" s="168"/>
      <c r="Q108" s="168"/>
      <c r="R108" s="168"/>
      <c r="S108" s="168"/>
      <c r="T108" s="169"/>
      <c r="AT108" s="163" t="s">
        <v>156</v>
      </c>
      <c r="AU108" s="163" t="s">
        <v>78</v>
      </c>
      <c r="AV108" s="12" t="s">
        <v>78</v>
      </c>
      <c r="AW108" s="12" t="s">
        <v>32</v>
      </c>
      <c r="AX108" s="12" t="s">
        <v>76</v>
      </c>
      <c r="AY108" s="163" t="s">
        <v>143</v>
      </c>
    </row>
    <row r="109" spans="2:65" s="1" customFormat="1" ht="16.5" customHeight="1">
      <c r="B109" s="145"/>
      <c r="C109" s="191" t="s">
        <v>177</v>
      </c>
      <c r="D109" s="191" t="s">
        <v>484</v>
      </c>
      <c r="E109" s="192" t="s">
        <v>997</v>
      </c>
      <c r="F109" s="193" t="s">
        <v>998</v>
      </c>
      <c r="G109" s="194" t="s">
        <v>235</v>
      </c>
      <c r="H109" s="195">
        <v>25</v>
      </c>
      <c r="I109" s="196"/>
      <c r="J109" s="197">
        <f>ROUND(I109*H109,2)</f>
        <v>0</v>
      </c>
      <c r="K109" s="193" t="s">
        <v>1</v>
      </c>
      <c r="L109" s="198"/>
      <c r="M109" s="199" t="s">
        <v>1</v>
      </c>
      <c r="N109" s="200" t="s">
        <v>40</v>
      </c>
      <c r="O109" s="49"/>
      <c r="P109" s="155">
        <f>O109*H109</f>
        <v>0</v>
      </c>
      <c r="Q109" s="155">
        <v>0.04</v>
      </c>
      <c r="R109" s="155">
        <f>Q109*H109</f>
        <v>1</v>
      </c>
      <c r="S109" s="155">
        <v>0</v>
      </c>
      <c r="T109" s="156">
        <f>S109*H109</f>
        <v>0</v>
      </c>
      <c r="AR109" s="16" t="s">
        <v>188</v>
      </c>
      <c r="AT109" s="16" t="s">
        <v>484</v>
      </c>
      <c r="AU109" s="16" t="s">
        <v>78</v>
      </c>
      <c r="AY109" s="16" t="s">
        <v>143</v>
      </c>
      <c r="BE109" s="157">
        <f>IF(N109="základní",J109,0)</f>
        <v>0</v>
      </c>
      <c r="BF109" s="157">
        <f>IF(N109="snížená",J109,0)</f>
        <v>0</v>
      </c>
      <c r="BG109" s="157">
        <f>IF(N109="zákl. přenesená",J109,0)</f>
        <v>0</v>
      </c>
      <c r="BH109" s="157">
        <f>IF(N109="sníž. přenesená",J109,0)</f>
        <v>0</v>
      </c>
      <c r="BI109" s="157">
        <f>IF(N109="nulová",J109,0)</f>
        <v>0</v>
      </c>
      <c r="BJ109" s="16" t="s">
        <v>76</v>
      </c>
      <c r="BK109" s="157">
        <f>ROUND(I109*H109,2)</f>
        <v>0</v>
      </c>
      <c r="BL109" s="16" t="s">
        <v>150</v>
      </c>
      <c r="BM109" s="16" t="s">
        <v>999</v>
      </c>
    </row>
    <row r="110" spans="2:47" s="1" customFormat="1" ht="11.25">
      <c r="B110" s="30"/>
      <c r="D110" s="158" t="s">
        <v>152</v>
      </c>
      <c r="F110" s="159" t="s">
        <v>1000</v>
      </c>
      <c r="I110" s="91"/>
      <c r="L110" s="30"/>
      <c r="M110" s="160"/>
      <c r="N110" s="49"/>
      <c r="O110" s="49"/>
      <c r="P110" s="49"/>
      <c r="Q110" s="49"/>
      <c r="R110" s="49"/>
      <c r="S110" s="49"/>
      <c r="T110" s="50"/>
      <c r="AT110" s="16" t="s">
        <v>152</v>
      </c>
      <c r="AU110" s="16" t="s">
        <v>78</v>
      </c>
    </row>
    <row r="111" spans="2:65" s="1" customFormat="1" ht="16.5" customHeight="1">
      <c r="B111" s="145"/>
      <c r="C111" s="146" t="s">
        <v>182</v>
      </c>
      <c r="D111" s="146" t="s">
        <v>145</v>
      </c>
      <c r="E111" s="147" t="s">
        <v>1001</v>
      </c>
      <c r="F111" s="148" t="s">
        <v>1002</v>
      </c>
      <c r="G111" s="149" t="s">
        <v>235</v>
      </c>
      <c r="H111" s="150">
        <v>15</v>
      </c>
      <c r="I111" s="151"/>
      <c r="J111" s="152">
        <f>ROUND(I111*H111,2)</f>
        <v>0</v>
      </c>
      <c r="K111" s="148" t="s">
        <v>149</v>
      </c>
      <c r="L111" s="30"/>
      <c r="M111" s="153" t="s">
        <v>1</v>
      </c>
      <c r="N111" s="154" t="s">
        <v>40</v>
      </c>
      <c r="O111" s="49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AR111" s="16" t="s">
        <v>150</v>
      </c>
      <c r="AT111" s="16" t="s">
        <v>145</v>
      </c>
      <c r="AU111" s="16" t="s">
        <v>78</v>
      </c>
      <c r="AY111" s="16" t="s">
        <v>143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6" t="s">
        <v>76</v>
      </c>
      <c r="BK111" s="157">
        <f>ROUND(I111*H111,2)</f>
        <v>0</v>
      </c>
      <c r="BL111" s="16" t="s">
        <v>150</v>
      </c>
      <c r="BM111" s="16" t="s">
        <v>1003</v>
      </c>
    </row>
    <row r="112" spans="2:47" s="1" customFormat="1" ht="11.25">
      <c r="B112" s="30"/>
      <c r="D112" s="158" t="s">
        <v>152</v>
      </c>
      <c r="F112" s="159" t="s">
        <v>1004</v>
      </c>
      <c r="I112" s="91"/>
      <c r="L112" s="30"/>
      <c r="M112" s="160"/>
      <c r="N112" s="49"/>
      <c r="O112" s="49"/>
      <c r="P112" s="49"/>
      <c r="Q112" s="49"/>
      <c r="R112" s="49"/>
      <c r="S112" s="49"/>
      <c r="T112" s="50"/>
      <c r="AT112" s="16" t="s">
        <v>152</v>
      </c>
      <c r="AU112" s="16" t="s">
        <v>78</v>
      </c>
    </row>
    <row r="113" spans="2:47" s="1" customFormat="1" ht="19.5">
      <c r="B113" s="30"/>
      <c r="D113" s="158" t="s">
        <v>154</v>
      </c>
      <c r="F113" s="161" t="s">
        <v>225</v>
      </c>
      <c r="I113" s="91"/>
      <c r="L113" s="30"/>
      <c r="M113" s="160"/>
      <c r="N113" s="49"/>
      <c r="O113" s="49"/>
      <c r="P113" s="49"/>
      <c r="Q113" s="49"/>
      <c r="R113" s="49"/>
      <c r="S113" s="49"/>
      <c r="T113" s="50"/>
      <c r="AT113" s="16" t="s">
        <v>154</v>
      </c>
      <c r="AU113" s="16" t="s">
        <v>78</v>
      </c>
    </row>
    <row r="114" spans="2:51" s="12" customFormat="1" ht="11.25">
      <c r="B114" s="162"/>
      <c r="D114" s="158" t="s">
        <v>156</v>
      </c>
      <c r="E114" s="163" t="s">
        <v>1</v>
      </c>
      <c r="F114" s="164" t="s">
        <v>8</v>
      </c>
      <c r="H114" s="165">
        <v>15</v>
      </c>
      <c r="I114" s="166"/>
      <c r="L114" s="162"/>
      <c r="M114" s="167"/>
      <c r="N114" s="168"/>
      <c r="O114" s="168"/>
      <c r="P114" s="168"/>
      <c r="Q114" s="168"/>
      <c r="R114" s="168"/>
      <c r="S114" s="168"/>
      <c r="T114" s="169"/>
      <c r="AT114" s="163" t="s">
        <v>156</v>
      </c>
      <c r="AU114" s="163" t="s">
        <v>78</v>
      </c>
      <c r="AV114" s="12" t="s">
        <v>78</v>
      </c>
      <c r="AW114" s="12" t="s">
        <v>32</v>
      </c>
      <c r="AX114" s="12" t="s">
        <v>76</v>
      </c>
      <c r="AY114" s="163" t="s">
        <v>143</v>
      </c>
    </row>
    <row r="115" spans="2:65" s="1" customFormat="1" ht="16.5" customHeight="1">
      <c r="B115" s="145"/>
      <c r="C115" s="191" t="s">
        <v>188</v>
      </c>
      <c r="D115" s="191" t="s">
        <v>484</v>
      </c>
      <c r="E115" s="192" t="s">
        <v>1005</v>
      </c>
      <c r="F115" s="193" t="s">
        <v>1006</v>
      </c>
      <c r="G115" s="194" t="s">
        <v>235</v>
      </c>
      <c r="H115" s="195">
        <v>15</v>
      </c>
      <c r="I115" s="196"/>
      <c r="J115" s="197">
        <f>ROUND(I115*H115,2)</f>
        <v>0</v>
      </c>
      <c r="K115" s="193" t="s">
        <v>1</v>
      </c>
      <c r="L115" s="198"/>
      <c r="M115" s="199" t="s">
        <v>1</v>
      </c>
      <c r="N115" s="200" t="s">
        <v>40</v>
      </c>
      <c r="O115" s="49"/>
      <c r="P115" s="155">
        <f>O115*H115</f>
        <v>0</v>
      </c>
      <c r="Q115" s="155">
        <v>0.04</v>
      </c>
      <c r="R115" s="155">
        <f>Q115*H115</f>
        <v>0.6</v>
      </c>
      <c r="S115" s="155">
        <v>0</v>
      </c>
      <c r="T115" s="156">
        <f>S115*H115</f>
        <v>0</v>
      </c>
      <c r="AR115" s="16" t="s">
        <v>188</v>
      </c>
      <c r="AT115" s="16" t="s">
        <v>484</v>
      </c>
      <c r="AU115" s="16" t="s">
        <v>78</v>
      </c>
      <c r="AY115" s="16" t="s">
        <v>143</v>
      </c>
      <c r="BE115" s="157">
        <f>IF(N115="základní",J115,0)</f>
        <v>0</v>
      </c>
      <c r="BF115" s="157">
        <f>IF(N115="snížená",J115,0)</f>
        <v>0</v>
      </c>
      <c r="BG115" s="157">
        <f>IF(N115="zákl. přenesená",J115,0)</f>
        <v>0</v>
      </c>
      <c r="BH115" s="157">
        <f>IF(N115="sníž. přenesená",J115,0)</f>
        <v>0</v>
      </c>
      <c r="BI115" s="157">
        <f>IF(N115="nulová",J115,0)</f>
        <v>0</v>
      </c>
      <c r="BJ115" s="16" t="s">
        <v>76</v>
      </c>
      <c r="BK115" s="157">
        <f>ROUND(I115*H115,2)</f>
        <v>0</v>
      </c>
      <c r="BL115" s="16" t="s">
        <v>150</v>
      </c>
      <c r="BM115" s="16" t="s">
        <v>1007</v>
      </c>
    </row>
    <row r="116" spans="2:47" s="1" customFormat="1" ht="11.25">
      <c r="B116" s="30"/>
      <c r="D116" s="158" t="s">
        <v>152</v>
      </c>
      <c r="F116" s="159" t="s">
        <v>1006</v>
      </c>
      <c r="I116" s="91"/>
      <c r="L116" s="30"/>
      <c r="M116" s="160"/>
      <c r="N116" s="49"/>
      <c r="O116" s="49"/>
      <c r="P116" s="49"/>
      <c r="Q116" s="49"/>
      <c r="R116" s="49"/>
      <c r="S116" s="49"/>
      <c r="T116" s="50"/>
      <c r="AT116" s="16" t="s">
        <v>152</v>
      </c>
      <c r="AU116" s="16" t="s">
        <v>78</v>
      </c>
    </row>
    <row r="117" spans="2:65" s="1" customFormat="1" ht="16.5" customHeight="1">
      <c r="B117" s="145"/>
      <c r="C117" s="146" t="s">
        <v>193</v>
      </c>
      <c r="D117" s="146" t="s">
        <v>145</v>
      </c>
      <c r="E117" s="147" t="s">
        <v>1008</v>
      </c>
      <c r="F117" s="148" t="s">
        <v>1009</v>
      </c>
      <c r="G117" s="149" t="s">
        <v>235</v>
      </c>
      <c r="H117" s="150">
        <v>75</v>
      </c>
      <c r="I117" s="151"/>
      <c r="J117" s="152">
        <f>ROUND(I117*H117,2)</f>
        <v>0</v>
      </c>
      <c r="K117" s="148" t="s">
        <v>149</v>
      </c>
      <c r="L117" s="30"/>
      <c r="M117" s="153" t="s">
        <v>1</v>
      </c>
      <c r="N117" s="154" t="s">
        <v>40</v>
      </c>
      <c r="O117" s="49"/>
      <c r="P117" s="155">
        <f>O117*H117</f>
        <v>0</v>
      </c>
      <c r="Q117" s="155">
        <v>5E-05</v>
      </c>
      <c r="R117" s="155">
        <f>Q117*H117</f>
        <v>0.0037500000000000003</v>
      </c>
      <c r="S117" s="155">
        <v>0</v>
      </c>
      <c r="T117" s="156">
        <f>S117*H117</f>
        <v>0</v>
      </c>
      <c r="AR117" s="16" t="s">
        <v>150</v>
      </c>
      <c r="AT117" s="16" t="s">
        <v>145</v>
      </c>
      <c r="AU117" s="16" t="s">
        <v>78</v>
      </c>
      <c r="AY117" s="16" t="s">
        <v>143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6" t="s">
        <v>76</v>
      </c>
      <c r="BK117" s="157">
        <f>ROUND(I117*H117,2)</f>
        <v>0</v>
      </c>
      <c r="BL117" s="16" t="s">
        <v>150</v>
      </c>
      <c r="BM117" s="16" t="s">
        <v>1010</v>
      </c>
    </row>
    <row r="118" spans="2:47" s="1" customFormat="1" ht="11.25">
      <c r="B118" s="30"/>
      <c r="D118" s="158" t="s">
        <v>152</v>
      </c>
      <c r="F118" s="159" t="s">
        <v>1011</v>
      </c>
      <c r="I118" s="91"/>
      <c r="L118" s="30"/>
      <c r="M118" s="160"/>
      <c r="N118" s="49"/>
      <c r="O118" s="49"/>
      <c r="P118" s="49"/>
      <c r="Q118" s="49"/>
      <c r="R118" s="49"/>
      <c r="S118" s="49"/>
      <c r="T118" s="50"/>
      <c r="AT118" s="16" t="s">
        <v>152</v>
      </c>
      <c r="AU118" s="16" t="s">
        <v>78</v>
      </c>
    </row>
    <row r="119" spans="2:47" s="1" customFormat="1" ht="19.5">
      <c r="B119" s="30"/>
      <c r="D119" s="158" t="s">
        <v>154</v>
      </c>
      <c r="F119" s="161" t="s">
        <v>225</v>
      </c>
      <c r="I119" s="91"/>
      <c r="L119" s="30"/>
      <c r="M119" s="160"/>
      <c r="N119" s="49"/>
      <c r="O119" s="49"/>
      <c r="P119" s="49"/>
      <c r="Q119" s="49"/>
      <c r="R119" s="49"/>
      <c r="S119" s="49"/>
      <c r="T119" s="50"/>
      <c r="AT119" s="16" t="s">
        <v>154</v>
      </c>
      <c r="AU119" s="16" t="s">
        <v>78</v>
      </c>
    </row>
    <row r="120" spans="2:51" s="12" customFormat="1" ht="11.25">
      <c r="B120" s="162"/>
      <c r="D120" s="158" t="s">
        <v>156</v>
      </c>
      <c r="E120" s="163" t="s">
        <v>1</v>
      </c>
      <c r="F120" s="164" t="s">
        <v>1012</v>
      </c>
      <c r="H120" s="165">
        <v>75</v>
      </c>
      <c r="I120" s="166"/>
      <c r="L120" s="162"/>
      <c r="M120" s="167"/>
      <c r="N120" s="168"/>
      <c r="O120" s="168"/>
      <c r="P120" s="168"/>
      <c r="Q120" s="168"/>
      <c r="R120" s="168"/>
      <c r="S120" s="168"/>
      <c r="T120" s="169"/>
      <c r="AT120" s="163" t="s">
        <v>156</v>
      </c>
      <c r="AU120" s="163" t="s">
        <v>78</v>
      </c>
      <c r="AV120" s="12" t="s">
        <v>78</v>
      </c>
      <c r="AW120" s="12" t="s">
        <v>32</v>
      </c>
      <c r="AX120" s="12" t="s">
        <v>76</v>
      </c>
      <c r="AY120" s="163" t="s">
        <v>143</v>
      </c>
    </row>
    <row r="121" spans="2:65" s="1" customFormat="1" ht="16.5" customHeight="1">
      <c r="B121" s="145"/>
      <c r="C121" s="191" t="s">
        <v>198</v>
      </c>
      <c r="D121" s="191" t="s">
        <v>484</v>
      </c>
      <c r="E121" s="192" t="s">
        <v>1013</v>
      </c>
      <c r="F121" s="193" t="s">
        <v>1014</v>
      </c>
      <c r="G121" s="194" t="s">
        <v>235</v>
      </c>
      <c r="H121" s="195">
        <v>75</v>
      </c>
      <c r="I121" s="196"/>
      <c r="J121" s="197">
        <f>ROUND(I121*H121,2)</f>
        <v>0</v>
      </c>
      <c r="K121" s="193" t="s">
        <v>149</v>
      </c>
      <c r="L121" s="198"/>
      <c r="M121" s="199" t="s">
        <v>1</v>
      </c>
      <c r="N121" s="200" t="s">
        <v>40</v>
      </c>
      <c r="O121" s="49"/>
      <c r="P121" s="155">
        <f>O121*H121</f>
        <v>0</v>
      </c>
      <c r="Q121" s="155">
        <v>0.00354</v>
      </c>
      <c r="R121" s="155">
        <f>Q121*H121</f>
        <v>0.2655</v>
      </c>
      <c r="S121" s="155">
        <v>0</v>
      </c>
      <c r="T121" s="156">
        <f>S121*H121</f>
        <v>0</v>
      </c>
      <c r="AR121" s="16" t="s">
        <v>188</v>
      </c>
      <c r="AT121" s="16" t="s">
        <v>484</v>
      </c>
      <c r="AU121" s="16" t="s">
        <v>78</v>
      </c>
      <c r="AY121" s="16" t="s">
        <v>143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6" t="s">
        <v>76</v>
      </c>
      <c r="BK121" s="157">
        <f>ROUND(I121*H121,2)</f>
        <v>0</v>
      </c>
      <c r="BL121" s="16" t="s">
        <v>150</v>
      </c>
      <c r="BM121" s="16" t="s">
        <v>1015</v>
      </c>
    </row>
    <row r="122" spans="2:47" s="1" customFormat="1" ht="11.25">
      <c r="B122" s="30"/>
      <c r="D122" s="158" t="s">
        <v>152</v>
      </c>
      <c r="F122" s="159" t="s">
        <v>1014</v>
      </c>
      <c r="I122" s="91"/>
      <c r="L122" s="30"/>
      <c r="M122" s="160"/>
      <c r="N122" s="49"/>
      <c r="O122" s="49"/>
      <c r="P122" s="49"/>
      <c r="Q122" s="49"/>
      <c r="R122" s="49"/>
      <c r="S122" s="49"/>
      <c r="T122" s="50"/>
      <c r="AT122" s="16" t="s">
        <v>152</v>
      </c>
      <c r="AU122" s="16" t="s">
        <v>78</v>
      </c>
    </row>
    <row r="123" spans="2:65" s="1" customFormat="1" ht="16.5" customHeight="1">
      <c r="B123" s="145"/>
      <c r="C123" s="191" t="s">
        <v>268</v>
      </c>
      <c r="D123" s="191" t="s">
        <v>484</v>
      </c>
      <c r="E123" s="192" t="s">
        <v>1016</v>
      </c>
      <c r="F123" s="193" t="s">
        <v>1017</v>
      </c>
      <c r="G123" s="194" t="s">
        <v>381</v>
      </c>
      <c r="H123" s="195">
        <v>150</v>
      </c>
      <c r="I123" s="196"/>
      <c r="J123" s="197">
        <f>ROUND(I123*H123,2)</f>
        <v>0</v>
      </c>
      <c r="K123" s="193" t="s">
        <v>1</v>
      </c>
      <c r="L123" s="198"/>
      <c r="M123" s="199" t="s">
        <v>1</v>
      </c>
      <c r="N123" s="200" t="s">
        <v>40</v>
      </c>
      <c r="O123" s="49"/>
      <c r="P123" s="155">
        <f>O123*H123</f>
        <v>0</v>
      </c>
      <c r="Q123" s="155">
        <v>0</v>
      </c>
      <c r="R123" s="155">
        <f>Q123*H123</f>
        <v>0</v>
      </c>
      <c r="S123" s="155">
        <v>0</v>
      </c>
      <c r="T123" s="156">
        <f>S123*H123</f>
        <v>0</v>
      </c>
      <c r="AR123" s="16" t="s">
        <v>188</v>
      </c>
      <c r="AT123" s="16" t="s">
        <v>484</v>
      </c>
      <c r="AU123" s="16" t="s">
        <v>78</v>
      </c>
      <c r="AY123" s="16" t="s">
        <v>143</v>
      </c>
      <c r="BE123" s="157">
        <f>IF(N123="základní",J123,0)</f>
        <v>0</v>
      </c>
      <c r="BF123" s="157">
        <f>IF(N123="snížená",J123,0)</f>
        <v>0</v>
      </c>
      <c r="BG123" s="157">
        <f>IF(N123="zákl. přenesená",J123,0)</f>
        <v>0</v>
      </c>
      <c r="BH123" s="157">
        <f>IF(N123="sníž. přenesená",J123,0)</f>
        <v>0</v>
      </c>
      <c r="BI123" s="157">
        <f>IF(N123="nulová",J123,0)</f>
        <v>0</v>
      </c>
      <c r="BJ123" s="16" t="s">
        <v>76</v>
      </c>
      <c r="BK123" s="157">
        <f>ROUND(I123*H123,2)</f>
        <v>0</v>
      </c>
      <c r="BL123" s="16" t="s">
        <v>150</v>
      </c>
      <c r="BM123" s="16" t="s">
        <v>1018</v>
      </c>
    </row>
    <row r="124" spans="2:47" s="1" customFormat="1" ht="11.25">
      <c r="B124" s="30"/>
      <c r="D124" s="158" t="s">
        <v>152</v>
      </c>
      <c r="F124" s="159" t="s">
        <v>1017</v>
      </c>
      <c r="I124" s="91"/>
      <c r="L124" s="30"/>
      <c r="M124" s="160"/>
      <c r="N124" s="49"/>
      <c r="O124" s="49"/>
      <c r="P124" s="49"/>
      <c r="Q124" s="49"/>
      <c r="R124" s="49"/>
      <c r="S124" s="49"/>
      <c r="T124" s="50"/>
      <c r="AT124" s="16" t="s">
        <v>152</v>
      </c>
      <c r="AU124" s="16" t="s">
        <v>78</v>
      </c>
    </row>
    <row r="125" spans="2:65" s="1" customFormat="1" ht="16.5" customHeight="1">
      <c r="B125" s="145"/>
      <c r="C125" s="146" t="s">
        <v>273</v>
      </c>
      <c r="D125" s="146" t="s">
        <v>145</v>
      </c>
      <c r="E125" s="147" t="s">
        <v>1019</v>
      </c>
      <c r="F125" s="148" t="s">
        <v>1020</v>
      </c>
      <c r="G125" s="149" t="s">
        <v>350</v>
      </c>
      <c r="H125" s="150">
        <v>25</v>
      </c>
      <c r="I125" s="151"/>
      <c r="J125" s="152">
        <f>ROUND(I125*H125,2)</f>
        <v>0</v>
      </c>
      <c r="K125" s="148" t="s">
        <v>1</v>
      </c>
      <c r="L125" s="30"/>
      <c r="M125" s="153" t="s">
        <v>1</v>
      </c>
      <c r="N125" s="154" t="s">
        <v>40</v>
      </c>
      <c r="O125" s="49"/>
      <c r="P125" s="155">
        <f>O125*H125</f>
        <v>0</v>
      </c>
      <c r="Q125" s="155">
        <v>0.00036</v>
      </c>
      <c r="R125" s="155">
        <f>Q125*H125</f>
        <v>0.009000000000000001</v>
      </c>
      <c r="S125" s="155">
        <v>0</v>
      </c>
      <c r="T125" s="156">
        <f>S125*H125</f>
        <v>0</v>
      </c>
      <c r="AR125" s="16" t="s">
        <v>150</v>
      </c>
      <c r="AT125" s="16" t="s">
        <v>145</v>
      </c>
      <c r="AU125" s="16" t="s">
        <v>78</v>
      </c>
      <c r="AY125" s="16" t="s">
        <v>143</v>
      </c>
      <c r="BE125" s="157">
        <f>IF(N125="základní",J125,0)</f>
        <v>0</v>
      </c>
      <c r="BF125" s="157">
        <f>IF(N125="snížená",J125,0)</f>
        <v>0</v>
      </c>
      <c r="BG125" s="157">
        <f>IF(N125="zákl. přenesená",J125,0)</f>
        <v>0</v>
      </c>
      <c r="BH125" s="157">
        <f>IF(N125="sníž. přenesená",J125,0)</f>
        <v>0</v>
      </c>
      <c r="BI125" s="157">
        <f>IF(N125="nulová",J125,0)</f>
        <v>0</v>
      </c>
      <c r="BJ125" s="16" t="s">
        <v>76</v>
      </c>
      <c r="BK125" s="157">
        <f>ROUND(I125*H125,2)</f>
        <v>0</v>
      </c>
      <c r="BL125" s="16" t="s">
        <v>150</v>
      </c>
      <c r="BM125" s="16" t="s">
        <v>1021</v>
      </c>
    </row>
    <row r="126" spans="2:47" s="1" customFormat="1" ht="11.25">
      <c r="B126" s="30"/>
      <c r="D126" s="158" t="s">
        <v>152</v>
      </c>
      <c r="F126" s="159" t="s">
        <v>1020</v>
      </c>
      <c r="I126" s="91"/>
      <c r="L126" s="30"/>
      <c r="M126" s="160"/>
      <c r="N126" s="49"/>
      <c r="O126" s="49"/>
      <c r="P126" s="49"/>
      <c r="Q126" s="49"/>
      <c r="R126" s="49"/>
      <c r="S126" s="49"/>
      <c r="T126" s="50"/>
      <c r="AT126" s="16" t="s">
        <v>152</v>
      </c>
      <c r="AU126" s="16" t="s">
        <v>78</v>
      </c>
    </row>
    <row r="127" spans="2:65" s="1" customFormat="1" ht="16.5" customHeight="1">
      <c r="B127" s="145"/>
      <c r="C127" s="146" t="s">
        <v>334</v>
      </c>
      <c r="D127" s="146" t="s">
        <v>145</v>
      </c>
      <c r="E127" s="147" t="s">
        <v>1022</v>
      </c>
      <c r="F127" s="148" t="s">
        <v>1023</v>
      </c>
      <c r="G127" s="149" t="s">
        <v>222</v>
      </c>
      <c r="H127" s="150">
        <v>40</v>
      </c>
      <c r="I127" s="151"/>
      <c r="J127" s="152">
        <f>ROUND(I127*H127,2)</f>
        <v>0</v>
      </c>
      <c r="K127" s="148" t="s">
        <v>149</v>
      </c>
      <c r="L127" s="30"/>
      <c r="M127" s="153" t="s">
        <v>1</v>
      </c>
      <c r="N127" s="154" t="s">
        <v>40</v>
      </c>
      <c r="O127" s="49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AR127" s="16" t="s">
        <v>150</v>
      </c>
      <c r="AT127" s="16" t="s">
        <v>145</v>
      </c>
      <c r="AU127" s="16" t="s">
        <v>78</v>
      </c>
      <c r="AY127" s="16" t="s">
        <v>143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6" t="s">
        <v>76</v>
      </c>
      <c r="BK127" s="157">
        <f>ROUND(I127*H127,2)</f>
        <v>0</v>
      </c>
      <c r="BL127" s="16" t="s">
        <v>150</v>
      </c>
      <c r="BM127" s="16" t="s">
        <v>1024</v>
      </c>
    </row>
    <row r="128" spans="2:47" s="1" customFormat="1" ht="11.25">
      <c r="B128" s="30"/>
      <c r="D128" s="158" t="s">
        <v>152</v>
      </c>
      <c r="F128" s="159" t="s">
        <v>1025</v>
      </c>
      <c r="I128" s="91"/>
      <c r="L128" s="30"/>
      <c r="M128" s="160"/>
      <c r="N128" s="49"/>
      <c r="O128" s="49"/>
      <c r="P128" s="49"/>
      <c r="Q128" s="49"/>
      <c r="R128" s="49"/>
      <c r="S128" s="49"/>
      <c r="T128" s="50"/>
      <c r="AT128" s="16" t="s">
        <v>152</v>
      </c>
      <c r="AU128" s="16" t="s">
        <v>78</v>
      </c>
    </row>
    <row r="129" spans="2:47" s="1" customFormat="1" ht="19.5">
      <c r="B129" s="30"/>
      <c r="D129" s="158" t="s">
        <v>154</v>
      </c>
      <c r="F129" s="161" t="s">
        <v>1026</v>
      </c>
      <c r="I129" s="91"/>
      <c r="L129" s="30"/>
      <c r="M129" s="160"/>
      <c r="N129" s="49"/>
      <c r="O129" s="49"/>
      <c r="P129" s="49"/>
      <c r="Q129" s="49"/>
      <c r="R129" s="49"/>
      <c r="S129" s="49"/>
      <c r="T129" s="50"/>
      <c r="AT129" s="16" t="s">
        <v>154</v>
      </c>
      <c r="AU129" s="16" t="s">
        <v>78</v>
      </c>
    </row>
    <row r="130" spans="2:51" s="13" customFormat="1" ht="11.25">
      <c r="B130" s="170"/>
      <c r="D130" s="158" t="s">
        <v>156</v>
      </c>
      <c r="E130" s="171" t="s">
        <v>1</v>
      </c>
      <c r="F130" s="172" t="s">
        <v>1027</v>
      </c>
      <c r="H130" s="171" t="s">
        <v>1</v>
      </c>
      <c r="I130" s="173"/>
      <c r="L130" s="170"/>
      <c r="M130" s="174"/>
      <c r="N130" s="175"/>
      <c r="O130" s="175"/>
      <c r="P130" s="175"/>
      <c r="Q130" s="175"/>
      <c r="R130" s="175"/>
      <c r="S130" s="175"/>
      <c r="T130" s="176"/>
      <c r="AT130" s="171" t="s">
        <v>156</v>
      </c>
      <c r="AU130" s="171" t="s">
        <v>78</v>
      </c>
      <c r="AV130" s="13" t="s">
        <v>76</v>
      </c>
      <c r="AW130" s="13" t="s">
        <v>32</v>
      </c>
      <c r="AX130" s="13" t="s">
        <v>69</v>
      </c>
      <c r="AY130" s="171" t="s">
        <v>143</v>
      </c>
    </row>
    <row r="131" spans="2:51" s="12" customFormat="1" ht="11.25">
      <c r="B131" s="162"/>
      <c r="D131" s="158" t="s">
        <v>156</v>
      </c>
      <c r="E131" s="163" t="s">
        <v>1</v>
      </c>
      <c r="F131" s="164" t="s">
        <v>283</v>
      </c>
      <c r="H131" s="165">
        <v>25</v>
      </c>
      <c r="I131" s="166"/>
      <c r="L131" s="162"/>
      <c r="M131" s="167"/>
      <c r="N131" s="168"/>
      <c r="O131" s="168"/>
      <c r="P131" s="168"/>
      <c r="Q131" s="168"/>
      <c r="R131" s="168"/>
      <c r="S131" s="168"/>
      <c r="T131" s="169"/>
      <c r="AT131" s="163" t="s">
        <v>156</v>
      </c>
      <c r="AU131" s="163" t="s">
        <v>78</v>
      </c>
      <c r="AV131" s="12" t="s">
        <v>78</v>
      </c>
      <c r="AW131" s="12" t="s">
        <v>32</v>
      </c>
      <c r="AX131" s="12" t="s">
        <v>69</v>
      </c>
      <c r="AY131" s="163" t="s">
        <v>143</v>
      </c>
    </row>
    <row r="132" spans="2:51" s="13" customFormat="1" ht="11.25">
      <c r="B132" s="170"/>
      <c r="D132" s="158" t="s">
        <v>156</v>
      </c>
      <c r="E132" s="171" t="s">
        <v>1</v>
      </c>
      <c r="F132" s="172" t="s">
        <v>1028</v>
      </c>
      <c r="H132" s="171" t="s">
        <v>1</v>
      </c>
      <c r="I132" s="173"/>
      <c r="L132" s="170"/>
      <c r="M132" s="174"/>
      <c r="N132" s="175"/>
      <c r="O132" s="175"/>
      <c r="P132" s="175"/>
      <c r="Q132" s="175"/>
      <c r="R132" s="175"/>
      <c r="S132" s="175"/>
      <c r="T132" s="176"/>
      <c r="AT132" s="171" t="s">
        <v>156</v>
      </c>
      <c r="AU132" s="171" t="s">
        <v>78</v>
      </c>
      <c r="AV132" s="13" t="s">
        <v>76</v>
      </c>
      <c r="AW132" s="13" t="s">
        <v>32</v>
      </c>
      <c r="AX132" s="13" t="s">
        <v>69</v>
      </c>
      <c r="AY132" s="171" t="s">
        <v>143</v>
      </c>
    </row>
    <row r="133" spans="2:51" s="12" customFormat="1" ht="11.25">
      <c r="B133" s="162"/>
      <c r="D133" s="158" t="s">
        <v>156</v>
      </c>
      <c r="E133" s="163" t="s">
        <v>1</v>
      </c>
      <c r="F133" s="164" t="s">
        <v>8</v>
      </c>
      <c r="H133" s="165">
        <v>15</v>
      </c>
      <c r="I133" s="166"/>
      <c r="L133" s="162"/>
      <c r="M133" s="167"/>
      <c r="N133" s="168"/>
      <c r="O133" s="168"/>
      <c r="P133" s="168"/>
      <c r="Q133" s="168"/>
      <c r="R133" s="168"/>
      <c r="S133" s="168"/>
      <c r="T133" s="169"/>
      <c r="AT133" s="163" t="s">
        <v>156</v>
      </c>
      <c r="AU133" s="163" t="s">
        <v>78</v>
      </c>
      <c r="AV133" s="12" t="s">
        <v>78</v>
      </c>
      <c r="AW133" s="12" t="s">
        <v>32</v>
      </c>
      <c r="AX133" s="12" t="s">
        <v>69</v>
      </c>
      <c r="AY133" s="163" t="s">
        <v>143</v>
      </c>
    </row>
    <row r="134" spans="2:51" s="14" customFormat="1" ht="11.25">
      <c r="B134" s="183"/>
      <c r="D134" s="158" t="s">
        <v>156</v>
      </c>
      <c r="E134" s="184" t="s">
        <v>1</v>
      </c>
      <c r="F134" s="185" t="s">
        <v>422</v>
      </c>
      <c r="H134" s="186">
        <v>40</v>
      </c>
      <c r="I134" s="187"/>
      <c r="L134" s="183"/>
      <c r="M134" s="188"/>
      <c r="N134" s="189"/>
      <c r="O134" s="189"/>
      <c r="P134" s="189"/>
      <c r="Q134" s="189"/>
      <c r="R134" s="189"/>
      <c r="S134" s="189"/>
      <c r="T134" s="190"/>
      <c r="AT134" s="184" t="s">
        <v>156</v>
      </c>
      <c r="AU134" s="184" t="s">
        <v>78</v>
      </c>
      <c r="AV134" s="14" t="s">
        <v>150</v>
      </c>
      <c r="AW134" s="14" t="s">
        <v>32</v>
      </c>
      <c r="AX134" s="14" t="s">
        <v>76</v>
      </c>
      <c r="AY134" s="184" t="s">
        <v>143</v>
      </c>
    </row>
    <row r="135" spans="2:65" s="1" customFormat="1" ht="16.5" customHeight="1">
      <c r="B135" s="145"/>
      <c r="C135" s="191" t="s">
        <v>337</v>
      </c>
      <c r="D135" s="191" t="s">
        <v>484</v>
      </c>
      <c r="E135" s="192" t="s">
        <v>1029</v>
      </c>
      <c r="F135" s="193" t="s">
        <v>1030</v>
      </c>
      <c r="G135" s="194" t="s">
        <v>148</v>
      </c>
      <c r="H135" s="195">
        <v>4.12</v>
      </c>
      <c r="I135" s="196"/>
      <c r="J135" s="197">
        <f>ROUND(I135*H135,2)</f>
        <v>0</v>
      </c>
      <c r="K135" s="193" t="s">
        <v>149</v>
      </c>
      <c r="L135" s="198"/>
      <c r="M135" s="199" t="s">
        <v>1</v>
      </c>
      <c r="N135" s="200" t="s">
        <v>40</v>
      </c>
      <c r="O135" s="49"/>
      <c r="P135" s="155">
        <f>O135*H135</f>
        <v>0</v>
      </c>
      <c r="Q135" s="155">
        <v>0.2</v>
      </c>
      <c r="R135" s="155">
        <f>Q135*H135</f>
        <v>0.8240000000000001</v>
      </c>
      <c r="S135" s="155">
        <v>0</v>
      </c>
      <c r="T135" s="156">
        <f>S135*H135</f>
        <v>0</v>
      </c>
      <c r="AR135" s="16" t="s">
        <v>188</v>
      </c>
      <c r="AT135" s="16" t="s">
        <v>484</v>
      </c>
      <c r="AU135" s="16" t="s">
        <v>78</v>
      </c>
      <c r="AY135" s="16" t="s">
        <v>143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6" t="s">
        <v>76</v>
      </c>
      <c r="BK135" s="157">
        <f>ROUND(I135*H135,2)</f>
        <v>0</v>
      </c>
      <c r="BL135" s="16" t="s">
        <v>150</v>
      </c>
      <c r="BM135" s="16" t="s">
        <v>1031</v>
      </c>
    </row>
    <row r="136" spans="2:47" s="1" customFormat="1" ht="11.25">
      <c r="B136" s="30"/>
      <c r="D136" s="158" t="s">
        <v>152</v>
      </c>
      <c r="F136" s="159" t="s">
        <v>1030</v>
      </c>
      <c r="I136" s="91"/>
      <c r="L136" s="30"/>
      <c r="M136" s="160"/>
      <c r="N136" s="49"/>
      <c r="O136" s="49"/>
      <c r="P136" s="49"/>
      <c r="Q136" s="49"/>
      <c r="R136" s="49"/>
      <c r="S136" s="49"/>
      <c r="T136" s="50"/>
      <c r="AT136" s="16" t="s">
        <v>152</v>
      </c>
      <c r="AU136" s="16" t="s">
        <v>78</v>
      </c>
    </row>
    <row r="137" spans="2:51" s="12" customFormat="1" ht="11.25">
      <c r="B137" s="162"/>
      <c r="D137" s="158" t="s">
        <v>156</v>
      </c>
      <c r="F137" s="164" t="s">
        <v>1032</v>
      </c>
      <c r="H137" s="165">
        <v>4.12</v>
      </c>
      <c r="I137" s="166"/>
      <c r="L137" s="162"/>
      <c r="M137" s="167"/>
      <c r="N137" s="168"/>
      <c r="O137" s="168"/>
      <c r="P137" s="168"/>
      <c r="Q137" s="168"/>
      <c r="R137" s="168"/>
      <c r="S137" s="168"/>
      <c r="T137" s="169"/>
      <c r="AT137" s="163" t="s">
        <v>156</v>
      </c>
      <c r="AU137" s="163" t="s">
        <v>78</v>
      </c>
      <c r="AV137" s="12" t="s">
        <v>78</v>
      </c>
      <c r="AW137" s="12" t="s">
        <v>3</v>
      </c>
      <c r="AX137" s="12" t="s">
        <v>76</v>
      </c>
      <c r="AY137" s="163" t="s">
        <v>143</v>
      </c>
    </row>
    <row r="138" spans="2:63" s="11" customFormat="1" ht="22.9" customHeight="1">
      <c r="B138" s="132"/>
      <c r="D138" s="133" t="s">
        <v>68</v>
      </c>
      <c r="E138" s="143" t="s">
        <v>391</v>
      </c>
      <c r="F138" s="143" t="s">
        <v>392</v>
      </c>
      <c r="I138" s="135"/>
      <c r="J138" s="144">
        <f>BK138</f>
        <v>0</v>
      </c>
      <c r="L138" s="132"/>
      <c r="M138" s="137"/>
      <c r="N138" s="138"/>
      <c r="O138" s="138"/>
      <c r="P138" s="139">
        <f>SUM(P139:P140)</f>
        <v>0</v>
      </c>
      <c r="Q138" s="138"/>
      <c r="R138" s="139">
        <f>SUM(R139:R140)</f>
        <v>0</v>
      </c>
      <c r="S138" s="138"/>
      <c r="T138" s="140">
        <f>SUM(T139:T140)</f>
        <v>0</v>
      </c>
      <c r="AR138" s="133" t="s">
        <v>76</v>
      </c>
      <c r="AT138" s="141" t="s">
        <v>68</v>
      </c>
      <c r="AU138" s="141" t="s">
        <v>76</v>
      </c>
      <c r="AY138" s="133" t="s">
        <v>143</v>
      </c>
      <c r="BK138" s="142">
        <f>SUM(BK139:BK140)</f>
        <v>0</v>
      </c>
    </row>
    <row r="139" spans="2:65" s="1" customFormat="1" ht="16.5" customHeight="1">
      <c r="B139" s="145"/>
      <c r="C139" s="146" t="s">
        <v>8</v>
      </c>
      <c r="D139" s="146" t="s">
        <v>145</v>
      </c>
      <c r="E139" s="147" t="s">
        <v>1033</v>
      </c>
      <c r="F139" s="148" t="s">
        <v>1034</v>
      </c>
      <c r="G139" s="149" t="s">
        <v>201</v>
      </c>
      <c r="H139" s="150">
        <v>3.76</v>
      </c>
      <c r="I139" s="151"/>
      <c r="J139" s="152">
        <f>ROUND(I139*H139,2)</f>
        <v>0</v>
      </c>
      <c r="K139" s="148" t="s">
        <v>149</v>
      </c>
      <c r="L139" s="30"/>
      <c r="M139" s="153" t="s">
        <v>1</v>
      </c>
      <c r="N139" s="154" t="s">
        <v>40</v>
      </c>
      <c r="O139" s="49"/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AR139" s="16" t="s">
        <v>150</v>
      </c>
      <c r="AT139" s="16" t="s">
        <v>145</v>
      </c>
      <c r="AU139" s="16" t="s">
        <v>78</v>
      </c>
      <c r="AY139" s="16" t="s">
        <v>143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6" t="s">
        <v>76</v>
      </c>
      <c r="BK139" s="157">
        <f>ROUND(I139*H139,2)</f>
        <v>0</v>
      </c>
      <c r="BL139" s="16" t="s">
        <v>150</v>
      </c>
      <c r="BM139" s="16" t="s">
        <v>1035</v>
      </c>
    </row>
    <row r="140" spans="2:47" s="1" customFormat="1" ht="11.25">
      <c r="B140" s="30"/>
      <c r="D140" s="158" t="s">
        <v>152</v>
      </c>
      <c r="F140" s="159" t="s">
        <v>1036</v>
      </c>
      <c r="I140" s="91"/>
      <c r="L140" s="30"/>
      <c r="M140" s="180"/>
      <c r="N140" s="181"/>
      <c r="O140" s="181"/>
      <c r="P140" s="181"/>
      <c r="Q140" s="181"/>
      <c r="R140" s="181"/>
      <c r="S140" s="181"/>
      <c r="T140" s="182"/>
      <c r="AT140" s="16" t="s">
        <v>152</v>
      </c>
      <c r="AU140" s="16" t="s">
        <v>78</v>
      </c>
    </row>
    <row r="141" spans="2:12" s="1" customFormat="1" ht="6.95" customHeight="1">
      <c r="B141" s="39"/>
      <c r="C141" s="40"/>
      <c r="D141" s="40"/>
      <c r="E141" s="40"/>
      <c r="F141" s="40"/>
      <c r="G141" s="40"/>
      <c r="H141" s="40"/>
      <c r="I141" s="107"/>
      <c r="J141" s="40"/>
      <c r="K141" s="40"/>
      <c r="L141" s="30"/>
    </row>
  </sheetData>
  <autoFilter ref="C87:K140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8"/>
  <sheetViews>
    <sheetView showGridLines="0" tabSelected="1" workbookViewId="0" topLeftCell="A1">
      <selection activeCell="Y89" sqref="Y8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113</v>
      </c>
    </row>
    <row r="3" spans="2:46" ht="6.95" customHeight="1">
      <c r="B3" s="17"/>
      <c r="C3" s="18"/>
      <c r="D3" s="18"/>
      <c r="E3" s="18"/>
      <c r="F3" s="18"/>
      <c r="G3" s="18"/>
      <c r="H3" s="18"/>
      <c r="I3" s="90"/>
      <c r="J3" s="18"/>
      <c r="K3" s="18"/>
      <c r="L3" s="19"/>
      <c r="AT3" s="16" t="s">
        <v>78</v>
      </c>
    </row>
    <row r="4" spans="2:46" ht="24.95" customHeight="1">
      <c r="B4" s="19"/>
      <c r="D4" s="20" t="s">
        <v>114</v>
      </c>
      <c r="L4" s="19"/>
      <c r="M4" s="21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45" t="str">
        <f>'Rekapitulace stavby'!K6</f>
        <v>Nelešovický potok, Nelešovice – Rekonstrukce opěrných zdí</v>
      </c>
      <c r="F7" s="246"/>
      <c r="G7" s="246"/>
      <c r="H7" s="246"/>
      <c r="L7" s="19"/>
    </row>
    <row r="8" spans="2:12" s="1" customFormat="1" ht="12" customHeight="1">
      <c r="B8" s="30"/>
      <c r="D8" s="25" t="s">
        <v>115</v>
      </c>
      <c r="I8" s="91"/>
      <c r="L8" s="30"/>
    </row>
    <row r="9" spans="2:12" s="1" customFormat="1" ht="36.95" customHeight="1">
      <c r="B9" s="30"/>
      <c r="E9" s="220" t="s">
        <v>1162</v>
      </c>
      <c r="F9" s="219"/>
      <c r="G9" s="219"/>
      <c r="H9" s="219"/>
      <c r="I9" s="91"/>
      <c r="L9" s="30"/>
    </row>
    <row r="10" spans="2:12" s="1" customFormat="1" ht="11.25">
      <c r="B10" s="30"/>
      <c r="I10" s="91"/>
      <c r="L10" s="30"/>
    </row>
    <row r="11" spans="2:12" s="1" customFormat="1" ht="12" customHeight="1">
      <c r="B11" s="30"/>
      <c r="D11" s="25" t="s">
        <v>18</v>
      </c>
      <c r="F11" s="16" t="s">
        <v>1</v>
      </c>
      <c r="I11" s="92" t="s">
        <v>19</v>
      </c>
      <c r="J11" s="16" t="s">
        <v>1</v>
      </c>
      <c r="L11" s="30"/>
    </row>
    <row r="12" spans="2:12" s="1" customFormat="1" ht="12" customHeight="1">
      <c r="B12" s="30"/>
      <c r="D12" s="25" t="s">
        <v>20</v>
      </c>
      <c r="F12" s="16" t="s">
        <v>21</v>
      </c>
      <c r="I12" s="92" t="s">
        <v>22</v>
      </c>
      <c r="J12" s="46" t="str">
        <f>'Rekapitulace stavby'!AN8</f>
        <v>29. 4. 2019</v>
      </c>
      <c r="L12" s="30"/>
    </row>
    <row r="13" spans="2:12" s="1" customFormat="1" ht="10.9" customHeight="1">
      <c r="B13" s="30"/>
      <c r="I13" s="91"/>
      <c r="L13" s="30"/>
    </row>
    <row r="14" spans="2:12" s="1" customFormat="1" ht="12" customHeight="1">
      <c r="B14" s="30"/>
      <c r="D14" s="25" t="s">
        <v>24</v>
      </c>
      <c r="I14" s="92" t="s">
        <v>25</v>
      </c>
      <c r="J14" s="16" t="s">
        <v>1</v>
      </c>
      <c r="L14" s="30"/>
    </row>
    <row r="15" spans="2:12" s="1" customFormat="1" ht="18" customHeight="1">
      <c r="B15" s="30"/>
      <c r="E15" s="16" t="s">
        <v>26</v>
      </c>
      <c r="I15" s="92" t="s">
        <v>27</v>
      </c>
      <c r="J15" s="16" t="s">
        <v>1</v>
      </c>
      <c r="L15" s="30"/>
    </row>
    <row r="16" spans="2:12" s="1" customFormat="1" ht="6.95" customHeight="1">
      <c r="B16" s="30"/>
      <c r="I16" s="91"/>
      <c r="L16" s="30"/>
    </row>
    <row r="17" spans="2:12" s="1" customFormat="1" ht="12" customHeight="1">
      <c r="B17" s="30"/>
      <c r="D17" s="25" t="s">
        <v>28</v>
      </c>
      <c r="I17" s="92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47" t="str">
        <f>'Rekapitulace stavby'!E14</f>
        <v>Vyplň údaj</v>
      </c>
      <c r="F18" s="223"/>
      <c r="G18" s="223"/>
      <c r="H18" s="223"/>
      <c r="I18" s="92" t="s">
        <v>27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I19" s="91"/>
      <c r="L19" s="30"/>
    </row>
    <row r="20" spans="2:12" s="1" customFormat="1" ht="12" customHeight="1">
      <c r="B20" s="30"/>
      <c r="D20" s="25" t="s">
        <v>30</v>
      </c>
      <c r="I20" s="92" t="s">
        <v>25</v>
      </c>
      <c r="J20" s="16" t="s">
        <v>1</v>
      </c>
      <c r="L20" s="30"/>
    </row>
    <row r="21" spans="2:12" s="1" customFormat="1" ht="18" customHeight="1">
      <c r="B21" s="30"/>
      <c r="E21" s="16" t="s">
        <v>31</v>
      </c>
      <c r="I21" s="92" t="s">
        <v>27</v>
      </c>
      <c r="J21" s="16" t="s">
        <v>1</v>
      </c>
      <c r="L21" s="30"/>
    </row>
    <row r="22" spans="2:12" s="1" customFormat="1" ht="6.95" customHeight="1">
      <c r="B22" s="30"/>
      <c r="I22" s="91"/>
      <c r="L22" s="30"/>
    </row>
    <row r="23" spans="2:12" s="1" customFormat="1" ht="12" customHeight="1">
      <c r="B23" s="30"/>
      <c r="D23" s="25" t="s">
        <v>33</v>
      </c>
      <c r="I23" s="92" t="s">
        <v>25</v>
      </c>
      <c r="J23" s="16" t="str">
        <f>IF('Rekapitulace stavby'!AN19="","",'Rekapitulace stavby'!AN19)</f>
        <v/>
      </c>
      <c r="L23" s="30"/>
    </row>
    <row r="24" spans="2:12" s="1" customFormat="1" ht="18" customHeight="1">
      <c r="B24" s="30"/>
      <c r="E24" s="16" t="str">
        <f>IF('Rekapitulace stavby'!E20="","",'Rekapitulace stavby'!E20)</f>
        <v xml:space="preserve"> </v>
      </c>
      <c r="I24" s="92" t="s">
        <v>27</v>
      </c>
      <c r="J24" s="16" t="str">
        <f>IF('Rekapitulace stavby'!AN20="","",'Rekapitulace stavby'!AN20)</f>
        <v/>
      </c>
      <c r="L24" s="30"/>
    </row>
    <row r="25" spans="2:12" s="1" customFormat="1" ht="6.95" customHeight="1">
      <c r="B25" s="30"/>
      <c r="I25" s="91"/>
      <c r="L25" s="30"/>
    </row>
    <row r="26" spans="2:12" s="1" customFormat="1" ht="12" customHeight="1">
      <c r="B26" s="30"/>
      <c r="D26" s="25" t="s">
        <v>34</v>
      </c>
      <c r="I26" s="91"/>
      <c r="L26" s="30"/>
    </row>
    <row r="27" spans="2:12" s="7" customFormat="1" ht="16.5" customHeight="1">
      <c r="B27" s="93"/>
      <c r="E27" s="227" t="s">
        <v>1</v>
      </c>
      <c r="F27" s="227"/>
      <c r="G27" s="227"/>
      <c r="H27" s="227"/>
      <c r="I27" s="94"/>
      <c r="L27" s="93"/>
    </row>
    <row r="28" spans="2:12" s="1" customFormat="1" ht="6.95" customHeight="1">
      <c r="B28" s="30"/>
      <c r="I28" s="91"/>
      <c r="L28" s="30"/>
    </row>
    <row r="29" spans="2:12" s="1" customFormat="1" ht="6.95" customHeight="1">
      <c r="B29" s="30"/>
      <c r="D29" s="47"/>
      <c r="E29" s="47"/>
      <c r="F29" s="47"/>
      <c r="G29" s="47"/>
      <c r="H29" s="47"/>
      <c r="I29" s="95"/>
      <c r="J29" s="47"/>
      <c r="K29" s="47"/>
      <c r="L29" s="30"/>
    </row>
    <row r="30" spans="2:12" s="1" customFormat="1" ht="25.35" customHeight="1">
      <c r="B30" s="30"/>
      <c r="D30" s="96" t="s">
        <v>35</v>
      </c>
      <c r="I30" s="91"/>
      <c r="J30" s="60">
        <f>ROUND(J86,2)</f>
        <v>0</v>
      </c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95"/>
      <c r="J31" s="47"/>
      <c r="K31" s="47"/>
      <c r="L31" s="30"/>
    </row>
    <row r="32" spans="2:12" s="1" customFormat="1" ht="14.45" customHeight="1">
      <c r="B32" s="30"/>
      <c r="F32" s="33" t="s">
        <v>37</v>
      </c>
      <c r="I32" s="97" t="s">
        <v>36</v>
      </c>
      <c r="J32" s="33" t="s">
        <v>38</v>
      </c>
      <c r="L32" s="30"/>
    </row>
    <row r="33" spans="2:12" s="1" customFormat="1" ht="14.45" customHeight="1">
      <c r="B33" s="30"/>
      <c r="D33" s="25" t="s">
        <v>39</v>
      </c>
      <c r="E33" s="25" t="s">
        <v>40</v>
      </c>
      <c r="F33" s="98">
        <f>ROUND((SUM(BE86:BE167)),2)</f>
        <v>0</v>
      </c>
      <c r="I33" s="99">
        <v>0.21</v>
      </c>
      <c r="J33" s="98">
        <f>ROUND(((SUM(BE86:BE167))*I33),2)</f>
        <v>0</v>
      </c>
      <c r="L33" s="30"/>
    </row>
    <row r="34" spans="2:12" s="1" customFormat="1" ht="14.45" customHeight="1">
      <c r="B34" s="30"/>
      <c r="E34" s="25" t="s">
        <v>41</v>
      </c>
      <c r="F34" s="98">
        <f>ROUND((SUM(BF86:BF167)),2)</f>
        <v>0</v>
      </c>
      <c r="I34" s="99">
        <v>0.15</v>
      </c>
      <c r="J34" s="98">
        <f>ROUND(((SUM(BF86:BF167))*I34),2)</f>
        <v>0</v>
      </c>
      <c r="L34" s="30"/>
    </row>
    <row r="35" spans="2:12" s="1" customFormat="1" ht="14.45" customHeight="1" hidden="1">
      <c r="B35" s="30"/>
      <c r="E35" s="25" t="s">
        <v>42</v>
      </c>
      <c r="F35" s="98">
        <f>ROUND((SUM(BG86:BG167)),2)</f>
        <v>0</v>
      </c>
      <c r="I35" s="99">
        <v>0.21</v>
      </c>
      <c r="J35" s="98">
        <f>0</f>
        <v>0</v>
      </c>
      <c r="L35" s="30"/>
    </row>
    <row r="36" spans="2:12" s="1" customFormat="1" ht="14.45" customHeight="1" hidden="1">
      <c r="B36" s="30"/>
      <c r="E36" s="25" t="s">
        <v>43</v>
      </c>
      <c r="F36" s="98">
        <f>ROUND((SUM(BH86:BH167)),2)</f>
        <v>0</v>
      </c>
      <c r="I36" s="99">
        <v>0.15</v>
      </c>
      <c r="J36" s="98">
        <f>0</f>
        <v>0</v>
      </c>
      <c r="L36" s="30"/>
    </row>
    <row r="37" spans="2:12" s="1" customFormat="1" ht="14.45" customHeight="1" hidden="1">
      <c r="B37" s="30"/>
      <c r="E37" s="25" t="s">
        <v>44</v>
      </c>
      <c r="F37" s="98">
        <f>ROUND((SUM(BI86:BI167)),2)</f>
        <v>0</v>
      </c>
      <c r="I37" s="99">
        <v>0</v>
      </c>
      <c r="J37" s="98">
        <f>0</f>
        <v>0</v>
      </c>
      <c r="L37" s="30"/>
    </row>
    <row r="38" spans="2:12" s="1" customFormat="1" ht="6.95" customHeight="1">
      <c r="B38" s="30"/>
      <c r="I38" s="91"/>
      <c r="L38" s="30"/>
    </row>
    <row r="39" spans="2:12" s="1" customFormat="1" ht="25.35" customHeight="1">
      <c r="B39" s="30"/>
      <c r="C39" s="100"/>
      <c r="D39" s="101" t="s">
        <v>45</v>
      </c>
      <c r="E39" s="51"/>
      <c r="F39" s="51"/>
      <c r="G39" s="102" t="s">
        <v>46</v>
      </c>
      <c r="H39" s="103" t="s">
        <v>47</v>
      </c>
      <c r="I39" s="104"/>
      <c r="J39" s="105">
        <f>SUM(J30:J37)</f>
        <v>0</v>
      </c>
      <c r="K39" s="106"/>
      <c r="L39" s="30"/>
    </row>
    <row r="40" spans="2:12" s="1" customFormat="1" ht="14.45" customHeight="1">
      <c r="B40" s="39"/>
      <c r="C40" s="40"/>
      <c r="D40" s="40"/>
      <c r="E40" s="40"/>
      <c r="F40" s="40"/>
      <c r="G40" s="40"/>
      <c r="H40" s="40"/>
      <c r="I40" s="107"/>
      <c r="J40" s="40"/>
      <c r="K40" s="40"/>
      <c r="L40" s="30"/>
    </row>
    <row r="44" spans="2:12" s="1" customFormat="1" ht="6.95" customHeight="1">
      <c r="B44" s="41"/>
      <c r="C44" s="42"/>
      <c r="D44" s="42"/>
      <c r="E44" s="42"/>
      <c r="F44" s="42"/>
      <c r="G44" s="42"/>
      <c r="H44" s="42"/>
      <c r="I44" s="108"/>
      <c r="J44" s="42"/>
      <c r="K44" s="42"/>
      <c r="L44" s="30"/>
    </row>
    <row r="45" spans="2:12" s="1" customFormat="1" ht="24.95" customHeight="1">
      <c r="B45" s="30"/>
      <c r="C45" s="20" t="s">
        <v>121</v>
      </c>
      <c r="I45" s="91"/>
      <c r="L45" s="30"/>
    </row>
    <row r="46" spans="2:12" s="1" customFormat="1" ht="6.95" customHeight="1">
      <c r="B46" s="30"/>
      <c r="I46" s="91"/>
      <c r="L46" s="30"/>
    </row>
    <row r="47" spans="2:12" s="1" customFormat="1" ht="12" customHeight="1">
      <c r="B47" s="30"/>
      <c r="C47" s="25" t="s">
        <v>16</v>
      </c>
      <c r="I47" s="91"/>
      <c r="L47" s="30"/>
    </row>
    <row r="48" spans="2:12" s="1" customFormat="1" ht="16.5" customHeight="1">
      <c r="B48" s="30"/>
      <c r="E48" s="245" t="str">
        <f>E7</f>
        <v>Nelešovický potok, Nelešovice – Rekonstrukce opěrných zdí</v>
      </c>
      <c r="F48" s="246"/>
      <c r="G48" s="246"/>
      <c r="H48" s="246"/>
      <c r="I48" s="91"/>
      <c r="L48" s="30"/>
    </row>
    <row r="49" spans="2:12" s="1" customFormat="1" ht="12" customHeight="1">
      <c r="B49" s="30"/>
      <c r="C49" s="25" t="s">
        <v>115</v>
      </c>
      <c r="I49" s="91"/>
      <c r="L49" s="30"/>
    </row>
    <row r="50" spans="2:12" s="1" customFormat="1" ht="16.5" customHeight="1">
      <c r="B50" s="30"/>
      <c r="E50" s="220" t="str">
        <f>E9</f>
        <v>03 - Ostatní a vedlejší náklady INVESTICE</v>
      </c>
      <c r="F50" s="219"/>
      <c r="G50" s="219"/>
      <c r="H50" s="219"/>
      <c r="I50" s="91"/>
      <c r="L50" s="30"/>
    </row>
    <row r="51" spans="2:12" s="1" customFormat="1" ht="6.95" customHeight="1">
      <c r="B51" s="30"/>
      <c r="I51" s="91"/>
      <c r="L51" s="30"/>
    </row>
    <row r="52" spans="2:12" s="1" customFormat="1" ht="12" customHeight="1">
      <c r="B52" s="30"/>
      <c r="C52" s="25" t="s">
        <v>20</v>
      </c>
      <c r="F52" s="16" t="str">
        <f>F12</f>
        <v xml:space="preserve"> </v>
      </c>
      <c r="I52" s="92" t="s">
        <v>22</v>
      </c>
      <c r="J52" s="46" t="str">
        <f>IF(J12="","",J12)</f>
        <v>29. 4. 2019</v>
      </c>
      <c r="L52" s="30"/>
    </row>
    <row r="53" spans="2:12" s="1" customFormat="1" ht="6.95" customHeight="1">
      <c r="B53" s="30"/>
      <c r="I53" s="91"/>
      <c r="L53" s="30"/>
    </row>
    <row r="54" spans="2:12" s="1" customFormat="1" ht="24.95" customHeight="1">
      <c r="B54" s="30"/>
      <c r="C54" s="25" t="s">
        <v>24</v>
      </c>
      <c r="F54" s="16" t="str">
        <f>E15</f>
        <v>Povodí Morav, s.p.</v>
      </c>
      <c r="I54" s="92" t="s">
        <v>30</v>
      </c>
      <c r="J54" s="28" t="str">
        <f>E21</f>
        <v>Sweco Hydroprojekt a.s., divize Morava</v>
      </c>
      <c r="L54" s="30"/>
    </row>
    <row r="55" spans="2:12" s="1" customFormat="1" ht="13.7" customHeight="1">
      <c r="B55" s="30"/>
      <c r="C55" s="25" t="s">
        <v>28</v>
      </c>
      <c r="F55" s="16" t="str">
        <f>IF(E18="","",E18)</f>
        <v>Vyplň údaj</v>
      </c>
      <c r="I55" s="92" t="s">
        <v>33</v>
      </c>
      <c r="J55" s="28" t="str">
        <f>E24</f>
        <v xml:space="preserve"> </v>
      </c>
      <c r="L55" s="30"/>
    </row>
    <row r="56" spans="2:12" s="1" customFormat="1" ht="10.35" customHeight="1">
      <c r="B56" s="30"/>
      <c r="I56" s="91"/>
      <c r="L56" s="30"/>
    </row>
    <row r="57" spans="2:12" s="1" customFormat="1" ht="29.25" customHeight="1">
      <c r="B57" s="30"/>
      <c r="C57" s="109" t="s">
        <v>122</v>
      </c>
      <c r="D57" s="100"/>
      <c r="E57" s="100"/>
      <c r="F57" s="100"/>
      <c r="G57" s="100"/>
      <c r="H57" s="100"/>
      <c r="I57" s="110"/>
      <c r="J57" s="111" t="s">
        <v>123</v>
      </c>
      <c r="K57" s="100"/>
      <c r="L57" s="30"/>
    </row>
    <row r="58" spans="2:12" s="1" customFormat="1" ht="10.35" customHeight="1">
      <c r="B58" s="30"/>
      <c r="I58" s="91"/>
      <c r="L58" s="30"/>
    </row>
    <row r="59" spans="2:47" s="1" customFormat="1" ht="22.9" customHeight="1">
      <c r="B59" s="30"/>
      <c r="C59" s="112" t="s">
        <v>124</v>
      </c>
      <c r="I59" s="91"/>
      <c r="J59" s="60">
        <f>J86</f>
        <v>0</v>
      </c>
      <c r="L59" s="30"/>
      <c r="AU59" s="16" t="s">
        <v>125</v>
      </c>
    </row>
    <row r="60" spans="2:12" s="8" customFormat="1" ht="24.95" customHeight="1">
      <c r="B60" s="113"/>
      <c r="D60" s="114" t="s">
        <v>1037</v>
      </c>
      <c r="E60" s="115"/>
      <c r="F60" s="115"/>
      <c r="G60" s="115"/>
      <c r="H60" s="115"/>
      <c r="I60" s="116"/>
      <c r="J60" s="117">
        <f>J87</f>
        <v>0</v>
      </c>
      <c r="L60" s="113"/>
    </row>
    <row r="61" spans="2:12" s="9" customFormat="1" ht="19.9" customHeight="1">
      <c r="B61" s="118"/>
      <c r="D61" s="119" t="s">
        <v>1038</v>
      </c>
      <c r="E61" s="120"/>
      <c r="F61" s="120"/>
      <c r="G61" s="120"/>
      <c r="H61" s="120"/>
      <c r="I61" s="121"/>
      <c r="J61" s="122">
        <f>J88</f>
        <v>0</v>
      </c>
      <c r="L61" s="118"/>
    </row>
    <row r="62" spans="2:12" s="9" customFormat="1" ht="19.9" customHeight="1">
      <c r="B62" s="118"/>
      <c r="D62" s="119" t="s">
        <v>1039</v>
      </c>
      <c r="E62" s="120"/>
      <c r="F62" s="120"/>
      <c r="G62" s="120"/>
      <c r="H62" s="120"/>
      <c r="I62" s="121"/>
      <c r="J62" s="122">
        <f>J107</f>
        <v>0</v>
      </c>
      <c r="L62" s="118"/>
    </row>
    <row r="63" spans="2:12" s="9" customFormat="1" ht="19.9" customHeight="1">
      <c r="B63" s="118"/>
      <c r="D63" s="119" t="s">
        <v>1040</v>
      </c>
      <c r="E63" s="120"/>
      <c r="F63" s="120"/>
      <c r="G63" s="120"/>
      <c r="H63" s="120"/>
      <c r="I63" s="121"/>
      <c r="J63" s="122">
        <f>J127</f>
        <v>0</v>
      </c>
      <c r="L63" s="118"/>
    </row>
    <row r="64" spans="2:12" s="9" customFormat="1" ht="19.9" customHeight="1">
      <c r="B64" s="118"/>
      <c r="D64" s="119" t="s">
        <v>1041</v>
      </c>
      <c r="E64" s="120"/>
      <c r="F64" s="120"/>
      <c r="G64" s="120"/>
      <c r="H64" s="120"/>
      <c r="I64" s="121"/>
      <c r="J64" s="122">
        <f>J136</f>
        <v>0</v>
      </c>
      <c r="L64" s="118"/>
    </row>
    <row r="65" spans="2:12" s="9" customFormat="1" ht="14.85" customHeight="1">
      <c r="B65" s="118"/>
      <c r="D65" s="119" t="s">
        <v>1042</v>
      </c>
      <c r="E65" s="120"/>
      <c r="F65" s="120"/>
      <c r="G65" s="120"/>
      <c r="H65" s="120"/>
      <c r="I65" s="121"/>
      <c r="J65" s="122">
        <f>J137</f>
        <v>0</v>
      </c>
      <c r="L65" s="118"/>
    </row>
    <row r="66" spans="2:12" s="9" customFormat="1" ht="14.85" customHeight="1">
      <c r="B66" s="118"/>
      <c r="D66" s="119" t="s">
        <v>1043</v>
      </c>
      <c r="E66" s="120"/>
      <c r="F66" s="120"/>
      <c r="G66" s="120"/>
      <c r="H66" s="120"/>
      <c r="I66" s="121"/>
      <c r="J66" s="122">
        <f>J159</f>
        <v>0</v>
      </c>
      <c r="L66" s="118"/>
    </row>
    <row r="67" spans="2:12" s="1" customFormat="1" ht="21.75" customHeight="1">
      <c r="B67" s="30"/>
      <c r="I67" s="91"/>
      <c r="L67" s="30"/>
    </row>
    <row r="68" spans="2:12" s="1" customFormat="1" ht="6.95" customHeight="1">
      <c r="B68" s="39"/>
      <c r="C68" s="40"/>
      <c r="D68" s="40"/>
      <c r="E68" s="40"/>
      <c r="F68" s="40"/>
      <c r="G68" s="40"/>
      <c r="H68" s="40"/>
      <c r="I68" s="107"/>
      <c r="J68" s="40"/>
      <c r="K68" s="40"/>
      <c r="L68" s="30"/>
    </row>
    <row r="72" spans="2:12" s="1" customFormat="1" ht="6.95" customHeight="1">
      <c r="B72" s="41"/>
      <c r="C72" s="42"/>
      <c r="D72" s="42"/>
      <c r="E72" s="42"/>
      <c r="F72" s="42"/>
      <c r="G72" s="42"/>
      <c r="H72" s="42"/>
      <c r="I72" s="108"/>
      <c r="J72" s="42"/>
      <c r="K72" s="42"/>
      <c r="L72" s="30"/>
    </row>
    <row r="73" spans="2:12" s="1" customFormat="1" ht="24.95" customHeight="1">
      <c r="B73" s="30"/>
      <c r="C73" s="20" t="s">
        <v>128</v>
      </c>
      <c r="I73" s="91"/>
      <c r="L73" s="30"/>
    </row>
    <row r="74" spans="2:12" s="1" customFormat="1" ht="6.95" customHeight="1">
      <c r="B74" s="30"/>
      <c r="I74" s="91"/>
      <c r="L74" s="30"/>
    </row>
    <row r="75" spans="2:12" s="1" customFormat="1" ht="12" customHeight="1">
      <c r="B75" s="30"/>
      <c r="C75" s="25" t="s">
        <v>16</v>
      </c>
      <c r="I75" s="91"/>
      <c r="L75" s="30"/>
    </row>
    <row r="76" spans="2:12" s="1" customFormat="1" ht="16.5" customHeight="1">
      <c r="B76" s="30"/>
      <c r="E76" s="245" t="str">
        <f>E7</f>
        <v>Nelešovický potok, Nelešovice – Rekonstrukce opěrných zdí</v>
      </c>
      <c r="F76" s="246"/>
      <c r="G76" s="246"/>
      <c r="H76" s="246"/>
      <c r="I76" s="91"/>
      <c r="L76" s="30"/>
    </row>
    <row r="77" spans="2:12" s="1" customFormat="1" ht="12" customHeight="1">
      <c r="B77" s="30"/>
      <c r="C77" s="25" t="s">
        <v>115</v>
      </c>
      <c r="I77" s="91"/>
      <c r="L77" s="30"/>
    </row>
    <row r="78" spans="2:12" s="1" customFormat="1" ht="16.5" customHeight="1">
      <c r="B78" s="30"/>
      <c r="E78" s="220" t="str">
        <f>E9</f>
        <v>03 - Ostatní a vedlejší náklady INVESTICE</v>
      </c>
      <c r="F78" s="219"/>
      <c r="G78" s="219"/>
      <c r="H78" s="219"/>
      <c r="I78" s="91"/>
      <c r="L78" s="30"/>
    </row>
    <row r="79" spans="2:12" s="1" customFormat="1" ht="6.95" customHeight="1">
      <c r="B79" s="30"/>
      <c r="I79" s="91"/>
      <c r="L79" s="30"/>
    </row>
    <row r="80" spans="2:12" s="1" customFormat="1" ht="12" customHeight="1">
      <c r="B80" s="30"/>
      <c r="C80" s="25" t="s">
        <v>20</v>
      </c>
      <c r="F80" s="16" t="str">
        <f>F12</f>
        <v xml:space="preserve"> </v>
      </c>
      <c r="I80" s="92" t="s">
        <v>22</v>
      </c>
      <c r="J80" s="46" t="str">
        <f>IF(J12="","",J12)</f>
        <v>29. 4. 2019</v>
      </c>
      <c r="L80" s="30"/>
    </row>
    <row r="81" spans="2:12" s="1" customFormat="1" ht="6.95" customHeight="1">
      <c r="B81" s="30"/>
      <c r="I81" s="91"/>
      <c r="L81" s="30"/>
    </row>
    <row r="82" spans="2:12" s="1" customFormat="1" ht="24.95" customHeight="1">
      <c r="B82" s="30"/>
      <c r="C82" s="25" t="s">
        <v>24</v>
      </c>
      <c r="F82" s="16" t="str">
        <f>E15</f>
        <v>Povodí Morav, s.p.</v>
      </c>
      <c r="I82" s="92" t="s">
        <v>30</v>
      </c>
      <c r="J82" s="28" t="str">
        <f>E21</f>
        <v>Sweco Hydroprojekt a.s., divize Morava</v>
      </c>
      <c r="L82" s="30"/>
    </row>
    <row r="83" spans="2:12" s="1" customFormat="1" ht="13.7" customHeight="1">
      <c r="B83" s="30"/>
      <c r="C83" s="25" t="s">
        <v>28</v>
      </c>
      <c r="F83" s="16" t="str">
        <f>IF(E18="","",E18)</f>
        <v>Vyplň údaj</v>
      </c>
      <c r="I83" s="92" t="s">
        <v>33</v>
      </c>
      <c r="J83" s="28" t="str">
        <f>E24</f>
        <v xml:space="preserve"> </v>
      </c>
      <c r="L83" s="30"/>
    </row>
    <row r="84" spans="2:12" s="1" customFormat="1" ht="10.35" customHeight="1">
      <c r="B84" s="30"/>
      <c r="I84" s="91"/>
      <c r="L84" s="30"/>
    </row>
    <row r="85" spans="2:20" s="10" customFormat="1" ht="29.25" customHeight="1">
      <c r="B85" s="123"/>
      <c r="C85" s="124" t="s">
        <v>129</v>
      </c>
      <c r="D85" s="125" t="s">
        <v>54</v>
      </c>
      <c r="E85" s="125" t="s">
        <v>50</v>
      </c>
      <c r="F85" s="125" t="s">
        <v>51</v>
      </c>
      <c r="G85" s="125" t="s">
        <v>130</v>
      </c>
      <c r="H85" s="125" t="s">
        <v>131</v>
      </c>
      <c r="I85" s="126" t="s">
        <v>132</v>
      </c>
      <c r="J85" s="125" t="s">
        <v>123</v>
      </c>
      <c r="K85" s="127" t="s">
        <v>133</v>
      </c>
      <c r="L85" s="123"/>
      <c r="M85" s="53" t="s">
        <v>1</v>
      </c>
      <c r="N85" s="54" t="s">
        <v>39</v>
      </c>
      <c r="O85" s="54" t="s">
        <v>134</v>
      </c>
      <c r="P85" s="54" t="s">
        <v>135</v>
      </c>
      <c r="Q85" s="54" t="s">
        <v>136</v>
      </c>
      <c r="R85" s="54" t="s">
        <v>137</v>
      </c>
      <c r="S85" s="54" t="s">
        <v>138</v>
      </c>
      <c r="T85" s="55" t="s">
        <v>139</v>
      </c>
    </row>
    <row r="86" spans="2:63" s="1" customFormat="1" ht="22.9" customHeight="1">
      <c r="B86" s="30"/>
      <c r="C86" s="58" t="s">
        <v>140</v>
      </c>
      <c r="I86" s="91"/>
      <c r="J86" s="128">
        <f>BK86</f>
        <v>0</v>
      </c>
      <c r="L86" s="30"/>
      <c r="M86" s="56"/>
      <c r="N86" s="47"/>
      <c r="O86" s="47"/>
      <c r="P86" s="129">
        <f>P87</f>
        <v>0</v>
      </c>
      <c r="Q86" s="47"/>
      <c r="R86" s="129">
        <f>R87</f>
        <v>0</v>
      </c>
      <c r="S86" s="47"/>
      <c r="T86" s="130">
        <f>T87</f>
        <v>0</v>
      </c>
      <c r="AT86" s="16" t="s">
        <v>68</v>
      </c>
      <c r="AU86" s="16" t="s">
        <v>125</v>
      </c>
      <c r="BK86" s="131">
        <f>BK87</f>
        <v>0</v>
      </c>
    </row>
    <row r="87" spans="2:63" s="11" customFormat="1" ht="25.9" customHeight="1">
      <c r="B87" s="132"/>
      <c r="D87" s="133" t="s">
        <v>68</v>
      </c>
      <c r="E87" s="134" t="s">
        <v>1044</v>
      </c>
      <c r="F87" s="134" t="s">
        <v>1045</v>
      </c>
      <c r="I87" s="135"/>
      <c r="J87" s="136">
        <f>BK87</f>
        <v>0</v>
      </c>
      <c r="L87" s="132"/>
      <c r="M87" s="137"/>
      <c r="N87" s="138"/>
      <c r="O87" s="138"/>
      <c r="P87" s="139">
        <f>P88+P107+P127+P136</f>
        <v>0</v>
      </c>
      <c r="Q87" s="138"/>
      <c r="R87" s="139">
        <f>R88+R107+R127+R136</f>
        <v>0</v>
      </c>
      <c r="S87" s="138"/>
      <c r="T87" s="140">
        <f>T88+T107+T127+T136</f>
        <v>0</v>
      </c>
      <c r="AR87" s="133" t="s">
        <v>170</v>
      </c>
      <c r="AT87" s="141" t="s">
        <v>68</v>
      </c>
      <c r="AU87" s="141" t="s">
        <v>69</v>
      </c>
      <c r="AY87" s="133" t="s">
        <v>143</v>
      </c>
      <c r="BK87" s="142">
        <f>BK88+BK107+BK127+BK136</f>
        <v>0</v>
      </c>
    </row>
    <row r="88" spans="2:63" s="11" customFormat="1" ht="22.9" customHeight="1">
      <c r="B88" s="132"/>
      <c r="D88" s="133" t="s">
        <v>68</v>
      </c>
      <c r="E88" s="143" t="s">
        <v>1046</v>
      </c>
      <c r="F88" s="143" t="s">
        <v>1047</v>
      </c>
      <c r="I88" s="135"/>
      <c r="J88" s="144">
        <f>BK88</f>
        <v>0</v>
      </c>
      <c r="L88" s="132"/>
      <c r="M88" s="137"/>
      <c r="N88" s="138"/>
      <c r="O88" s="138"/>
      <c r="P88" s="139">
        <f>SUM(P89:P106)</f>
        <v>0</v>
      </c>
      <c r="Q88" s="138"/>
      <c r="R88" s="139">
        <f>SUM(R89:R106)</f>
        <v>0</v>
      </c>
      <c r="S88" s="138"/>
      <c r="T88" s="140">
        <f>SUM(T89:T106)</f>
        <v>0</v>
      </c>
      <c r="AR88" s="133" t="s">
        <v>170</v>
      </c>
      <c r="AT88" s="141" t="s">
        <v>68</v>
      </c>
      <c r="AU88" s="141" t="s">
        <v>76</v>
      </c>
      <c r="AY88" s="133" t="s">
        <v>143</v>
      </c>
      <c r="BK88" s="142">
        <f>SUM(BK89:BK106)</f>
        <v>0</v>
      </c>
    </row>
    <row r="89" spans="2:65" s="1" customFormat="1" ht="16.5" customHeight="1">
      <c r="B89" s="145"/>
      <c r="C89" s="146" t="s">
        <v>76</v>
      </c>
      <c r="D89" s="146" t="s">
        <v>145</v>
      </c>
      <c r="E89" s="147" t="s">
        <v>1048</v>
      </c>
      <c r="F89" s="148" t="s">
        <v>1049</v>
      </c>
      <c r="G89" s="149" t="s">
        <v>619</v>
      </c>
      <c r="H89" s="150">
        <v>1</v>
      </c>
      <c r="I89" s="151"/>
      <c r="J89" s="152">
        <f>ROUND(I89*H89,2)</f>
        <v>0</v>
      </c>
      <c r="K89" s="148" t="s">
        <v>1050</v>
      </c>
      <c r="L89" s="30"/>
      <c r="M89" s="153" t="s">
        <v>1</v>
      </c>
      <c r="N89" s="154" t="s">
        <v>40</v>
      </c>
      <c r="O89" s="49"/>
      <c r="P89" s="155">
        <f>O89*H89</f>
        <v>0</v>
      </c>
      <c r="Q89" s="155">
        <v>0</v>
      </c>
      <c r="R89" s="155">
        <f>Q89*H89</f>
        <v>0</v>
      </c>
      <c r="S89" s="155">
        <v>0</v>
      </c>
      <c r="T89" s="156">
        <f>S89*H89</f>
        <v>0</v>
      </c>
      <c r="AR89" s="16" t="s">
        <v>1051</v>
      </c>
      <c r="AT89" s="16" t="s">
        <v>145</v>
      </c>
      <c r="AU89" s="16" t="s">
        <v>78</v>
      </c>
      <c r="AY89" s="16" t="s">
        <v>143</v>
      </c>
      <c r="BE89" s="157">
        <f>IF(N89="základní",J89,0)</f>
        <v>0</v>
      </c>
      <c r="BF89" s="157">
        <f>IF(N89="snížená",J89,0)</f>
        <v>0</v>
      </c>
      <c r="BG89" s="157">
        <f>IF(N89="zákl. přenesená",J89,0)</f>
        <v>0</v>
      </c>
      <c r="BH89" s="157">
        <f>IF(N89="sníž. přenesená",J89,0)</f>
        <v>0</v>
      </c>
      <c r="BI89" s="157">
        <f>IF(N89="nulová",J89,0)</f>
        <v>0</v>
      </c>
      <c r="BJ89" s="16" t="s">
        <v>76</v>
      </c>
      <c r="BK89" s="157">
        <f>ROUND(I89*H89,2)</f>
        <v>0</v>
      </c>
      <c r="BL89" s="16" t="s">
        <v>1051</v>
      </c>
      <c r="BM89" s="16" t="s">
        <v>1052</v>
      </c>
    </row>
    <row r="90" spans="2:47" s="1" customFormat="1" ht="11.25">
      <c r="B90" s="30"/>
      <c r="D90" s="158" t="s">
        <v>152</v>
      </c>
      <c r="F90" s="159" t="s">
        <v>1053</v>
      </c>
      <c r="I90" s="91"/>
      <c r="L90" s="30"/>
      <c r="M90" s="160"/>
      <c r="N90" s="49"/>
      <c r="O90" s="49"/>
      <c r="P90" s="49"/>
      <c r="Q90" s="49"/>
      <c r="R90" s="49"/>
      <c r="S90" s="49"/>
      <c r="T90" s="50"/>
      <c r="AT90" s="16" t="s">
        <v>152</v>
      </c>
      <c r="AU90" s="16" t="s">
        <v>78</v>
      </c>
    </row>
    <row r="91" spans="2:65" s="1" customFormat="1" ht="16.5" customHeight="1">
      <c r="B91" s="145"/>
      <c r="C91" s="146" t="s">
        <v>78</v>
      </c>
      <c r="D91" s="146" t="s">
        <v>145</v>
      </c>
      <c r="E91" s="147" t="s">
        <v>1054</v>
      </c>
      <c r="F91" s="148" t="s">
        <v>1055</v>
      </c>
      <c r="G91" s="149" t="s">
        <v>619</v>
      </c>
      <c r="H91" s="150">
        <v>1</v>
      </c>
      <c r="I91" s="151"/>
      <c r="J91" s="152">
        <f>ROUND(I91*H91,2)</f>
        <v>0</v>
      </c>
      <c r="K91" s="148" t="s">
        <v>1</v>
      </c>
      <c r="L91" s="30"/>
      <c r="M91" s="153" t="s">
        <v>1</v>
      </c>
      <c r="N91" s="154" t="s">
        <v>40</v>
      </c>
      <c r="O91" s="49"/>
      <c r="P91" s="155">
        <f>O91*H91</f>
        <v>0</v>
      </c>
      <c r="Q91" s="155">
        <v>0</v>
      </c>
      <c r="R91" s="155">
        <f>Q91*H91</f>
        <v>0</v>
      </c>
      <c r="S91" s="155">
        <v>0</v>
      </c>
      <c r="T91" s="156">
        <f>S91*H91</f>
        <v>0</v>
      </c>
      <c r="AR91" s="16" t="s">
        <v>1051</v>
      </c>
      <c r="AT91" s="16" t="s">
        <v>145</v>
      </c>
      <c r="AU91" s="16" t="s">
        <v>78</v>
      </c>
      <c r="AY91" s="16" t="s">
        <v>143</v>
      </c>
      <c r="BE91" s="157">
        <f>IF(N91="základní",J91,0)</f>
        <v>0</v>
      </c>
      <c r="BF91" s="157">
        <f>IF(N91="snížená",J91,0)</f>
        <v>0</v>
      </c>
      <c r="BG91" s="157">
        <f>IF(N91="zákl. přenesená",J91,0)</f>
        <v>0</v>
      </c>
      <c r="BH91" s="157">
        <f>IF(N91="sníž. přenesená",J91,0)</f>
        <v>0</v>
      </c>
      <c r="BI91" s="157">
        <f>IF(N91="nulová",J91,0)</f>
        <v>0</v>
      </c>
      <c r="BJ91" s="16" t="s">
        <v>76</v>
      </c>
      <c r="BK91" s="157">
        <f>ROUND(I91*H91,2)</f>
        <v>0</v>
      </c>
      <c r="BL91" s="16" t="s">
        <v>1051</v>
      </c>
      <c r="BM91" s="16" t="s">
        <v>1056</v>
      </c>
    </row>
    <row r="92" spans="2:47" s="1" customFormat="1" ht="11.25">
      <c r="B92" s="30"/>
      <c r="D92" s="158" t="s">
        <v>152</v>
      </c>
      <c r="F92" s="159" t="s">
        <v>1055</v>
      </c>
      <c r="I92" s="91"/>
      <c r="L92" s="30"/>
      <c r="M92" s="160"/>
      <c r="N92" s="49"/>
      <c r="O92" s="49"/>
      <c r="P92" s="49"/>
      <c r="Q92" s="49"/>
      <c r="R92" s="49"/>
      <c r="S92" s="49"/>
      <c r="T92" s="50"/>
      <c r="AT92" s="16" t="s">
        <v>152</v>
      </c>
      <c r="AU92" s="16" t="s">
        <v>78</v>
      </c>
    </row>
    <row r="93" spans="2:65" s="1" customFormat="1" ht="16.5" customHeight="1">
      <c r="B93" s="145"/>
      <c r="C93" s="146" t="s">
        <v>86</v>
      </c>
      <c r="D93" s="146" t="s">
        <v>145</v>
      </c>
      <c r="E93" s="147" t="s">
        <v>1057</v>
      </c>
      <c r="F93" s="148" t="s">
        <v>1058</v>
      </c>
      <c r="G93" s="149" t="s">
        <v>619</v>
      </c>
      <c r="H93" s="150">
        <v>1</v>
      </c>
      <c r="I93" s="151"/>
      <c r="J93" s="152">
        <f>ROUND(I93*H93,2)</f>
        <v>0</v>
      </c>
      <c r="K93" s="148" t="s">
        <v>1050</v>
      </c>
      <c r="L93" s="30"/>
      <c r="M93" s="153" t="s">
        <v>1</v>
      </c>
      <c r="N93" s="154" t="s">
        <v>40</v>
      </c>
      <c r="O93" s="49"/>
      <c r="P93" s="155">
        <f>O93*H93</f>
        <v>0</v>
      </c>
      <c r="Q93" s="155">
        <v>0</v>
      </c>
      <c r="R93" s="155">
        <f>Q93*H93</f>
        <v>0</v>
      </c>
      <c r="S93" s="155">
        <v>0</v>
      </c>
      <c r="T93" s="156">
        <f>S93*H93</f>
        <v>0</v>
      </c>
      <c r="AR93" s="16" t="s">
        <v>1051</v>
      </c>
      <c r="AT93" s="16" t="s">
        <v>145</v>
      </c>
      <c r="AU93" s="16" t="s">
        <v>78</v>
      </c>
      <c r="AY93" s="16" t="s">
        <v>143</v>
      </c>
      <c r="BE93" s="157">
        <f>IF(N93="základní",J93,0)</f>
        <v>0</v>
      </c>
      <c r="BF93" s="157">
        <f>IF(N93="snížená",J93,0)</f>
        <v>0</v>
      </c>
      <c r="BG93" s="157">
        <f>IF(N93="zákl. přenesená",J93,0)</f>
        <v>0</v>
      </c>
      <c r="BH93" s="157">
        <f>IF(N93="sníž. přenesená",J93,0)</f>
        <v>0</v>
      </c>
      <c r="BI93" s="157">
        <f>IF(N93="nulová",J93,0)</f>
        <v>0</v>
      </c>
      <c r="BJ93" s="16" t="s">
        <v>76</v>
      </c>
      <c r="BK93" s="157">
        <f>ROUND(I93*H93,2)</f>
        <v>0</v>
      </c>
      <c r="BL93" s="16" t="s">
        <v>1051</v>
      </c>
      <c r="BM93" s="16" t="s">
        <v>1059</v>
      </c>
    </row>
    <row r="94" spans="2:47" s="1" customFormat="1" ht="39">
      <c r="B94" s="30"/>
      <c r="D94" s="158" t="s">
        <v>152</v>
      </c>
      <c r="F94" s="159" t="s">
        <v>1060</v>
      </c>
      <c r="I94" s="91"/>
      <c r="L94" s="30"/>
      <c r="M94" s="160"/>
      <c r="N94" s="49"/>
      <c r="O94" s="49"/>
      <c r="P94" s="49"/>
      <c r="Q94" s="49"/>
      <c r="R94" s="49"/>
      <c r="S94" s="49"/>
      <c r="T94" s="50"/>
      <c r="AT94" s="16" t="s">
        <v>152</v>
      </c>
      <c r="AU94" s="16" t="s">
        <v>78</v>
      </c>
    </row>
    <row r="95" spans="2:65" s="1" customFormat="1" ht="16.5" customHeight="1">
      <c r="B95" s="145"/>
      <c r="C95" s="146" t="s">
        <v>150</v>
      </c>
      <c r="D95" s="146" t="s">
        <v>145</v>
      </c>
      <c r="E95" s="147" t="s">
        <v>1061</v>
      </c>
      <c r="F95" s="148" t="s">
        <v>1062</v>
      </c>
      <c r="G95" s="149" t="s">
        <v>619</v>
      </c>
      <c r="H95" s="150">
        <v>1</v>
      </c>
      <c r="I95" s="151"/>
      <c r="J95" s="152">
        <f>ROUND(I95*H95,2)</f>
        <v>0</v>
      </c>
      <c r="K95" s="148" t="s">
        <v>1</v>
      </c>
      <c r="L95" s="30"/>
      <c r="M95" s="153" t="s">
        <v>1</v>
      </c>
      <c r="N95" s="154" t="s">
        <v>40</v>
      </c>
      <c r="O95" s="49"/>
      <c r="P95" s="155">
        <f>O95*H95</f>
        <v>0</v>
      </c>
      <c r="Q95" s="155">
        <v>0</v>
      </c>
      <c r="R95" s="155">
        <f>Q95*H95</f>
        <v>0</v>
      </c>
      <c r="S95" s="155">
        <v>0</v>
      </c>
      <c r="T95" s="156">
        <f>S95*H95</f>
        <v>0</v>
      </c>
      <c r="AR95" s="16" t="s">
        <v>1051</v>
      </c>
      <c r="AT95" s="16" t="s">
        <v>145</v>
      </c>
      <c r="AU95" s="16" t="s">
        <v>78</v>
      </c>
      <c r="AY95" s="16" t="s">
        <v>143</v>
      </c>
      <c r="BE95" s="157">
        <f>IF(N95="základní",J95,0)</f>
        <v>0</v>
      </c>
      <c r="BF95" s="157">
        <f>IF(N95="snížená",J95,0)</f>
        <v>0</v>
      </c>
      <c r="BG95" s="157">
        <f>IF(N95="zákl. přenesená",J95,0)</f>
        <v>0</v>
      </c>
      <c r="BH95" s="157">
        <f>IF(N95="sníž. přenesená",J95,0)</f>
        <v>0</v>
      </c>
      <c r="BI95" s="157">
        <f>IF(N95="nulová",J95,0)</f>
        <v>0</v>
      </c>
      <c r="BJ95" s="16" t="s">
        <v>76</v>
      </c>
      <c r="BK95" s="157">
        <f>ROUND(I95*H95,2)</f>
        <v>0</v>
      </c>
      <c r="BL95" s="16" t="s">
        <v>1051</v>
      </c>
      <c r="BM95" s="16" t="s">
        <v>1063</v>
      </c>
    </row>
    <row r="96" spans="2:47" s="1" customFormat="1" ht="11.25">
      <c r="B96" s="30"/>
      <c r="D96" s="158" t="s">
        <v>152</v>
      </c>
      <c r="F96" s="159" t="s">
        <v>1062</v>
      </c>
      <c r="I96" s="91"/>
      <c r="L96" s="30"/>
      <c r="M96" s="160"/>
      <c r="N96" s="49"/>
      <c r="O96" s="49"/>
      <c r="P96" s="49"/>
      <c r="Q96" s="49"/>
      <c r="R96" s="49"/>
      <c r="S96" s="49"/>
      <c r="T96" s="50"/>
      <c r="AT96" s="16" t="s">
        <v>152</v>
      </c>
      <c r="AU96" s="16" t="s">
        <v>78</v>
      </c>
    </row>
    <row r="97" spans="2:65" s="1" customFormat="1" ht="16.5" customHeight="1">
      <c r="B97" s="145"/>
      <c r="C97" s="146" t="s">
        <v>170</v>
      </c>
      <c r="D97" s="146" t="s">
        <v>145</v>
      </c>
      <c r="E97" s="147" t="s">
        <v>1064</v>
      </c>
      <c r="F97" s="148" t="s">
        <v>1065</v>
      </c>
      <c r="G97" s="149" t="s">
        <v>619</v>
      </c>
      <c r="H97" s="150">
        <v>1</v>
      </c>
      <c r="I97" s="151"/>
      <c r="J97" s="152">
        <f>ROUND(I97*H97,2)</f>
        <v>0</v>
      </c>
      <c r="K97" s="148" t="s">
        <v>1</v>
      </c>
      <c r="L97" s="30"/>
      <c r="M97" s="153" t="s">
        <v>1</v>
      </c>
      <c r="N97" s="154" t="s">
        <v>40</v>
      </c>
      <c r="O97" s="49"/>
      <c r="P97" s="155">
        <f>O97*H97</f>
        <v>0</v>
      </c>
      <c r="Q97" s="155">
        <v>0</v>
      </c>
      <c r="R97" s="155">
        <f>Q97*H97</f>
        <v>0</v>
      </c>
      <c r="S97" s="155">
        <v>0</v>
      </c>
      <c r="T97" s="156">
        <f>S97*H97</f>
        <v>0</v>
      </c>
      <c r="AR97" s="16" t="s">
        <v>1051</v>
      </c>
      <c r="AT97" s="16" t="s">
        <v>145</v>
      </c>
      <c r="AU97" s="16" t="s">
        <v>78</v>
      </c>
      <c r="AY97" s="16" t="s">
        <v>143</v>
      </c>
      <c r="BE97" s="157">
        <f>IF(N97="základní",J97,0)</f>
        <v>0</v>
      </c>
      <c r="BF97" s="157">
        <f>IF(N97="snížená",J97,0)</f>
        <v>0</v>
      </c>
      <c r="BG97" s="157">
        <f>IF(N97="zákl. přenesená",J97,0)</f>
        <v>0</v>
      </c>
      <c r="BH97" s="157">
        <f>IF(N97="sníž. přenesená",J97,0)</f>
        <v>0</v>
      </c>
      <c r="BI97" s="157">
        <f>IF(N97="nulová",J97,0)</f>
        <v>0</v>
      </c>
      <c r="BJ97" s="16" t="s">
        <v>76</v>
      </c>
      <c r="BK97" s="157">
        <f>ROUND(I97*H97,2)</f>
        <v>0</v>
      </c>
      <c r="BL97" s="16" t="s">
        <v>1051</v>
      </c>
      <c r="BM97" s="16" t="s">
        <v>1066</v>
      </c>
    </row>
    <row r="98" spans="2:47" s="1" customFormat="1" ht="11.25">
      <c r="B98" s="30"/>
      <c r="D98" s="158" t="s">
        <v>152</v>
      </c>
      <c r="F98" s="159" t="s">
        <v>1065</v>
      </c>
      <c r="I98" s="91"/>
      <c r="L98" s="30"/>
      <c r="M98" s="160"/>
      <c r="N98" s="49"/>
      <c r="O98" s="49"/>
      <c r="P98" s="49"/>
      <c r="Q98" s="49"/>
      <c r="R98" s="49"/>
      <c r="S98" s="49"/>
      <c r="T98" s="50"/>
      <c r="AT98" s="16" t="s">
        <v>152</v>
      </c>
      <c r="AU98" s="16" t="s">
        <v>78</v>
      </c>
    </row>
    <row r="99" spans="2:65" s="1" customFormat="1" ht="16.5" customHeight="1">
      <c r="B99" s="145"/>
      <c r="C99" s="146" t="s">
        <v>177</v>
      </c>
      <c r="D99" s="146" t="s">
        <v>145</v>
      </c>
      <c r="E99" s="147" t="s">
        <v>1067</v>
      </c>
      <c r="F99" s="148" t="s">
        <v>1068</v>
      </c>
      <c r="G99" s="149" t="s">
        <v>619</v>
      </c>
      <c r="H99" s="150">
        <v>1</v>
      </c>
      <c r="I99" s="151"/>
      <c r="J99" s="152">
        <f>ROUND(I99*H99,2)</f>
        <v>0</v>
      </c>
      <c r="K99" s="148" t="s">
        <v>1</v>
      </c>
      <c r="L99" s="30"/>
      <c r="M99" s="153" t="s">
        <v>1</v>
      </c>
      <c r="N99" s="154" t="s">
        <v>40</v>
      </c>
      <c r="O99" s="49"/>
      <c r="P99" s="155">
        <f>O99*H99</f>
        <v>0</v>
      </c>
      <c r="Q99" s="155">
        <v>0</v>
      </c>
      <c r="R99" s="155">
        <f>Q99*H99</f>
        <v>0</v>
      </c>
      <c r="S99" s="155">
        <v>0</v>
      </c>
      <c r="T99" s="156">
        <f>S99*H99</f>
        <v>0</v>
      </c>
      <c r="AR99" s="16" t="s">
        <v>150</v>
      </c>
      <c r="AT99" s="16" t="s">
        <v>145</v>
      </c>
      <c r="AU99" s="16" t="s">
        <v>78</v>
      </c>
      <c r="AY99" s="16" t="s">
        <v>143</v>
      </c>
      <c r="BE99" s="157">
        <f>IF(N99="základní",J99,0)</f>
        <v>0</v>
      </c>
      <c r="BF99" s="157">
        <f>IF(N99="snížená",J99,0)</f>
        <v>0</v>
      </c>
      <c r="BG99" s="157">
        <f>IF(N99="zákl. přenesená",J99,0)</f>
        <v>0</v>
      </c>
      <c r="BH99" s="157">
        <f>IF(N99="sníž. přenesená",J99,0)</f>
        <v>0</v>
      </c>
      <c r="BI99" s="157">
        <f>IF(N99="nulová",J99,0)</f>
        <v>0</v>
      </c>
      <c r="BJ99" s="16" t="s">
        <v>76</v>
      </c>
      <c r="BK99" s="157">
        <f>ROUND(I99*H99,2)</f>
        <v>0</v>
      </c>
      <c r="BL99" s="16" t="s">
        <v>150</v>
      </c>
      <c r="BM99" s="16" t="s">
        <v>1069</v>
      </c>
    </row>
    <row r="100" spans="2:47" s="1" customFormat="1" ht="19.5">
      <c r="B100" s="30"/>
      <c r="D100" s="158" t="s">
        <v>152</v>
      </c>
      <c r="F100" s="159" t="s">
        <v>1070</v>
      </c>
      <c r="I100" s="91"/>
      <c r="L100" s="30"/>
      <c r="M100" s="160"/>
      <c r="N100" s="49"/>
      <c r="O100" s="49"/>
      <c r="P100" s="49"/>
      <c r="Q100" s="49"/>
      <c r="R100" s="49"/>
      <c r="S100" s="49"/>
      <c r="T100" s="50"/>
      <c r="AT100" s="16" t="s">
        <v>152</v>
      </c>
      <c r="AU100" s="16" t="s">
        <v>78</v>
      </c>
    </row>
    <row r="101" spans="2:65" s="1" customFormat="1" ht="16.5" customHeight="1">
      <c r="B101" s="145"/>
      <c r="C101" s="146" t="s">
        <v>182</v>
      </c>
      <c r="D101" s="146" t="s">
        <v>145</v>
      </c>
      <c r="E101" s="147" t="s">
        <v>1071</v>
      </c>
      <c r="F101" s="148" t="s">
        <v>1072</v>
      </c>
      <c r="G101" s="149" t="s">
        <v>619</v>
      </c>
      <c r="H101" s="150">
        <v>1</v>
      </c>
      <c r="I101" s="151"/>
      <c r="J101" s="152">
        <f>ROUND(I101*H101,2)</f>
        <v>0</v>
      </c>
      <c r="K101" s="148" t="s">
        <v>1</v>
      </c>
      <c r="L101" s="30"/>
      <c r="M101" s="153" t="s">
        <v>1</v>
      </c>
      <c r="N101" s="154" t="s">
        <v>40</v>
      </c>
      <c r="O101" s="49"/>
      <c r="P101" s="155">
        <f>O101*H101</f>
        <v>0</v>
      </c>
      <c r="Q101" s="155">
        <v>0</v>
      </c>
      <c r="R101" s="155">
        <f>Q101*H101</f>
        <v>0</v>
      </c>
      <c r="S101" s="155">
        <v>0</v>
      </c>
      <c r="T101" s="156">
        <f>S101*H101</f>
        <v>0</v>
      </c>
      <c r="AR101" s="16" t="s">
        <v>150</v>
      </c>
      <c r="AT101" s="16" t="s">
        <v>145</v>
      </c>
      <c r="AU101" s="16" t="s">
        <v>78</v>
      </c>
      <c r="AY101" s="16" t="s">
        <v>143</v>
      </c>
      <c r="BE101" s="157">
        <f>IF(N101="základní",J101,0)</f>
        <v>0</v>
      </c>
      <c r="BF101" s="157">
        <f>IF(N101="snížená",J101,0)</f>
        <v>0</v>
      </c>
      <c r="BG101" s="157">
        <f>IF(N101="zákl. přenesená",J101,0)</f>
        <v>0</v>
      </c>
      <c r="BH101" s="157">
        <f>IF(N101="sníž. přenesená",J101,0)</f>
        <v>0</v>
      </c>
      <c r="BI101" s="157">
        <f>IF(N101="nulová",J101,0)</f>
        <v>0</v>
      </c>
      <c r="BJ101" s="16" t="s">
        <v>76</v>
      </c>
      <c r="BK101" s="157">
        <f>ROUND(I101*H101,2)</f>
        <v>0</v>
      </c>
      <c r="BL101" s="16" t="s">
        <v>150</v>
      </c>
      <c r="BM101" s="16" t="s">
        <v>1073</v>
      </c>
    </row>
    <row r="102" spans="2:47" s="1" customFormat="1" ht="11.25">
      <c r="B102" s="30"/>
      <c r="D102" s="158" t="s">
        <v>152</v>
      </c>
      <c r="F102" s="159" t="s">
        <v>1072</v>
      </c>
      <c r="I102" s="91"/>
      <c r="L102" s="30"/>
      <c r="M102" s="160"/>
      <c r="N102" s="49"/>
      <c r="O102" s="49"/>
      <c r="P102" s="49"/>
      <c r="Q102" s="49"/>
      <c r="R102" s="49"/>
      <c r="S102" s="49"/>
      <c r="T102" s="50"/>
      <c r="AT102" s="16" t="s">
        <v>152</v>
      </c>
      <c r="AU102" s="16" t="s">
        <v>78</v>
      </c>
    </row>
    <row r="103" spans="2:65" s="1" customFormat="1" ht="16.5" customHeight="1">
      <c r="B103" s="145"/>
      <c r="C103" s="146" t="s">
        <v>188</v>
      </c>
      <c r="D103" s="146" t="s">
        <v>145</v>
      </c>
      <c r="E103" s="147" t="s">
        <v>1074</v>
      </c>
      <c r="F103" s="148" t="s">
        <v>1075</v>
      </c>
      <c r="G103" s="149" t="s">
        <v>619</v>
      </c>
      <c r="H103" s="150">
        <v>1</v>
      </c>
      <c r="I103" s="151"/>
      <c r="J103" s="152">
        <f>ROUND(I103*H103,2)</f>
        <v>0</v>
      </c>
      <c r="K103" s="148" t="s">
        <v>1</v>
      </c>
      <c r="L103" s="30"/>
      <c r="M103" s="153" t="s">
        <v>1</v>
      </c>
      <c r="N103" s="154" t="s">
        <v>40</v>
      </c>
      <c r="O103" s="49"/>
      <c r="P103" s="155">
        <f>O103*H103</f>
        <v>0</v>
      </c>
      <c r="Q103" s="155">
        <v>0</v>
      </c>
      <c r="R103" s="155">
        <f>Q103*H103</f>
        <v>0</v>
      </c>
      <c r="S103" s="155">
        <v>0</v>
      </c>
      <c r="T103" s="156">
        <f>S103*H103</f>
        <v>0</v>
      </c>
      <c r="AR103" s="16" t="s">
        <v>150</v>
      </c>
      <c r="AT103" s="16" t="s">
        <v>145</v>
      </c>
      <c r="AU103" s="16" t="s">
        <v>78</v>
      </c>
      <c r="AY103" s="16" t="s">
        <v>143</v>
      </c>
      <c r="BE103" s="157">
        <f>IF(N103="základní",J103,0)</f>
        <v>0</v>
      </c>
      <c r="BF103" s="157">
        <f>IF(N103="snížená",J103,0)</f>
        <v>0</v>
      </c>
      <c r="BG103" s="157">
        <f>IF(N103="zákl. přenesená",J103,0)</f>
        <v>0</v>
      </c>
      <c r="BH103" s="157">
        <f>IF(N103="sníž. přenesená",J103,0)</f>
        <v>0</v>
      </c>
      <c r="BI103" s="157">
        <f>IF(N103="nulová",J103,0)</f>
        <v>0</v>
      </c>
      <c r="BJ103" s="16" t="s">
        <v>76</v>
      </c>
      <c r="BK103" s="157">
        <f>ROUND(I103*H103,2)</f>
        <v>0</v>
      </c>
      <c r="BL103" s="16" t="s">
        <v>150</v>
      </c>
      <c r="BM103" s="16" t="s">
        <v>1076</v>
      </c>
    </row>
    <row r="104" spans="2:47" s="1" customFormat="1" ht="11.25">
      <c r="B104" s="30"/>
      <c r="D104" s="158" t="s">
        <v>152</v>
      </c>
      <c r="F104" s="159" t="s">
        <v>1077</v>
      </c>
      <c r="I104" s="91"/>
      <c r="L104" s="30"/>
      <c r="M104" s="160"/>
      <c r="N104" s="49"/>
      <c r="O104" s="49"/>
      <c r="P104" s="49"/>
      <c r="Q104" s="49"/>
      <c r="R104" s="49"/>
      <c r="S104" s="49"/>
      <c r="T104" s="50"/>
      <c r="AT104" s="16" t="s">
        <v>152</v>
      </c>
      <c r="AU104" s="16" t="s">
        <v>78</v>
      </c>
    </row>
    <row r="105" spans="2:65" s="1" customFormat="1" ht="16.5" customHeight="1">
      <c r="B105" s="145"/>
      <c r="C105" s="146" t="s">
        <v>193</v>
      </c>
      <c r="D105" s="146" t="s">
        <v>145</v>
      </c>
      <c r="E105" s="147" t="s">
        <v>1078</v>
      </c>
      <c r="F105" s="148" t="s">
        <v>1079</v>
      </c>
      <c r="G105" s="149" t="s">
        <v>619</v>
      </c>
      <c r="H105" s="150">
        <v>1</v>
      </c>
      <c r="I105" s="151"/>
      <c r="J105" s="152">
        <f>ROUND(I105*H105,2)</f>
        <v>0</v>
      </c>
      <c r="K105" s="148" t="s">
        <v>1</v>
      </c>
      <c r="L105" s="30"/>
      <c r="M105" s="153" t="s">
        <v>1</v>
      </c>
      <c r="N105" s="154" t="s">
        <v>40</v>
      </c>
      <c r="O105" s="49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AR105" s="16" t="s">
        <v>150</v>
      </c>
      <c r="AT105" s="16" t="s">
        <v>145</v>
      </c>
      <c r="AU105" s="16" t="s">
        <v>78</v>
      </c>
      <c r="AY105" s="16" t="s">
        <v>143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6" t="s">
        <v>76</v>
      </c>
      <c r="BK105" s="157">
        <f>ROUND(I105*H105,2)</f>
        <v>0</v>
      </c>
      <c r="BL105" s="16" t="s">
        <v>150</v>
      </c>
      <c r="BM105" s="16" t="s">
        <v>1080</v>
      </c>
    </row>
    <row r="106" spans="2:47" s="1" customFormat="1" ht="11.25">
      <c r="B106" s="30"/>
      <c r="D106" s="158" t="s">
        <v>152</v>
      </c>
      <c r="F106" s="159" t="s">
        <v>1079</v>
      </c>
      <c r="I106" s="91"/>
      <c r="L106" s="30"/>
      <c r="M106" s="160"/>
      <c r="N106" s="49"/>
      <c r="O106" s="49"/>
      <c r="P106" s="49"/>
      <c r="Q106" s="49"/>
      <c r="R106" s="49"/>
      <c r="S106" s="49"/>
      <c r="T106" s="50"/>
      <c r="AT106" s="16" t="s">
        <v>152</v>
      </c>
      <c r="AU106" s="16" t="s">
        <v>78</v>
      </c>
    </row>
    <row r="107" spans="2:63" s="11" customFormat="1" ht="22.9" customHeight="1">
      <c r="B107" s="132"/>
      <c r="D107" s="133" t="s">
        <v>68</v>
      </c>
      <c r="E107" s="143" t="s">
        <v>1081</v>
      </c>
      <c r="F107" s="143" t="s">
        <v>1082</v>
      </c>
      <c r="I107" s="135"/>
      <c r="J107" s="144">
        <f>BK107</f>
        <v>0</v>
      </c>
      <c r="L107" s="132"/>
      <c r="M107" s="137"/>
      <c r="N107" s="138"/>
      <c r="O107" s="138"/>
      <c r="P107" s="139">
        <f>SUM(P108:P126)</f>
        <v>0</v>
      </c>
      <c r="Q107" s="138"/>
      <c r="R107" s="139">
        <f>SUM(R108:R126)</f>
        <v>0</v>
      </c>
      <c r="S107" s="138"/>
      <c r="T107" s="140">
        <f>SUM(T108:T126)</f>
        <v>0</v>
      </c>
      <c r="AR107" s="133" t="s">
        <v>170</v>
      </c>
      <c r="AT107" s="141" t="s">
        <v>68</v>
      </c>
      <c r="AU107" s="141" t="s">
        <v>76</v>
      </c>
      <c r="AY107" s="133" t="s">
        <v>143</v>
      </c>
      <c r="BK107" s="142">
        <f>SUM(BK108:BK126)</f>
        <v>0</v>
      </c>
    </row>
    <row r="108" spans="2:65" s="1" customFormat="1" ht="16.5" customHeight="1">
      <c r="B108" s="145"/>
      <c r="C108" s="146" t="s">
        <v>198</v>
      </c>
      <c r="D108" s="146" t="s">
        <v>145</v>
      </c>
      <c r="E108" s="147" t="s">
        <v>1083</v>
      </c>
      <c r="F108" s="148" t="s">
        <v>1084</v>
      </c>
      <c r="G108" s="149" t="s">
        <v>619</v>
      </c>
      <c r="H108" s="150">
        <v>1</v>
      </c>
      <c r="I108" s="151"/>
      <c r="J108" s="152">
        <f>ROUND(I108*H108,2)</f>
        <v>0</v>
      </c>
      <c r="K108" s="148" t="s">
        <v>1050</v>
      </c>
      <c r="L108" s="30"/>
      <c r="M108" s="153" t="s">
        <v>1</v>
      </c>
      <c r="N108" s="154" t="s">
        <v>40</v>
      </c>
      <c r="O108" s="49"/>
      <c r="P108" s="155">
        <f>O108*H108</f>
        <v>0</v>
      </c>
      <c r="Q108" s="155">
        <v>0</v>
      </c>
      <c r="R108" s="155">
        <f>Q108*H108</f>
        <v>0</v>
      </c>
      <c r="S108" s="155">
        <v>0</v>
      </c>
      <c r="T108" s="156">
        <f>S108*H108</f>
        <v>0</v>
      </c>
      <c r="AR108" s="16" t="s">
        <v>1051</v>
      </c>
      <c r="AT108" s="16" t="s">
        <v>145</v>
      </c>
      <c r="AU108" s="16" t="s">
        <v>78</v>
      </c>
      <c r="AY108" s="16" t="s">
        <v>143</v>
      </c>
      <c r="BE108" s="157">
        <f>IF(N108="základní",J108,0)</f>
        <v>0</v>
      </c>
      <c r="BF108" s="157">
        <f>IF(N108="snížená",J108,0)</f>
        <v>0</v>
      </c>
      <c r="BG108" s="157">
        <f>IF(N108="zákl. přenesená",J108,0)</f>
        <v>0</v>
      </c>
      <c r="BH108" s="157">
        <f>IF(N108="sníž. přenesená",J108,0)</f>
        <v>0</v>
      </c>
      <c r="BI108" s="157">
        <f>IF(N108="nulová",J108,0)</f>
        <v>0</v>
      </c>
      <c r="BJ108" s="16" t="s">
        <v>76</v>
      </c>
      <c r="BK108" s="157">
        <f>ROUND(I108*H108,2)</f>
        <v>0</v>
      </c>
      <c r="BL108" s="16" t="s">
        <v>1051</v>
      </c>
      <c r="BM108" s="16" t="s">
        <v>1085</v>
      </c>
    </row>
    <row r="109" spans="2:47" s="1" customFormat="1" ht="29.25">
      <c r="B109" s="30"/>
      <c r="D109" s="158" t="s">
        <v>152</v>
      </c>
      <c r="F109" s="159" t="s">
        <v>1086</v>
      </c>
      <c r="I109" s="91"/>
      <c r="L109" s="30"/>
      <c r="M109" s="160"/>
      <c r="N109" s="49"/>
      <c r="O109" s="49"/>
      <c r="P109" s="49"/>
      <c r="Q109" s="49"/>
      <c r="R109" s="49"/>
      <c r="S109" s="49"/>
      <c r="T109" s="50"/>
      <c r="AT109" s="16" t="s">
        <v>152</v>
      </c>
      <c r="AU109" s="16" t="s">
        <v>78</v>
      </c>
    </row>
    <row r="110" spans="2:65" s="1" customFormat="1" ht="16.5" customHeight="1">
      <c r="B110" s="145"/>
      <c r="C110" s="146" t="s">
        <v>268</v>
      </c>
      <c r="D110" s="146" t="s">
        <v>145</v>
      </c>
      <c r="E110" s="147" t="s">
        <v>1087</v>
      </c>
      <c r="F110" s="148" t="s">
        <v>1088</v>
      </c>
      <c r="G110" s="149" t="s">
        <v>148</v>
      </c>
      <c r="H110" s="150">
        <v>490</v>
      </c>
      <c r="I110" s="151"/>
      <c r="J110" s="152">
        <f>ROUND(I110*H110,2)</f>
        <v>0</v>
      </c>
      <c r="K110" s="148" t="s">
        <v>1</v>
      </c>
      <c r="L110" s="30"/>
      <c r="M110" s="153" t="s">
        <v>1</v>
      </c>
      <c r="N110" s="154" t="s">
        <v>40</v>
      </c>
      <c r="O110" s="49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AR110" s="16" t="s">
        <v>150</v>
      </c>
      <c r="AT110" s="16" t="s">
        <v>145</v>
      </c>
      <c r="AU110" s="16" t="s">
        <v>78</v>
      </c>
      <c r="AY110" s="16" t="s">
        <v>143</v>
      </c>
      <c r="BE110" s="157">
        <f>IF(N110="základní",J110,0)</f>
        <v>0</v>
      </c>
      <c r="BF110" s="157">
        <f>IF(N110="snížená",J110,0)</f>
        <v>0</v>
      </c>
      <c r="BG110" s="157">
        <f>IF(N110="zákl. přenesená",J110,0)</f>
        <v>0</v>
      </c>
      <c r="BH110" s="157">
        <f>IF(N110="sníž. přenesená",J110,0)</f>
        <v>0</v>
      </c>
      <c r="BI110" s="157">
        <f>IF(N110="nulová",J110,0)</f>
        <v>0</v>
      </c>
      <c r="BJ110" s="16" t="s">
        <v>76</v>
      </c>
      <c r="BK110" s="157">
        <f>ROUND(I110*H110,2)</f>
        <v>0</v>
      </c>
      <c r="BL110" s="16" t="s">
        <v>150</v>
      </c>
      <c r="BM110" s="16" t="s">
        <v>1089</v>
      </c>
    </row>
    <row r="111" spans="2:47" s="1" customFormat="1" ht="11.25">
      <c r="B111" s="30"/>
      <c r="D111" s="158" t="s">
        <v>152</v>
      </c>
      <c r="F111" s="159" t="s">
        <v>1088</v>
      </c>
      <c r="I111" s="91"/>
      <c r="L111" s="30"/>
      <c r="M111" s="160"/>
      <c r="N111" s="49"/>
      <c r="O111" s="49"/>
      <c r="P111" s="49"/>
      <c r="Q111" s="49"/>
      <c r="R111" s="49"/>
      <c r="S111" s="49"/>
      <c r="T111" s="50"/>
      <c r="AT111" s="16" t="s">
        <v>152</v>
      </c>
      <c r="AU111" s="16" t="s">
        <v>78</v>
      </c>
    </row>
    <row r="112" spans="2:51" s="12" customFormat="1" ht="11.25">
      <c r="B112" s="162"/>
      <c r="D112" s="158" t="s">
        <v>156</v>
      </c>
      <c r="E112" s="163" t="s">
        <v>1</v>
      </c>
      <c r="F112" s="164" t="s">
        <v>1090</v>
      </c>
      <c r="H112" s="165">
        <v>490</v>
      </c>
      <c r="I112" s="166"/>
      <c r="L112" s="162"/>
      <c r="M112" s="167"/>
      <c r="N112" s="168"/>
      <c r="O112" s="168"/>
      <c r="P112" s="168"/>
      <c r="Q112" s="168"/>
      <c r="R112" s="168"/>
      <c r="S112" s="168"/>
      <c r="T112" s="169"/>
      <c r="AT112" s="163" t="s">
        <v>156</v>
      </c>
      <c r="AU112" s="163" t="s">
        <v>78</v>
      </c>
      <c r="AV112" s="12" t="s">
        <v>78</v>
      </c>
      <c r="AW112" s="12" t="s">
        <v>32</v>
      </c>
      <c r="AX112" s="12" t="s">
        <v>76</v>
      </c>
      <c r="AY112" s="163" t="s">
        <v>143</v>
      </c>
    </row>
    <row r="113" spans="2:65" s="1" customFormat="1" ht="22.5" customHeight="1">
      <c r="B113" s="145"/>
      <c r="C113" s="146" t="s">
        <v>273</v>
      </c>
      <c r="D113" s="146" t="s">
        <v>145</v>
      </c>
      <c r="E113" s="147" t="s">
        <v>1091</v>
      </c>
      <c r="F113" s="148" t="s">
        <v>1092</v>
      </c>
      <c r="G113" s="149" t="s">
        <v>222</v>
      </c>
      <c r="H113" s="150">
        <v>2240</v>
      </c>
      <c r="I113" s="151"/>
      <c r="J113" s="152">
        <f>ROUND(I113*H113,2)</f>
        <v>0</v>
      </c>
      <c r="K113" s="148" t="s">
        <v>1</v>
      </c>
      <c r="L113" s="30"/>
      <c r="M113" s="153" t="s">
        <v>1</v>
      </c>
      <c r="N113" s="154" t="s">
        <v>40</v>
      </c>
      <c r="O113" s="49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AR113" s="16" t="s">
        <v>1051</v>
      </c>
      <c r="AT113" s="16" t="s">
        <v>145</v>
      </c>
      <c r="AU113" s="16" t="s">
        <v>78</v>
      </c>
      <c r="AY113" s="16" t="s">
        <v>143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6" t="s">
        <v>76</v>
      </c>
      <c r="BK113" s="157">
        <f>ROUND(I113*H113,2)</f>
        <v>0</v>
      </c>
      <c r="BL113" s="16" t="s">
        <v>1051</v>
      </c>
      <c r="BM113" s="16" t="s">
        <v>1093</v>
      </c>
    </row>
    <row r="114" spans="2:47" s="1" customFormat="1" ht="19.5">
      <c r="B114" s="30"/>
      <c r="D114" s="158" t="s">
        <v>152</v>
      </c>
      <c r="F114" s="159" t="s">
        <v>1092</v>
      </c>
      <c r="I114" s="91"/>
      <c r="L114" s="30"/>
      <c r="M114" s="160"/>
      <c r="N114" s="49"/>
      <c r="O114" s="49"/>
      <c r="P114" s="49"/>
      <c r="Q114" s="49"/>
      <c r="R114" s="49"/>
      <c r="S114" s="49"/>
      <c r="T114" s="50"/>
      <c r="AT114" s="16" t="s">
        <v>152</v>
      </c>
      <c r="AU114" s="16" t="s">
        <v>78</v>
      </c>
    </row>
    <row r="115" spans="2:51" s="12" customFormat="1" ht="11.25">
      <c r="B115" s="162"/>
      <c r="D115" s="158" t="s">
        <v>156</v>
      </c>
      <c r="E115" s="163" t="s">
        <v>1</v>
      </c>
      <c r="F115" s="164" t="s">
        <v>1094</v>
      </c>
      <c r="H115" s="165">
        <v>2240</v>
      </c>
      <c r="I115" s="166"/>
      <c r="L115" s="162"/>
      <c r="M115" s="167"/>
      <c r="N115" s="168"/>
      <c r="O115" s="168"/>
      <c r="P115" s="168"/>
      <c r="Q115" s="168"/>
      <c r="R115" s="168"/>
      <c r="S115" s="168"/>
      <c r="T115" s="169"/>
      <c r="AT115" s="163" t="s">
        <v>156</v>
      </c>
      <c r="AU115" s="163" t="s">
        <v>78</v>
      </c>
      <c r="AV115" s="12" t="s">
        <v>78</v>
      </c>
      <c r="AW115" s="12" t="s">
        <v>32</v>
      </c>
      <c r="AX115" s="12" t="s">
        <v>76</v>
      </c>
      <c r="AY115" s="163" t="s">
        <v>143</v>
      </c>
    </row>
    <row r="116" spans="2:65" s="1" customFormat="1" ht="16.5" customHeight="1">
      <c r="B116" s="145"/>
      <c r="C116" s="146" t="s">
        <v>334</v>
      </c>
      <c r="D116" s="146" t="s">
        <v>145</v>
      </c>
      <c r="E116" s="147" t="s">
        <v>1095</v>
      </c>
      <c r="F116" s="148" t="s">
        <v>1096</v>
      </c>
      <c r="G116" s="149" t="s">
        <v>619</v>
      </c>
      <c r="H116" s="150">
        <v>180</v>
      </c>
      <c r="I116" s="151"/>
      <c r="J116" s="152">
        <f>ROUND(I116*H116,2)</f>
        <v>0</v>
      </c>
      <c r="K116" s="148" t="s">
        <v>1</v>
      </c>
      <c r="L116" s="30"/>
      <c r="M116" s="153" t="s">
        <v>1</v>
      </c>
      <c r="N116" s="154" t="s">
        <v>40</v>
      </c>
      <c r="O116" s="49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AR116" s="16" t="s">
        <v>150</v>
      </c>
      <c r="AT116" s="16" t="s">
        <v>145</v>
      </c>
      <c r="AU116" s="16" t="s">
        <v>78</v>
      </c>
      <c r="AY116" s="16" t="s">
        <v>143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6" t="s">
        <v>76</v>
      </c>
      <c r="BK116" s="157">
        <f>ROUND(I116*H116,2)</f>
        <v>0</v>
      </c>
      <c r="BL116" s="16" t="s">
        <v>150</v>
      </c>
      <c r="BM116" s="16" t="s">
        <v>1097</v>
      </c>
    </row>
    <row r="117" spans="2:47" s="1" customFormat="1" ht="11.25">
      <c r="B117" s="30"/>
      <c r="D117" s="158" t="s">
        <v>152</v>
      </c>
      <c r="F117" s="159" t="s">
        <v>1096</v>
      </c>
      <c r="I117" s="91"/>
      <c r="L117" s="30"/>
      <c r="M117" s="160"/>
      <c r="N117" s="49"/>
      <c r="O117" s="49"/>
      <c r="P117" s="49"/>
      <c r="Q117" s="49"/>
      <c r="R117" s="49"/>
      <c r="S117" s="49"/>
      <c r="T117" s="50"/>
      <c r="AT117" s="16" t="s">
        <v>152</v>
      </c>
      <c r="AU117" s="16" t="s">
        <v>78</v>
      </c>
    </row>
    <row r="118" spans="2:51" s="12" customFormat="1" ht="11.25">
      <c r="B118" s="162"/>
      <c r="D118" s="158" t="s">
        <v>156</v>
      </c>
      <c r="E118" s="163" t="s">
        <v>1</v>
      </c>
      <c r="F118" s="164" t="s">
        <v>1098</v>
      </c>
      <c r="H118" s="165">
        <v>180</v>
      </c>
      <c r="I118" s="166"/>
      <c r="L118" s="162"/>
      <c r="M118" s="167"/>
      <c r="N118" s="168"/>
      <c r="O118" s="168"/>
      <c r="P118" s="168"/>
      <c r="Q118" s="168"/>
      <c r="R118" s="168"/>
      <c r="S118" s="168"/>
      <c r="T118" s="169"/>
      <c r="AT118" s="163" t="s">
        <v>156</v>
      </c>
      <c r="AU118" s="163" t="s">
        <v>78</v>
      </c>
      <c r="AV118" s="12" t="s">
        <v>78</v>
      </c>
      <c r="AW118" s="12" t="s">
        <v>32</v>
      </c>
      <c r="AX118" s="12" t="s">
        <v>76</v>
      </c>
      <c r="AY118" s="163" t="s">
        <v>143</v>
      </c>
    </row>
    <row r="119" spans="2:65" s="1" customFormat="1" ht="22.5" customHeight="1">
      <c r="B119" s="145"/>
      <c r="C119" s="146" t="s">
        <v>337</v>
      </c>
      <c r="D119" s="146" t="s">
        <v>145</v>
      </c>
      <c r="E119" s="147" t="s">
        <v>1099</v>
      </c>
      <c r="F119" s="148" t="s">
        <v>1100</v>
      </c>
      <c r="G119" s="149" t="s">
        <v>148</v>
      </c>
      <c r="H119" s="150">
        <v>2450</v>
      </c>
      <c r="I119" s="151"/>
      <c r="J119" s="152">
        <f>ROUND(I119*H119,2)</f>
        <v>0</v>
      </c>
      <c r="K119" s="148" t="s">
        <v>1</v>
      </c>
      <c r="L119" s="30"/>
      <c r="M119" s="153" t="s">
        <v>1</v>
      </c>
      <c r="N119" s="154" t="s">
        <v>40</v>
      </c>
      <c r="O119" s="49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AR119" s="16" t="s">
        <v>150</v>
      </c>
      <c r="AT119" s="16" t="s">
        <v>145</v>
      </c>
      <c r="AU119" s="16" t="s">
        <v>78</v>
      </c>
      <c r="AY119" s="16" t="s">
        <v>143</v>
      </c>
      <c r="BE119" s="157">
        <f>IF(N119="základní",J119,0)</f>
        <v>0</v>
      </c>
      <c r="BF119" s="157">
        <f>IF(N119="snížená",J119,0)</f>
        <v>0</v>
      </c>
      <c r="BG119" s="157">
        <f>IF(N119="zákl. přenesená",J119,0)</f>
        <v>0</v>
      </c>
      <c r="BH119" s="157">
        <f>IF(N119="sníž. přenesená",J119,0)</f>
        <v>0</v>
      </c>
      <c r="BI119" s="157">
        <f>IF(N119="nulová",J119,0)</f>
        <v>0</v>
      </c>
      <c r="BJ119" s="16" t="s">
        <v>76</v>
      </c>
      <c r="BK119" s="157">
        <f>ROUND(I119*H119,2)</f>
        <v>0</v>
      </c>
      <c r="BL119" s="16" t="s">
        <v>150</v>
      </c>
      <c r="BM119" s="16" t="s">
        <v>1101</v>
      </c>
    </row>
    <row r="120" spans="2:47" s="1" customFormat="1" ht="19.5">
      <c r="B120" s="30"/>
      <c r="D120" s="158" t="s">
        <v>152</v>
      </c>
      <c r="F120" s="159" t="s">
        <v>1100</v>
      </c>
      <c r="I120" s="91"/>
      <c r="L120" s="30"/>
      <c r="M120" s="160"/>
      <c r="N120" s="49"/>
      <c r="O120" s="49"/>
      <c r="P120" s="49"/>
      <c r="Q120" s="49"/>
      <c r="R120" s="49"/>
      <c r="S120" s="49"/>
      <c r="T120" s="50"/>
      <c r="AT120" s="16" t="s">
        <v>152</v>
      </c>
      <c r="AU120" s="16" t="s">
        <v>78</v>
      </c>
    </row>
    <row r="121" spans="2:51" s="12" customFormat="1" ht="11.25">
      <c r="B121" s="162"/>
      <c r="D121" s="158" t="s">
        <v>156</v>
      </c>
      <c r="E121" s="163" t="s">
        <v>1</v>
      </c>
      <c r="F121" s="164" t="s">
        <v>1102</v>
      </c>
      <c r="H121" s="165">
        <v>2450</v>
      </c>
      <c r="I121" s="166"/>
      <c r="L121" s="162"/>
      <c r="M121" s="167"/>
      <c r="N121" s="168"/>
      <c r="O121" s="168"/>
      <c r="P121" s="168"/>
      <c r="Q121" s="168"/>
      <c r="R121" s="168"/>
      <c r="S121" s="168"/>
      <c r="T121" s="169"/>
      <c r="AT121" s="163" t="s">
        <v>156</v>
      </c>
      <c r="AU121" s="163" t="s">
        <v>78</v>
      </c>
      <c r="AV121" s="12" t="s">
        <v>78</v>
      </c>
      <c r="AW121" s="12" t="s">
        <v>32</v>
      </c>
      <c r="AX121" s="12" t="s">
        <v>76</v>
      </c>
      <c r="AY121" s="163" t="s">
        <v>143</v>
      </c>
    </row>
    <row r="122" spans="2:65" s="1" customFormat="1" ht="16.5" customHeight="1">
      <c r="B122" s="145"/>
      <c r="C122" s="146" t="s">
        <v>8</v>
      </c>
      <c r="D122" s="146" t="s">
        <v>145</v>
      </c>
      <c r="E122" s="147" t="s">
        <v>1103</v>
      </c>
      <c r="F122" s="148" t="s">
        <v>1104</v>
      </c>
      <c r="G122" s="149" t="s">
        <v>222</v>
      </c>
      <c r="H122" s="150">
        <v>200</v>
      </c>
      <c r="I122" s="151"/>
      <c r="J122" s="152">
        <f>ROUND(I122*H122,2)</f>
        <v>0</v>
      </c>
      <c r="K122" s="148" t="s">
        <v>1</v>
      </c>
      <c r="L122" s="30"/>
      <c r="M122" s="153" t="s">
        <v>1</v>
      </c>
      <c r="N122" s="154" t="s">
        <v>40</v>
      </c>
      <c r="O122" s="49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AR122" s="16" t="s">
        <v>150</v>
      </c>
      <c r="AT122" s="16" t="s">
        <v>145</v>
      </c>
      <c r="AU122" s="16" t="s">
        <v>78</v>
      </c>
      <c r="AY122" s="16" t="s">
        <v>143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6" t="s">
        <v>76</v>
      </c>
      <c r="BK122" s="157">
        <f>ROUND(I122*H122,2)</f>
        <v>0</v>
      </c>
      <c r="BL122" s="16" t="s">
        <v>150</v>
      </c>
      <c r="BM122" s="16" t="s">
        <v>1105</v>
      </c>
    </row>
    <row r="123" spans="2:47" s="1" customFormat="1" ht="11.25">
      <c r="B123" s="30"/>
      <c r="D123" s="158" t="s">
        <v>152</v>
      </c>
      <c r="F123" s="159" t="s">
        <v>1104</v>
      </c>
      <c r="I123" s="91"/>
      <c r="L123" s="30"/>
      <c r="M123" s="160"/>
      <c r="N123" s="49"/>
      <c r="O123" s="49"/>
      <c r="P123" s="49"/>
      <c r="Q123" s="49"/>
      <c r="R123" s="49"/>
      <c r="S123" s="49"/>
      <c r="T123" s="50"/>
      <c r="AT123" s="16" t="s">
        <v>152</v>
      </c>
      <c r="AU123" s="16" t="s">
        <v>78</v>
      </c>
    </row>
    <row r="124" spans="2:51" s="12" customFormat="1" ht="11.25">
      <c r="B124" s="162"/>
      <c r="D124" s="158" t="s">
        <v>156</v>
      </c>
      <c r="E124" s="163" t="s">
        <v>1</v>
      </c>
      <c r="F124" s="164" t="s">
        <v>1106</v>
      </c>
      <c r="H124" s="165">
        <v>200</v>
      </c>
      <c r="I124" s="166"/>
      <c r="L124" s="162"/>
      <c r="M124" s="167"/>
      <c r="N124" s="168"/>
      <c r="O124" s="168"/>
      <c r="P124" s="168"/>
      <c r="Q124" s="168"/>
      <c r="R124" s="168"/>
      <c r="S124" s="168"/>
      <c r="T124" s="169"/>
      <c r="AT124" s="163" t="s">
        <v>156</v>
      </c>
      <c r="AU124" s="163" t="s">
        <v>78</v>
      </c>
      <c r="AV124" s="12" t="s">
        <v>78</v>
      </c>
      <c r="AW124" s="12" t="s">
        <v>32</v>
      </c>
      <c r="AX124" s="12" t="s">
        <v>76</v>
      </c>
      <c r="AY124" s="163" t="s">
        <v>143</v>
      </c>
    </row>
    <row r="125" spans="2:65" s="1" customFormat="1" ht="16.5" customHeight="1">
      <c r="B125" s="145"/>
      <c r="C125" s="146" t="s">
        <v>344</v>
      </c>
      <c r="D125" s="146" t="s">
        <v>145</v>
      </c>
      <c r="E125" s="147" t="s">
        <v>1107</v>
      </c>
      <c r="F125" s="148" t="s">
        <v>1108</v>
      </c>
      <c r="G125" s="149" t="s">
        <v>619</v>
      </c>
      <c r="H125" s="150">
        <v>1</v>
      </c>
      <c r="I125" s="151"/>
      <c r="J125" s="152">
        <f>ROUND(I125*H125,2)</f>
        <v>0</v>
      </c>
      <c r="K125" s="148" t="s">
        <v>1</v>
      </c>
      <c r="L125" s="30"/>
      <c r="M125" s="153" t="s">
        <v>1</v>
      </c>
      <c r="N125" s="154" t="s">
        <v>40</v>
      </c>
      <c r="O125" s="49"/>
      <c r="P125" s="155">
        <f>O125*H125</f>
        <v>0</v>
      </c>
      <c r="Q125" s="155">
        <v>0</v>
      </c>
      <c r="R125" s="155">
        <f>Q125*H125</f>
        <v>0</v>
      </c>
      <c r="S125" s="155">
        <v>0</v>
      </c>
      <c r="T125" s="156">
        <f>S125*H125</f>
        <v>0</v>
      </c>
      <c r="AR125" s="16" t="s">
        <v>150</v>
      </c>
      <c r="AT125" s="16" t="s">
        <v>145</v>
      </c>
      <c r="AU125" s="16" t="s">
        <v>78</v>
      </c>
      <c r="AY125" s="16" t="s">
        <v>143</v>
      </c>
      <c r="BE125" s="157">
        <f>IF(N125="základní",J125,0)</f>
        <v>0</v>
      </c>
      <c r="BF125" s="157">
        <f>IF(N125="snížená",J125,0)</f>
        <v>0</v>
      </c>
      <c r="BG125" s="157">
        <f>IF(N125="zákl. přenesená",J125,0)</f>
        <v>0</v>
      </c>
      <c r="BH125" s="157">
        <f>IF(N125="sníž. přenesená",J125,0)</f>
        <v>0</v>
      </c>
      <c r="BI125" s="157">
        <f>IF(N125="nulová",J125,0)</f>
        <v>0</v>
      </c>
      <c r="BJ125" s="16" t="s">
        <v>76</v>
      </c>
      <c r="BK125" s="157">
        <f>ROUND(I125*H125,2)</f>
        <v>0</v>
      </c>
      <c r="BL125" s="16" t="s">
        <v>150</v>
      </c>
      <c r="BM125" s="16" t="s">
        <v>1109</v>
      </c>
    </row>
    <row r="126" spans="2:47" s="1" customFormat="1" ht="11.25">
      <c r="B126" s="30"/>
      <c r="D126" s="158" t="s">
        <v>152</v>
      </c>
      <c r="F126" s="159" t="s">
        <v>1108</v>
      </c>
      <c r="I126" s="91"/>
      <c r="L126" s="30"/>
      <c r="M126" s="160"/>
      <c r="N126" s="49"/>
      <c r="O126" s="49"/>
      <c r="P126" s="49"/>
      <c r="Q126" s="49"/>
      <c r="R126" s="49"/>
      <c r="S126" s="49"/>
      <c r="T126" s="50"/>
      <c r="AT126" s="16" t="s">
        <v>152</v>
      </c>
      <c r="AU126" s="16" t="s">
        <v>78</v>
      </c>
    </row>
    <row r="127" spans="2:63" s="11" customFormat="1" ht="22.9" customHeight="1">
      <c r="B127" s="132"/>
      <c r="D127" s="133" t="s">
        <v>68</v>
      </c>
      <c r="E127" s="143" t="s">
        <v>1110</v>
      </c>
      <c r="F127" s="143" t="s">
        <v>1111</v>
      </c>
      <c r="I127" s="135"/>
      <c r="J127" s="144">
        <f>BK127</f>
        <v>0</v>
      </c>
      <c r="L127" s="132"/>
      <c r="M127" s="137"/>
      <c r="N127" s="138"/>
      <c r="O127" s="138"/>
      <c r="P127" s="139">
        <f>SUM(P128:P135)</f>
        <v>0</v>
      </c>
      <c r="Q127" s="138"/>
      <c r="R127" s="139">
        <f>SUM(R128:R135)</f>
        <v>0</v>
      </c>
      <c r="S127" s="138"/>
      <c r="T127" s="140">
        <f>SUM(T128:T135)</f>
        <v>0</v>
      </c>
      <c r="AR127" s="133" t="s">
        <v>170</v>
      </c>
      <c r="AT127" s="141" t="s">
        <v>68</v>
      </c>
      <c r="AU127" s="141" t="s">
        <v>76</v>
      </c>
      <c r="AY127" s="133" t="s">
        <v>143</v>
      </c>
      <c r="BK127" s="142">
        <f>SUM(BK128:BK135)</f>
        <v>0</v>
      </c>
    </row>
    <row r="128" spans="2:65" s="1" customFormat="1" ht="16.5" customHeight="1">
      <c r="B128" s="145"/>
      <c r="C128" s="146" t="s">
        <v>347</v>
      </c>
      <c r="D128" s="146" t="s">
        <v>145</v>
      </c>
      <c r="E128" s="147" t="s">
        <v>1112</v>
      </c>
      <c r="F128" s="148" t="s">
        <v>1113</v>
      </c>
      <c r="G128" s="149" t="s">
        <v>619</v>
      </c>
      <c r="H128" s="150">
        <v>1</v>
      </c>
      <c r="I128" s="151"/>
      <c r="J128" s="152">
        <f>ROUND(I128*H128,2)</f>
        <v>0</v>
      </c>
      <c r="K128" s="148" t="s">
        <v>1050</v>
      </c>
      <c r="L128" s="30"/>
      <c r="M128" s="153" t="s">
        <v>1</v>
      </c>
      <c r="N128" s="154" t="s">
        <v>40</v>
      </c>
      <c r="O128" s="49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AR128" s="16" t="s">
        <v>1051</v>
      </c>
      <c r="AT128" s="16" t="s">
        <v>145</v>
      </c>
      <c r="AU128" s="16" t="s">
        <v>78</v>
      </c>
      <c r="AY128" s="16" t="s">
        <v>143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6" t="s">
        <v>76</v>
      </c>
      <c r="BK128" s="157">
        <f>ROUND(I128*H128,2)</f>
        <v>0</v>
      </c>
      <c r="BL128" s="16" t="s">
        <v>1051</v>
      </c>
      <c r="BM128" s="16" t="s">
        <v>1114</v>
      </c>
    </row>
    <row r="129" spans="2:47" s="1" customFormat="1" ht="19.5">
      <c r="B129" s="30"/>
      <c r="D129" s="158" t="s">
        <v>152</v>
      </c>
      <c r="F129" s="159" t="s">
        <v>1115</v>
      </c>
      <c r="I129" s="91"/>
      <c r="L129" s="30"/>
      <c r="M129" s="160"/>
      <c r="N129" s="49"/>
      <c r="O129" s="49"/>
      <c r="P129" s="49"/>
      <c r="Q129" s="49"/>
      <c r="R129" s="49"/>
      <c r="S129" s="49"/>
      <c r="T129" s="50"/>
      <c r="AT129" s="16" t="s">
        <v>152</v>
      </c>
      <c r="AU129" s="16" t="s">
        <v>78</v>
      </c>
    </row>
    <row r="130" spans="2:65" s="1" customFormat="1" ht="16.5" customHeight="1">
      <c r="B130" s="145"/>
      <c r="C130" s="146" t="s">
        <v>355</v>
      </c>
      <c r="D130" s="146" t="s">
        <v>145</v>
      </c>
      <c r="E130" s="147" t="s">
        <v>1116</v>
      </c>
      <c r="F130" s="148" t="s">
        <v>1117</v>
      </c>
      <c r="G130" s="149" t="s">
        <v>619</v>
      </c>
      <c r="H130" s="150">
        <v>1</v>
      </c>
      <c r="I130" s="151"/>
      <c r="J130" s="152">
        <f>ROUND(I130*H130,2)</f>
        <v>0</v>
      </c>
      <c r="K130" s="148" t="s">
        <v>1</v>
      </c>
      <c r="L130" s="30"/>
      <c r="M130" s="153" t="s">
        <v>1</v>
      </c>
      <c r="N130" s="154" t="s">
        <v>40</v>
      </c>
      <c r="O130" s="49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AR130" s="16" t="s">
        <v>150</v>
      </c>
      <c r="AT130" s="16" t="s">
        <v>145</v>
      </c>
      <c r="AU130" s="16" t="s">
        <v>78</v>
      </c>
      <c r="AY130" s="16" t="s">
        <v>143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6" t="s">
        <v>76</v>
      </c>
      <c r="BK130" s="157">
        <f>ROUND(I130*H130,2)</f>
        <v>0</v>
      </c>
      <c r="BL130" s="16" t="s">
        <v>150</v>
      </c>
      <c r="BM130" s="16" t="s">
        <v>1118</v>
      </c>
    </row>
    <row r="131" spans="2:47" s="1" customFormat="1" ht="58.5">
      <c r="B131" s="30"/>
      <c r="D131" s="158" t="s">
        <v>152</v>
      </c>
      <c r="F131" s="159" t="s">
        <v>1119</v>
      </c>
      <c r="I131" s="91"/>
      <c r="L131" s="30"/>
      <c r="M131" s="160"/>
      <c r="N131" s="49"/>
      <c r="O131" s="49"/>
      <c r="P131" s="49"/>
      <c r="Q131" s="49"/>
      <c r="R131" s="49"/>
      <c r="S131" s="49"/>
      <c r="T131" s="50"/>
      <c r="AT131" s="16" t="s">
        <v>152</v>
      </c>
      <c r="AU131" s="16" t="s">
        <v>78</v>
      </c>
    </row>
    <row r="132" spans="2:65" s="1" customFormat="1" ht="16.5" customHeight="1">
      <c r="B132" s="145"/>
      <c r="C132" s="146" t="s">
        <v>359</v>
      </c>
      <c r="D132" s="146" t="s">
        <v>145</v>
      </c>
      <c r="E132" s="147" t="s">
        <v>1120</v>
      </c>
      <c r="F132" s="148" t="s">
        <v>1121</v>
      </c>
      <c r="G132" s="149" t="s">
        <v>619</v>
      </c>
      <c r="H132" s="150">
        <v>1</v>
      </c>
      <c r="I132" s="151"/>
      <c r="J132" s="152">
        <f>ROUND(I132*H132,2)</f>
        <v>0</v>
      </c>
      <c r="K132" s="148" t="s">
        <v>1</v>
      </c>
      <c r="L132" s="30"/>
      <c r="M132" s="153" t="s">
        <v>1</v>
      </c>
      <c r="N132" s="154" t="s">
        <v>40</v>
      </c>
      <c r="O132" s="49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AR132" s="16" t="s">
        <v>150</v>
      </c>
      <c r="AT132" s="16" t="s">
        <v>145</v>
      </c>
      <c r="AU132" s="16" t="s">
        <v>78</v>
      </c>
      <c r="AY132" s="16" t="s">
        <v>143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6" t="s">
        <v>76</v>
      </c>
      <c r="BK132" s="157">
        <f>ROUND(I132*H132,2)</f>
        <v>0</v>
      </c>
      <c r="BL132" s="16" t="s">
        <v>150</v>
      </c>
      <c r="BM132" s="16" t="s">
        <v>1122</v>
      </c>
    </row>
    <row r="133" spans="2:47" s="1" customFormat="1" ht="11.25">
      <c r="B133" s="30"/>
      <c r="D133" s="158" t="s">
        <v>152</v>
      </c>
      <c r="F133" s="159" t="s">
        <v>1123</v>
      </c>
      <c r="I133" s="91"/>
      <c r="L133" s="30"/>
      <c r="M133" s="160"/>
      <c r="N133" s="49"/>
      <c r="O133" s="49"/>
      <c r="P133" s="49"/>
      <c r="Q133" s="49"/>
      <c r="R133" s="49"/>
      <c r="S133" s="49"/>
      <c r="T133" s="50"/>
      <c r="AT133" s="16" t="s">
        <v>152</v>
      </c>
      <c r="AU133" s="16" t="s">
        <v>78</v>
      </c>
    </row>
    <row r="134" spans="2:65" s="1" customFormat="1" ht="22.5" customHeight="1">
      <c r="B134" s="145"/>
      <c r="C134" s="146" t="s">
        <v>364</v>
      </c>
      <c r="D134" s="146" t="s">
        <v>145</v>
      </c>
      <c r="E134" s="147" t="s">
        <v>1124</v>
      </c>
      <c r="F134" s="148" t="s">
        <v>1125</v>
      </c>
      <c r="G134" s="149" t="s">
        <v>1126</v>
      </c>
      <c r="H134" s="150">
        <v>1</v>
      </c>
      <c r="I134" s="151"/>
      <c r="J134" s="152">
        <f>ROUND(I134*H134,2)</f>
        <v>0</v>
      </c>
      <c r="K134" s="148" t="s">
        <v>1</v>
      </c>
      <c r="L134" s="30"/>
      <c r="M134" s="153" t="s">
        <v>1</v>
      </c>
      <c r="N134" s="154" t="s">
        <v>40</v>
      </c>
      <c r="O134" s="49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AR134" s="16" t="s">
        <v>150</v>
      </c>
      <c r="AT134" s="16" t="s">
        <v>145</v>
      </c>
      <c r="AU134" s="16" t="s">
        <v>78</v>
      </c>
      <c r="AY134" s="16" t="s">
        <v>143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6" t="s">
        <v>76</v>
      </c>
      <c r="BK134" s="157">
        <f>ROUND(I134*H134,2)</f>
        <v>0</v>
      </c>
      <c r="BL134" s="16" t="s">
        <v>150</v>
      </c>
      <c r="BM134" s="16" t="s">
        <v>1127</v>
      </c>
    </row>
    <row r="135" spans="2:47" s="1" customFormat="1" ht="19.5">
      <c r="B135" s="30"/>
      <c r="D135" s="158" t="s">
        <v>152</v>
      </c>
      <c r="F135" s="159" t="s">
        <v>1128</v>
      </c>
      <c r="I135" s="91"/>
      <c r="L135" s="30"/>
      <c r="M135" s="160"/>
      <c r="N135" s="49"/>
      <c r="O135" s="49"/>
      <c r="P135" s="49"/>
      <c r="Q135" s="49"/>
      <c r="R135" s="49"/>
      <c r="S135" s="49"/>
      <c r="T135" s="50"/>
      <c r="AT135" s="16" t="s">
        <v>152</v>
      </c>
      <c r="AU135" s="16" t="s">
        <v>78</v>
      </c>
    </row>
    <row r="136" spans="2:63" s="11" customFormat="1" ht="22.9" customHeight="1">
      <c r="B136" s="132"/>
      <c r="D136" s="133" t="s">
        <v>68</v>
      </c>
      <c r="E136" s="143" t="s">
        <v>1129</v>
      </c>
      <c r="F136" s="143" t="s">
        <v>1130</v>
      </c>
      <c r="I136" s="135"/>
      <c r="J136" s="144">
        <f>BK136</f>
        <v>0</v>
      </c>
      <c r="L136" s="132"/>
      <c r="M136" s="137"/>
      <c r="N136" s="138"/>
      <c r="O136" s="138"/>
      <c r="P136" s="139">
        <f>P137+P159</f>
        <v>0</v>
      </c>
      <c r="Q136" s="138"/>
      <c r="R136" s="139">
        <f>R137+R159</f>
        <v>0</v>
      </c>
      <c r="S136" s="138"/>
      <c r="T136" s="140">
        <f>T137+T159</f>
        <v>0</v>
      </c>
      <c r="AR136" s="133" t="s">
        <v>76</v>
      </c>
      <c r="AT136" s="141" t="s">
        <v>68</v>
      </c>
      <c r="AU136" s="141" t="s">
        <v>76</v>
      </c>
      <c r="AY136" s="133" t="s">
        <v>143</v>
      </c>
      <c r="BK136" s="142">
        <f>BK137+BK159</f>
        <v>0</v>
      </c>
    </row>
    <row r="137" spans="2:63" s="11" customFormat="1" ht="20.85" customHeight="1">
      <c r="B137" s="132"/>
      <c r="D137" s="133" t="s">
        <v>68</v>
      </c>
      <c r="E137" s="143" t="s">
        <v>1131</v>
      </c>
      <c r="F137" s="143" t="s">
        <v>1132</v>
      </c>
      <c r="I137" s="135"/>
      <c r="J137" s="144">
        <f>BK137</f>
        <v>0</v>
      </c>
      <c r="L137" s="132"/>
      <c r="M137" s="137"/>
      <c r="N137" s="138"/>
      <c r="O137" s="138"/>
      <c r="P137" s="139">
        <f>SUM(P138:P158)</f>
        <v>0</v>
      </c>
      <c r="Q137" s="138"/>
      <c r="R137" s="139">
        <f>SUM(R138:R158)</f>
        <v>0</v>
      </c>
      <c r="S137" s="138"/>
      <c r="T137" s="140">
        <f>SUM(T138:T158)</f>
        <v>0</v>
      </c>
      <c r="AR137" s="133" t="s">
        <v>76</v>
      </c>
      <c r="AT137" s="141" t="s">
        <v>68</v>
      </c>
      <c r="AU137" s="141" t="s">
        <v>78</v>
      </c>
      <c r="AY137" s="133" t="s">
        <v>143</v>
      </c>
      <c r="BK137" s="142">
        <f>SUM(BK138:BK158)</f>
        <v>0</v>
      </c>
    </row>
    <row r="138" spans="2:65" s="1" customFormat="1" ht="16.5" customHeight="1">
      <c r="B138" s="145"/>
      <c r="C138" s="146" t="s">
        <v>7</v>
      </c>
      <c r="D138" s="146" t="s">
        <v>145</v>
      </c>
      <c r="E138" s="147" t="s">
        <v>1133</v>
      </c>
      <c r="F138" s="148" t="s">
        <v>1134</v>
      </c>
      <c r="G138" s="149" t="s">
        <v>350</v>
      </c>
      <c r="H138" s="150">
        <v>12</v>
      </c>
      <c r="I138" s="151"/>
      <c r="J138" s="152">
        <f>ROUND(I138*H138,2)</f>
        <v>0</v>
      </c>
      <c r="K138" s="148" t="s">
        <v>1</v>
      </c>
      <c r="L138" s="30"/>
      <c r="M138" s="153" t="s">
        <v>1</v>
      </c>
      <c r="N138" s="154" t="s">
        <v>40</v>
      </c>
      <c r="O138" s="49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AR138" s="16" t="s">
        <v>150</v>
      </c>
      <c r="AT138" s="16" t="s">
        <v>145</v>
      </c>
      <c r="AU138" s="16" t="s">
        <v>86</v>
      </c>
      <c r="AY138" s="16" t="s">
        <v>143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6" t="s">
        <v>76</v>
      </c>
      <c r="BK138" s="157">
        <f>ROUND(I138*H138,2)</f>
        <v>0</v>
      </c>
      <c r="BL138" s="16" t="s">
        <v>150</v>
      </c>
      <c r="BM138" s="16" t="s">
        <v>1135</v>
      </c>
    </row>
    <row r="139" spans="2:47" s="1" customFormat="1" ht="11.25">
      <c r="B139" s="30"/>
      <c r="D139" s="158" t="s">
        <v>152</v>
      </c>
      <c r="F139" s="159" t="s">
        <v>1134</v>
      </c>
      <c r="I139" s="91"/>
      <c r="L139" s="30"/>
      <c r="M139" s="160"/>
      <c r="N139" s="49"/>
      <c r="O139" s="49"/>
      <c r="P139" s="49"/>
      <c r="Q139" s="49"/>
      <c r="R139" s="49"/>
      <c r="S139" s="49"/>
      <c r="T139" s="50"/>
      <c r="AT139" s="16" t="s">
        <v>152</v>
      </c>
      <c r="AU139" s="16" t="s">
        <v>86</v>
      </c>
    </row>
    <row r="140" spans="2:51" s="13" customFormat="1" ht="11.25">
      <c r="B140" s="170"/>
      <c r="D140" s="158" t="s">
        <v>156</v>
      </c>
      <c r="E140" s="171" t="s">
        <v>1</v>
      </c>
      <c r="F140" s="172" t="s">
        <v>1136</v>
      </c>
      <c r="H140" s="171" t="s">
        <v>1</v>
      </c>
      <c r="I140" s="173"/>
      <c r="L140" s="170"/>
      <c r="M140" s="174"/>
      <c r="N140" s="175"/>
      <c r="O140" s="175"/>
      <c r="P140" s="175"/>
      <c r="Q140" s="175"/>
      <c r="R140" s="175"/>
      <c r="S140" s="175"/>
      <c r="T140" s="176"/>
      <c r="AT140" s="171" t="s">
        <v>156</v>
      </c>
      <c r="AU140" s="171" t="s">
        <v>86</v>
      </c>
      <c r="AV140" s="13" t="s">
        <v>76</v>
      </c>
      <c r="AW140" s="13" t="s">
        <v>32</v>
      </c>
      <c r="AX140" s="13" t="s">
        <v>69</v>
      </c>
      <c r="AY140" s="171" t="s">
        <v>143</v>
      </c>
    </row>
    <row r="141" spans="2:51" s="12" customFormat="1" ht="11.25">
      <c r="B141" s="162"/>
      <c r="D141" s="158" t="s">
        <v>156</v>
      </c>
      <c r="E141" s="163" t="s">
        <v>1</v>
      </c>
      <c r="F141" s="164" t="s">
        <v>177</v>
      </c>
      <c r="H141" s="165">
        <v>6</v>
      </c>
      <c r="I141" s="166"/>
      <c r="L141" s="162"/>
      <c r="M141" s="167"/>
      <c r="N141" s="168"/>
      <c r="O141" s="168"/>
      <c r="P141" s="168"/>
      <c r="Q141" s="168"/>
      <c r="R141" s="168"/>
      <c r="S141" s="168"/>
      <c r="T141" s="169"/>
      <c r="AT141" s="163" t="s">
        <v>156</v>
      </c>
      <c r="AU141" s="163" t="s">
        <v>86</v>
      </c>
      <c r="AV141" s="12" t="s">
        <v>78</v>
      </c>
      <c r="AW141" s="12" t="s">
        <v>32</v>
      </c>
      <c r="AX141" s="12" t="s">
        <v>69</v>
      </c>
      <c r="AY141" s="163" t="s">
        <v>143</v>
      </c>
    </row>
    <row r="142" spans="2:51" s="13" customFormat="1" ht="11.25">
      <c r="B142" s="170"/>
      <c r="D142" s="158" t="s">
        <v>156</v>
      </c>
      <c r="E142" s="171" t="s">
        <v>1</v>
      </c>
      <c r="F142" s="172" t="s">
        <v>1137</v>
      </c>
      <c r="H142" s="171" t="s">
        <v>1</v>
      </c>
      <c r="I142" s="173"/>
      <c r="L142" s="170"/>
      <c r="M142" s="174"/>
      <c r="N142" s="175"/>
      <c r="O142" s="175"/>
      <c r="P142" s="175"/>
      <c r="Q142" s="175"/>
      <c r="R142" s="175"/>
      <c r="S142" s="175"/>
      <c r="T142" s="176"/>
      <c r="AT142" s="171" t="s">
        <v>156</v>
      </c>
      <c r="AU142" s="171" t="s">
        <v>86</v>
      </c>
      <c r="AV142" s="13" t="s">
        <v>76</v>
      </c>
      <c r="AW142" s="13" t="s">
        <v>32</v>
      </c>
      <c r="AX142" s="13" t="s">
        <v>69</v>
      </c>
      <c r="AY142" s="171" t="s">
        <v>143</v>
      </c>
    </row>
    <row r="143" spans="2:51" s="12" customFormat="1" ht="11.25">
      <c r="B143" s="162"/>
      <c r="D143" s="158" t="s">
        <v>156</v>
      </c>
      <c r="E143" s="163" t="s">
        <v>1</v>
      </c>
      <c r="F143" s="164" t="s">
        <v>177</v>
      </c>
      <c r="H143" s="165">
        <v>6</v>
      </c>
      <c r="I143" s="166"/>
      <c r="L143" s="162"/>
      <c r="M143" s="167"/>
      <c r="N143" s="168"/>
      <c r="O143" s="168"/>
      <c r="P143" s="168"/>
      <c r="Q143" s="168"/>
      <c r="R143" s="168"/>
      <c r="S143" s="168"/>
      <c r="T143" s="169"/>
      <c r="AT143" s="163" t="s">
        <v>156</v>
      </c>
      <c r="AU143" s="163" t="s">
        <v>86</v>
      </c>
      <c r="AV143" s="12" t="s">
        <v>78</v>
      </c>
      <c r="AW143" s="12" t="s">
        <v>32</v>
      </c>
      <c r="AX143" s="12" t="s">
        <v>69</v>
      </c>
      <c r="AY143" s="163" t="s">
        <v>143</v>
      </c>
    </row>
    <row r="144" spans="2:51" s="14" customFormat="1" ht="11.25">
      <c r="B144" s="183"/>
      <c r="D144" s="158" t="s">
        <v>156</v>
      </c>
      <c r="E144" s="184" t="s">
        <v>1</v>
      </c>
      <c r="F144" s="185" t="s">
        <v>422</v>
      </c>
      <c r="H144" s="186">
        <v>12</v>
      </c>
      <c r="I144" s="187"/>
      <c r="L144" s="183"/>
      <c r="M144" s="188"/>
      <c r="N144" s="189"/>
      <c r="O144" s="189"/>
      <c r="P144" s="189"/>
      <c r="Q144" s="189"/>
      <c r="R144" s="189"/>
      <c r="S144" s="189"/>
      <c r="T144" s="190"/>
      <c r="AT144" s="184" t="s">
        <v>156</v>
      </c>
      <c r="AU144" s="184" t="s">
        <v>86</v>
      </c>
      <c r="AV144" s="14" t="s">
        <v>150</v>
      </c>
      <c r="AW144" s="14" t="s">
        <v>32</v>
      </c>
      <c r="AX144" s="14" t="s">
        <v>76</v>
      </c>
      <c r="AY144" s="184" t="s">
        <v>143</v>
      </c>
    </row>
    <row r="145" spans="2:65" s="1" customFormat="1" ht="16.5" customHeight="1">
      <c r="B145" s="145"/>
      <c r="C145" s="146" t="s">
        <v>378</v>
      </c>
      <c r="D145" s="146" t="s">
        <v>145</v>
      </c>
      <c r="E145" s="147" t="s">
        <v>1138</v>
      </c>
      <c r="F145" s="148" t="s">
        <v>1139</v>
      </c>
      <c r="G145" s="149" t="s">
        <v>381</v>
      </c>
      <c r="H145" s="150">
        <v>188</v>
      </c>
      <c r="I145" s="151"/>
      <c r="J145" s="152">
        <f>ROUND(I145*H145,2)</f>
        <v>0</v>
      </c>
      <c r="K145" s="148" t="s">
        <v>1</v>
      </c>
      <c r="L145" s="30"/>
      <c r="M145" s="153" t="s">
        <v>1</v>
      </c>
      <c r="N145" s="154" t="s">
        <v>40</v>
      </c>
      <c r="O145" s="49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AR145" s="16" t="s">
        <v>150</v>
      </c>
      <c r="AT145" s="16" t="s">
        <v>145</v>
      </c>
      <c r="AU145" s="16" t="s">
        <v>86</v>
      </c>
      <c r="AY145" s="16" t="s">
        <v>143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6" t="s">
        <v>76</v>
      </c>
      <c r="BK145" s="157">
        <f>ROUND(I145*H145,2)</f>
        <v>0</v>
      </c>
      <c r="BL145" s="16" t="s">
        <v>150</v>
      </c>
      <c r="BM145" s="16" t="s">
        <v>1140</v>
      </c>
    </row>
    <row r="146" spans="2:47" s="1" customFormat="1" ht="11.25">
      <c r="B146" s="30"/>
      <c r="D146" s="158" t="s">
        <v>152</v>
      </c>
      <c r="F146" s="159" t="s">
        <v>1139</v>
      </c>
      <c r="I146" s="91"/>
      <c r="L146" s="30"/>
      <c r="M146" s="160"/>
      <c r="N146" s="49"/>
      <c r="O146" s="49"/>
      <c r="P146" s="49"/>
      <c r="Q146" s="49"/>
      <c r="R146" s="49"/>
      <c r="S146" s="49"/>
      <c r="T146" s="50"/>
      <c r="AT146" s="16" t="s">
        <v>152</v>
      </c>
      <c r="AU146" s="16" t="s">
        <v>86</v>
      </c>
    </row>
    <row r="147" spans="2:51" s="13" customFormat="1" ht="11.25">
      <c r="B147" s="170"/>
      <c r="D147" s="158" t="s">
        <v>156</v>
      </c>
      <c r="E147" s="171" t="s">
        <v>1</v>
      </c>
      <c r="F147" s="172" t="s">
        <v>1136</v>
      </c>
      <c r="H147" s="171" t="s">
        <v>1</v>
      </c>
      <c r="I147" s="173"/>
      <c r="L147" s="170"/>
      <c r="M147" s="174"/>
      <c r="N147" s="175"/>
      <c r="O147" s="175"/>
      <c r="P147" s="175"/>
      <c r="Q147" s="175"/>
      <c r="R147" s="175"/>
      <c r="S147" s="175"/>
      <c r="T147" s="176"/>
      <c r="AT147" s="171" t="s">
        <v>156</v>
      </c>
      <c r="AU147" s="171" t="s">
        <v>86</v>
      </c>
      <c r="AV147" s="13" t="s">
        <v>76</v>
      </c>
      <c r="AW147" s="13" t="s">
        <v>32</v>
      </c>
      <c r="AX147" s="13" t="s">
        <v>69</v>
      </c>
      <c r="AY147" s="171" t="s">
        <v>143</v>
      </c>
    </row>
    <row r="148" spans="2:51" s="12" customFormat="1" ht="11.25">
      <c r="B148" s="162"/>
      <c r="D148" s="158" t="s">
        <v>156</v>
      </c>
      <c r="E148" s="163" t="s">
        <v>1</v>
      </c>
      <c r="F148" s="164" t="s">
        <v>1141</v>
      </c>
      <c r="H148" s="165">
        <v>94</v>
      </c>
      <c r="I148" s="166"/>
      <c r="L148" s="162"/>
      <c r="M148" s="167"/>
      <c r="N148" s="168"/>
      <c r="O148" s="168"/>
      <c r="P148" s="168"/>
      <c r="Q148" s="168"/>
      <c r="R148" s="168"/>
      <c r="S148" s="168"/>
      <c r="T148" s="169"/>
      <c r="AT148" s="163" t="s">
        <v>156</v>
      </c>
      <c r="AU148" s="163" t="s">
        <v>86</v>
      </c>
      <c r="AV148" s="12" t="s">
        <v>78</v>
      </c>
      <c r="AW148" s="12" t="s">
        <v>32</v>
      </c>
      <c r="AX148" s="12" t="s">
        <v>69</v>
      </c>
      <c r="AY148" s="163" t="s">
        <v>143</v>
      </c>
    </row>
    <row r="149" spans="2:51" s="13" customFormat="1" ht="11.25">
      <c r="B149" s="170"/>
      <c r="D149" s="158" t="s">
        <v>156</v>
      </c>
      <c r="E149" s="171" t="s">
        <v>1</v>
      </c>
      <c r="F149" s="172" t="s">
        <v>1137</v>
      </c>
      <c r="H149" s="171" t="s">
        <v>1</v>
      </c>
      <c r="I149" s="173"/>
      <c r="L149" s="170"/>
      <c r="M149" s="174"/>
      <c r="N149" s="175"/>
      <c r="O149" s="175"/>
      <c r="P149" s="175"/>
      <c r="Q149" s="175"/>
      <c r="R149" s="175"/>
      <c r="S149" s="175"/>
      <c r="T149" s="176"/>
      <c r="AT149" s="171" t="s">
        <v>156</v>
      </c>
      <c r="AU149" s="171" t="s">
        <v>86</v>
      </c>
      <c r="AV149" s="13" t="s">
        <v>76</v>
      </c>
      <c r="AW149" s="13" t="s">
        <v>32</v>
      </c>
      <c r="AX149" s="13" t="s">
        <v>69</v>
      </c>
      <c r="AY149" s="171" t="s">
        <v>143</v>
      </c>
    </row>
    <row r="150" spans="2:51" s="12" customFormat="1" ht="11.25">
      <c r="B150" s="162"/>
      <c r="D150" s="158" t="s">
        <v>156</v>
      </c>
      <c r="E150" s="163" t="s">
        <v>1</v>
      </c>
      <c r="F150" s="164" t="s">
        <v>1141</v>
      </c>
      <c r="H150" s="165">
        <v>94</v>
      </c>
      <c r="I150" s="166"/>
      <c r="L150" s="162"/>
      <c r="M150" s="167"/>
      <c r="N150" s="168"/>
      <c r="O150" s="168"/>
      <c r="P150" s="168"/>
      <c r="Q150" s="168"/>
      <c r="R150" s="168"/>
      <c r="S150" s="168"/>
      <c r="T150" s="169"/>
      <c r="AT150" s="163" t="s">
        <v>156</v>
      </c>
      <c r="AU150" s="163" t="s">
        <v>86</v>
      </c>
      <c r="AV150" s="12" t="s">
        <v>78</v>
      </c>
      <c r="AW150" s="12" t="s">
        <v>32</v>
      </c>
      <c r="AX150" s="12" t="s">
        <v>69</v>
      </c>
      <c r="AY150" s="163" t="s">
        <v>143</v>
      </c>
    </row>
    <row r="151" spans="2:51" s="14" customFormat="1" ht="11.25">
      <c r="B151" s="183"/>
      <c r="D151" s="158" t="s">
        <v>156</v>
      </c>
      <c r="E151" s="184" t="s">
        <v>1</v>
      </c>
      <c r="F151" s="185" t="s">
        <v>422</v>
      </c>
      <c r="H151" s="186">
        <v>188</v>
      </c>
      <c r="I151" s="187"/>
      <c r="L151" s="183"/>
      <c r="M151" s="188"/>
      <c r="N151" s="189"/>
      <c r="O151" s="189"/>
      <c r="P151" s="189"/>
      <c r="Q151" s="189"/>
      <c r="R151" s="189"/>
      <c r="S151" s="189"/>
      <c r="T151" s="190"/>
      <c r="AT151" s="184" t="s">
        <v>156</v>
      </c>
      <c r="AU151" s="184" t="s">
        <v>86</v>
      </c>
      <c r="AV151" s="14" t="s">
        <v>150</v>
      </c>
      <c r="AW151" s="14" t="s">
        <v>32</v>
      </c>
      <c r="AX151" s="14" t="s">
        <v>76</v>
      </c>
      <c r="AY151" s="184" t="s">
        <v>143</v>
      </c>
    </row>
    <row r="152" spans="2:65" s="1" customFormat="1" ht="16.5" customHeight="1">
      <c r="B152" s="145"/>
      <c r="C152" s="146" t="s">
        <v>387</v>
      </c>
      <c r="D152" s="146" t="s">
        <v>145</v>
      </c>
      <c r="E152" s="147" t="s">
        <v>1142</v>
      </c>
      <c r="F152" s="148" t="s">
        <v>1143</v>
      </c>
      <c r="G152" s="149" t="s">
        <v>222</v>
      </c>
      <c r="H152" s="150">
        <v>1500</v>
      </c>
      <c r="I152" s="151"/>
      <c r="J152" s="152">
        <f>ROUND(I152*H152,2)</f>
        <v>0</v>
      </c>
      <c r="K152" s="148" t="s">
        <v>1</v>
      </c>
      <c r="L152" s="30"/>
      <c r="M152" s="153" t="s">
        <v>1</v>
      </c>
      <c r="N152" s="154" t="s">
        <v>40</v>
      </c>
      <c r="O152" s="49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AR152" s="16" t="s">
        <v>150</v>
      </c>
      <c r="AT152" s="16" t="s">
        <v>145</v>
      </c>
      <c r="AU152" s="16" t="s">
        <v>86</v>
      </c>
      <c r="AY152" s="16" t="s">
        <v>143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6" t="s">
        <v>76</v>
      </c>
      <c r="BK152" s="157">
        <f>ROUND(I152*H152,2)</f>
        <v>0</v>
      </c>
      <c r="BL152" s="16" t="s">
        <v>150</v>
      </c>
      <c r="BM152" s="16" t="s">
        <v>1144</v>
      </c>
    </row>
    <row r="153" spans="2:47" s="1" customFormat="1" ht="11.25">
      <c r="B153" s="30"/>
      <c r="D153" s="158" t="s">
        <v>152</v>
      </c>
      <c r="F153" s="159" t="s">
        <v>1143</v>
      </c>
      <c r="I153" s="91"/>
      <c r="L153" s="30"/>
      <c r="M153" s="160"/>
      <c r="N153" s="49"/>
      <c r="O153" s="49"/>
      <c r="P153" s="49"/>
      <c r="Q153" s="49"/>
      <c r="R153" s="49"/>
      <c r="S153" s="49"/>
      <c r="T153" s="50"/>
      <c r="AT153" s="16" t="s">
        <v>152</v>
      </c>
      <c r="AU153" s="16" t="s">
        <v>86</v>
      </c>
    </row>
    <row r="154" spans="2:51" s="13" customFormat="1" ht="11.25">
      <c r="B154" s="170"/>
      <c r="D154" s="158" t="s">
        <v>156</v>
      </c>
      <c r="E154" s="171" t="s">
        <v>1</v>
      </c>
      <c r="F154" s="172" t="s">
        <v>1136</v>
      </c>
      <c r="H154" s="171" t="s">
        <v>1</v>
      </c>
      <c r="I154" s="173"/>
      <c r="L154" s="170"/>
      <c r="M154" s="174"/>
      <c r="N154" s="175"/>
      <c r="O154" s="175"/>
      <c r="P154" s="175"/>
      <c r="Q154" s="175"/>
      <c r="R154" s="175"/>
      <c r="S154" s="175"/>
      <c r="T154" s="176"/>
      <c r="AT154" s="171" t="s">
        <v>156</v>
      </c>
      <c r="AU154" s="171" t="s">
        <v>86</v>
      </c>
      <c r="AV154" s="13" t="s">
        <v>76</v>
      </c>
      <c r="AW154" s="13" t="s">
        <v>32</v>
      </c>
      <c r="AX154" s="13" t="s">
        <v>69</v>
      </c>
      <c r="AY154" s="171" t="s">
        <v>143</v>
      </c>
    </row>
    <row r="155" spans="2:51" s="12" customFormat="1" ht="11.25">
      <c r="B155" s="162"/>
      <c r="D155" s="158" t="s">
        <v>156</v>
      </c>
      <c r="E155" s="163" t="s">
        <v>1</v>
      </c>
      <c r="F155" s="164" t="s">
        <v>369</v>
      </c>
      <c r="H155" s="165">
        <v>750</v>
      </c>
      <c r="I155" s="166"/>
      <c r="L155" s="162"/>
      <c r="M155" s="167"/>
      <c r="N155" s="168"/>
      <c r="O155" s="168"/>
      <c r="P155" s="168"/>
      <c r="Q155" s="168"/>
      <c r="R155" s="168"/>
      <c r="S155" s="168"/>
      <c r="T155" s="169"/>
      <c r="AT155" s="163" t="s">
        <v>156</v>
      </c>
      <c r="AU155" s="163" t="s">
        <v>86</v>
      </c>
      <c r="AV155" s="12" t="s">
        <v>78</v>
      </c>
      <c r="AW155" s="12" t="s">
        <v>32</v>
      </c>
      <c r="AX155" s="12" t="s">
        <v>69</v>
      </c>
      <c r="AY155" s="163" t="s">
        <v>143</v>
      </c>
    </row>
    <row r="156" spans="2:51" s="13" customFormat="1" ht="11.25">
      <c r="B156" s="170"/>
      <c r="D156" s="158" t="s">
        <v>156</v>
      </c>
      <c r="E156" s="171" t="s">
        <v>1</v>
      </c>
      <c r="F156" s="172" t="s">
        <v>1137</v>
      </c>
      <c r="H156" s="171" t="s">
        <v>1</v>
      </c>
      <c r="I156" s="173"/>
      <c r="L156" s="170"/>
      <c r="M156" s="174"/>
      <c r="N156" s="175"/>
      <c r="O156" s="175"/>
      <c r="P156" s="175"/>
      <c r="Q156" s="175"/>
      <c r="R156" s="175"/>
      <c r="S156" s="175"/>
      <c r="T156" s="176"/>
      <c r="AT156" s="171" t="s">
        <v>156</v>
      </c>
      <c r="AU156" s="171" t="s">
        <v>86</v>
      </c>
      <c r="AV156" s="13" t="s">
        <v>76</v>
      </c>
      <c r="AW156" s="13" t="s">
        <v>32</v>
      </c>
      <c r="AX156" s="13" t="s">
        <v>69</v>
      </c>
      <c r="AY156" s="171" t="s">
        <v>143</v>
      </c>
    </row>
    <row r="157" spans="2:51" s="12" customFormat="1" ht="11.25">
      <c r="B157" s="162"/>
      <c r="D157" s="158" t="s">
        <v>156</v>
      </c>
      <c r="E157" s="163" t="s">
        <v>1</v>
      </c>
      <c r="F157" s="164" t="s">
        <v>369</v>
      </c>
      <c r="H157" s="165">
        <v>750</v>
      </c>
      <c r="I157" s="166"/>
      <c r="L157" s="162"/>
      <c r="M157" s="167"/>
      <c r="N157" s="168"/>
      <c r="O157" s="168"/>
      <c r="P157" s="168"/>
      <c r="Q157" s="168"/>
      <c r="R157" s="168"/>
      <c r="S157" s="168"/>
      <c r="T157" s="169"/>
      <c r="AT157" s="163" t="s">
        <v>156</v>
      </c>
      <c r="AU157" s="163" t="s">
        <v>86</v>
      </c>
      <c r="AV157" s="12" t="s">
        <v>78</v>
      </c>
      <c r="AW157" s="12" t="s">
        <v>32</v>
      </c>
      <c r="AX157" s="12" t="s">
        <v>69</v>
      </c>
      <c r="AY157" s="163" t="s">
        <v>143</v>
      </c>
    </row>
    <row r="158" spans="2:51" s="14" customFormat="1" ht="11.25">
      <c r="B158" s="183"/>
      <c r="D158" s="158" t="s">
        <v>156</v>
      </c>
      <c r="E158" s="184" t="s">
        <v>1</v>
      </c>
      <c r="F158" s="185" t="s">
        <v>422</v>
      </c>
      <c r="H158" s="186">
        <v>1500</v>
      </c>
      <c r="I158" s="187"/>
      <c r="L158" s="183"/>
      <c r="M158" s="188"/>
      <c r="N158" s="189"/>
      <c r="O158" s="189"/>
      <c r="P158" s="189"/>
      <c r="Q158" s="189"/>
      <c r="R158" s="189"/>
      <c r="S158" s="189"/>
      <c r="T158" s="190"/>
      <c r="AT158" s="184" t="s">
        <v>156</v>
      </c>
      <c r="AU158" s="184" t="s">
        <v>86</v>
      </c>
      <c r="AV158" s="14" t="s">
        <v>150</v>
      </c>
      <c r="AW158" s="14" t="s">
        <v>32</v>
      </c>
      <c r="AX158" s="14" t="s">
        <v>76</v>
      </c>
      <c r="AY158" s="184" t="s">
        <v>143</v>
      </c>
    </row>
    <row r="159" spans="2:63" s="11" customFormat="1" ht="20.85" customHeight="1">
      <c r="B159" s="132"/>
      <c r="D159" s="133" t="s">
        <v>68</v>
      </c>
      <c r="E159" s="143" t="s">
        <v>1145</v>
      </c>
      <c r="F159" s="143" t="s">
        <v>1146</v>
      </c>
      <c r="I159" s="135"/>
      <c r="J159" s="144">
        <f>BK159</f>
        <v>0</v>
      </c>
      <c r="L159" s="132"/>
      <c r="M159" s="137"/>
      <c r="N159" s="138"/>
      <c r="O159" s="138"/>
      <c r="P159" s="139">
        <f>SUM(P160:P167)</f>
        <v>0</v>
      </c>
      <c r="Q159" s="138"/>
      <c r="R159" s="139">
        <f>SUM(R160:R167)</f>
        <v>0</v>
      </c>
      <c r="S159" s="138"/>
      <c r="T159" s="140">
        <f>SUM(T160:T167)</f>
        <v>0</v>
      </c>
      <c r="AR159" s="133" t="s">
        <v>76</v>
      </c>
      <c r="AT159" s="141" t="s">
        <v>68</v>
      </c>
      <c r="AU159" s="141" t="s">
        <v>78</v>
      </c>
      <c r="AY159" s="133" t="s">
        <v>143</v>
      </c>
      <c r="BK159" s="142">
        <f>SUM(BK160:BK167)</f>
        <v>0</v>
      </c>
    </row>
    <row r="160" spans="2:65" s="1" customFormat="1" ht="16.5" customHeight="1">
      <c r="B160" s="145"/>
      <c r="C160" s="146" t="s">
        <v>393</v>
      </c>
      <c r="D160" s="146" t="s">
        <v>145</v>
      </c>
      <c r="E160" s="147" t="s">
        <v>1147</v>
      </c>
      <c r="F160" s="148" t="s">
        <v>1148</v>
      </c>
      <c r="G160" s="149" t="s">
        <v>350</v>
      </c>
      <c r="H160" s="150">
        <v>60</v>
      </c>
      <c r="I160" s="151"/>
      <c r="J160" s="152">
        <f>ROUND(I160*H160,2)</f>
        <v>0</v>
      </c>
      <c r="K160" s="148" t="s">
        <v>1</v>
      </c>
      <c r="L160" s="30"/>
      <c r="M160" s="153" t="s">
        <v>1</v>
      </c>
      <c r="N160" s="154" t="s">
        <v>40</v>
      </c>
      <c r="O160" s="49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AR160" s="16" t="s">
        <v>150</v>
      </c>
      <c r="AT160" s="16" t="s">
        <v>145</v>
      </c>
      <c r="AU160" s="16" t="s">
        <v>86</v>
      </c>
      <c r="AY160" s="16" t="s">
        <v>143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6" t="s">
        <v>76</v>
      </c>
      <c r="BK160" s="157">
        <f>ROUND(I160*H160,2)</f>
        <v>0</v>
      </c>
      <c r="BL160" s="16" t="s">
        <v>150</v>
      </c>
      <c r="BM160" s="16" t="s">
        <v>1149</v>
      </c>
    </row>
    <row r="161" spans="2:47" s="1" customFormat="1" ht="11.25">
      <c r="B161" s="30"/>
      <c r="D161" s="158" t="s">
        <v>152</v>
      </c>
      <c r="F161" s="159" t="s">
        <v>1148</v>
      </c>
      <c r="I161" s="91"/>
      <c r="L161" s="30"/>
      <c r="M161" s="160"/>
      <c r="N161" s="49"/>
      <c r="O161" s="49"/>
      <c r="P161" s="49"/>
      <c r="Q161" s="49"/>
      <c r="R161" s="49"/>
      <c r="S161" s="49"/>
      <c r="T161" s="50"/>
      <c r="AT161" s="16" t="s">
        <v>152</v>
      </c>
      <c r="AU161" s="16" t="s">
        <v>86</v>
      </c>
    </row>
    <row r="162" spans="2:65" s="1" customFormat="1" ht="16.5" customHeight="1">
      <c r="B162" s="145"/>
      <c r="C162" s="146" t="s">
        <v>283</v>
      </c>
      <c r="D162" s="146" t="s">
        <v>145</v>
      </c>
      <c r="E162" s="147" t="s">
        <v>1150</v>
      </c>
      <c r="F162" s="148" t="s">
        <v>1151</v>
      </c>
      <c r="G162" s="149" t="s">
        <v>350</v>
      </c>
      <c r="H162" s="150">
        <v>10</v>
      </c>
      <c r="I162" s="151"/>
      <c r="J162" s="152">
        <f>ROUND(I162*H162,2)</f>
        <v>0</v>
      </c>
      <c r="K162" s="148" t="s">
        <v>1</v>
      </c>
      <c r="L162" s="30"/>
      <c r="M162" s="153" t="s">
        <v>1</v>
      </c>
      <c r="N162" s="154" t="s">
        <v>40</v>
      </c>
      <c r="O162" s="49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AR162" s="16" t="s">
        <v>150</v>
      </c>
      <c r="AT162" s="16" t="s">
        <v>145</v>
      </c>
      <c r="AU162" s="16" t="s">
        <v>86</v>
      </c>
      <c r="AY162" s="16" t="s">
        <v>143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6" t="s">
        <v>76</v>
      </c>
      <c r="BK162" s="157">
        <f>ROUND(I162*H162,2)</f>
        <v>0</v>
      </c>
      <c r="BL162" s="16" t="s">
        <v>150</v>
      </c>
      <c r="BM162" s="16" t="s">
        <v>1152</v>
      </c>
    </row>
    <row r="163" spans="2:47" s="1" customFormat="1" ht="11.25">
      <c r="B163" s="30"/>
      <c r="D163" s="158" t="s">
        <v>152</v>
      </c>
      <c r="F163" s="159" t="s">
        <v>1151</v>
      </c>
      <c r="I163" s="91"/>
      <c r="L163" s="30"/>
      <c r="M163" s="160"/>
      <c r="N163" s="49"/>
      <c r="O163" s="49"/>
      <c r="P163" s="49"/>
      <c r="Q163" s="49"/>
      <c r="R163" s="49"/>
      <c r="S163" s="49"/>
      <c r="T163" s="50"/>
      <c r="AT163" s="16" t="s">
        <v>152</v>
      </c>
      <c r="AU163" s="16" t="s">
        <v>86</v>
      </c>
    </row>
    <row r="164" spans="2:65" s="1" customFormat="1" ht="16.5" customHeight="1">
      <c r="B164" s="145"/>
      <c r="C164" s="146" t="s">
        <v>483</v>
      </c>
      <c r="D164" s="146" t="s">
        <v>145</v>
      </c>
      <c r="E164" s="147" t="s">
        <v>1153</v>
      </c>
      <c r="F164" s="148" t="s">
        <v>1154</v>
      </c>
      <c r="G164" s="149" t="s">
        <v>290</v>
      </c>
      <c r="H164" s="150">
        <v>24</v>
      </c>
      <c r="I164" s="151"/>
      <c r="J164" s="152">
        <f>ROUND(I164*H164,2)</f>
        <v>0</v>
      </c>
      <c r="K164" s="148" t="s">
        <v>1</v>
      </c>
      <c r="L164" s="30"/>
      <c r="M164" s="153" t="s">
        <v>1</v>
      </c>
      <c r="N164" s="154" t="s">
        <v>40</v>
      </c>
      <c r="O164" s="49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AR164" s="16" t="s">
        <v>150</v>
      </c>
      <c r="AT164" s="16" t="s">
        <v>145</v>
      </c>
      <c r="AU164" s="16" t="s">
        <v>86</v>
      </c>
      <c r="AY164" s="16" t="s">
        <v>143</v>
      </c>
      <c r="BE164" s="157">
        <f>IF(N164="základní",J164,0)</f>
        <v>0</v>
      </c>
      <c r="BF164" s="157">
        <f>IF(N164="snížená",J164,0)</f>
        <v>0</v>
      </c>
      <c r="BG164" s="157">
        <f>IF(N164="zákl. přenesená",J164,0)</f>
        <v>0</v>
      </c>
      <c r="BH164" s="157">
        <f>IF(N164="sníž. přenesená",J164,0)</f>
        <v>0</v>
      </c>
      <c r="BI164" s="157">
        <f>IF(N164="nulová",J164,0)</f>
        <v>0</v>
      </c>
      <c r="BJ164" s="16" t="s">
        <v>76</v>
      </c>
      <c r="BK164" s="157">
        <f>ROUND(I164*H164,2)</f>
        <v>0</v>
      </c>
      <c r="BL164" s="16" t="s">
        <v>150</v>
      </c>
      <c r="BM164" s="16" t="s">
        <v>1155</v>
      </c>
    </row>
    <row r="165" spans="2:47" s="1" customFormat="1" ht="11.25">
      <c r="B165" s="30"/>
      <c r="D165" s="158" t="s">
        <v>152</v>
      </c>
      <c r="F165" s="159" t="s">
        <v>1151</v>
      </c>
      <c r="I165" s="91"/>
      <c r="L165" s="30"/>
      <c r="M165" s="160"/>
      <c r="N165" s="49"/>
      <c r="O165" s="49"/>
      <c r="P165" s="49"/>
      <c r="Q165" s="49"/>
      <c r="R165" s="49"/>
      <c r="S165" s="49"/>
      <c r="T165" s="50"/>
      <c r="AT165" s="16" t="s">
        <v>152</v>
      </c>
      <c r="AU165" s="16" t="s">
        <v>86</v>
      </c>
    </row>
    <row r="166" spans="2:65" s="1" customFormat="1" ht="16.5" customHeight="1">
      <c r="B166" s="145"/>
      <c r="C166" s="146" t="s">
        <v>491</v>
      </c>
      <c r="D166" s="146" t="s">
        <v>145</v>
      </c>
      <c r="E166" s="147" t="s">
        <v>1156</v>
      </c>
      <c r="F166" s="148" t="s">
        <v>1157</v>
      </c>
      <c r="G166" s="149" t="s">
        <v>619</v>
      </c>
      <c r="H166" s="150">
        <v>1</v>
      </c>
      <c r="I166" s="151"/>
      <c r="J166" s="152">
        <f>ROUND(I166*H166,2)</f>
        <v>0</v>
      </c>
      <c r="K166" s="148" t="s">
        <v>1</v>
      </c>
      <c r="L166" s="30"/>
      <c r="M166" s="153" t="s">
        <v>1</v>
      </c>
      <c r="N166" s="154" t="s">
        <v>40</v>
      </c>
      <c r="O166" s="49"/>
      <c r="P166" s="155">
        <f>O166*H166</f>
        <v>0</v>
      </c>
      <c r="Q166" s="155">
        <v>0</v>
      </c>
      <c r="R166" s="155">
        <f>Q166*H166</f>
        <v>0</v>
      </c>
      <c r="S166" s="155">
        <v>0</v>
      </c>
      <c r="T166" s="156">
        <f>S166*H166</f>
        <v>0</v>
      </c>
      <c r="AR166" s="16" t="s">
        <v>150</v>
      </c>
      <c r="AT166" s="16" t="s">
        <v>145</v>
      </c>
      <c r="AU166" s="16" t="s">
        <v>86</v>
      </c>
      <c r="AY166" s="16" t="s">
        <v>143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6" t="s">
        <v>76</v>
      </c>
      <c r="BK166" s="157">
        <f>ROUND(I166*H166,2)</f>
        <v>0</v>
      </c>
      <c r="BL166" s="16" t="s">
        <v>150</v>
      </c>
      <c r="BM166" s="16" t="s">
        <v>1158</v>
      </c>
    </row>
    <row r="167" spans="2:47" s="1" customFormat="1" ht="11.25">
      <c r="B167" s="30"/>
      <c r="D167" s="158" t="s">
        <v>152</v>
      </c>
      <c r="F167" s="159" t="s">
        <v>1157</v>
      </c>
      <c r="I167" s="91"/>
      <c r="L167" s="30"/>
      <c r="M167" s="180"/>
      <c r="N167" s="181"/>
      <c r="O167" s="181"/>
      <c r="P167" s="181"/>
      <c r="Q167" s="181"/>
      <c r="R167" s="181"/>
      <c r="S167" s="181"/>
      <c r="T167" s="182"/>
      <c r="AT167" s="16" t="s">
        <v>152</v>
      </c>
      <c r="AU167" s="16" t="s">
        <v>86</v>
      </c>
    </row>
    <row r="168" spans="2:12" s="1" customFormat="1" ht="6.95" customHeight="1">
      <c r="B168" s="39"/>
      <c r="C168" s="40"/>
      <c r="D168" s="40"/>
      <c r="E168" s="40"/>
      <c r="F168" s="40"/>
      <c r="G168" s="40"/>
      <c r="H168" s="40"/>
      <c r="I168" s="107"/>
      <c r="J168" s="40"/>
      <c r="K168" s="40"/>
      <c r="L168" s="30"/>
    </row>
  </sheetData>
  <autoFilter ref="C85:K167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90"/>
      <c r="J3" s="18"/>
      <c r="K3" s="18"/>
      <c r="L3" s="19"/>
      <c r="AT3" s="16" t="s">
        <v>78</v>
      </c>
    </row>
    <row r="4" spans="2:46" ht="24.95" customHeight="1">
      <c r="B4" s="19"/>
      <c r="D4" s="20" t="s">
        <v>114</v>
      </c>
      <c r="L4" s="19"/>
      <c r="M4" s="21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45" t="str">
        <f>'Rekapitulace stavby'!K6</f>
        <v>Nelešovický potok, Nelešovice – Rekonstrukce opěrných zdí</v>
      </c>
      <c r="F7" s="246"/>
      <c r="G7" s="246"/>
      <c r="H7" s="246"/>
      <c r="L7" s="19"/>
    </row>
    <row r="8" spans="2:12" ht="11.25">
      <c r="B8" s="19"/>
      <c r="D8" s="25" t="s">
        <v>115</v>
      </c>
      <c r="L8" s="19"/>
    </row>
    <row r="9" spans="2:12" ht="16.5" customHeight="1">
      <c r="B9" s="19"/>
      <c r="E9" s="245" t="s">
        <v>116</v>
      </c>
      <c r="F9" s="213"/>
      <c r="G9" s="213"/>
      <c r="H9" s="213"/>
      <c r="L9" s="19"/>
    </row>
    <row r="10" spans="2:12" ht="12" customHeight="1">
      <c r="B10" s="19"/>
      <c r="D10" s="25" t="s">
        <v>117</v>
      </c>
      <c r="L10" s="19"/>
    </row>
    <row r="11" spans="2:12" s="1" customFormat="1" ht="16.5" customHeight="1">
      <c r="B11" s="30"/>
      <c r="E11" s="246" t="s">
        <v>118</v>
      </c>
      <c r="F11" s="219"/>
      <c r="G11" s="219"/>
      <c r="H11" s="219"/>
      <c r="I11" s="91"/>
      <c r="L11" s="30"/>
    </row>
    <row r="12" spans="2:12" s="1" customFormat="1" ht="12" customHeight="1">
      <c r="B12" s="30"/>
      <c r="D12" s="25" t="s">
        <v>119</v>
      </c>
      <c r="I12" s="91"/>
      <c r="L12" s="30"/>
    </row>
    <row r="13" spans="2:12" s="1" customFormat="1" ht="36.95" customHeight="1">
      <c r="B13" s="30"/>
      <c r="E13" s="220" t="s">
        <v>120</v>
      </c>
      <c r="F13" s="219"/>
      <c r="G13" s="219"/>
      <c r="H13" s="219"/>
      <c r="I13" s="91"/>
      <c r="L13" s="30"/>
    </row>
    <row r="14" spans="2:12" s="1" customFormat="1" ht="11.25">
      <c r="B14" s="30"/>
      <c r="I14" s="91"/>
      <c r="L14" s="30"/>
    </row>
    <row r="15" spans="2:12" s="1" customFormat="1" ht="12" customHeight="1">
      <c r="B15" s="30"/>
      <c r="D15" s="25" t="s">
        <v>18</v>
      </c>
      <c r="F15" s="16" t="s">
        <v>1</v>
      </c>
      <c r="I15" s="92" t="s">
        <v>19</v>
      </c>
      <c r="J15" s="16" t="s">
        <v>1</v>
      </c>
      <c r="L15" s="30"/>
    </row>
    <row r="16" spans="2:12" s="1" customFormat="1" ht="12" customHeight="1">
      <c r="B16" s="30"/>
      <c r="D16" s="25" t="s">
        <v>20</v>
      </c>
      <c r="F16" s="16" t="s">
        <v>21</v>
      </c>
      <c r="I16" s="92" t="s">
        <v>22</v>
      </c>
      <c r="J16" s="46" t="str">
        <f>'Rekapitulace stavby'!AN8</f>
        <v>29. 4. 2019</v>
      </c>
      <c r="L16" s="30"/>
    </row>
    <row r="17" spans="2:12" s="1" customFormat="1" ht="10.9" customHeight="1">
      <c r="B17" s="30"/>
      <c r="I17" s="91"/>
      <c r="L17" s="30"/>
    </row>
    <row r="18" spans="2:12" s="1" customFormat="1" ht="12" customHeight="1">
      <c r="B18" s="30"/>
      <c r="D18" s="25" t="s">
        <v>24</v>
      </c>
      <c r="I18" s="92" t="s">
        <v>25</v>
      </c>
      <c r="J18" s="16" t="s">
        <v>1</v>
      </c>
      <c r="L18" s="30"/>
    </row>
    <row r="19" spans="2:12" s="1" customFormat="1" ht="18" customHeight="1">
      <c r="B19" s="30"/>
      <c r="E19" s="16" t="s">
        <v>26</v>
      </c>
      <c r="I19" s="92" t="s">
        <v>27</v>
      </c>
      <c r="J19" s="16" t="s">
        <v>1</v>
      </c>
      <c r="L19" s="30"/>
    </row>
    <row r="20" spans="2:12" s="1" customFormat="1" ht="6.95" customHeight="1">
      <c r="B20" s="30"/>
      <c r="I20" s="91"/>
      <c r="L20" s="30"/>
    </row>
    <row r="21" spans="2:12" s="1" customFormat="1" ht="12" customHeight="1">
      <c r="B21" s="30"/>
      <c r="D21" s="25" t="s">
        <v>28</v>
      </c>
      <c r="I21" s="92" t="s">
        <v>25</v>
      </c>
      <c r="J21" s="26" t="str">
        <f>'Rekapitulace stavby'!AN13</f>
        <v>Vyplň údaj</v>
      </c>
      <c r="L21" s="30"/>
    </row>
    <row r="22" spans="2:12" s="1" customFormat="1" ht="18" customHeight="1">
      <c r="B22" s="30"/>
      <c r="E22" s="247" t="str">
        <f>'Rekapitulace stavby'!E14</f>
        <v>Vyplň údaj</v>
      </c>
      <c r="F22" s="223"/>
      <c r="G22" s="223"/>
      <c r="H22" s="223"/>
      <c r="I22" s="92" t="s">
        <v>27</v>
      </c>
      <c r="J22" s="26" t="str">
        <f>'Rekapitulace stavby'!AN14</f>
        <v>Vyplň údaj</v>
      </c>
      <c r="L22" s="30"/>
    </row>
    <row r="23" spans="2:12" s="1" customFormat="1" ht="6.95" customHeight="1">
      <c r="B23" s="30"/>
      <c r="I23" s="91"/>
      <c r="L23" s="30"/>
    </row>
    <row r="24" spans="2:12" s="1" customFormat="1" ht="12" customHeight="1">
      <c r="B24" s="30"/>
      <c r="D24" s="25" t="s">
        <v>30</v>
      </c>
      <c r="I24" s="92" t="s">
        <v>25</v>
      </c>
      <c r="J24" s="16" t="s">
        <v>1</v>
      </c>
      <c r="L24" s="30"/>
    </row>
    <row r="25" spans="2:12" s="1" customFormat="1" ht="18" customHeight="1">
      <c r="B25" s="30"/>
      <c r="E25" s="16" t="s">
        <v>31</v>
      </c>
      <c r="I25" s="92" t="s">
        <v>27</v>
      </c>
      <c r="J25" s="16" t="s">
        <v>1</v>
      </c>
      <c r="L25" s="30"/>
    </row>
    <row r="26" spans="2:12" s="1" customFormat="1" ht="6.95" customHeight="1">
      <c r="B26" s="30"/>
      <c r="I26" s="91"/>
      <c r="L26" s="30"/>
    </row>
    <row r="27" spans="2:12" s="1" customFormat="1" ht="12" customHeight="1">
      <c r="B27" s="30"/>
      <c r="D27" s="25" t="s">
        <v>33</v>
      </c>
      <c r="I27" s="92" t="s">
        <v>25</v>
      </c>
      <c r="J27" s="16" t="str">
        <f>IF('Rekapitulace stavby'!AN19="","",'Rekapitulace stavby'!AN19)</f>
        <v/>
      </c>
      <c r="L27" s="30"/>
    </row>
    <row r="28" spans="2:12" s="1" customFormat="1" ht="18" customHeight="1">
      <c r="B28" s="30"/>
      <c r="E28" s="16" t="str">
        <f>IF('Rekapitulace stavby'!E20="","",'Rekapitulace stavby'!E20)</f>
        <v xml:space="preserve"> </v>
      </c>
      <c r="I28" s="92" t="s">
        <v>27</v>
      </c>
      <c r="J28" s="16" t="str">
        <f>IF('Rekapitulace stavby'!AN20="","",'Rekapitulace stavby'!AN20)</f>
        <v/>
      </c>
      <c r="L28" s="30"/>
    </row>
    <row r="29" spans="2:12" s="1" customFormat="1" ht="6.95" customHeight="1">
      <c r="B29" s="30"/>
      <c r="I29" s="91"/>
      <c r="L29" s="30"/>
    </row>
    <row r="30" spans="2:12" s="1" customFormat="1" ht="12" customHeight="1">
      <c r="B30" s="30"/>
      <c r="D30" s="25" t="s">
        <v>34</v>
      </c>
      <c r="I30" s="91"/>
      <c r="L30" s="30"/>
    </row>
    <row r="31" spans="2:12" s="7" customFormat="1" ht="16.5" customHeight="1">
      <c r="B31" s="93"/>
      <c r="E31" s="227" t="s">
        <v>1</v>
      </c>
      <c r="F31" s="227"/>
      <c r="G31" s="227"/>
      <c r="H31" s="227"/>
      <c r="I31" s="94"/>
      <c r="L31" s="93"/>
    </row>
    <row r="32" spans="2:12" s="1" customFormat="1" ht="6.95" customHeight="1">
      <c r="B32" s="30"/>
      <c r="I32" s="91"/>
      <c r="L32" s="30"/>
    </row>
    <row r="33" spans="2:12" s="1" customFormat="1" ht="6.95" customHeight="1">
      <c r="B33" s="30"/>
      <c r="D33" s="47"/>
      <c r="E33" s="47"/>
      <c r="F33" s="47"/>
      <c r="G33" s="47"/>
      <c r="H33" s="47"/>
      <c r="I33" s="95"/>
      <c r="J33" s="47"/>
      <c r="K33" s="47"/>
      <c r="L33" s="30"/>
    </row>
    <row r="34" spans="2:12" s="1" customFormat="1" ht="25.35" customHeight="1">
      <c r="B34" s="30"/>
      <c r="D34" s="96" t="s">
        <v>35</v>
      </c>
      <c r="I34" s="91"/>
      <c r="J34" s="60">
        <f>ROUND(J93,2)</f>
        <v>0</v>
      </c>
      <c r="L34" s="30"/>
    </row>
    <row r="35" spans="2:12" s="1" customFormat="1" ht="6.95" customHeight="1">
      <c r="B35" s="30"/>
      <c r="D35" s="47"/>
      <c r="E35" s="47"/>
      <c r="F35" s="47"/>
      <c r="G35" s="47"/>
      <c r="H35" s="47"/>
      <c r="I35" s="95"/>
      <c r="J35" s="47"/>
      <c r="K35" s="47"/>
      <c r="L35" s="30"/>
    </row>
    <row r="36" spans="2:12" s="1" customFormat="1" ht="14.45" customHeight="1">
      <c r="B36" s="30"/>
      <c r="F36" s="33" t="s">
        <v>37</v>
      </c>
      <c r="I36" s="97" t="s">
        <v>36</v>
      </c>
      <c r="J36" s="33" t="s">
        <v>38</v>
      </c>
      <c r="L36" s="30"/>
    </row>
    <row r="37" spans="2:12" s="1" customFormat="1" ht="14.45" customHeight="1">
      <c r="B37" s="30"/>
      <c r="D37" s="25" t="s">
        <v>39</v>
      </c>
      <c r="E37" s="25" t="s">
        <v>40</v>
      </c>
      <c r="F37" s="98">
        <f>ROUND((SUM(BE93:BE122)),2)</f>
        <v>0</v>
      </c>
      <c r="I37" s="99">
        <v>0.21</v>
      </c>
      <c r="J37" s="98">
        <f>ROUND(((SUM(BE93:BE122))*I37),2)</f>
        <v>0</v>
      </c>
      <c r="L37" s="30"/>
    </row>
    <row r="38" spans="2:12" s="1" customFormat="1" ht="14.45" customHeight="1">
      <c r="B38" s="30"/>
      <c r="E38" s="25" t="s">
        <v>41</v>
      </c>
      <c r="F38" s="98">
        <f>ROUND((SUM(BF93:BF122)),2)</f>
        <v>0</v>
      </c>
      <c r="I38" s="99">
        <v>0.15</v>
      </c>
      <c r="J38" s="98">
        <f>ROUND(((SUM(BF93:BF122))*I38),2)</f>
        <v>0</v>
      </c>
      <c r="L38" s="30"/>
    </row>
    <row r="39" spans="2:12" s="1" customFormat="1" ht="14.45" customHeight="1" hidden="1">
      <c r="B39" s="30"/>
      <c r="E39" s="25" t="s">
        <v>42</v>
      </c>
      <c r="F39" s="98">
        <f>ROUND((SUM(BG93:BG122)),2)</f>
        <v>0</v>
      </c>
      <c r="I39" s="99">
        <v>0.21</v>
      </c>
      <c r="J39" s="98">
        <f>0</f>
        <v>0</v>
      </c>
      <c r="L39" s="30"/>
    </row>
    <row r="40" spans="2:12" s="1" customFormat="1" ht="14.45" customHeight="1" hidden="1">
      <c r="B40" s="30"/>
      <c r="E40" s="25" t="s">
        <v>43</v>
      </c>
      <c r="F40" s="98">
        <f>ROUND((SUM(BH93:BH122)),2)</f>
        <v>0</v>
      </c>
      <c r="I40" s="99">
        <v>0.15</v>
      </c>
      <c r="J40" s="98">
        <f>0</f>
        <v>0</v>
      </c>
      <c r="L40" s="30"/>
    </row>
    <row r="41" spans="2:12" s="1" customFormat="1" ht="14.45" customHeight="1" hidden="1">
      <c r="B41" s="30"/>
      <c r="E41" s="25" t="s">
        <v>44</v>
      </c>
      <c r="F41" s="98">
        <f>ROUND((SUM(BI93:BI122)),2)</f>
        <v>0</v>
      </c>
      <c r="I41" s="99">
        <v>0</v>
      </c>
      <c r="J41" s="98">
        <f>0</f>
        <v>0</v>
      </c>
      <c r="L41" s="30"/>
    </row>
    <row r="42" spans="2:12" s="1" customFormat="1" ht="6.95" customHeight="1">
      <c r="B42" s="30"/>
      <c r="I42" s="91"/>
      <c r="L42" s="30"/>
    </row>
    <row r="43" spans="2:12" s="1" customFormat="1" ht="25.35" customHeight="1">
      <c r="B43" s="30"/>
      <c r="C43" s="100"/>
      <c r="D43" s="101" t="s">
        <v>45</v>
      </c>
      <c r="E43" s="51"/>
      <c r="F43" s="51"/>
      <c r="G43" s="102" t="s">
        <v>46</v>
      </c>
      <c r="H43" s="103" t="s">
        <v>47</v>
      </c>
      <c r="I43" s="104"/>
      <c r="J43" s="105">
        <f>SUM(J34:J41)</f>
        <v>0</v>
      </c>
      <c r="K43" s="106"/>
      <c r="L43" s="30"/>
    </row>
    <row r="44" spans="2:12" s="1" customFormat="1" ht="14.45" customHeight="1">
      <c r="B44" s="39"/>
      <c r="C44" s="40"/>
      <c r="D44" s="40"/>
      <c r="E44" s="40"/>
      <c r="F44" s="40"/>
      <c r="G44" s="40"/>
      <c r="H44" s="40"/>
      <c r="I44" s="107"/>
      <c r="J44" s="40"/>
      <c r="K44" s="40"/>
      <c r="L44" s="30"/>
    </row>
    <row r="48" spans="2:12" s="1" customFormat="1" ht="6.95" customHeight="1">
      <c r="B48" s="41"/>
      <c r="C48" s="42"/>
      <c r="D48" s="42"/>
      <c r="E48" s="42"/>
      <c r="F48" s="42"/>
      <c r="G48" s="42"/>
      <c r="H48" s="42"/>
      <c r="I48" s="108"/>
      <c r="J48" s="42"/>
      <c r="K48" s="42"/>
      <c r="L48" s="30"/>
    </row>
    <row r="49" spans="2:12" s="1" customFormat="1" ht="24.95" customHeight="1">
      <c r="B49" s="30"/>
      <c r="C49" s="20" t="s">
        <v>121</v>
      </c>
      <c r="I49" s="91"/>
      <c r="L49" s="30"/>
    </row>
    <row r="50" spans="2:12" s="1" customFormat="1" ht="6.95" customHeight="1">
      <c r="B50" s="30"/>
      <c r="I50" s="91"/>
      <c r="L50" s="30"/>
    </row>
    <row r="51" spans="2:12" s="1" customFormat="1" ht="12" customHeight="1">
      <c r="B51" s="30"/>
      <c r="C51" s="25" t="s">
        <v>16</v>
      </c>
      <c r="I51" s="91"/>
      <c r="L51" s="30"/>
    </row>
    <row r="52" spans="2:12" s="1" customFormat="1" ht="16.5" customHeight="1">
      <c r="B52" s="30"/>
      <c r="E52" s="245" t="str">
        <f>E7</f>
        <v>Nelešovický potok, Nelešovice – Rekonstrukce opěrných zdí</v>
      </c>
      <c r="F52" s="246"/>
      <c r="G52" s="246"/>
      <c r="H52" s="246"/>
      <c r="I52" s="91"/>
      <c r="L52" s="30"/>
    </row>
    <row r="53" spans="2:12" ht="12" customHeight="1">
      <c r="B53" s="19"/>
      <c r="C53" s="25" t="s">
        <v>115</v>
      </c>
      <c r="L53" s="19"/>
    </row>
    <row r="54" spans="2:12" ht="16.5" customHeight="1">
      <c r="B54" s="19"/>
      <c r="E54" s="245" t="s">
        <v>116</v>
      </c>
      <c r="F54" s="213"/>
      <c r="G54" s="213"/>
      <c r="H54" s="213"/>
      <c r="L54" s="19"/>
    </row>
    <row r="55" spans="2:12" ht="12" customHeight="1">
      <c r="B55" s="19"/>
      <c r="C55" s="25" t="s">
        <v>117</v>
      </c>
      <c r="L55" s="19"/>
    </row>
    <row r="56" spans="2:12" s="1" customFormat="1" ht="16.5" customHeight="1">
      <c r="B56" s="30"/>
      <c r="E56" s="246" t="s">
        <v>118</v>
      </c>
      <c r="F56" s="219"/>
      <c r="G56" s="219"/>
      <c r="H56" s="219"/>
      <c r="I56" s="91"/>
      <c r="L56" s="30"/>
    </row>
    <row r="57" spans="2:12" s="1" customFormat="1" ht="12" customHeight="1">
      <c r="B57" s="30"/>
      <c r="C57" s="25" t="s">
        <v>119</v>
      </c>
      <c r="I57" s="91"/>
      <c r="L57" s="30"/>
    </row>
    <row r="58" spans="2:12" s="1" customFormat="1" ht="16.5" customHeight="1">
      <c r="B58" s="30"/>
      <c r="E58" s="220" t="str">
        <f>E13</f>
        <v>0001 - SO 01a Otevřená úprava koryta</v>
      </c>
      <c r="F58" s="219"/>
      <c r="G58" s="219"/>
      <c r="H58" s="219"/>
      <c r="I58" s="91"/>
      <c r="L58" s="30"/>
    </row>
    <row r="59" spans="2:12" s="1" customFormat="1" ht="6.95" customHeight="1">
      <c r="B59" s="30"/>
      <c r="I59" s="91"/>
      <c r="L59" s="30"/>
    </row>
    <row r="60" spans="2:12" s="1" customFormat="1" ht="12" customHeight="1">
      <c r="B60" s="30"/>
      <c r="C60" s="25" t="s">
        <v>20</v>
      </c>
      <c r="F60" s="16" t="str">
        <f>F16</f>
        <v xml:space="preserve"> </v>
      </c>
      <c r="I60" s="92" t="s">
        <v>22</v>
      </c>
      <c r="J60" s="46" t="str">
        <f>IF(J16="","",J16)</f>
        <v>29. 4. 2019</v>
      </c>
      <c r="L60" s="30"/>
    </row>
    <row r="61" spans="2:12" s="1" customFormat="1" ht="6.95" customHeight="1">
      <c r="B61" s="30"/>
      <c r="I61" s="91"/>
      <c r="L61" s="30"/>
    </row>
    <row r="62" spans="2:12" s="1" customFormat="1" ht="24.95" customHeight="1">
      <c r="B62" s="30"/>
      <c r="C62" s="25" t="s">
        <v>24</v>
      </c>
      <c r="F62" s="16" t="str">
        <f>E19</f>
        <v>Povodí Morav, s.p.</v>
      </c>
      <c r="I62" s="92" t="s">
        <v>30</v>
      </c>
      <c r="J62" s="28" t="str">
        <f>E25</f>
        <v>Sweco Hydroprojekt a.s., divize Morava</v>
      </c>
      <c r="L62" s="30"/>
    </row>
    <row r="63" spans="2:12" s="1" customFormat="1" ht="13.7" customHeight="1">
      <c r="B63" s="30"/>
      <c r="C63" s="25" t="s">
        <v>28</v>
      </c>
      <c r="F63" s="16" t="str">
        <f>IF(E22="","",E22)</f>
        <v>Vyplň údaj</v>
      </c>
      <c r="I63" s="92" t="s">
        <v>33</v>
      </c>
      <c r="J63" s="28" t="str">
        <f>E28</f>
        <v xml:space="preserve"> </v>
      </c>
      <c r="L63" s="30"/>
    </row>
    <row r="64" spans="2:12" s="1" customFormat="1" ht="10.35" customHeight="1">
      <c r="B64" s="30"/>
      <c r="I64" s="91"/>
      <c r="L64" s="30"/>
    </row>
    <row r="65" spans="2:12" s="1" customFormat="1" ht="29.25" customHeight="1">
      <c r="B65" s="30"/>
      <c r="C65" s="109" t="s">
        <v>122</v>
      </c>
      <c r="D65" s="100"/>
      <c r="E65" s="100"/>
      <c r="F65" s="100"/>
      <c r="G65" s="100"/>
      <c r="H65" s="100"/>
      <c r="I65" s="110"/>
      <c r="J65" s="111" t="s">
        <v>123</v>
      </c>
      <c r="K65" s="100"/>
      <c r="L65" s="30"/>
    </row>
    <row r="66" spans="2:12" s="1" customFormat="1" ht="10.35" customHeight="1">
      <c r="B66" s="30"/>
      <c r="I66" s="91"/>
      <c r="L66" s="30"/>
    </row>
    <row r="67" spans="2:47" s="1" customFormat="1" ht="22.9" customHeight="1">
      <c r="B67" s="30"/>
      <c r="C67" s="112" t="s">
        <v>124</v>
      </c>
      <c r="I67" s="91"/>
      <c r="J67" s="60">
        <f>J93</f>
        <v>0</v>
      </c>
      <c r="L67" s="30"/>
      <c r="AU67" s="16" t="s">
        <v>125</v>
      </c>
    </row>
    <row r="68" spans="2:12" s="8" customFormat="1" ht="24.95" customHeight="1">
      <c r="B68" s="113"/>
      <c r="D68" s="114" t="s">
        <v>126</v>
      </c>
      <c r="E68" s="115"/>
      <c r="F68" s="115"/>
      <c r="G68" s="115"/>
      <c r="H68" s="115"/>
      <c r="I68" s="116"/>
      <c r="J68" s="117">
        <f>J94</f>
        <v>0</v>
      </c>
      <c r="L68" s="113"/>
    </row>
    <row r="69" spans="2:12" s="9" customFormat="1" ht="19.9" customHeight="1">
      <c r="B69" s="118"/>
      <c r="D69" s="119" t="s">
        <v>127</v>
      </c>
      <c r="E69" s="120"/>
      <c r="F69" s="120"/>
      <c r="G69" s="120"/>
      <c r="H69" s="120"/>
      <c r="I69" s="121"/>
      <c r="J69" s="122">
        <f>J95</f>
        <v>0</v>
      </c>
      <c r="L69" s="118"/>
    </row>
    <row r="70" spans="2:12" s="1" customFormat="1" ht="21.75" customHeight="1">
      <c r="B70" s="30"/>
      <c r="I70" s="91"/>
      <c r="L70" s="30"/>
    </row>
    <row r="71" spans="2:12" s="1" customFormat="1" ht="6.95" customHeight="1">
      <c r="B71" s="39"/>
      <c r="C71" s="40"/>
      <c r="D71" s="40"/>
      <c r="E71" s="40"/>
      <c r="F71" s="40"/>
      <c r="G71" s="40"/>
      <c r="H71" s="40"/>
      <c r="I71" s="107"/>
      <c r="J71" s="40"/>
      <c r="K71" s="40"/>
      <c r="L71" s="30"/>
    </row>
    <row r="75" spans="2:12" s="1" customFormat="1" ht="6.95" customHeight="1">
      <c r="B75" s="41"/>
      <c r="C75" s="42"/>
      <c r="D75" s="42"/>
      <c r="E75" s="42"/>
      <c r="F75" s="42"/>
      <c r="G75" s="42"/>
      <c r="H75" s="42"/>
      <c r="I75" s="108"/>
      <c r="J75" s="42"/>
      <c r="K75" s="42"/>
      <c r="L75" s="30"/>
    </row>
    <row r="76" spans="2:12" s="1" customFormat="1" ht="24.95" customHeight="1">
      <c r="B76" s="30"/>
      <c r="C76" s="20" t="s">
        <v>128</v>
      </c>
      <c r="I76" s="91"/>
      <c r="L76" s="30"/>
    </row>
    <row r="77" spans="2:12" s="1" customFormat="1" ht="6.95" customHeight="1">
      <c r="B77" s="30"/>
      <c r="I77" s="91"/>
      <c r="L77" s="30"/>
    </row>
    <row r="78" spans="2:12" s="1" customFormat="1" ht="12" customHeight="1">
      <c r="B78" s="30"/>
      <c r="C78" s="25" t="s">
        <v>16</v>
      </c>
      <c r="I78" s="91"/>
      <c r="L78" s="30"/>
    </row>
    <row r="79" spans="2:12" s="1" customFormat="1" ht="16.5" customHeight="1">
      <c r="B79" s="30"/>
      <c r="E79" s="245" t="str">
        <f>E7</f>
        <v>Nelešovický potok, Nelešovice – Rekonstrukce opěrných zdí</v>
      </c>
      <c r="F79" s="246"/>
      <c r="G79" s="246"/>
      <c r="H79" s="246"/>
      <c r="I79" s="91"/>
      <c r="L79" s="30"/>
    </row>
    <row r="80" spans="2:12" ht="12" customHeight="1">
      <c r="B80" s="19"/>
      <c r="C80" s="25" t="s">
        <v>115</v>
      </c>
      <c r="L80" s="19"/>
    </row>
    <row r="81" spans="2:12" ht="16.5" customHeight="1">
      <c r="B81" s="19"/>
      <c r="E81" s="245" t="s">
        <v>116</v>
      </c>
      <c r="F81" s="213"/>
      <c r="G81" s="213"/>
      <c r="H81" s="213"/>
      <c r="L81" s="19"/>
    </row>
    <row r="82" spans="2:12" ht="12" customHeight="1">
      <c r="B82" s="19"/>
      <c r="C82" s="25" t="s">
        <v>117</v>
      </c>
      <c r="L82" s="19"/>
    </row>
    <row r="83" spans="2:12" s="1" customFormat="1" ht="16.5" customHeight="1">
      <c r="B83" s="30"/>
      <c r="E83" s="246" t="s">
        <v>118</v>
      </c>
      <c r="F83" s="219"/>
      <c r="G83" s="219"/>
      <c r="H83" s="219"/>
      <c r="I83" s="91"/>
      <c r="L83" s="30"/>
    </row>
    <row r="84" spans="2:12" s="1" customFormat="1" ht="12" customHeight="1">
      <c r="B84" s="30"/>
      <c r="C84" s="25" t="s">
        <v>119</v>
      </c>
      <c r="I84" s="91"/>
      <c r="L84" s="30"/>
    </row>
    <row r="85" spans="2:12" s="1" customFormat="1" ht="16.5" customHeight="1">
      <c r="B85" s="30"/>
      <c r="E85" s="220" t="str">
        <f>E13</f>
        <v>0001 - SO 01a Otevřená úprava koryta</v>
      </c>
      <c r="F85" s="219"/>
      <c r="G85" s="219"/>
      <c r="H85" s="219"/>
      <c r="I85" s="91"/>
      <c r="L85" s="30"/>
    </row>
    <row r="86" spans="2:12" s="1" customFormat="1" ht="6.95" customHeight="1">
      <c r="B86" s="30"/>
      <c r="I86" s="91"/>
      <c r="L86" s="30"/>
    </row>
    <row r="87" spans="2:12" s="1" customFormat="1" ht="12" customHeight="1">
      <c r="B87" s="30"/>
      <c r="C87" s="25" t="s">
        <v>20</v>
      </c>
      <c r="F87" s="16" t="str">
        <f>F16</f>
        <v xml:space="preserve"> </v>
      </c>
      <c r="I87" s="92" t="s">
        <v>22</v>
      </c>
      <c r="J87" s="46" t="str">
        <f>IF(J16="","",J16)</f>
        <v>29. 4. 2019</v>
      </c>
      <c r="L87" s="30"/>
    </row>
    <row r="88" spans="2:12" s="1" customFormat="1" ht="6.95" customHeight="1">
      <c r="B88" s="30"/>
      <c r="I88" s="91"/>
      <c r="L88" s="30"/>
    </row>
    <row r="89" spans="2:12" s="1" customFormat="1" ht="24.95" customHeight="1">
      <c r="B89" s="30"/>
      <c r="C89" s="25" t="s">
        <v>24</v>
      </c>
      <c r="F89" s="16" t="str">
        <f>E19</f>
        <v>Povodí Morav, s.p.</v>
      </c>
      <c r="I89" s="92" t="s">
        <v>30</v>
      </c>
      <c r="J89" s="28" t="str">
        <f>E25</f>
        <v>Sweco Hydroprojekt a.s., divize Morava</v>
      </c>
      <c r="L89" s="30"/>
    </row>
    <row r="90" spans="2:12" s="1" customFormat="1" ht="13.7" customHeight="1">
      <c r="B90" s="30"/>
      <c r="C90" s="25" t="s">
        <v>28</v>
      </c>
      <c r="F90" s="16" t="str">
        <f>IF(E22="","",E22)</f>
        <v>Vyplň údaj</v>
      </c>
      <c r="I90" s="92" t="s">
        <v>33</v>
      </c>
      <c r="J90" s="28" t="str">
        <f>E28</f>
        <v xml:space="preserve"> </v>
      </c>
      <c r="L90" s="30"/>
    </row>
    <row r="91" spans="2:12" s="1" customFormat="1" ht="10.35" customHeight="1">
      <c r="B91" s="30"/>
      <c r="I91" s="91"/>
      <c r="L91" s="30"/>
    </row>
    <row r="92" spans="2:20" s="10" customFormat="1" ht="29.25" customHeight="1">
      <c r="B92" s="123"/>
      <c r="C92" s="124" t="s">
        <v>129</v>
      </c>
      <c r="D92" s="125" t="s">
        <v>54</v>
      </c>
      <c r="E92" s="125" t="s">
        <v>50</v>
      </c>
      <c r="F92" s="125" t="s">
        <v>51</v>
      </c>
      <c r="G92" s="125" t="s">
        <v>130</v>
      </c>
      <c r="H92" s="125" t="s">
        <v>131</v>
      </c>
      <c r="I92" s="126" t="s">
        <v>132</v>
      </c>
      <c r="J92" s="125" t="s">
        <v>123</v>
      </c>
      <c r="K92" s="127" t="s">
        <v>133</v>
      </c>
      <c r="L92" s="123"/>
      <c r="M92" s="53" t="s">
        <v>1</v>
      </c>
      <c r="N92" s="54" t="s">
        <v>39</v>
      </c>
      <c r="O92" s="54" t="s">
        <v>134</v>
      </c>
      <c r="P92" s="54" t="s">
        <v>135</v>
      </c>
      <c r="Q92" s="54" t="s">
        <v>136</v>
      </c>
      <c r="R92" s="54" t="s">
        <v>137</v>
      </c>
      <c r="S92" s="54" t="s">
        <v>138</v>
      </c>
      <c r="T92" s="55" t="s">
        <v>139</v>
      </c>
    </row>
    <row r="93" spans="2:63" s="1" customFormat="1" ht="22.9" customHeight="1">
      <c r="B93" s="30"/>
      <c r="C93" s="58" t="s">
        <v>140</v>
      </c>
      <c r="I93" s="91"/>
      <c r="J93" s="128">
        <f>BK93</f>
        <v>0</v>
      </c>
      <c r="L93" s="30"/>
      <c r="M93" s="56"/>
      <c r="N93" s="47"/>
      <c r="O93" s="47"/>
      <c r="P93" s="129">
        <f>P94</f>
        <v>0</v>
      </c>
      <c r="Q93" s="47"/>
      <c r="R93" s="129">
        <f>R94</f>
        <v>0</v>
      </c>
      <c r="S93" s="47"/>
      <c r="T93" s="130">
        <f>T94</f>
        <v>0</v>
      </c>
      <c r="AT93" s="16" t="s">
        <v>68</v>
      </c>
      <c r="AU93" s="16" t="s">
        <v>125</v>
      </c>
      <c r="BK93" s="131">
        <f>BK94</f>
        <v>0</v>
      </c>
    </row>
    <row r="94" spans="2:63" s="11" customFormat="1" ht="25.9" customHeight="1">
      <c r="B94" s="132"/>
      <c r="D94" s="133" t="s">
        <v>68</v>
      </c>
      <c r="E94" s="134" t="s">
        <v>141</v>
      </c>
      <c r="F94" s="134" t="s">
        <v>142</v>
      </c>
      <c r="I94" s="135"/>
      <c r="J94" s="136">
        <f>BK94</f>
        <v>0</v>
      </c>
      <c r="L94" s="132"/>
      <c r="M94" s="137"/>
      <c r="N94" s="138"/>
      <c r="O94" s="138"/>
      <c r="P94" s="139">
        <f>P95</f>
        <v>0</v>
      </c>
      <c r="Q94" s="138"/>
      <c r="R94" s="139">
        <f>R95</f>
        <v>0</v>
      </c>
      <c r="S94" s="138"/>
      <c r="T94" s="140">
        <f>T95</f>
        <v>0</v>
      </c>
      <c r="AR94" s="133" t="s">
        <v>76</v>
      </c>
      <c r="AT94" s="141" t="s">
        <v>68</v>
      </c>
      <c r="AU94" s="141" t="s">
        <v>69</v>
      </c>
      <c r="AY94" s="133" t="s">
        <v>143</v>
      </c>
      <c r="BK94" s="142">
        <f>BK95</f>
        <v>0</v>
      </c>
    </row>
    <row r="95" spans="2:63" s="11" customFormat="1" ht="22.9" customHeight="1">
      <c r="B95" s="132"/>
      <c r="D95" s="133" t="s">
        <v>68</v>
      </c>
      <c r="E95" s="143" t="s">
        <v>76</v>
      </c>
      <c r="F95" s="143" t="s">
        <v>144</v>
      </c>
      <c r="I95" s="135"/>
      <c r="J95" s="144">
        <f>BK95</f>
        <v>0</v>
      </c>
      <c r="L95" s="132"/>
      <c r="M95" s="137"/>
      <c r="N95" s="138"/>
      <c r="O95" s="138"/>
      <c r="P95" s="139">
        <f>SUM(P96:P122)</f>
        <v>0</v>
      </c>
      <c r="Q95" s="138"/>
      <c r="R95" s="139">
        <f>SUM(R96:R122)</f>
        <v>0</v>
      </c>
      <c r="S95" s="138"/>
      <c r="T95" s="140">
        <f>SUM(T96:T122)</f>
        <v>0</v>
      </c>
      <c r="AR95" s="133" t="s">
        <v>76</v>
      </c>
      <c r="AT95" s="141" t="s">
        <v>68</v>
      </c>
      <c r="AU95" s="141" t="s">
        <v>76</v>
      </c>
      <c r="AY95" s="133" t="s">
        <v>143</v>
      </c>
      <c r="BK95" s="142">
        <f>SUM(BK96:BK122)</f>
        <v>0</v>
      </c>
    </row>
    <row r="96" spans="2:65" s="1" customFormat="1" ht="16.5" customHeight="1">
      <c r="B96" s="145"/>
      <c r="C96" s="146" t="s">
        <v>76</v>
      </c>
      <c r="D96" s="146" t="s">
        <v>145</v>
      </c>
      <c r="E96" s="147" t="s">
        <v>146</v>
      </c>
      <c r="F96" s="148" t="s">
        <v>147</v>
      </c>
      <c r="G96" s="149" t="s">
        <v>148</v>
      </c>
      <c r="H96" s="150">
        <v>30</v>
      </c>
      <c r="I96" s="151"/>
      <c r="J96" s="152">
        <f>ROUND(I96*H96,2)</f>
        <v>0</v>
      </c>
      <c r="K96" s="148" t="s">
        <v>149</v>
      </c>
      <c r="L96" s="30"/>
      <c r="M96" s="153" t="s">
        <v>1</v>
      </c>
      <c r="N96" s="154" t="s">
        <v>40</v>
      </c>
      <c r="O96" s="49"/>
      <c r="P96" s="155">
        <f>O96*H96</f>
        <v>0</v>
      </c>
      <c r="Q96" s="155">
        <v>0</v>
      </c>
      <c r="R96" s="155">
        <f>Q96*H96</f>
        <v>0</v>
      </c>
      <c r="S96" s="155">
        <v>0</v>
      </c>
      <c r="T96" s="156">
        <f>S96*H96</f>
        <v>0</v>
      </c>
      <c r="AR96" s="16" t="s">
        <v>150</v>
      </c>
      <c r="AT96" s="16" t="s">
        <v>145</v>
      </c>
      <c r="AU96" s="16" t="s">
        <v>78</v>
      </c>
      <c r="AY96" s="16" t="s">
        <v>143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6" t="s">
        <v>76</v>
      </c>
      <c r="BK96" s="157">
        <f>ROUND(I96*H96,2)</f>
        <v>0</v>
      </c>
      <c r="BL96" s="16" t="s">
        <v>150</v>
      </c>
      <c r="BM96" s="16" t="s">
        <v>151</v>
      </c>
    </row>
    <row r="97" spans="2:47" s="1" customFormat="1" ht="19.5">
      <c r="B97" s="30"/>
      <c r="D97" s="158" t="s">
        <v>152</v>
      </c>
      <c r="F97" s="159" t="s">
        <v>153</v>
      </c>
      <c r="I97" s="91"/>
      <c r="L97" s="30"/>
      <c r="M97" s="160"/>
      <c r="N97" s="49"/>
      <c r="O97" s="49"/>
      <c r="P97" s="49"/>
      <c r="Q97" s="49"/>
      <c r="R97" s="49"/>
      <c r="S97" s="49"/>
      <c r="T97" s="50"/>
      <c r="AT97" s="16" t="s">
        <v>152</v>
      </c>
      <c r="AU97" s="16" t="s">
        <v>78</v>
      </c>
    </row>
    <row r="98" spans="2:47" s="1" customFormat="1" ht="19.5">
      <c r="B98" s="30"/>
      <c r="D98" s="158" t="s">
        <v>154</v>
      </c>
      <c r="F98" s="161" t="s">
        <v>155</v>
      </c>
      <c r="I98" s="91"/>
      <c r="L98" s="30"/>
      <c r="M98" s="160"/>
      <c r="N98" s="49"/>
      <c r="O98" s="49"/>
      <c r="P98" s="49"/>
      <c r="Q98" s="49"/>
      <c r="R98" s="49"/>
      <c r="S98" s="49"/>
      <c r="T98" s="50"/>
      <c r="AT98" s="16" t="s">
        <v>154</v>
      </c>
      <c r="AU98" s="16" t="s">
        <v>78</v>
      </c>
    </row>
    <row r="99" spans="2:51" s="12" customFormat="1" ht="11.25">
      <c r="B99" s="162"/>
      <c r="D99" s="158" t="s">
        <v>156</v>
      </c>
      <c r="E99" s="163" t="s">
        <v>1</v>
      </c>
      <c r="F99" s="164" t="s">
        <v>157</v>
      </c>
      <c r="H99" s="165">
        <v>30</v>
      </c>
      <c r="I99" s="166"/>
      <c r="L99" s="162"/>
      <c r="M99" s="167"/>
      <c r="N99" s="168"/>
      <c r="O99" s="168"/>
      <c r="P99" s="168"/>
      <c r="Q99" s="168"/>
      <c r="R99" s="168"/>
      <c r="S99" s="168"/>
      <c r="T99" s="169"/>
      <c r="AT99" s="163" t="s">
        <v>156</v>
      </c>
      <c r="AU99" s="163" t="s">
        <v>78</v>
      </c>
      <c r="AV99" s="12" t="s">
        <v>78</v>
      </c>
      <c r="AW99" s="12" t="s">
        <v>32</v>
      </c>
      <c r="AX99" s="12" t="s">
        <v>76</v>
      </c>
      <c r="AY99" s="163" t="s">
        <v>143</v>
      </c>
    </row>
    <row r="100" spans="2:65" s="1" customFormat="1" ht="16.5" customHeight="1">
      <c r="B100" s="145"/>
      <c r="C100" s="146" t="s">
        <v>78</v>
      </c>
      <c r="D100" s="146" t="s">
        <v>145</v>
      </c>
      <c r="E100" s="147" t="s">
        <v>158</v>
      </c>
      <c r="F100" s="148" t="s">
        <v>159</v>
      </c>
      <c r="G100" s="149" t="s">
        <v>148</v>
      </c>
      <c r="H100" s="150">
        <v>30</v>
      </c>
      <c r="I100" s="151"/>
      <c r="J100" s="152">
        <f>ROUND(I100*H100,2)</f>
        <v>0</v>
      </c>
      <c r="K100" s="148" t="s">
        <v>149</v>
      </c>
      <c r="L100" s="30"/>
      <c r="M100" s="153" t="s">
        <v>1</v>
      </c>
      <c r="N100" s="154" t="s">
        <v>40</v>
      </c>
      <c r="O100" s="49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AR100" s="16" t="s">
        <v>150</v>
      </c>
      <c r="AT100" s="16" t="s">
        <v>145</v>
      </c>
      <c r="AU100" s="16" t="s">
        <v>78</v>
      </c>
      <c r="AY100" s="16" t="s">
        <v>143</v>
      </c>
      <c r="BE100" s="157">
        <f>IF(N100="základní",J100,0)</f>
        <v>0</v>
      </c>
      <c r="BF100" s="157">
        <f>IF(N100="snížená",J100,0)</f>
        <v>0</v>
      </c>
      <c r="BG100" s="157">
        <f>IF(N100="zákl. přenesená",J100,0)</f>
        <v>0</v>
      </c>
      <c r="BH100" s="157">
        <f>IF(N100="sníž. přenesená",J100,0)</f>
        <v>0</v>
      </c>
      <c r="BI100" s="157">
        <f>IF(N100="nulová",J100,0)</f>
        <v>0</v>
      </c>
      <c r="BJ100" s="16" t="s">
        <v>76</v>
      </c>
      <c r="BK100" s="157">
        <f>ROUND(I100*H100,2)</f>
        <v>0</v>
      </c>
      <c r="BL100" s="16" t="s">
        <v>150</v>
      </c>
      <c r="BM100" s="16" t="s">
        <v>160</v>
      </c>
    </row>
    <row r="101" spans="2:47" s="1" customFormat="1" ht="19.5">
      <c r="B101" s="30"/>
      <c r="D101" s="158" t="s">
        <v>152</v>
      </c>
      <c r="F101" s="159" t="s">
        <v>161</v>
      </c>
      <c r="I101" s="91"/>
      <c r="L101" s="30"/>
      <c r="M101" s="160"/>
      <c r="N101" s="49"/>
      <c r="O101" s="49"/>
      <c r="P101" s="49"/>
      <c r="Q101" s="49"/>
      <c r="R101" s="49"/>
      <c r="S101" s="49"/>
      <c r="T101" s="50"/>
      <c r="AT101" s="16" t="s">
        <v>152</v>
      </c>
      <c r="AU101" s="16" t="s">
        <v>78</v>
      </c>
    </row>
    <row r="102" spans="2:65" s="1" customFormat="1" ht="16.5" customHeight="1">
      <c r="B102" s="145"/>
      <c r="C102" s="146" t="s">
        <v>86</v>
      </c>
      <c r="D102" s="146" t="s">
        <v>145</v>
      </c>
      <c r="E102" s="147" t="s">
        <v>162</v>
      </c>
      <c r="F102" s="148" t="s">
        <v>163</v>
      </c>
      <c r="G102" s="149" t="s">
        <v>148</v>
      </c>
      <c r="H102" s="150">
        <v>60</v>
      </c>
      <c r="I102" s="151"/>
      <c r="J102" s="152">
        <f>ROUND(I102*H102,2)</f>
        <v>0</v>
      </c>
      <c r="K102" s="148" t="s">
        <v>1</v>
      </c>
      <c r="L102" s="30"/>
      <c r="M102" s="153" t="s">
        <v>1</v>
      </c>
      <c r="N102" s="154" t="s">
        <v>40</v>
      </c>
      <c r="O102" s="49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AR102" s="16" t="s">
        <v>150</v>
      </c>
      <c r="AT102" s="16" t="s">
        <v>145</v>
      </c>
      <c r="AU102" s="16" t="s">
        <v>78</v>
      </c>
      <c r="AY102" s="16" t="s">
        <v>143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6" t="s">
        <v>76</v>
      </c>
      <c r="BK102" s="157">
        <f>ROUND(I102*H102,2)</f>
        <v>0</v>
      </c>
      <c r="BL102" s="16" t="s">
        <v>150</v>
      </c>
      <c r="BM102" s="16" t="s">
        <v>164</v>
      </c>
    </row>
    <row r="103" spans="2:47" s="1" customFormat="1" ht="11.25">
      <c r="B103" s="30"/>
      <c r="D103" s="158" t="s">
        <v>152</v>
      </c>
      <c r="F103" s="159" t="s">
        <v>163</v>
      </c>
      <c r="I103" s="91"/>
      <c r="L103" s="30"/>
      <c r="M103" s="160"/>
      <c r="N103" s="49"/>
      <c r="O103" s="49"/>
      <c r="P103" s="49"/>
      <c r="Q103" s="49"/>
      <c r="R103" s="49"/>
      <c r="S103" s="49"/>
      <c r="T103" s="50"/>
      <c r="AT103" s="16" t="s">
        <v>152</v>
      </c>
      <c r="AU103" s="16" t="s">
        <v>78</v>
      </c>
    </row>
    <row r="104" spans="2:65" s="1" customFormat="1" ht="16.5" customHeight="1">
      <c r="B104" s="145"/>
      <c r="C104" s="146" t="s">
        <v>150</v>
      </c>
      <c r="D104" s="146" t="s">
        <v>145</v>
      </c>
      <c r="E104" s="147" t="s">
        <v>165</v>
      </c>
      <c r="F104" s="148" t="s">
        <v>166</v>
      </c>
      <c r="G104" s="149" t="s">
        <v>148</v>
      </c>
      <c r="H104" s="150">
        <v>15</v>
      </c>
      <c r="I104" s="151"/>
      <c r="J104" s="152">
        <f>ROUND(I104*H104,2)</f>
        <v>0</v>
      </c>
      <c r="K104" s="148" t="s">
        <v>149</v>
      </c>
      <c r="L104" s="30"/>
      <c r="M104" s="153" t="s">
        <v>1</v>
      </c>
      <c r="N104" s="154" t="s">
        <v>40</v>
      </c>
      <c r="O104" s="49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AR104" s="16" t="s">
        <v>150</v>
      </c>
      <c r="AT104" s="16" t="s">
        <v>145</v>
      </c>
      <c r="AU104" s="16" t="s">
        <v>78</v>
      </c>
      <c r="AY104" s="16" t="s">
        <v>143</v>
      </c>
      <c r="BE104" s="157">
        <f>IF(N104="základní",J104,0)</f>
        <v>0</v>
      </c>
      <c r="BF104" s="157">
        <f>IF(N104="snížená",J104,0)</f>
        <v>0</v>
      </c>
      <c r="BG104" s="157">
        <f>IF(N104="zákl. přenesená",J104,0)</f>
        <v>0</v>
      </c>
      <c r="BH104" s="157">
        <f>IF(N104="sníž. přenesená",J104,0)</f>
        <v>0</v>
      </c>
      <c r="BI104" s="157">
        <f>IF(N104="nulová",J104,0)</f>
        <v>0</v>
      </c>
      <c r="BJ104" s="16" t="s">
        <v>76</v>
      </c>
      <c r="BK104" s="157">
        <f>ROUND(I104*H104,2)</f>
        <v>0</v>
      </c>
      <c r="BL104" s="16" t="s">
        <v>150</v>
      </c>
      <c r="BM104" s="16" t="s">
        <v>167</v>
      </c>
    </row>
    <row r="105" spans="2:47" s="1" customFormat="1" ht="11.25">
      <c r="B105" s="30"/>
      <c r="D105" s="158" t="s">
        <v>152</v>
      </c>
      <c r="F105" s="159" t="s">
        <v>168</v>
      </c>
      <c r="I105" s="91"/>
      <c r="L105" s="30"/>
      <c r="M105" s="160"/>
      <c r="N105" s="49"/>
      <c r="O105" s="49"/>
      <c r="P105" s="49"/>
      <c r="Q105" s="49"/>
      <c r="R105" s="49"/>
      <c r="S105" s="49"/>
      <c r="T105" s="50"/>
      <c r="AT105" s="16" t="s">
        <v>152</v>
      </c>
      <c r="AU105" s="16" t="s">
        <v>78</v>
      </c>
    </row>
    <row r="106" spans="2:51" s="12" customFormat="1" ht="11.25">
      <c r="B106" s="162"/>
      <c r="D106" s="158" t="s">
        <v>156</v>
      </c>
      <c r="E106" s="163" t="s">
        <v>1</v>
      </c>
      <c r="F106" s="164" t="s">
        <v>169</v>
      </c>
      <c r="H106" s="165">
        <v>15</v>
      </c>
      <c r="I106" s="166"/>
      <c r="L106" s="162"/>
      <c r="M106" s="167"/>
      <c r="N106" s="168"/>
      <c r="O106" s="168"/>
      <c r="P106" s="168"/>
      <c r="Q106" s="168"/>
      <c r="R106" s="168"/>
      <c r="S106" s="168"/>
      <c r="T106" s="169"/>
      <c r="AT106" s="163" t="s">
        <v>156</v>
      </c>
      <c r="AU106" s="163" t="s">
        <v>78</v>
      </c>
      <c r="AV106" s="12" t="s">
        <v>78</v>
      </c>
      <c r="AW106" s="12" t="s">
        <v>32</v>
      </c>
      <c r="AX106" s="12" t="s">
        <v>76</v>
      </c>
      <c r="AY106" s="163" t="s">
        <v>143</v>
      </c>
    </row>
    <row r="107" spans="2:65" s="1" customFormat="1" ht="16.5" customHeight="1">
      <c r="B107" s="145"/>
      <c r="C107" s="146" t="s">
        <v>170</v>
      </c>
      <c r="D107" s="146" t="s">
        <v>145</v>
      </c>
      <c r="E107" s="147" t="s">
        <v>171</v>
      </c>
      <c r="F107" s="148" t="s">
        <v>172</v>
      </c>
      <c r="G107" s="149" t="s">
        <v>148</v>
      </c>
      <c r="H107" s="150">
        <v>60</v>
      </c>
      <c r="I107" s="151"/>
      <c r="J107" s="152">
        <f>ROUND(I107*H107,2)</f>
        <v>0</v>
      </c>
      <c r="K107" s="148" t="s">
        <v>149</v>
      </c>
      <c r="L107" s="30"/>
      <c r="M107" s="153" t="s">
        <v>1</v>
      </c>
      <c r="N107" s="154" t="s">
        <v>40</v>
      </c>
      <c r="O107" s="49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AR107" s="16" t="s">
        <v>150</v>
      </c>
      <c r="AT107" s="16" t="s">
        <v>145</v>
      </c>
      <c r="AU107" s="16" t="s">
        <v>78</v>
      </c>
      <c r="AY107" s="16" t="s">
        <v>143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6" t="s">
        <v>76</v>
      </c>
      <c r="BK107" s="157">
        <f>ROUND(I107*H107,2)</f>
        <v>0</v>
      </c>
      <c r="BL107" s="16" t="s">
        <v>150</v>
      </c>
      <c r="BM107" s="16" t="s">
        <v>173</v>
      </c>
    </row>
    <row r="108" spans="2:47" s="1" customFormat="1" ht="19.5">
      <c r="B108" s="30"/>
      <c r="D108" s="158" t="s">
        <v>152</v>
      </c>
      <c r="F108" s="159" t="s">
        <v>174</v>
      </c>
      <c r="I108" s="91"/>
      <c r="L108" s="30"/>
      <c r="M108" s="160"/>
      <c r="N108" s="49"/>
      <c r="O108" s="49"/>
      <c r="P108" s="49"/>
      <c r="Q108" s="49"/>
      <c r="R108" s="49"/>
      <c r="S108" s="49"/>
      <c r="T108" s="50"/>
      <c r="AT108" s="16" t="s">
        <v>152</v>
      </c>
      <c r="AU108" s="16" t="s">
        <v>78</v>
      </c>
    </row>
    <row r="109" spans="2:51" s="13" customFormat="1" ht="11.25">
      <c r="B109" s="170"/>
      <c r="D109" s="158" t="s">
        <v>156</v>
      </c>
      <c r="E109" s="171" t="s">
        <v>1</v>
      </c>
      <c r="F109" s="172" t="s">
        <v>175</v>
      </c>
      <c r="H109" s="171" t="s">
        <v>1</v>
      </c>
      <c r="I109" s="173"/>
      <c r="L109" s="170"/>
      <c r="M109" s="174"/>
      <c r="N109" s="175"/>
      <c r="O109" s="175"/>
      <c r="P109" s="175"/>
      <c r="Q109" s="175"/>
      <c r="R109" s="175"/>
      <c r="S109" s="175"/>
      <c r="T109" s="176"/>
      <c r="AT109" s="171" t="s">
        <v>156</v>
      </c>
      <c r="AU109" s="171" t="s">
        <v>78</v>
      </c>
      <c r="AV109" s="13" t="s">
        <v>76</v>
      </c>
      <c r="AW109" s="13" t="s">
        <v>32</v>
      </c>
      <c r="AX109" s="13" t="s">
        <v>69</v>
      </c>
      <c r="AY109" s="171" t="s">
        <v>143</v>
      </c>
    </row>
    <row r="110" spans="2:51" s="12" customFormat="1" ht="11.25">
      <c r="B110" s="162"/>
      <c r="D110" s="158" t="s">
        <v>156</v>
      </c>
      <c r="E110" s="163" t="s">
        <v>1</v>
      </c>
      <c r="F110" s="164" t="s">
        <v>176</v>
      </c>
      <c r="H110" s="165">
        <v>60</v>
      </c>
      <c r="I110" s="166"/>
      <c r="L110" s="162"/>
      <c r="M110" s="167"/>
      <c r="N110" s="168"/>
      <c r="O110" s="168"/>
      <c r="P110" s="168"/>
      <c r="Q110" s="168"/>
      <c r="R110" s="168"/>
      <c r="S110" s="168"/>
      <c r="T110" s="169"/>
      <c r="AT110" s="163" t="s">
        <v>156</v>
      </c>
      <c r="AU110" s="163" t="s">
        <v>78</v>
      </c>
      <c r="AV110" s="12" t="s">
        <v>78</v>
      </c>
      <c r="AW110" s="12" t="s">
        <v>32</v>
      </c>
      <c r="AX110" s="12" t="s">
        <v>76</v>
      </c>
      <c r="AY110" s="163" t="s">
        <v>143</v>
      </c>
    </row>
    <row r="111" spans="2:65" s="1" customFormat="1" ht="16.5" customHeight="1">
      <c r="B111" s="145"/>
      <c r="C111" s="146" t="s">
        <v>177</v>
      </c>
      <c r="D111" s="146" t="s">
        <v>145</v>
      </c>
      <c r="E111" s="147" t="s">
        <v>178</v>
      </c>
      <c r="F111" s="148" t="s">
        <v>179</v>
      </c>
      <c r="G111" s="149" t="s">
        <v>148</v>
      </c>
      <c r="H111" s="150">
        <v>60</v>
      </c>
      <c r="I111" s="151"/>
      <c r="J111" s="152">
        <f>ROUND(I111*H111,2)</f>
        <v>0</v>
      </c>
      <c r="K111" s="148" t="s">
        <v>149</v>
      </c>
      <c r="L111" s="30"/>
      <c r="M111" s="153" t="s">
        <v>1</v>
      </c>
      <c r="N111" s="154" t="s">
        <v>40</v>
      </c>
      <c r="O111" s="49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AR111" s="16" t="s">
        <v>150</v>
      </c>
      <c r="AT111" s="16" t="s">
        <v>145</v>
      </c>
      <c r="AU111" s="16" t="s">
        <v>78</v>
      </c>
      <c r="AY111" s="16" t="s">
        <v>143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6" t="s">
        <v>76</v>
      </c>
      <c r="BK111" s="157">
        <f>ROUND(I111*H111,2)</f>
        <v>0</v>
      </c>
      <c r="BL111" s="16" t="s">
        <v>150</v>
      </c>
      <c r="BM111" s="16" t="s">
        <v>180</v>
      </c>
    </row>
    <row r="112" spans="2:47" s="1" customFormat="1" ht="19.5">
      <c r="B112" s="30"/>
      <c r="D112" s="158" t="s">
        <v>152</v>
      </c>
      <c r="F112" s="159" t="s">
        <v>181</v>
      </c>
      <c r="I112" s="91"/>
      <c r="L112" s="30"/>
      <c r="M112" s="160"/>
      <c r="N112" s="49"/>
      <c r="O112" s="49"/>
      <c r="P112" s="49"/>
      <c r="Q112" s="49"/>
      <c r="R112" s="49"/>
      <c r="S112" s="49"/>
      <c r="T112" s="50"/>
      <c r="AT112" s="16" t="s">
        <v>152</v>
      </c>
      <c r="AU112" s="16" t="s">
        <v>78</v>
      </c>
    </row>
    <row r="113" spans="2:65" s="1" customFormat="1" ht="16.5" customHeight="1">
      <c r="B113" s="145"/>
      <c r="C113" s="146" t="s">
        <v>182</v>
      </c>
      <c r="D113" s="146" t="s">
        <v>145</v>
      </c>
      <c r="E113" s="147" t="s">
        <v>183</v>
      </c>
      <c r="F113" s="148" t="s">
        <v>184</v>
      </c>
      <c r="G113" s="149" t="s">
        <v>148</v>
      </c>
      <c r="H113" s="150">
        <v>600</v>
      </c>
      <c r="I113" s="151"/>
      <c r="J113" s="152">
        <f>ROUND(I113*H113,2)</f>
        <v>0</v>
      </c>
      <c r="K113" s="148" t="s">
        <v>149</v>
      </c>
      <c r="L113" s="30"/>
      <c r="M113" s="153" t="s">
        <v>1</v>
      </c>
      <c r="N113" s="154" t="s">
        <v>40</v>
      </c>
      <c r="O113" s="49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AR113" s="16" t="s">
        <v>150</v>
      </c>
      <c r="AT113" s="16" t="s">
        <v>145</v>
      </c>
      <c r="AU113" s="16" t="s">
        <v>78</v>
      </c>
      <c r="AY113" s="16" t="s">
        <v>143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6" t="s">
        <v>76</v>
      </c>
      <c r="BK113" s="157">
        <f>ROUND(I113*H113,2)</f>
        <v>0</v>
      </c>
      <c r="BL113" s="16" t="s">
        <v>150</v>
      </c>
      <c r="BM113" s="16" t="s">
        <v>185</v>
      </c>
    </row>
    <row r="114" spans="2:47" s="1" customFormat="1" ht="19.5">
      <c r="B114" s="30"/>
      <c r="D114" s="158" t="s">
        <v>152</v>
      </c>
      <c r="F114" s="159" t="s">
        <v>186</v>
      </c>
      <c r="I114" s="91"/>
      <c r="L114" s="30"/>
      <c r="M114" s="160"/>
      <c r="N114" s="49"/>
      <c r="O114" s="49"/>
      <c r="P114" s="49"/>
      <c r="Q114" s="49"/>
      <c r="R114" s="49"/>
      <c r="S114" s="49"/>
      <c r="T114" s="50"/>
      <c r="AT114" s="16" t="s">
        <v>152</v>
      </c>
      <c r="AU114" s="16" t="s">
        <v>78</v>
      </c>
    </row>
    <row r="115" spans="2:51" s="12" customFormat="1" ht="11.25">
      <c r="B115" s="162"/>
      <c r="D115" s="158" t="s">
        <v>156</v>
      </c>
      <c r="F115" s="164" t="s">
        <v>187</v>
      </c>
      <c r="H115" s="165">
        <v>600</v>
      </c>
      <c r="I115" s="166"/>
      <c r="L115" s="162"/>
      <c r="M115" s="167"/>
      <c r="N115" s="168"/>
      <c r="O115" s="168"/>
      <c r="P115" s="168"/>
      <c r="Q115" s="168"/>
      <c r="R115" s="168"/>
      <c r="S115" s="168"/>
      <c r="T115" s="169"/>
      <c r="AT115" s="163" t="s">
        <v>156</v>
      </c>
      <c r="AU115" s="163" t="s">
        <v>78</v>
      </c>
      <c r="AV115" s="12" t="s">
        <v>78</v>
      </c>
      <c r="AW115" s="12" t="s">
        <v>3</v>
      </c>
      <c r="AX115" s="12" t="s">
        <v>76</v>
      </c>
      <c r="AY115" s="163" t="s">
        <v>143</v>
      </c>
    </row>
    <row r="116" spans="2:65" s="1" customFormat="1" ht="16.5" customHeight="1">
      <c r="B116" s="145"/>
      <c r="C116" s="146" t="s">
        <v>188</v>
      </c>
      <c r="D116" s="146" t="s">
        <v>145</v>
      </c>
      <c r="E116" s="147" t="s">
        <v>189</v>
      </c>
      <c r="F116" s="148" t="s">
        <v>190</v>
      </c>
      <c r="G116" s="149" t="s">
        <v>148</v>
      </c>
      <c r="H116" s="150">
        <v>60</v>
      </c>
      <c r="I116" s="151"/>
      <c r="J116" s="152">
        <f>ROUND(I116*H116,2)</f>
        <v>0</v>
      </c>
      <c r="K116" s="148" t="s">
        <v>149</v>
      </c>
      <c r="L116" s="30"/>
      <c r="M116" s="153" t="s">
        <v>1</v>
      </c>
      <c r="N116" s="154" t="s">
        <v>40</v>
      </c>
      <c r="O116" s="49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AR116" s="16" t="s">
        <v>150</v>
      </c>
      <c r="AT116" s="16" t="s">
        <v>145</v>
      </c>
      <c r="AU116" s="16" t="s">
        <v>78</v>
      </c>
      <c r="AY116" s="16" t="s">
        <v>143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6" t="s">
        <v>76</v>
      </c>
      <c r="BK116" s="157">
        <f>ROUND(I116*H116,2)</f>
        <v>0</v>
      </c>
      <c r="BL116" s="16" t="s">
        <v>150</v>
      </c>
      <c r="BM116" s="16" t="s">
        <v>191</v>
      </c>
    </row>
    <row r="117" spans="2:47" s="1" customFormat="1" ht="11.25">
      <c r="B117" s="30"/>
      <c r="D117" s="158" t="s">
        <v>152</v>
      </c>
      <c r="F117" s="159" t="s">
        <v>192</v>
      </c>
      <c r="I117" s="91"/>
      <c r="L117" s="30"/>
      <c r="M117" s="160"/>
      <c r="N117" s="49"/>
      <c r="O117" s="49"/>
      <c r="P117" s="49"/>
      <c r="Q117" s="49"/>
      <c r="R117" s="49"/>
      <c r="S117" s="49"/>
      <c r="T117" s="50"/>
      <c r="AT117" s="16" t="s">
        <v>152</v>
      </c>
      <c r="AU117" s="16" t="s">
        <v>78</v>
      </c>
    </row>
    <row r="118" spans="2:65" s="1" customFormat="1" ht="16.5" customHeight="1">
      <c r="B118" s="145"/>
      <c r="C118" s="146" t="s">
        <v>193</v>
      </c>
      <c r="D118" s="146" t="s">
        <v>145</v>
      </c>
      <c r="E118" s="147" t="s">
        <v>194</v>
      </c>
      <c r="F118" s="148" t="s">
        <v>195</v>
      </c>
      <c r="G118" s="149" t="s">
        <v>148</v>
      </c>
      <c r="H118" s="150">
        <v>60</v>
      </c>
      <c r="I118" s="151"/>
      <c r="J118" s="152">
        <f>ROUND(I118*H118,2)</f>
        <v>0</v>
      </c>
      <c r="K118" s="148" t="s">
        <v>149</v>
      </c>
      <c r="L118" s="30"/>
      <c r="M118" s="153" t="s">
        <v>1</v>
      </c>
      <c r="N118" s="154" t="s">
        <v>40</v>
      </c>
      <c r="O118" s="49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AR118" s="16" t="s">
        <v>150</v>
      </c>
      <c r="AT118" s="16" t="s">
        <v>145</v>
      </c>
      <c r="AU118" s="16" t="s">
        <v>78</v>
      </c>
      <c r="AY118" s="16" t="s">
        <v>143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6" t="s">
        <v>76</v>
      </c>
      <c r="BK118" s="157">
        <f>ROUND(I118*H118,2)</f>
        <v>0</v>
      </c>
      <c r="BL118" s="16" t="s">
        <v>150</v>
      </c>
      <c r="BM118" s="16" t="s">
        <v>196</v>
      </c>
    </row>
    <row r="119" spans="2:47" s="1" customFormat="1" ht="11.25">
      <c r="B119" s="30"/>
      <c r="D119" s="158" t="s">
        <v>152</v>
      </c>
      <c r="F119" s="159" t="s">
        <v>197</v>
      </c>
      <c r="I119" s="91"/>
      <c r="L119" s="30"/>
      <c r="M119" s="160"/>
      <c r="N119" s="49"/>
      <c r="O119" s="49"/>
      <c r="P119" s="49"/>
      <c r="Q119" s="49"/>
      <c r="R119" s="49"/>
      <c r="S119" s="49"/>
      <c r="T119" s="50"/>
      <c r="AT119" s="16" t="s">
        <v>152</v>
      </c>
      <c r="AU119" s="16" t="s">
        <v>78</v>
      </c>
    </row>
    <row r="120" spans="2:65" s="1" customFormat="1" ht="16.5" customHeight="1">
      <c r="B120" s="145"/>
      <c r="C120" s="146" t="s">
        <v>198</v>
      </c>
      <c r="D120" s="146" t="s">
        <v>145</v>
      </c>
      <c r="E120" s="147" t="s">
        <v>199</v>
      </c>
      <c r="F120" s="148" t="s">
        <v>200</v>
      </c>
      <c r="G120" s="149" t="s">
        <v>201</v>
      </c>
      <c r="H120" s="150">
        <v>108</v>
      </c>
      <c r="I120" s="151"/>
      <c r="J120" s="152">
        <f>ROUND(I120*H120,2)</f>
        <v>0</v>
      </c>
      <c r="K120" s="148" t="s">
        <v>149</v>
      </c>
      <c r="L120" s="30"/>
      <c r="M120" s="153" t="s">
        <v>1</v>
      </c>
      <c r="N120" s="154" t="s">
        <v>40</v>
      </c>
      <c r="O120" s="49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AR120" s="16" t="s">
        <v>150</v>
      </c>
      <c r="AT120" s="16" t="s">
        <v>145</v>
      </c>
      <c r="AU120" s="16" t="s">
        <v>78</v>
      </c>
      <c r="AY120" s="16" t="s">
        <v>143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6" t="s">
        <v>76</v>
      </c>
      <c r="BK120" s="157">
        <f>ROUND(I120*H120,2)</f>
        <v>0</v>
      </c>
      <c r="BL120" s="16" t="s">
        <v>150</v>
      </c>
      <c r="BM120" s="16" t="s">
        <v>202</v>
      </c>
    </row>
    <row r="121" spans="2:47" s="1" customFormat="1" ht="11.25">
      <c r="B121" s="30"/>
      <c r="D121" s="158" t="s">
        <v>152</v>
      </c>
      <c r="F121" s="159" t="s">
        <v>203</v>
      </c>
      <c r="I121" s="91"/>
      <c r="L121" s="30"/>
      <c r="M121" s="160"/>
      <c r="N121" s="49"/>
      <c r="O121" s="49"/>
      <c r="P121" s="49"/>
      <c r="Q121" s="49"/>
      <c r="R121" s="49"/>
      <c r="S121" s="49"/>
      <c r="T121" s="50"/>
      <c r="AT121" s="16" t="s">
        <v>152</v>
      </c>
      <c r="AU121" s="16" t="s">
        <v>78</v>
      </c>
    </row>
    <row r="122" spans="2:51" s="12" customFormat="1" ht="11.25">
      <c r="B122" s="162"/>
      <c r="D122" s="158" t="s">
        <v>156</v>
      </c>
      <c r="F122" s="164" t="s">
        <v>204</v>
      </c>
      <c r="H122" s="165">
        <v>108</v>
      </c>
      <c r="I122" s="166"/>
      <c r="L122" s="162"/>
      <c r="M122" s="177"/>
      <c r="N122" s="178"/>
      <c r="O122" s="178"/>
      <c r="P122" s="178"/>
      <c r="Q122" s="178"/>
      <c r="R122" s="178"/>
      <c r="S122" s="178"/>
      <c r="T122" s="179"/>
      <c r="AT122" s="163" t="s">
        <v>156</v>
      </c>
      <c r="AU122" s="163" t="s">
        <v>78</v>
      </c>
      <c r="AV122" s="12" t="s">
        <v>78</v>
      </c>
      <c r="AW122" s="12" t="s">
        <v>3</v>
      </c>
      <c r="AX122" s="12" t="s">
        <v>76</v>
      </c>
      <c r="AY122" s="163" t="s">
        <v>143</v>
      </c>
    </row>
    <row r="123" spans="2:12" s="1" customFormat="1" ht="6.95" customHeight="1">
      <c r="B123" s="39"/>
      <c r="C123" s="40"/>
      <c r="D123" s="40"/>
      <c r="E123" s="40"/>
      <c r="F123" s="40"/>
      <c r="G123" s="40"/>
      <c r="H123" s="40"/>
      <c r="I123" s="107"/>
      <c r="J123" s="40"/>
      <c r="K123" s="40"/>
      <c r="L123" s="30"/>
    </row>
  </sheetData>
  <autoFilter ref="C92:K122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90</v>
      </c>
    </row>
    <row r="3" spans="2:46" ht="6.95" customHeight="1">
      <c r="B3" s="17"/>
      <c r="C3" s="18"/>
      <c r="D3" s="18"/>
      <c r="E3" s="18"/>
      <c r="F3" s="18"/>
      <c r="G3" s="18"/>
      <c r="H3" s="18"/>
      <c r="I3" s="90"/>
      <c r="J3" s="18"/>
      <c r="K3" s="18"/>
      <c r="L3" s="19"/>
      <c r="AT3" s="16" t="s">
        <v>78</v>
      </c>
    </row>
    <row r="4" spans="2:46" ht="24.95" customHeight="1">
      <c r="B4" s="19"/>
      <c r="D4" s="20" t="s">
        <v>114</v>
      </c>
      <c r="L4" s="19"/>
      <c r="M4" s="21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45" t="str">
        <f>'Rekapitulace stavby'!K6</f>
        <v>Nelešovický potok, Nelešovice – Rekonstrukce opěrných zdí</v>
      </c>
      <c r="F7" s="246"/>
      <c r="G7" s="246"/>
      <c r="H7" s="246"/>
      <c r="L7" s="19"/>
    </row>
    <row r="8" spans="2:12" ht="11.25">
      <c r="B8" s="19"/>
      <c r="D8" s="25" t="s">
        <v>115</v>
      </c>
      <c r="L8" s="19"/>
    </row>
    <row r="9" spans="2:12" ht="16.5" customHeight="1">
      <c r="B9" s="19"/>
      <c r="E9" s="245" t="s">
        <v>116</v>
      </c>
      <c r="F9" s="213"/>
      <c r="G9" s="213"/>
      <c r="H9" s="213"/>
      <c r="L9" s="19"/>
    </row>
    <row r="10" spans="2:12" ht="12" customHeight="1">
      <c r="B10" s="19"/>
      <c r="D10" s="25" t="s">
        <v>117</v>
      </c>
      <c r="L10" s="19"/>
    </row>
    <row r="11" spans="2:12" s="1" customFormat="1" ht="16.5" customHeight="1">
      <c r="B11" s="30"/>
      <c r="E11" s="246" t="s">
        <v>118</v>
      </c>
      <c r="F11" s="219"/>
      <c r="G11" s="219"/>
      <c r="H11" s="219"/>
      <c r="I11" s="91"/>
      <c r="L11" s="30"/>
    </row>
    <row r="12" spans="2:12" s="1" customFormat="1" ht="12" customHeight="1">
      <c r="B12" s="30"/>
      <c r="D12" s="25" t="s">
        <v>119</v>
      </c>
      <c r="I12" s="91"/>
      <c r="L12" s="30"/>
    </row>
    <row r="13" spans="2:12" s="1" customFormat="1" ht="36.95" customHeight="1">
      <c r="B13" s="30"/>
      <c r="E13" s="220" t="s">
        <v>205</v>
      </c>
      <c r="F13" s="219"/>
      <c r="G13" s="219"/>
      <c r="H13" s="219"/>
      <c r="I13" s="91"/>
      <c r="L13" s="30"/>
    </row>
    <row r="14" spans="2:12" s="1" customFormat="1" ht="11.25">
      <c r="B14" s="30"/>
      <c r="I14" s="91"/>
      <c r="L14" s="30"/>
    </row>
    <row r="15" spans="2:12" s="1" customFormat="1" ht="12" customHeight="1">
      <c r="B15" s="30"/>
      <c r="D15" s="25" t="s">
        <v>18</v>
      </c>
      <c r="F15" s="16" t="s">
        <v>1</v>
      </c>
      <c r="I15" s="92" t="s">
        <v>19</v>
      </c>
      <c r="J15" s="16" t="s">
        <v>1</v>
      </c>
      <c r="L15" s="30"/>
    </row>
    <row r="16" spans="2:12" s="1" customFormat="1" ht="12" customHeight="1">
      <c r="B16" s="30"/>
      <c r="D16" s="25" t="s">
        <v>20</v>
      </c>
      <c r="F16" s="16" t="s">
        <v>21</v>
      </c>
      <c r="I16" s="92" t="s">
        <v>22</v>
      </c>
      <c r="J16" s="46" t="str">
        <f>'Rekapitulace stavby'!AN8</f>
        <v>29. 4. 2019</v>
      </c>
      <c r="L16" s="30"/>
    </row>
    <row r="17" spans="2:12" s="1" customFormat="1" ht="10.9" customHeight="1">
      <c r="B17" s="30"/>
      <c r="I17" s="91"/>
      <c r="L17" s="30"/>
    </row>
    <row r="18" spans="2:12" s="1" customFormat="1" ht="12" customHeight="1">
      <c r="B18" s="30"/>
      <c r="D18" s="25" t="s">
        <v>24</v>
      </c>
      <c r="I18" s="92" t="s">
        <v>25</v>
      </c>
      <c r="J18" s="16" t="s">
        <v>1</v>
      </c>
      <c r="L18" s="30"/>
    </row>
    <row r="19" spans="2:12" s="1" customFormat="1" ht="18" customHeight="1">
      <c r="B19" s="30"/>
      <c r="E19" s="16" t="s">
        <v>26</v>
      </c>
      <c r="I19" s="92" t="s">
        <v>27</v>
      </c>
      <c r="J19" s="16" t="s">
        <v>1</v>
      </c>
      <c r="L19" s="30"/>
    </row>
    <row r="20" spans="2:12" s="1" customFormat="1" ht="6.95" customHeight="1">
      <c r="B20" s="30"/>
      <c r="I20" s="91"/>
      <c r="L20" s="30"/>
    </row>
    <row r="21" spans="2:12" s="1" customFormat="1" ht="12" customHeight="1">
      <c r="B21" s="30"/>
      <c r="D21" s="25" t="s">
        <v>28</v>
      </c>
      <c r="I21" s="92" t="s">
        <v>25</v>
      </c>
      <c r="J21" s="26" t="str">
        <f>'Rekapitulace stavby'!AN13</f>
        <v>Vyplň údaj</v>
      </c>
      <c r="L21" s="30"/>
    </row>
    <row r="22" spans="2:12" s="1" customFormat="1" ht="18" customHeight="1">
      <c r="B22" s="30"/>
      <c r="E22" s="247" t="str">
        <f>'Rekapitulace stavby'!E14</f>
        <v>Vyplň údaj</v>
      </c>
      <c r="F22" s="223"/>
      <c r="G22" s="223"/>
      <c r="H22" s="223"/>
      <c r="I22" s="92" t="s">
        <v>27</v>
      </c>
      <c r="J22" s="26" t="str">
        <f>'Rekapitulace stavby'!AN14</f>
        <v>Vyplň údaj</v>
      </c>
      <c r="L22" s="30"/>
    </row>
    <row r="23" spans="2:12" s="1" customFormat="1" ht="6.95" customHeight="1">
      <c r="B23" s="30"/>
      <c r="I23" s="91"/>
      <c r="L23" s="30"/>
    </row>
    <row r="24" spans="2:12" s="1" customFormat="1" ht="12" customHeight="1">
      <c r="B24" s="30"/>
      <c r="D24" s="25" t="s">
        <v>30</v>
      </c>
      <c r="I24" s="92" t="s">
        <v>25</v>
      </c>
      <c r="J24" s="16" t="s">
        <v>1</v>
      </c>
      <c r="L24" s="30"/>
    </row>
    <row r="25" spans="2:12" s="1" customFormat="1" ht="18" customHeight="1">
      <c r="B25" s="30"/>
      <c r="E25" s="16" t="s">
        <v>31</v>
      </c>
      <c r="I25" s="92" t="s">
        <v>27</v>
      </c>
      <c r="J25" s="16" t="s">
        <v>1</v>
      </c>
      <c r="L25" s="30"/>
    </row>
    <row r="26" spans="2:12" s="1" customFormat="1" ht="6.95" customHeight="1">
      <c r="B26" s="30"/>
      <c r="I26" s="91"/>
      <c r="L26" s="30"/>
    </row>
    <row r="27" spans="2:12" s="1" customFormat="1" ht="12" customHeight="1">
      <c r="B27" s="30"/>
      <c r="D27" s="25" t="s">
        <v>33</v>
      </c>
      <c r="I27" s="92" t="s">
        <v>25</v>
      </c>
      <c r="J27" s="16" t="str">
        <f>IF('Rekapitulace stavby'!AN19="","",'Rekapitulace stavby'!AN19)</f>
        <v/>
      </c>
      <c r="L27" s="30"/>
    </row>
    <row r="28" spans="2:12" s="1" customFormat="1" ht="18" customHeight="1">
      <c r="B28" s="30"/>
      <c r="E28" s="16" t="str">
        <f>IF('Rekapitulace stavby'!E20="","",'Rekapitulace stavby'!E20)</f>
        <v xml:space="preserve"> </v>
      </c>
      <c r="I28" s="92" t="s">
        <v>27</v>
      </c>
      <c r="J28" s="16" t="str">
        <f>IF('Rekapitulace stavby'!AN20="","",'Rekapitulace stavby'!AN20)</f>
        <v/>
      </c>
      <c r="L28" s="30"/>
    </row>
    <row r="29" spans="2:12" s="1" customFormat="1" ht="6.95" customHeight="1">
      <c r="B29" s="30"/>
      <c r="I29" s="91"/>
      <c r="L29" s="30"/>
    </row>
    <row r="30" spans="2:12" s="1" customFormat="1" ht="12" customHeight="1">
      <c r="B30" s="30"/>
      <c r="D30" s="25" t="s">
        <v>34</v>
      </c>
      <c r="I30" s="91"/>
      <c r="L30" s="30"/>
    </row>
    <row r="31" spans="2:12" s="7" customFormat="1" ht="16.5" customHeight="1">
      <c r="B31" s="93"/>
      <c r="E31" s="227" t="s">
        <v>1</v>
      </c>
      <c r="F31" s="227"/>
      <c r="G31" s="227"/>
      <c r="H31" s="227"/>
      <c r="I31" s="94"/>
      <c r="L31" s="93"/>
    </row>
    <row r="32" spans="2:12" s="1" customFormat="1" ht="6.95" customHeight="1">
      <c r="B32" s="30"/>
      <c r="I32" s="91"/>
      <c r="L32" s="30"/>
    </row>
    <row r="33" spans="2:12" s="1" customFormat="1" ht="6.95" customHeight="1">
      <c r="B33" s="30"/>
      <c r="D33" s="47"/>
      <c r="E33" s="47"/>
      <c r="F33" s="47"/>
      <c r="G33" s="47"/>
      <c r="H33" s="47"/>
      <c r="I33" s="95"/>
      <c r="J33" s="47"/>
      <c r="K33" s="47"/>
      <c r="L33" s="30"/>
    </row>
    <row r="34" spans="2:12" s="1" customFormat="1" ht="25.35" customHeight="1">
      <c r="B34" s="30"/>
      <c r="D34" s="96" t="s">
        <v>35</v>
      </c>
      <c r="I34" s="91"/>
      <c r="J34" s="60">
        <f>ROUND(J93,2)</f>
        <v>0</v>
      </c>
      <c r="L34" s="30"/>
    </row>
    <row r="35" spans="2:12" s="1" customFormat="1" ht="6.95" customHeight="1">
      <c r="B35" s="30"/>
      <c r="D35" s="47"/>
      <c r="E35" s="47"/>
      <c r="F35" s="47"/>
      <c r="G35" s="47"/>
      <c r="H35" s="47"/>
      <c r="I35" s="95"/>
      <c r="J35" s="47"/>
      <c r="K35" s="47"/>
      <c r="L35" s="30"/>
    </row>
    <row r="36" spans="2:12" s="1" customFormat="1" ht="14.45" customHeight="1">
      <c r="B36" s="30"/>
      <c r="F36" s="33" t="s">
        <v>37</v>
      </c>
      <c r="I36" s="97" t="s">
        <v>36</v>
      </c>
      <c r="J36" s="33" t="s">
        <v>38</v>
      </c>
      <c r="L36" s="30"/>
    </row>
    <row r="37" spans="2:12" s="1" customFormat="1" ht="14.45" customHeight="1">
      <c r="B37" s="30"/>
      <c r="D37" s="25" t="s">
        <v>39</v>
      </c>
      <c r="E37" s="25" t="s">
        <v>40</v>
      </c>
      <c r="F37" s="98">
        <f>ROUND((SUM(BE93:BE122)),2)</f>
        <v>0</v>
      </c>
      <c r="I37" s="99">
        <v>0.21</v>
      </c>
      <c r="J37" s="98">
        <f>ROUND(((SUM(BE93:BE122))*I37),2)</f>
        <v>0</v>
      </c>
      <c r="L37" s="30"/>
    </row>
    <row r="38" spans="2:12" s="1" customFormat="1" ht="14.45" customHeight="1">
      <c r="B38" s="30"/>
      <c r="E38" s="25" t="s">
        <v>41</v>
      </c>
      <c r="F38" s="98">
        <f>ROUND((SUM(BF93:BF122)),2)</f>
        <v>0</v>
      </c>
      <c r="I38" s="99">
        <v>0.15</v>
      </c>
      <c r="J38" s="98">
        <f>ROUND(((SUM(BF93:BF122))*I38),2)</f>
        <v>0</v>
      </c>
      <c r="L38" s="30"/>
    </row>
    <row r="39" spans="2:12" s="1" customFormat="1" ht="14.45" customHeight="1" hidden="1">
      <c r="B39" s="30"/>
      <c r="E39" s="25" t="s">
        <v>42</v>
      </c>
      <c r="F39" s="98">
        <f>ROUND((SUM(BG93:BG122)),2)</f>
        <v>0</v>
      </c>
      <c r="I39" s="99">
        <v>0.21</v>
      </c>
      <c r="J39" s="98">
        <f>0</f>
        <v>0</v>
      </c>
      <c r="L39" s="30"/>
    </row>
    <row r="40" spans="2:12" s="1" customFormat="1" ht="14.45" customHeight="1" hidden="1">
      <c r="B40" s="30"/>
      <c r="E40" s="25" t="s">
        <v>43</v>
      </c>
      <c r="F40" s="98">
        <f>ROUND((SUM(BH93:BH122)),2)</f>
        <v>0</v>
      </c>
      <c r="I40" s="99">
        <v>0.15</v>
      </c>
      <c r="J40" s="98">
        <f>0</f>
        <v>0</v>
      </c>
      <c r="L40" s="30"/>
    </row>
    <row r="41" spans="2:12" s="1" customFormat="1" ht="14.45" customHeight="1" hidden="1">
      <c r="B41" s="30"/>
      <c r="E41" s="25" t="s">
        <v>44</v>
      </c>
      <c r="F41" s="98">
        <f>ROUND((SUM(BI93:BI122)),2)</f>
        <v>0</v>
      </c>
      <c r="I41" s="99">
        <v>0</v>
      </c>
      <c r="J41" s="98">
        <f>0</f>
        <v>0</v>
      </c>
      <c r="L41" s="30"/>
    </row>
    <row r="42" spans="2:12" s="1" customFormat="1" ht="6.95" customHeight="1">
      <c r="B42" s="30"/>
      <c r="I42" s="91"/>
      <c r="L42" s="30"/>
    </row>
    <row r="43" spans="2:12" s="1" customFormat="1" ht="25.35" customHeight="1">
      <c r="B43" s="30"/>
      <c r="C43" s="100"/>
      <c r="D43" s="101" t="s">
        <v>45</v>
      </c>
      <c r="E43" s="51"/>
      <c r="F43" s="51"/>
      <c r="G43" s="102" t="s">
        <v>46</v>
      </c>
      <c r="H43" s="103" t="s">
        <v>47</v>
      </c>
      <c r="I43" s="104"/>
      <c r="J43" s="105">
        <f>SUM(J34:J41)</f>
        <v>0</v>
      </c>
      <c r="K43" s="106"/>
      <c r="L43" s="30"/>
    </row>
    <row r="44" spans="2:12" s="1" customFormat="1" ht="14.45" customHeight="1">
      <c r="B44" s="39"/>
      <c r="C44" s="40"/>
      <c r="D44" s="40"/>
      <c r="E44" s="40"/>
      <c r="F44" s="40"/>
      <c r="G44" s="40"/>
      <c r="H44" s="40"/>
      <c r="I44" s="107"/>
      <c r="J44" s="40"/>
      <c r="K44" s="40"/>
      <c r="L44" s="30"/>
    </row>
    <row r="48" spans="2:12" s="1" customFormat="1" ht="6.95" customHeight="1">
      <c r="B48" s="41"/>
      <c r="C48" s="42"/>
      <c r="D48" s="42"/>
      <c r="E48" s="42"/>
      <c r="F48" s="42"/>
      <c r="G48" s="42"/>
      <c r="H48" s="42"/>
      <c r="I48" s="108"/>
      <c r="J48" s="42"/>
      <c r="K48" s="42"/>
      <c r="L48" s="30"/>
    </row>
    <row r="49" spans="2:12" s="1" customFormat="1" ht="24.95" customHeight="1">
      <c r="B49" s="30"/>
      <c r="C49" s="20" t="s">
        <v>121</v>
      </c>
      <c r="I49" s="91"/>
      <c r="L49" s="30"/>
    </row>
    <row r="50" spans="2:12" s="1" customFormat="1" ht="6.95" customHeight="1">
      <c r="B50" s="30"/>
      <c r="I50" s="91"/>
      <c r="L50" s="30"/>
    </row>
    <row r="51" spans="2:12" s="1" customFormat="1" ht="12" customHeight="1">
      <c r="B51" s="30"/>
      <c r="C51" s="25" t="s">
        <v>16</v>
      </c>
      <c r="I51" s="91"/>
      <c r="L51" s="30"/>
    </row>
    <row r="52" spans="2:12" s="1" customFormat="1" ht="16.5" customHeight="1">
      <c r="B52" s="30"/>
      <c r="E52" s="245" t="str">
        <f>E7</f>
        <v>Nelešovický potok, Nelešovice – Rekonstrukce opěrných zdí</v>
      </c>
      <c r="F52" s="246"/>
      <c r="G52" s="246"/>
      <c r="H52" s="246"/>
      <c r="I52" s="91"/>
      <c r="L52" s="30"/>
    </row>
    <row r="53" spans="2:12" ht="12" customHeight="1">
      <c r="B53" s="19"/>
      <c r="C53" s="25" t="s">
        <v>115</v>
      </c>
      <c r="L53" s="19"/>
    </row>
    <row r="54" spans="2:12" ht="16.5" customHeight="1">
      <c r="B54" s="19"/>
      <c r="E54" s="245" t="s">
        <v>116</v>
      </c>
      <c r="F54" s="213"/>
      <c r="G54" s="213"/>
      <c r="H54" s="213"/>
      <c r="L54" s="19"/>
    </row>
    <row r="55" spans="2:12" ht="12" customHeight="1">
      <c r="B55" s="19"/>
      <c r="C55" s="25" t="s">
        <v>117</v>
      </c>
      <c r="L55" s="19"/>
    </row>
    <row r="56" spans="2:12" s="1" customFormat="1" ht="16.5" customHeight="1">
      <c r="B56" s="30"/>
      <c r="E56" s="246" t="s">
        <v>118</v>
      </c>
      <c r="F56" s="219"/>
      <c r="G56" s="219"/>
      <c r="H56" s="219"/>
      <c r="I56" s="91"/>
      <c r="L56" s="30"/>
    </row>
    <row r="57" spans="2:12" s="1" customFormat="1" ht="12" customHeight="1">
      <c r="B57" s="30"/>
      <c r="C57" s="25" t="s">
        <v>119</v>
      </c>
      <c r="I57" s="91"/>
      <c r="L57" s="30"/>
    </row>
    <row r="58" spans="2:12" s="1" customFormat="1" ht="16.5" customHeight="1">
      <c r="B58" s="30"/>
      <c r="E58" s="220" t="str">
        <f>E13</f>
        <v>0002 - SO 01b Opěrné zdi</v>
      </c>
      <c r="F58" s="219"/>
      <c r="G58" s="219"/>
      <c r="H58" s="219"/>
      <c r="I58" s="91"/>
      <c r="L58" s="30"/>
    </row>
    <row r="59" spans="2:12" s="1" customFormat="1" ht="6.95" customHeight="1">
      <c r="B59" s="30"/>
      <c r="I59" s="91"/>
      <c r="L59" s="30"/>
    </row>
    <row r="60" spans="2:12" s="1" customFormat="1" ht="12" customHeight="1">
      <c r="B60" s="30"/>
      <c r="C60" s="25" t="s">
        <v>20</v>
      </c>
      <c r="F60" s="16" t="str">
        <f>F16</f>
        <v xml:space="preserve"> </v>
      </c>
      <c r="I60" s="92" t="s">
        <v>22</v>
      </c>
      <c r="J60" s="46" t="str">
        <f>IF(J16="","",J16)</f>
        <v>29. 4. 2019</v>
      </c>
      <c r="L60" s="30"/>
    </row>
    <row r="61" spans="2:12" s="1" customFormat="1" ht="6.95" customHeight="1">
      <c r="B61" s="30"/>
      <c r="I61" s="91"/>
      <c r="L61" s="30"/>
    </row>
    <row r="62" spans="2:12" s="1" customFormat="1" ht="24.95" customHeight="1">
      <c r="B62" s="30"/>
      <c r="C62" s="25" t="s">
        <v>24</v>
      </c>
      <c r="F62" s="16" t="str">
        <f>E19</f>
        <v>Povodí Morav, s.p.</v>
      </c>
      <c r="I62" s="92" t="s">
        <v>30</v>
      </c>
      <c r="J62" s="28" t="str">
        <f>E25</f>
        <v>Sweco Hydroprojekt a.s., divize Morava</v>
      </c>
      <c r="L62" s="30"/>
    </row>
    <row r="63" spans="2:12" s="1" customFormat="1" ht="13.7" customHeight="1">
      <c r="B63" s="30"/>
      <c r="C63" s="25" t="s">
        <v>28</v>
      </c>
      <c r="F63" s="16" t="str">
        <f>IF(E22="","",E22)</f>
        <v>Vyplň údaj</v>
      </c>
      <c r="I63" s="92" t="s">
        <v>33</v>
      </c>
      <c r="J63" s="28" t="str">
        <f>E28</f>
        <v xml:space="preserve"> </v>
      </c>
      <c r="L63" s="30"/>
    </row>
    <row r="64" spans="2:12" s="1" customFormat="1" ht="10.35" customHeight="1">
      <c r="B64" s="30"/>
      <c r="I64" s="91"/>
      <c r="L64" s="30"/>
    </row>
    <row r="65" spans="2:12" s="1" customFormat="1" ht="29.25" customHeight="1">
      <c r="B65" s="30"/>
      <c r="C65" s="109" t="s">
        <v>122</v>
      </c>
      <c r="D65" s="100"/>
      <c r="E65" s="100"/>
      <c r="F65" s="100"/>
      <c r="G65" s="100"/>
      <c r="H65" s="100"/>
      <c r="I65" s="110"/>
      <c r="J65" s="111" t="s">
        <v>123</v>
      </c>
      <c r="K65" s="100"/>
      <c r="L65" s="30"/>
    </row>
    <row r="66" spans="2:12" s="1" customFormat="1" ht="10.35" customHeight="1">
      <c r="B66" s="30"/>
      <c r="I66" s="91"/>
      <c r="L66" s="30"/>
    </row>
    <row r="67" spans="2:47" s="1" customFormat="1" ht="22.9" customHeight="1">
      <c r="B67" s="30"/>
      <c r="C67" s="112" t="s">
        <v>124</v>
      </c>
      <c r="I67" s="91"/>
      <c r="J67" s="60">
        <f>J93</f>
        <v>0</v>
      </c>
      <c r="L67" s="30"/>
      <c r="AU67" s="16" t="s">
        <v>125</v>
      </c>
    </row>
    <row r="68" spans="2:12" s="8" customFormat="1" ht="24.95" customHeight="1">
      <c r="B68" s="113"/>
      <c r="D68" s="114" t="s">
        <v>126</v>
      </c>
      <c r="E68" s="115"/>
      <c r="F68" s="115"/>
      <c r="G68" s="115"/>
      <c r="H68" s="115"/>
      <c r="I68" s="116"/>
      <c r="J68" s="117">
        <f>J94</f>
        <v>0</v>
      </c>
      <c r="L68" s="113"/>
    </row>
    <row r="69" spans="2:12" s="9" customFormat="1" ht="19.9" customHeight="1">
      <c r="B69" s="118"/>
      <c r="D69" s="119" t="s">
        <v>127</v>
      </c>
      <c r="E69" s="120"/>
      <c r="F69" s="120"/>
      <c r="G69" s="120"/>
      <c r="H69" s="120"/>
      <c r="I69" s="121"/>
      <c r="J69" s="122">
        <f>J95</f>
        <v>0</v>
      </c>
      <c r="L69" s="118"/>
    </row>
    <row r="70" spans="2:12" s="1" customFormat="1" ht="21.75" customHeight="1">
      <c r="B70" s="30"/>
      <c r="I70" s="91"/>
      <c r="L70" s="30"/>
    </row>
    <row r="71" spans="2:12" s="1" customFormat="1" ht="6.95" customHeight="1">
      <c r="B71" s="39"/>
      <c r="C71" s="40"/>
      <c r="D71" s="40"/>
      <c r="E71" s="40"/>
      <c r="F71" s="40"/>
      <c r="G71" s="40"/>
      <c r="H71" s="40"/>
      <c r="I71" s="107"/>
      <c r="J71" s="40"/>
      <c r="K71" s="40"/>
      <c r="L71" s="30"/>
    </row>
    <row r="75" spans="2:12" s="1" customFormat="1" ht="6.95" customHeight="1">
      <c r="B75" s="41"/>
      <c r="C75" s="42"/>
      <c r="D75" s="42"/>
      <c r="E75" s="42"/>
      <c r="F75" s="42"/>
      <c r="G75" s="42"/>
      <c r="H75" s="42"/>
      <c r="I75" s="108"/>
      <c r="J75" s="42"/>
      <c r="K75" s="42"/>
      <c r="L75" s="30"/>
    </row>
    <row r="76" spans="2:12" s="1" customFormat="1" ht="24.95" customHeight="1">
      <c r="B76" s="30"/>
      <c r="C76" s="20" t="s">
        <v>128</v>
      </c>
      <c r="I76" s="91"/>
      <c r="L76" s="30"/>
    </row>
    <row r="77" spans="2:12" s="1" customFormat="1" ht="6.95" customHeight="1">
      <c r="B77" s="30"/>
      <c r="I77" s="91"/>
      <c r="L77" s="30"/>
    </row>
    <row r="78" spans="2:12" s="1" customFormat="1" ht="12" customHeight="1">
      <c r="B78" s="30"/>
      <c r="C78" s="25" t="s">
        <v>16</v>
      </c>
      <c r="I78" s="91"/>
      <c r="L78" s="30"/>
    </row>
    <row r="79" spans="2:12" s="1" customFormat="1" ht="16.5" customHeight="1">
      <c r="B79" s="30"/>
      <c r="E79" s="245" t="str">
        <f>E7</f>
        <v>Nelešovický potok, Nelešovice – Rekonstrukce opěrných zdí</v>
      </c>
      <c r="F79" s="246"/>
      <c r="G79" s="246"/>
      <c r="H79" s="246"/>
      <c r="I79" s="91"/>
      <c r="L79" s="30"/>
    </row>
    <row r="80" spans="2:12" ht="12" customHeight="1">
      <c r="B80" s="19"/>
      <c r="C80" s="25" t="s">
        <v>115</v>
      </c>
      <c r="L80" s="19"/>
    </row>
    <row r="81" spans="2:12" ht="16.5" customHeight="1">
      <c r="B81" s="19"/>
      <c r="E81" s="245" t="s">
        <v>116</v>
      </c>
      <c r="F81" s="213"/>
      <c r="G81" s="213"/>
      <c r="H81" s="213"/>
      <c r="L81" s="19"/>
    </row>
    <row r="82" spans="2:12" ht="12" customHeight="1">
      <c r="B82" s="19"/>
      <c r="C82" s="25" t="s">
        <v>117</v>
      </c>
      <c r="L82" s="19"/>
    </row>
    <row r="83" spans="2:12" s="1" customFormat="1" ht="16.5" customHeight="1">
      <c r="B83" s="30"/>
      <c r="E83" s="246" t="s">
        <v>118</v>
      </c>
      <c r="F83" s="219"/>
      <c r="G83" s="219"/>
      <c r="H83" s="219"/>
      <c r="I83" s="91"/>
      <c r="L83" s="30"/>
    </row>
    <row r="84" spans="2:12" s="1" customFormat="1" ht="12" customHeight="1">
      <c r="B84" s="30"/>
      <c r="C84" s="25" t="s">
        <v>119</v>
      </c>
      <c r="I84" s="91"/>
      <c r="L84" s="30"/>
    </row>
    <row r="85" spans="2:12" s="1" customFormat="1" ht="16.5" customHeight="1">
      <c r="B85" s="30"/>
      <c r="E85" s="220" t="str">
        <f>E13</f>
        <v>0002 - SO 01b Opěrné zdi</v>
      </c>
      <c r="F85" s="219"/>
      <c r="G85" s="219"/>
      <c r="H85" s="219"/>
      <c r="I85" s="91"/>
      <c r="L85" s="30"/>
    </row>
    <row r="86" spans="2:12" s="1" customFormat="1" ht="6.95" customHeight="1">
      <c r="B86" s="30"/>
      <c r="I86" s="91"/>
      <c r="L86" s="30"/>
    </row>
    <row r="87" spans="2:12" s="1" customFormat="1" ht="12" customHeight="1">
      <c r="B87" s="30"/>
      <c r="C87" s="25" t="s">
        <v>20</v>
      </c>
      <c r="F87" s="16" t="str">
        <f>F16</f>
        <v xml:space="preserve"> </v>
      </c>
      <c r="I87" s="92" t="s">
        <v>22</v>
      </c>
      <c r="J87" s="46" t="str">
        <f>IF(J16="","",J16)</f>
        <v>29. 4. 2019</v>
      </c>
      <c r="L87" s="30"/>
    </row>
    <row r="88" spans="2:12" s="1" customFormat="1" ht="6.95" customHeight="1">
      <c r="B88" s="30"/>
      <c r="I88" s="91"/>
      <c r="L88" s="30"/>
    </row>
    <row r="89" spans="2:12" s="1" customFormat="1" ht="24.95" customHeight="1">
      <c r="B89" s="30"/>
      <c r="C89" s="25" t="s">
        <v>24</v>
      </c>
      <c r="F89" s="16" t="str">
        <f>E19</f>
        <v>Povodí Morav, s.p.</v>
      </c>
      <c r="I89" s="92" t="s">
        <v>30</v>
      </c>
      <c r="J89" s="28" t="str">
        <f>E25</f>
        <v>Sweco Hydroprojekt a.s., divize Morava</v>
      </c>
      <c r="L89" s="30"/>
    </row>
    <row r="90" spans="2:12" s="1" customFormat="1" ht="13.7" customHeight="1">
      <c r="B90" s="30"/>
      <c r="C90" s="25" t="s">
        <v>28</v>
      </c>
      <c r="F90" s="16" t="str">
        <f>IF(E22="","",E22)</f>
        <v>Vyplň údaj</v>
      </c>
      <c r="I90" s="92" t="s">
        <v>33</v>
      </c>
      <c r="J90" s="28" t="str">
        <f>E28</f>
        <v xml:space="preserve"> </v>
      </c>
      <c r="L90" s="30"/>
    </row>
    <row r="91" spans="2:12" s="1" customFormat="1" ht="10.35" customHeight="1">
      <c r="B91" s="30"/>
      <c r="I91" s="91"/>
      <c r="L91" s="30"/>
    </row>
    <row r="92" spans="2:20" s="10" customFormat="1" ht="29.25" customHeight="1">
      <c r="B92" s="123"/>
      <c r="C92" s="124" t="s">
        <v>129</v>
      </c>
      <c r="D92" s="125" t="s">
        <v>54</v>
      </c>
      <c r="E92" s="125" t="s">
        <v>50</v>
      </c>
      <c r="F92" s="125" t="s">
        <v>51</v>
      </c>
      <c r="G92" s="125" t="s">
        <v>130</v>
      </c>
      <c r="H92" s="125" t="s">
        <v>131</v>
      </c>
      <c r="I92" s="126" t="s">
        <v>132</v>
      </c>
      <c r="J92" s="125" t="s">
        <v>123</v>
      </c>
      <c r="K92" s="127" t="s">
        <v>133</v>
      </c>
      <c r="L92" s="123"/>
      <c r="M92" s="53" t="s">
        <v>1</v>
      </c>
      <c r="N92" s="54" t="s">
        <v>39</v>
      </c>
      <c r="O92" s="54" t="s">
        <v>134</v>
      </c>
      <c r="P92" s="54" t="s">
        <v>135</v>
      </c>
      <c r="Q92" s="54" t="s">
        <v>136</v>
      </c>
      <c r="R92" s="54" t="s">
        <v>137</v>
      </c>
      <c r="S92" s="54" t="s">
        <v>138</v>
      </c>
      <c r="T92" s="55" t="s">
        <v>139</v>
      </c>
    </row>
    <row r="93" spans="2:63" s="1" customFormat="1" ht="22.9" customHeight="1">
      <c r="B93" s="30"/>
      <c r="C93" s="58" t="s">
        <v>140</v>
      </c>
      <c r="I93" s="91"/>
      <c r="J93" s="128">
        <f>BK93</f>
        <v>0</v>
      </c>
      <c r="L93" s="30"/>
      <c r="M93" s="56"/>
      <c r="N93" s="47"/>
      <c r="O93" s="47"/>
      <c r="P93" s="129">
        <f>P94</f>
        <v>0</v>
      </c>
      <c r="Q93" s="47"/>
      <c r="R93" s="129">
        <f>R94</f>
        <v>0</v>
      </c>
      <c r="S93" s="47"/>
      <c r="T93" s="130">
        <f>T94</f>
        <v>0</v>
      </c>
      <c r="AT93" s="16" t="s">
        <v>68</v>
      </c>
      <c r="AU93" s="16" t="s">
        <v>125</v>
      </c>
      <c r="BK93" s="131">
        <f>BK94</f>
        <v>0</v>
      </c>
    </row>
    <row r="94" spans="2:63" s="11" customFormat="1" ht="25.9" customHeight="1">
      <c r="B94" s="132"/>
      <c r="D94" s="133" t="s">
        <v>68</v>
      </c>
      <c r="E94" s="134" t="s">
        <v>141</v>
      </c>
      <c r="F94" s="134" t="s">
        <v>142</v>
      </c>
      <c r="I94" s="135"/>
      <c r="J94" s="136">
        <f>BK94</f>
        <v>0</v>
      </c>
      <c r="L94" s="132"/>
      <c r="M94" s="137"/>
      <c r="N94" s="138"/>
      <c r="O94" s="138"/>
      <c r="P94" s="139">
        <f>P95</f>
        <v>0</v>
      </c>
      <c r="Q94" s="138"/>
      <c r="R94" s="139">
        <f>R95</f>
        <v>0</v>
      </c>
      <c r="S94" s="138"/>
      <c r="T94" s="140">
        <f>T95</f>
        <v>0</v>
      </c>
      <c r="AR94" s="133" t="s">
        <v>76</v>
      </c>
      <c r="AT94" s="141" t="s">
        <v>68</v>
      </c>
      <c r="AU94" s="141" t="s">
        <v>69</v>
      </c>
      <c r="AY94" s="133" t="s">
        <v>143</v>
      </c>
      <c r="BK94" s="142">
        <f>BK95</f>
        <v>0</v>
      </c>
    </row>
    <row r="95" spans="2:63" s="11" customFormat="1" ht="22.9" customHeight="1">
      <c r="B95" s="132"/>
      <c r="D95" s="133" t="s">
        <v>68</v>
      </c>
      <c r="E95" s="143" t="s">
        <v>76</v>
      </c>
      <c r="F95" s="143" t="s">
        <v>144</v>
      </c>
      <c r="I95" s="135"/>
      <c r="J95" s="144">
        <f>BK95</f>
        <v>0</v>
      </c>
      <c r="L95" s="132"/>
      <c r="M95" s="137"/>
      <c r="N95" s="138"/>
      <c r="O95" s="138"/>
      <c r="P95" s="139">
        <f>SUM(P96:P122)</f>
        <v>0</v>
      </c>
      <c r="Q95" s="138"/>
      <c r="R95" s="139">
        <f>SUM(R96:R122)</f>
        <v>0</v>
      </c>
      <c r="S95" s="138"/>
      <c r="T95" s="140">
        <f>SUM(T96:T122)</f>
        <v>0</v>
      </c>
      <c r="AR95" s="133" t="s">
        <v>76</v>
      </c>
      <c r="AT95" s="141" t="s">
        <v>68</v>
      </c>
      <c r="AU95" s="141" t="s">
        <v>76</v>
      </c>
      <c r="AY95" s="133" t="s">
        <v>143</v>
      </c>
      <c r="BK95" s="142">
        <f>SUM(BK96:BK122)</f>
        <v>0</v>
      </c>
    </row>
    <row r="96" spans="2:65" s="1" customFormat="1" ht="16.5" customHeight="1">
      <c r="B96" s="145"/>
      <c r="C96" s="146" t="s">
        <v>76</v>
      </c>
      <c r="D96" s="146" t="s">
        <v>145</v>
      </c>
      <c r="E96" s="147" t="s">
        <v>146</v>
      </c>
      <c r="F96" s="148" t="s">
        <v>147</v>
      </c>
      <c r="G96" s="149" t="s">
        <v>148</v>
      </c>
      <c r="H96" s="150">
        <v>19</v>
      </c>
      <c r="I96" s="151"/>
      <c r="J96" s="152">
        <f>ROUND(I96*H96,2)</f>
        <v>0</v>
      </c>
      <c r="K96" s="148" t="s">
        <v>149</v>
      </c>
      <c r="L96" s="30"/>
      <c r="M96" s="153" t="s">
        <v>1</v>
      </c>
      <c r="N96" s="154" t="s">
        <v>40</v>
      </c>
      <c r="O96" s="49"/>
      <c r="P96" s="155">
        <f>O96*H96</f>
        <v>0</v>
      </c>
      <c r="Q96" s="155">
        <v>0</v>
      </c>
      <c r="R96" s="155">
        <f>Q96*H96</f>
        <v>0</v>
      </c>
      <c r="S96" s="155">
        <v>0</v>
      </c>
      <c r="T96" s="156">
        <f>S96*H96</f>
        <v>0</v>
      </c>
      <c r="AR96" s="16" t="s">
        <v>150</v>
      </c>
      <c r="AT96" s="16" t="s">
        <v>145</v>
      </c>
      <c r="AU96" s="16" t="s">
        <v>78</v>
      </c>
      <c r="AY96" s="16" t="s">
        <v>143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6" t="s">
        <v>76</v>
      </c>
      <c r="BK96" s="157">
        <f>ROUND(I96*H96,2)</f>
        <v>0</v>
      </c>
      <c r="BL96" s="16" t="s">
        <v>150</v>
      </c>
      <c r="BM96" s="16" t="s">
        <v>151</v>
      </c>
    </row>
    <row r="97" spans="2:47" s="1" customFormat="1" ht="19.5">
      <c r="B97" s="30"/>
      <c r="D97" s="158" t="s">
        <v>152</v>
      </c>
      <c r="F97" s="159" t="s">
        <v>153</v>
      </c>
      <c r="I97" s="91"/>
      <c r="L97" s="30"/>
      <c r="M97" s="160"/>
      <c r="N97" s="49"/>
      <c r="O97" s="49"/>
      <c r="P97" s="49"/>
      <c r="Q97" s="49"/>
      <c r="R97" s="49"/>
      <c r="S97" s="49"/>
      <c r="T97" s="50"/>
      <c r="AT97" s="16" t="s">
        <v>152</v>
      </c>
      <c r="AU97" s="16" t="s">
        <v>78</v>
      </c>
    </row>
    <row r="98" spans="2:47" s="1" customFormat="1" ht="19.5">
      <c r="B98" s="30"/>
      <c r="D98" s="158" t="s">
        <v>154</v>
      </c>
      <c r="F98" s="161" t="s">
        <v>155</v>
      </c>
      <c r="I98" s="91"/>
      <c r="L98" s="30"/>
      <c r="M98" s="160"/>
      <c r="N98" s="49"/>
      <c r="O98" s="49"/>
      <c r="P98" s="49"/>
      <c r="Q98" s="49"/>
      <c r="R98" s="49"/>
      <c r="S98" s="49"/>
      <c r="T98" s="50"/>
      <c r="AT98" s="16" t="s">
        <v>154</v>
      </c>
      <c r="AU98" s="16" t="s">
        <v>78</v>
      </c>
    </row>
    <row r="99" spans="2:51" s="12" customFormat="1" ht="11.25">
      <c r="B99" s="162"/>
      <c r="D99" s="158" t="s">
        <v>156</v>
      </c>
      <c r="E99" s="163" t="s">
        <v>1</v>
      </c>
      <c r="F99" s="164" t="s">
        <v>206</v>
      </c>
      <c r="H99" s="165">
        <v>19</v>
      </c>
      <c r="I99" s="166"/>
      <c r="L99" s="162"/>
      <c r="M99" s="167"/>
      <c r="N99" s="168"/>
      <c r="O99" s="168"/>
      <c r="P99" s="168"/>
      <c r="Q99" s="168"/>
      <c r="R99" s="168"/>
      <c r="S99" s="168"/>
      <c r="T99" s="169"/>
      <c r="AT99" s="163" t="s">
        <v>156</v>
      </c>
      <c r="AU99" s="163" t="s">
        <v>78</v>
      </c>
      <c r="AV99" s="12" t="s">
        <v>78</v>
      </c>
      <c r="AW99" s="12" t="s">
        <v>32</v>
      </c>
      <c r="AX99" s="12" t="s">
        <v>76</v>
      </c>
      <c r="AY99" s="163" t="s">
        <v>143</v>
      </c>
    </row>
    <row r="100" spans="2:65" s="1" customFormat="1" ht="16.5" customHeight="1">
      <c r="B100" s="145"/>
      <c r="C100" s="146" t="s">
        <v>78</v>
      </c>
      <c r="D100" s="146" t="s">
        <v>145</v>
      </c>
      <c r="E100" s="147" t="s">
        <v>158</v>
      </c>
      <c r="F100" s="148" t="s">
        <v>159</v>
      </c>
      <c r="G100" s="149" t="s">
        <v>148</v>
      </c>
      <c r="H100" s="150">
        <v>19</v>
      </c>
      <c r="I100" s="151"/>
      <c r="J100" s="152">
        <f>ROUND(I100*H100,2)</f>
        <v>0</v>
      </c>
      <c r="K100" s="148" t="s">
        <v>149</v>
      </c>
      <c r="L100" s="30"/>
      <c r="M100" s="153" t="s">
        <v>1</v>
      </c>
      <c r="N100" s="154" t="s">
        <v>40</v>
      </c>
      <c r="O100" s="49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AR100" s="16" t="s">
        <v>150</v>
      </c>
      <c r="AT100" s="16" t="s">
        <v>145</v>
      </c>
      <c r="AU100" s="16" t="s">
        <v>78</v>
      </c>
      <c r="AY100" s="16" t="s">
        <v>143</v>
      </c>
      <c r="BE100" s="157">
        <f>IF(N100="základní",J100,0)</f>
        <v>0</v>
      </c>
      <c r="BF100" s="157">
        <f>IF(N100="snížená",J100,0)</f>
        <v>0</v>
      </c>
      <c r="BG100" s="157">
        <f>IF(N100="zákl. přenesená",J100,0)</f>
        <v>0</v>
      </c>
      <c r="BH100" s="157">
        <f>IF(N100="sníž. přenesená",J100,0)</f>
        <v>0</v>
      </c>
      <c r="BI100" s="157">
        <f>IF(N100="nulová",J100,0)</f>
        <v>0</v>
      </c>
      <c r="BJ100" s="16" t="s">
        <v>76</v>
      </c>
      <c r="BK100" s="157">
        <f>ROUND(I100*H100,2)</f>
        <v>0</v>
      </c>
      <c r="BL100" s="16" t="s">
        <v>150</v>
      </c>
      <c r="BM100" s="16" t="s">
        <v>160</v>
      </c>
    </row>
    <row r="101" spans="2:47" s="1" customFormat="1" ht="19.5">
      <c r="B101" s="30"/>
      <c r="D101" s="158" t="s">
        <v>152</v>
      </c>
      <c r="F101" s="159" t="s">
        <v>161</v>
      </c>
      <c r="I101" s="91"/>
      <c r="L101" s="30"/>
      <c r="M101" s="160"/>
      <c r="N101" s="49"/>
      <c r="O101" s="49"/>
      <c r="P101" s="49"/>
      <c r="Q101" s="49"/>
      <c r="R101" s="49"/>
      <c r="S101" s="49"/>
      <c r="T101" s="50"/>
      <c r="AT101" s="16" t="s">
        <v>152</v>
      </c>
      <c r="AU101" s="16" t="s">
        <v>78</v>
      </c>
    </row>
    <row r="102" spans="2:65" s="1" customFormat="1" ht="16.5" customHeight="1">
      <c r="B102" s="145"/>
      <c r="C102" s="146" t="s">
        <v>86</v>
      </c>
      <c r="D102" s="146" t="s">
        <v>145</v>
      </c>
      <c r="E102" s="147" t="s">
        <v>162</v>
      </c>
      <c r="F102" s="148" t="s">
        <v>163</v>
      </c>
      <c r="G102" s="149" t="s">
        <v>148</v>
      </c>
      <c r="H102" s="150">
        <v>38</v>
      </c>
      <c r="I102" s="151"/>
      <c r="J102" s="152">
        <f>ROUND(I102*H102,2)</f>
        <v>0</v>
      </c>
      <c r="K102" s="148" t="s">
        <v>1</v>
      </c>
      <c r="L102" s="30"/>
      <c r="M102" s="153" t="s">
        <v>1</v>
      </c>
      <c r="N102" s="154" t="s">
        <v>40</v>
      </c>
      <c r="O102" s="49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AR102" s="16" t="s">
        <v>150</v>
      </c>
      <c r="AT102" s="16" t="s">
        <v>145</v>
      </c>
      <c r="AU102" s="16" t="s">
        <v>78</v>
      </c>
      <c r="AY102" s="16" t="s">
        <v>143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6" t="s">
        <v>76</v>
      </c>
      <c r="BK102" s="157">
        <f>ROUND(I102*H102,2)</f>
        <v>0</v>
      </c>
      <c r="BL102" s="16" t="s">
        <v>150</v>
      </c>
      <c r="BM102" s="16" t="s">
        <v>164</v>
      </c>
    </row>
    <row r="103" spans="2:47" s="1" customFormat="1" ht="11.25">
      <c r="B103" s="30"/>
      <c r="D103" s="158" t="s">
        <v>152</v>
      </c>
      <c r="F103" s="159" t="s">
        <v>163</v>
      </c>
      <c r="I103" s="91"/>
      <c r="L103" s="30"/>
      <c r="M103" s="160"/>
      <c r="N103" s="49"/>
      <c r="O103" s="49"/>
      <c r="P103" s="49"/>
      <c r="Q103" s="49"/>
      <c r="R103" s="49"/>
      <c r="S103" s="49"/>
      <c r="T103" s="50"/>
      <c r="AT103" s="16" t="s">
        <v>152</v>
      </c>
      <c r="AU103" s="16" t="s">
        <v>78</v>
      </c>
    </row>
    <row r="104" spans="2:65" s="1" customFormat="1" ht="16.5" customHeight="1">
      <c r="B104" s="145"/>
      <c r="C104" s="146" t="s">
        <v>150</v>
      </c>
      <c r="D104" s="146" t="s">
        <v>145</v>
      </c>
      <c r="E104" s="147" t="s">
        <v>165</v>
      </c>
      <c r="F104" s="148" t="s">
        <v>166</v>
      </c>
      <c r="G104" s="149" t="s">
        <v>148</v>
      </c>
      <c r="H104" s="150">
        <v>9.5</v>
      </c>
      <c r="I104" s="151"/>
      <c r="J104" s="152">
        <f>ROUND(I104*H104,2)</f>
        <v>0</v>
      </c>
      <c r="K104" s="148" t="s">
        <v>149</v>
      </c>
      <c r="L104" s="30"/>
      <c r="M104" s="153" t="s">
        <v>1</v>
      </c>
      <c r="N104" s="154" t="s">
        <v>40</v>
      </c>
      <c r="O104" s="49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AR104" s="16" t="s">
        <v>150</v>
      </c>
      <c r="AT104" s="16" t="s">
        <v>145</v>
      </c>
      <c r="AU104" s="16" t="s">
        <v>78</v>
      </c>
      <c r="AY104" s="16" t="s">
        <v>143</v>
      </c>
      <c r="BE104" s="157">
        <f>IF(N104="základní",J104,0)</f>
        <v>0</v>
      </c>
      <c r="BF104" s="157">
        <f>IF(N104="snížená",J104,0)</f>
        <v>0</v>
      </c>
      <c r="BG104" s="157">
        <f>IF(N104="zákl. přenesená",J104,0)</f>
        <v>0</v>
      </c>
      <c r="BH104" s="157">
        <f>IF(N104="sníž. přenesená",J104,0)</f>
        <v>0</v>
      </c>
      <c r="BI104" s="157">
        <f>IF(N104="nulová",J104,0)</f>
        <v>0</v>
      </c>
      <c r="BJ104" s="16" t="s">
        <v>76</v>
      </c>
      <c r="BK104" s="157">
        <f>ROUND(I104*H104,2)</f>
        <v>0</v>
      </c>
      <c r="BL104" s="16" t="s">
        <v>150</v>
      </c>
      <c r="BM104" s="16" t="s">
        <v>167</v>
      </c>
    </row>
    <row r="105" spans="2:47" s="1" customFormat="1" ht="11.25">
      <c r="B105" s="30"/>
      <c r="D105" s="158" t="s">
        <v>152</v>
      </c>
      <c r="F105" s="159" t="s">
        <v>168</v>
      </c>
      <c r="I105" s="91"/>
      <c r="L105" s="30"/>
      <c r="M105" s="160"/>
      <c r="N105" s="49"/>
      <c r="O105" s="49"/>
      <c r="P105" s="49"/>
      <c r="Q105" s="49"/>
      <c r="R105" s="49"/>
      <c r="S105" s="49"/>
      <c r="T105" s="50"/>
      <c r="AT105" s="16" t="s">
        <v>152</v>
      </c>
      <c r="AU105" s="16" t="s">
        <v>78</v>
      </c>
    </row>
    <row r="106" spans="2:51" s="12" customFormat="1" ht="11.25">
      <c r="B106" s="162"/>
      <c r="D106" s="158" t="s">
        <v>156</v>
      </c>
      <c r="E106" s="163" t="s">
        <v>1</v>
      </c>
      <c r="F106" s="164" t="s">
        <v>207</v>
      </c>
      <c r="H106" s="165">
        <v>9.5</v>
      </c>
      <c r="I106" s="166"/>
      <c r="L106" s="162"/>
      <c r="M106" s="167"/>
      <c r="N106" s="168"/>
      <c r="O106" s="168"/>
      <c r="P106" s="168"/>
      <c r="Q106" s="168"/>
      <c r="R106" s="168"/>
      <c r="S106" s="168"/>
      <c r="T106" s="169"/>
      <c r="AT106" s="163" t="s">
        <v>156</v>
      </c>
      <c r="AU106" s="163" t="s">
        <v>78</v>
      </c>
      <c r="AV106" s="12" t="s">
        <v>78</v>
      </c>
      <c r="AW106" s="12" t="s">
        <v>32</v>
      </c>
      <c r="AX106" s="12" t="s">
        <v>76</v>
      </c>
      <c r="AY106" s="163" t="s">
        <v>143</v>
      </c>
    </row>
    <row r="107" spans="2:65" s="1" customFormat="1" ht="16.5" customHeight="1">
      <c r="B107" s="145"/>
      <c r="C107" s="146" t="s">
        <v>170</v>
      </c>
      <c r="D107" s="146" t="s">
        <v>145</v>
      </c>
      <c r="E107" s="147" t="s">
        <v>171</v>
      </c>
      <c r="F107" s="148" t="s">
        <v>172</v>
      </c>
      <c r="G107" s="149" t="s">
        <v>148</v>
      </c>
      <c r="H107" s="150">
        <v>38</v>
      </c>
      <c r="I107" s="151"/>
      <c r="J107" s="152">
        <f>ROUND(I107*H107,2)</f>
        <v>0</v>
      </c>
      <c r="K107" s="148" t="s">
        <v>149</v>
      </c>
      <c r="L107" s="30"/>
      <c r="M107" s="153" t="s">
        <v>1</v>
      </c>
      <c r="N107" s="154" t="s">
        <v>40</v>
      </c>
      <c r="O107" s="49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AR107" s="16" t="s">
        <v>150</v>
      </c>
      <c r="AT107" s="16" t="s">
        <v>145</v>
      </c>
      <c r="AU107" s="16" t="s">
        <v>78</v>
      </c>
      <c r="AY107" s="16" t="s">
        <v>143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6" t="s">
        <v>76</v>
      </c>
      <c r="BK107" s="157">
        <f>ROUND(I107*H107,2)</f>
        <v>0</v>
      </c>
      <c r="BL107" s="16" t="s">
        <v>150</v>
      </c>
      <c r="BM107" s="16" t="s">
        <v>173</v>
      </c>
    </row>
    <row r="108" spans="2:47" s="1" customFormat="1" ht="19.5">
      <c r="B108" s="30"/>
      <c r="D108" s="158" t="s">
        <v>152</v>
      </c>
      <c r="F108" s="159" t="s">
        <v>174</v>
      </c>
      <c r="I108" s="91"/>
      <c r="L108" s="30"/>
      <c r="M108" s="160"/>
      <c r="N108" s="49"/>
      <c r="O108" s="49"/>
      <c r="P108" s="49"/>
      <c r="Q108" s="49"/>
      <c r="R108" s="49"/>
      <c r="S108" s="49"/>
      <c r="T108" s="50"/>
      <c r="AT108" s="16" t="s">
        <v>152</v>
      </c>
      <c r="AU108" s="16" t="s">
        <v>78</v>
      </c>
    </row>
    <row r="109" spans="2:51" s="13" customFormat="1" ht="11.25">
      <c r="B109" s="170"/>
      <c r="D109" s="158" t="s">
        <v>156</v>
      </c>
      <c r="E109" s="171" t="s">
        <v>1</v>
      </c>
      <c r="F109" s="172" t="s">
        <v>175</v>
      </c>
      <c r="H109" s="171" t="s">
        <v>1</v>
      </c>
      <c r="I109" s="173"/>
      <c r="L109" s="170"/>
      <c r="M109" s="174"/>
      <c r="N109" s="175"/>
      <c r="O109" s="175"/>
      <c r="P109" s="175"/>
      <c r="Q109" s="175"/>
      <c r="R109" s="175"/>
      <c r="S109" s="175"/>
      <c r="T109" s="176"/>
      <c r="AT109" s="171" t="s">
        <v>156</v>
      </c>
      <c r="AU109" s="171" t="s">
        <v>78</v>
      </c>
      <c r="AV109" s="13" t="s">
        <v>76</v>
      </c>
      <c r="AW109" s="13" t="s">
        <v>32</v>
      </c>
      <c r="AX109" s="13" t="s">
        <v>69</v>
      </c>
      <c r="AY109" s="171" t="s">
        <v>143</v>
      </c>
    </row>
    <row r="110" spans="2:51" s="12" customFormat="1" ht="11.25">
      <c r="B110" s="162"/>
      <c r="D110" s="158" t="s">
        <v>156</v>
      </c>
      <c r="E110" s="163" t="s">
        <v>1</v>
      </c>
      <c r="F110" s="164" t="s">
        <v>208</v>
      </c>
      <c r="H110" s="165">
        <v>38</v>
      </c>
      <c r="I110" s="166"/>
      <c r="L110" s="162"/>
      <c r="M110" s="167"/>
      <c r="N110" s="168"/>
      <c r="O110" s="168"/>
      <c r="P110" s="168"/>
      <c r="Q110" s="168"/>
      <c r="R110" s="168"/>
      <c r="S110" s="168"/>
      <c r="T110" s="169"/>
      <c r="AT110" s="163" t="s">
        <v>156</v>
      </c>
      <c r="AU110" s="163" t="s">
        <v>78</v>
      </c>
      <c r="AV110" s="12" t="s">
        <v>78</v>
      </c>
      <c r="AW110" s="12" t="s">
        <v>32</v>
      </c>
      <c r="AX110" s="12" t="s">
        <v>76</v>
      </c>
      <c r="AY110" s="163" t="s">
        <v>143</v>
      </c>
    </row>
    <row r="111" spans="2:65" s="1" customFormat="1" ht="16.5" customHeight="1">
      <c r="B111" s="145"/>
      <c r="C111" s="146" t="s">
        <v>177</v>
      </c>
      <c r="D111" s="146" t="s">
        <v>145</v>
      </c>
      <c r="E111" s="147" t="s">
        <v>178</v>
      </c>
      <c r="F111" s="148" t="s">
        <v>179</v>
      </c>
      <c r="G111" s="149" t="s">
        <v>148</v>
      </c>
      <c r="H111" s="150">
        <v>19</v>
      </c>
      <c r="I111" s="151"/>
      <c r="J111" s="152">
        <f>ROUND(I111*H111,2)</f>
        <v>0</v>
      </c>
      <c r="K111" s="148" t="s">
        <v>149</v>
      </c>
      <c r="L111" s="30"/>
      <c r="M111" s="153" t="s">
        <v>1</v>
      </c>
      <c r="N111" s="154" t="s">
        <v>40</v>
      </c>
      <c r="O111" s="49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AR111" s="16" t="s">
        <v>150</v>
      </c>
      <c r="AT111" s="16" t="s">
        <v>145</v>
      </c>
      <c r="AU111" s="16" t="s">
        <v>78</v>
      </c>
      <c r="AY111" s="16" t="s">
        <v>143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6" t="s">
        <v>76</v>
      </c>
      <c r="BK111" s="157">
        <f>ROUND(I111*H111,2)</f>
        <v>0</v>
      </c>
      <c r="BL111" s="16" t="s">
        <v>150</v>
      </c>
      <c r="BM111" s="16" t="s">
        <v>180</v>
      </c>
    </row>
    <row r="112" spans="2:47" s="1" customFormat="1" ht="19.5">
      <c r="B112" s="30"/>
      <c r="D112" s="158" t="s">
        <v>152</v>
      </c>
      <c r="F112" s="159" t="s">
        <v>181</v>
      </c>
      <c r="I112" s="91"/>
      <c r="L112" s="30"/>
      <c r="M112" s="160"/>
      <c r="N112" s="49"/>
      <c r="O112" s="49"/>
      <c r="P112" s="49"/>
      <c r="Q112" s="49"/>
      <c r="R112" s="49"/>
      <c r="S112" s="49"/>
      <c r="T112" s="50"/>
      <c r="AT112" s="16" t="s">
        <v>152</v>
      </c>
      <c r="AU112" s="16" t="s">
        <v>78</v>
      </c>
    </row>
    <row r="113" spans="2:65" s="1" customFormat="1" ht="16.5" customHeight="1">
      <c r="B113" s="145"/>
      <c r="C113" s="146" t="s">
        <v>182</v>
      </c>
      <c r="D113" s="146" t="s">
        <v>145</v>
      </c>
      <c r="E113" s="147" t="s">
        <v>183</v>
      </c>
      <c r="F113" s="148" t="s">
        <v>184</v>
      </c>
      <c r="G113" s="149" t="s">
        <v>148</v>
      </c>
      <c r="H113" s="150">
        <v>380</v>
      </c>
      <c r="I113" s="151"/>
      <c r="J113" s="152">
        <f>ROUND(I113*H113,2)</f>
        <v>0</v>
      </c>
      <c r="K113" s="148" t="s">
        <v>149</v>
      </c>
      <c r="L113" s="30"/>
      <c r="M113" s="153" t="s">
        <v>1</v>
      </c>
      <c r="N113" s="154" t="s">
        <v>40</v>
      </c>
      <c r="O113" s="49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AR113" s="16" t="s">
        <v>150</v>
      </c>
      <c r="AT113" s="16" t="s">
        <v>145</v>
      </c>
      <c r="AU113" s="16" t="s">
        <v>78</v>
      </c>
      <c r="AY113" s="16" t="s">
        <v>143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6" t="s">
        <v>76</v>
      </c>
      <c r="BK113" s="157">
        <f>ROUND(I113*H113,2)</f>
        <v>0</v>
      </c>
      <c r="BL113" s="16" t="s">
        <v>150</v>
      </c>
      <c r="BM113" s="16" t="s">
        <v>185</v>
      </c>
    </row>
    <row r="114" spans="2:47" s="1" customFormat="1" ht="19.5">
      <c r="B114" s="30"/>
      <c r="D114" s="158" t="s">
        <v>152</v>
      </c>
      <c r="F114" s="159" t="s">
        <v>186</v>
      </c>
      <c r="I114" s="91"/>
      <c r="L114" s="30"/>
      <c r="M114" s="160"/>
      <c r="N114" s="49"/>
      <c r="O114" s="49"/>
      <c r="P114" s="49"/>
      <c r="Q114" s="49"/>
      <c r="R114" s="49"/>
      <c r="S114" s="49"/>
      <c r="T114" s="50"/>
      <c r="AT114" s="16" t="s">
        <v>152</v>
      </c>
      <c r="AU114" s="16" t="s">
        <v>78</v>
      </c>
    </row>
    <row r="115" spans="2:51" s="12" customFormat="1" ht="11.25">
      <c r="B115" s="162"/>
      <c r="D115" s="158" t="s">
        <v>156</v>
      </c>
      <c r="F115" s="164" t="s">
        <v>209</v>
      </c>
      <c r="H115" s="165">
        <v>380</v>
      </c>
      <c r="I115" s="166"/>
      <c r="L115" s="162"/>
      <c r="M115" s="167"/>
      <c r="N115" s="168"/>
      <c r="O115" s="168"/>
      <c r="P115" s="168"/>
      <c r="Q115" s="168"/>
      <c r="R115" s="168"/>
      <c r="S115" s="168"/>
      <c r="T115" s="169"/>
      <c r="AT115" s="163" t="s">
        <v>156</v>
      </c>
      <c r="AU115" s="163" t="s">
        <v>78</v>
      </c>
      <c r="AV115" s="12" t="s">
        <v>78</v>
      </c>
      <c r="AW115" s="12" t="s">
        <v>3</v>
      </c>
      <c r="AX115" s="12" t="s">
        <v>76</v>
      </c>
      <c r="AY115" s="163" t="s">
        <v>143</v>
      </c>
    </row>
    <row r="116" spans="2:65" s="1" customFormat="1" ht="16.5" customHeight="1">
      <c r="B116" s="145"/>
      <c r="C116" s="146" t="s">
        <v>188</v>
      </c>
      <c r="D116" s="146" t="s">
        <v>145</v>
      </c>
      <c r="E116" s="147" t="s">
        <v>189</v>
      </c>
      <c r="F116" s="148" t="s">
        <v>190</v>
      </c>
      <c r="G116" s="149" t="s">
        <v>148</v>
      </c>
      <c r="H116" s="150">
        <v>19</v>
      </c>
      <c r="I116" s="151"/>
      <c r="J116" s="152">
        <f>ROUND(I116*H116,2)</f>
        <v>0</v>
      </c>
      <c r="K116" s="148" t="s">
        <v>149</v>
      </c>
      <c r="L116" s="30"/>
      <c r="M116" s="153" t="s">
        <v>1</v>
      </c>
      <c r="N116" s="154" t="s">
        <v>40</v>
      </c>
      <c r="O116" s="49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AR116" s="16" t="s">
        <v>150</v>
      </c>
      <c r="AT116" s="16" t="s">
        <v>145</v>
      </c>
      <c r="AU116" s="16" t="s">
        <v>78</v>
      </c>
      <c r="AY116" s="16" t="s">
        <v>143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6" t="s">
        <v>76</v>
      </c>
      <c r="BK116" s="157">
        <f>ROUND(I116*H116,2)</f>
        <v>0</v>
      </c>
      <c r="BL116" s="16" t="s">
        <v>150</v>
      </c>
      <c r="BM116" s="16" t="s">
        <v>191</v>
      </c>
    </row>
    <row r="117" spans="2:47" s="1" customFormat="1" ht="11.25">
      <c r="B117" s="30"/>
      <c r="D117" s="158" t="s">
        <v>152</v>
      </c>
      <c r="F117" s="159" t="s">
        <v>192</v>
      </c>
      <c r="I117" s="91"/>
      <c r="L117" s="30"/>
      <c r="M117" s="160"/>
      <c r="N117" s="49"/>
      <c r="O117" s="49"/>
      <c r="P117" s="49"/>
      <c r="Q117" s="49"/>
      <c r="R117" s="49"/>
      <c r="S117" s="49"/>
      <c r="T117" s="50"/>
      <c r="AT117" s="16" t="s">
        <v>152</v>
      </c>
      <c r="AU117" s="16" t="s">
        <v>78</v>
      </c>
    </row>
    <row r="118" spans="2:65" s="1" customFormat="1" ht="16.5" customHeight="1">
      <c r="B118" s="145"/>
      <c r="C118" s="146" t="s">
        <v>193</v>
      </c>
      <c r="D118" s="146" t="s">
        <v>145</v>
      </c>
      <c r="E118" s="147" t="s">
        <v>194</v>
      </c>
      <c r="F118" s="148" t="s">
        <v>195</v>
      </c>
      <c r="G118" s="149" t="s">
        <v>148</v>
      </c>
      <c r="H118" s="150">
        <v>9</v>
      </c>
      <c r="I118" s="151"/>
      <c r="J118" s="152">
        <f>ROUND(I118*H118,2)</f>
        <v>0</v>
      </c>
      <c r="K118" s="148" t="s">
        <v>149</v>
      </c>
      <c r="L118" s="30"/>
      <c r="M118" s="153" t="s">
        <v>1</v>
      </c>
      <c r="N118" s="154" t="s">
        <v>40</v>
      </c>
      <c r="O118" s="49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AR118" s="16" t="s">
        <v>150</v>
      </c>
      <c r="AT118" s="16" t="s">
        <v>145</v>
      </c>
      <c r="AU118" s="16" t="s">
        <v>78</v>
      </c>
      <c r="AY118" s="16" t="s">
        <v>143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6" t="s">
        <v>76</v>
      </c>
      <c r="BK118" s="157">
        <f>ROUND(I118*H118,2)</f>
        <v>0</v>
      </c>
      <c r="BL118" s="16" t="s">
        <v>150</v>
      </c>
      <c r="BM118" s="16" t="s">
        <v>196</v>
      </c>
    </row>
    <row r="119" spans="2:47" s="1" customFormat="1" ht="11.25">
      <c r="B119" s="30"/>
      <c r="D119" s="158" t="s">
        <v>152</v>
      </c>
      <c r="F119" s="159" t="s">
        <v>197</v>
      </c>
      <c r="I119" s="91"/>
      <c r="L119" s="30"/>
      <c r="M119" s="160"/>
      <c r="N119" s="49"/>
      <c r="O119" s="49"/>
      <c r="P119" s="49"/>
      <c r="Q119" s="49"/>
      <c r="R119" s="49"/>
      <c r="S119" s="49"/>
      <c r="T119" s="50"/>
      <c r="AT119" s="16" t="s">
        <v>152</v>
      </c>
      <c r="AU119" s="16" t="s">
        <v>78</v>
      </c>
    </row>
    <row r="120" spans="2:65" s="1" customFormat="1" ht="16.5" customHeight="1">
      <c r="B120" s="145"/>
      <c r="C120" s="146" t="s">
        <v>198</v>
      </c>
      <c r="D120" s="146" t="s">
        <v>145</v>
      </c>
      <c r="E120" s="147" t="s">
        <v>199</v>
      </c>
      <c r="F120" s="148" t="s">
        <v>200</v>
      </c>
      <c r="G120" s="149" t="s">
        <v>201</v>
      </c>
      <c r="H120" s="150">
        <v>68.4</v>
      </c>
      <c r="I120" s="151"/>
      <c r="J120" s="152">
        <f>ROUND(I120*H120,2)</f>
        <v>0</v>
      </c>
      <c r="K120" s="148" t="s">
        <v>149</v>
      </c>
      <c r="L120" s="30"/>
      <c r="M120" s="153" t="s">
        <v>1</v>
      </c>
      <c r="N120" s="154" t="s">
        <v>40</v>
      </c>
      <c r="O120" s="49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AR120" s="16" t="s">
        <v>150</v>
      </c>
      <c r="AT120" s="16" t="s">
        <v>145</v>
      </c>
      <c r="AU120" s="16" t="s">
        <v>78</v>
      </c>
      <c r="AY120" s="16" t="s">
        <v>143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6" t="s">
        <v>76</v>
      </c>
      <c r="BK120" s="157">
        <f>ROUND(I120*H120,2)</f>
        <v>0</v>
      </c>
      <c r="BL120" s="16" t="s">
        <v>150</v>
      </c>
      <c r="BM120" s="16" t="s">
        <v>202</v>
      </c>
    </row>
    <row r="121" spans="2:47" s="1" customFormat="1" ht="11.25">
      <c r="B121" s="30"/>
      <c r="D121" s="158" t="s">
        <v>152</v>
      </c>
      <c r="F121" s="159" t="s">
        <v>203</v>
      </c>
      <c r="I121" s="91"/>
      <c r="L121" s="30"/>
      <c r="M121" s="160"/>
      <c r="N121" s="49"/>
      <c r="O121" s="49"/>
      <c r="P121" s="49"/>
      <c r="Q121" s="49"/>
      <c r="R121" s="49"/>
      <c r="S121" s="49"/>
      <c r="T121" s="50"/>
      <c r="AT121" s="16" t="s">
        <v>152</v>
      </c>
      <c r="AU121" s="16" t="s">
        <v>78</v>
      </c>
    </row>
    <row r="122" spans="2:51" s="12" customFormat="1" ht="11.25">
      <c r="B122" s="162"/>
      <c r="D122" s="158" t="s">
        <v>156</v>
      </c>
      <c r="F122" s="164" t="s">
        <v>210</v>
      </c>
      <c r="H122" s="165">
        <v>68.4</v>
      </c>
      <c r="I122" s="166"/>
      <c r="L122" s="162"/>
      <c r="M122" s="177"/>
      <c r="N122" s="178"/>
      <c r="O122" s="178"/>
      <c r="P122" s="178"/>
      <c r="Q122" s="178"/>
      <c r="R122" s="178"/>
      <c r="S122" s="178"/>
      <c r="T122" s="179"/>
      <c r="AT122" s="163" t="s">
        <v>156</v>
      </c>
      <c r="AU122" s="163" t="s">
        <v>78</v>
      </c>
      <c r="AV122" s="12" t="s">
        <v>78</v>
      </c>
      <c r="AW122" s="12" t="s">
        <v>3</v>
      </c>
      <c r="AX122" s="12" t="s">
        <v>76</v>
      </c>
      <c r="AY122" s="163" t="s">
        <v>143</v>
      </c>
    </row>
    <row r="123" spans="2:12" s="1" customFormat="1" ht="6.95" customHeight="1">
      <c r="B123" s="39"/>
      <c r="C123" s="40"/>
      <c r="D123" s="40"/>
      <c r="E123" s="40"/>
      <c r="F123" s="40"/>
      <c r="G123" s="40"/>
      <c r="H123" s="40"/>
      <c r="I123" s="107"/>
      <c r="J123" s="40"/>
      <c r="K123" s="40"/>
      <c r="L123" s="30"/>
    </row>
  </sheetData>
  <autoFilter ref="C92:K122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95</v>
      </c>
    </row>
    <row r="3" spans="2:46" ht="6.95" customHeight="1">
      <c r="B3" s="17"/>
      <c r="C3" s="18"/>
      <c r="D3" s="18"/>
      <c r="E3" s="18"/>
      <c r="F3" s="18"/>
      <c r="G3" s="18"/>
      <c r="H3" s="18"/>
      <c r="I3" s="90"/>
      <c r="J3" s="18"/>
      <c r="K3" s="18"/>
      <c r="L3" s="19"/>
      <c r="AT3" s="16" t="s">
        <v>78</v>
      </c>
    </row>
    <row r="4" spans="2:46" ht="24.95" customHeight="1">
      <c r="B4" s="19"/>
      <c r="D4" s="20" t="s">
        <v>114</v>
      </c>
      <c r="L4" s="19"/>
      <c r="M4" s="21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45" t="str">
        <f>'Rekapitulace stavby'!K6</f>
        <v>Nelešovický potok, Nelešovice – Rekonstrukce opěrných zdí</v>
      </c>
      <c r="F7" s="246"/>
      <c r="G7" s="246"/>
      <c r="H7" s="246"/>
      <c r="L7" s="19"/>
    </row>
    <row r="8" spans="2:12" ht="11.25">
      <c r="B8" s="19"/>
      <c r="D8" s="25" t="s">
        <v>115</v>
      </c>
      <c r="L8" s="19"/>
    </row>
    <row r="9" spans="2:12" ht="16.5" customHeight="1">
      <c r="B9" s="19"/>
      <c r="E9" s="245" t="s">
        <v>116</v>
      </c>
      <c r="F9" s="213"/>
      <c r="G9" s="213"/>
      <c r="H9" s="213"/>
      <c r="L9" s="19"/>
    </row>
    <row r="10" spans="2:12" ht="12" customHeight="1">
      <c r="B10" s="19"/>
      <c r="D10" s="25" t="s">
        <v>117</v>
      </c>
      <c r="L10" s="19"/>
    </row>
    <row r="11" spans="2:12" s="1" customFormat="1" ht="16.5" customHeight="1">
      <c r="B11" s="30"/>
      <c r="E11" s="246" t="s">
        <v>211</v>
      </c>
      <c r="F11" s="219"/>
      <c r="G11" s="219"/>
      <c r="H11" s="219"/>
      <c r="I11" s="91"/>
      <c r="L11" s="30"/>
    </row>
    <row r="12" spans="2:12" s="1" customFormat="1" ht="12" customHeight="1">
      <c r="B12" s="30"/>
      <c r="D12" s="25" t="s">
        <v>119</v>
      </c>
      <c r="I12" s="91"/>
      <c r="L12" s="30"/>
    </row>
    <row r="13" spans="2:12" s="1" customFormat="1" ht="36.95" customHeight="1">
      <c r="B13" s="30"/>
      <c r="E13" s="220" t="s">
        <v>212</v>
      </c>
      <c r="F13" s="219"/>
      <c r="G13" s="219"/>
      <c r="H13" s="219"/>
      <c r="I13" s="91"/>
      <c r="L13" s="30"/>
    </row>
    <row r="14" spans="2:12" s="1" customFormat="1" ht="11.25">
      <c r="B14" s="30"/>
      <c r="I14" s="91"/>
      <c r="L14" s="30"/>
    </row>
    <row r="15" spans="2:12" s="1" customFormat="1" ht="12" customHeight="1">
      <c r="B15" s="30"/>
      <c r="D15" s="25" t="s">
        <v>18</v>
      </c>
      <c r="F15" s="16" t="s">
        <v>1</v>
      </c>
      <c r="I15" s="92" t="s">
        <v>19</v>
      </c>
      <c r="J15" s="16" t="s">
        <v>1</v>
      </c>
      <c r="L15" s="30"/>
    </row>
    <row r="16" spans="2:12" s="1" customFormat="1" ht="12" customHeight="1">
      <c r="B16" s="30"/>
      <c r="D16" s="25" t="s">
        <v>20</v>
      </c>
      <c r="F16" s="16" t="s">
        <v>21</v>
      </c>
      <c r="I16" s="92" t="s">
        <v>22</v>
      </c>
      <c r="J16" s="46" t="str">
        <f>'Rekapitulace stavby'!AN8</f>
        <v>29. 4. 2019</v>
      </c>
      <c r="L16" s="30"/>
    </row>
    <row r="17" spans="2:12" s="1" customFormat="1" ht="10.9" customHeight="1">
      <c r="B17" s="30"/>
      <c r="I17" s="91"/>
      <c r="L17" s="30"/>
    </row>
    <row r="18" spans="2:12" s="1" customFormat="1" ht="12" customHeight="1">
      <c r="B18" s="30"/>
      <c r="D18" s="25" t="s">
        <v>24</v>
      </c>
      <c r="I18" s="92" t="s">
        <v>25</v>
      </c>
      <c r="J18" s="16" t="s">
        <v>1</v>
      </c>
      <c r="L18" s="30"/>
    </row>
    <row r="19" spans="2:12" s="1" customFormat="1" ht="18" customHeight="1">
      <c r="B19" s="30"/>
      <c r="E19" s="16" t="s">
        <v>26</v>
      </c>
      <c r="I19" s="92" t="s">
        <v>27</v>
      </c>
      <c r="J19" s="16" t="s">
        <v>1</v>
      </c>
      <c r="L19" s="30"/>
    </row>
    <row r="20" spans="2:12" s="1" customFormat="1" ht="6.95" customHeight="1">
      <c r="B20" s="30"/>
      <c r="I20" s="91"/>
      <c r="L20" s="30"/>
    </row>
    <row r="21" spans="2:12" s="1" customFormat="1" ht="12" customHeight="1">
      <c r="B21" s="30"/>
      <c r="D21" s="25" t="s">
        <v>28</v>
      </c>
      <c r="I21" s="92" t="s">
        <v>25</v>
      </c>
      <c r="J21" s="26" t="str">
        <f>'Rekapitulace stavby'!AN13</f>
        <v>Vyplň údaj</v>
      </c>
      <c r="L21" s="30"/>
    </row>
    <row r="22" spans="2:12" s="1" customFormat="1" ht="18" customHeight="1">
      <c r="B22" s="30"/>
      <c r="E22" s="247" t="str">
        <f>'Rekapitulace stavby'!E14</f>
        <v>Vyplň údaj</v>
      </c>
      <c r="F22" s="223"/>
      <c r="G22" s="223"/>
      <c r="H22" s="223"/>
      <c r="I22" s="92" t="s">
        <v>27</v>
      </c>
      <c r="J22" s="26" t="str">
        <f>'Rekapitulace stavby'!AN14</f>
        <v>Vyplň údaj</v>
      </c>
      <c r="L22" s="30"/>
    </row>
    <row r="23" spans="2:12" s="1" customFormat="1" ht="6.95" customHeight="1">
      <c r="B23" s="30"/>
      <c r="I23" s="91"/>
      <c r="L23" s="30"/>
    </row>
    <row r="24" spans="2:12" s="1" customFormat="1" ht="12" customHeight="1">
      <c r="B24" s="30"/>
      <c r="D24" s="25" t="s">
        <v>30</v>
      </c>
      <c r="I24" s="92" t="s">
        <v>25</v>
      </c>
      <c r="J24" s="16" t="s">
        <v>1</v>
      </c>
      <c r="L24" s="30"/>
    </row>
    <row r="25" spans="2:12" s="1" customFormat="1" ht="18" customHeight="1">
      <c r="B25" s="30"/>
      <c r="E25" s="16" t="s">
        <v>31</v>
      </c>
      <c r="I25" s="92" t="s">
        <v>27</v>
      </c>
      <c r="J25" s="16" t="s">
        <v>1</v>
      </c>
      <c r="L25" s="30"/>
    </row>
    <row r="26" spans="2:12" s="1" customFormat="1" ht="6.95" customHeight="1">
      <c r="B26" s="30"/>
      <c r="I26" s="91"/>
      <c r="L26" s="30"/>
    </row>
    <row r="27" spans="2:12" s="1" customFormat="1" ht="12" customHeight="1">
      <c r="B27" s="30"/>
      <c r="D27" s="25" t="s">
        <v>33</v>
      </c>
      <c r="I27" s="92" t="s">
        <v>25</v>
      </c>
      <c r="J27" s="16" t="str">
        <f>IF('Rekapitulace stavby'!AN19="","",'Rekapitulace stavby'!AN19)</f>
        <v/>
      </c>
      <c r="L27" s="30"/>
    </row>
    <row r="28" spans="2:12" s="1" customFormat="1" ht="18" customHeight="1">
      <c r="B28" s="30"/>
      <c r="E28" s="16" t="str">
        <f>IF('Rekapitulace stavby'!E20="","",'Rekapitulace stavby'!E20)</f>
        <v xml:space="preserve"> </v>
      </c>
      <c r="I28" s="92" t="s">
        <v>27</v>
      </c>
      <c r="J28" s="16" t="str">
        <f>IF('Rekapitulace stavby'!AN20="","",'Rekapitulace stavby'!AN20)</f>
        <v/>
      </c>
      <c r="L28" s="30"/>
    </row>
    <row r="29" spans="2:12" s="1" customFormat="1" ht="6.95" customHeight="1">
      <c r="B29" s="30"/>
      <c r="I29" s="91"/>
      <c r="L29" s="30"/>
    </row>
    <row r="30" spans="2:12" s="1" customFormat="1" ht="12" customHeight="1">
      <c r="B30" s="30"/>
      <c r="D30" s="25" t="s">
        <v>34</v>
      </c>
      <c r="I30" s="91"/>
      <c r="L30" s="30"/>
    </row>
    <row r="31" spans="2:12" s="7" customFormat="1" ht="16.5" customHeight="1">
      <c r="B31" s="93"/>
      <c r="E31" s="227" t="s">
        <v>1</v>
      </c>
      <c r="F31" s="227"/>
      <c r="G31" s="227"/>
      <c r="H31" s="227"/>
      <c r="I31" s="94"/>
      <c r="L31" s="93"/>
    </row>
    <row r="32" spans="2:12" s="1" customFormat="1" ht="6.95" customHeight="1">
      <c r="B32" s="30"/>
      <c r="I32" s="91"/>
      <c r="L32" s="30"/>
    </row>
    <row r="33" spans="2:12" s="1" customFormat="1" ht="6.95" customHeight="1">
      <c r="B33" s="30"/>
      <c r="D33" s="47"/>
      <c r="E33" s="47"/>
      <c r="F33" s="47"/>
      <c r="G33" s="47"/>
      <c r="H33" s="47"/>
      <c r="I33" s="95"/>
      <c r="J33" s="47"/>
      <c r="K33" s="47"/>
      <c r="L33" s="30"/>
    </row>
    <row r="34" spans="2:12" s="1" customFormat="1" ht="25.35" customHeight="1">
      <c r="B34" s="30"/>
      <c r="D34" s="96" t="s">
        <v>35</v>
      </c>
      <c r="I34" s="91"/>
      <c r="J34" s="60">
        <f>ROUND(J93,2)</f>
        <v>0</v>
      </c>
      <c r="L34" s="30"/>
    </row>
    <row r="35" spans="2:12" s="1" customFormat="1" ht="6.95" customHeight="1">
      <c r="B35" s="30"/>
      <c r="D35" s="47"/>
      <c r="E35" s="47"/>
      <c r="F35" s="47"/>
      <c r="G35" s="47"/>
      <c r="H35" s="47"/>
      <c r="I35" s="95"/>
      <c r="J35" s="47"/>
      <c r="K35" s="47"/>
      <c r="L35" s="30"/>
    </row>
    <row r="36" spans="2:12" s="1" customFormat="1" ht="14.45" customHeight="1">
      <c r="B36" s="30"/>
      <c r="F36" s="33" t="s">
        <v>37</v>
      </c>
      <c r="I36" s="97" t="s">
        <v>36</v>
      </c>
      <c r="J36" s="33" t="s">
        <v>38</v>
      </c>
      <c r="L36" s="30"/>
    </row>
    <row r="37" spans="2:12" s="1" customFormat="1" ht="14.45" customHeight="1">
      <c r="B37" s="30"/>
      <c r="D37" s="25" t="s">
        <v>39</v>
      </c>
      <c r="E37" s="25" t="s">
        <v>40</v>
      </c>
      <c r="F37" s="98">
        <f>ROUND((SUM(BE93:BE122)),2)</f>
        <v>0</v>
      </c>
      <c r="I37" s="99">
        <v>0.21</v>
      </c>
      <c r="J37" s="98">
        <f>ROUND(((SUM(BE93:BE122))*I37),2)</f>
        <v>0</v>
      </c>
      <c r="L37" s="30"/>
    </row>
    <row r="38" spans="2:12" s="1" customFormat="1" ht="14.45" customHeight="1">
      <c r="B38" s="30"/>
      <c r="E38" s="25" t="s">
        <v>41</v>
      </c>
      <c r="F38" s="98">
        <f>ROUND((SUM(BF93:BF122)),2)</f>
        <v>0</v>
      </c>
      <c r="I38" s="99">
        <v>0.15</v>
      </c>
      <c r="J38" s="98">
        <f>ROUND(((SUM(BF93:BF122))*I38),2)</f>
        <v>0</v>
      </c>
      <c r="L38" s="30"/>
    </row>
    <row r="39" spans="2:12" s="1" customFormat="1" ht="14.45" customHeight="1" hidden="1">
      <c r="B39" s="30"/>
      <c r="E39" s="25" t="s">
        <v>42</v>
      </c>
      <c r="F39" s="98">
        <f>ROUND((SUM(BG93:BG122)),2)</f>
        <v>0</v>
      </c>
      <c r="I39" s="99">
        <v>0.21</v>
      </c>
      <c r="J39" s="98">
        <f>0</f>
        <v>0</v>
      </c>
      <c r="L39" s="30"/>
    </row>
    <row r="40" spans="2:12" s="1" customFormat="1" ht="14.45" customHeight="1" hidden="1">
      <c r="B40" s="30"/>
      <c r="E40" s="25" t="s">
        <v>43</v>
      </c>
      <c r="F40" s="98">
        <f>ROUND((SUM(BH93:BH122)),2)</f>
        <v>0</v>
      </c>
      <c r="I40" s="99">
        <v>0.15</v>
      </c>
      <c r="J40" s="98">
        <f>0</f>
        <v>0</v>
      </c>
      <c r="L40" s="30"/>
    </row>
    <row r="41" spans="2:12" s="1" customFormat="1" ht="14.45" customHeight="1" hidden="1">
      <c r="B41" s="30"/>
      <c r="E41" s="25" t="s">
        <v>44</v>
      </c>
      <c r="F41" s="98">
        <f>ROUND((SUM(BI93:BI122)),2)</f>
        <v>0</v>
      </c>
      <c r="I41" s="99">
        <v>0</v>
      </c>
      <c r="J41" s="98">
        <f>0</f>
        <v>0</v>
      </c>
      <c r="L41" s="30"/>
    </row>
    <row r="42" spans="2:12" s="1" customFormat="1" ht="6.95" customHeight="1">
      <c r="B42" s="30"/>
      <c r="I42" s="91"/>
      <c r="L42" s="30"/>
    </row>
    <row r="43" spans="2:12" s="1" customFormat="1" ht="25.35" customHeight="1">
      <c r="B43" s="30"/>
      <c r="C43" s="100"/>
      <c r="D43" s="101" t="s">
        <v>45</v>
      </c>
      <c r="E43" s="51"/>
      <c r="F43" s="51"/>
      <c r="G43" s="102" t="s">
        <v>46</v>
      </c>
      <c r="H43" s="103" t="s">
        <v>47</v>
      </c>
      <c r="I43" s="104"/>
      <c r="J43" s="105">
        <f>SUM(J34:J41)</f>
        <v>0</v>
      </c>
      <c r="K43" s="106"/>
      <c r="L43" s="30"/>
    </row>
    <row r="44" spans="2:12" s="1" customFormat="1" ht="14.45" customHeight="1">
      <c r="B44" s="39"/>
      <c r="C44" s="40"/>
      <c r="D44" s="40"/>
      <c r="E44" s="40"/>
      <c r="F44" s="40"/>
      <c r="G44" s="40"/>
      <c r="H44" s="40"/>
      <c r="I44" s="107"/>
      <c r="J44" s="40"/>
      <c r="K44" s="40"/>
      <c r="L44" s="30"/>
    </row>
    <row r="48" spans="2:12" s="1" customFormat="1" ht="6.95" customHeight="1">
      <c r="B48" s="41"/>
      <c r="C48" s="42"/>
      <c r="D48" s="42"/>
      <c r="E48" s="42"/>
      <c r="F48" s="42"/>
      <c r="G48" s="42"/>
      <c r="H48" s="42"/>
      <c r="I48" s="108"/>
      <c r="J48" s="42"/>
      <c r="K48" s="42"/>
      <c r="L48" s="30"/>
    </row>
    <row r="49" spans="2:12" s="1" customFormat="1" ht="24.95" customHeight="1">
      <c r="B49" s="30"/>
      <c r="C49" s="20" t="s">
        <v>121</v>
      </c>
      <c r="I49" s="91"/>
      <c r="L49" s="30"/>
    </row>
    <row r="50" spans="2:12" s="1" customFormat="1" ht="6.95" customHeight="1">
      <c r="B50" s="30"/>
      <c r="I50" s="91"/>
      <c r="L50" s="30"/>
    </row>
    <row r="51" spans="2:12" s="1" customFormat="1" ht="12" customHeight="1">
      <c r="B51" s="30"/>
      <c r="C51" s="25" t="s">
        <v>16</v>
      </c>
      <c r="I51" s="91"/>
      <c r="L51" s="30"/>
    </row>
    <row r="52" spans="2:12" s="1" customFormat="1" ht="16.5" customHeight="1">
      <c r="B52" s="30"/>
      <c r="E52" s="245" t="str">
        <f>E7</f>
        <v>Nelešovický potok, Nelešovice – Rekonstrukce opěrných zdí</v>
      </c>
      <c r="F52" s="246"/>
      <c r="G52" s="246"/>
      <c r="H52" s="246"/>
      <c r="I52" s="91"/>
      <c r="L52" s="30"/>
    </row>
    <row r="53" spans="2:12" ht="12" customHeight="1">
      <c r="B53" s="19"/>
      <c r="C53" s="25" t="s">
        <v>115</v>
      </c>
      <c r="L53" s="19"/>
    </row>
    <row r="54" spans="2:12" ht="16.5" customHeight="1">
      <c r="B54" s="19"/>
      <c r="E54" s="245" t="s">
        <v>116</v>
      </c>
      <c r="F54" s="213"/>
      <c r="G54" s="213"/>
      <c r="H54" s="213"/>
      <c r="L54" s="19"/>
    </row>
    <row r="55" spans="2:12" ht="12" customHeight="1">
      <c r="B55" s="19"/>
      <c r="C55" s="25" t="s">
        <v>117</v>
      </c>
      <c r="L55" s="19"/>
    </row>
    <row r="56" spans="2:12" s="1" customFormat="1" ht="16.5" customHeight="1">
      <c r="B56" s="30"/>
      <c r="E56" s="246" t="s">
        <v>211</v>
      </c>
      <c r="F56" s="219"/>
      <c r="G56" s="219"/>
      <c r="H56" s="219"/>
      <c r="I56" s="91"/>
      <c r="L56" s="30"/>
    </row>
    <row r="57" spans="2:12" s="1" customFormat="1" ht="12" customHeight="1">
      <c r="B57" s="30"/>
      <c r="C57" s="25" t="s">
        <v>119</v>
      </c>
      <c r="I57" s="91"/>
      <c r="L57" s="30"/>
    </row>
    <row r="58" spans="2:12" s="1" customFormat="1" ht="16.5" customHeight="1">
      <c r="B58" s="30"/>
      <c r="E58" s="220" t="str">
        <f>E13</f>
        <v>0001 - SO 02a Otevřená úprava koryta</v>
      </c>
      <c r="F58" s="219"/>
      <c r="G58" s="219"/>
      <c r="H58" s="219"/>
      <c r="I58" s="91"/>
      <c r="L58" s="30"/>
    </row>
    <row r="59" spans="2:12" s="1" customFormat="1" ht="6.95" customHeight="1">
      <c r="B59" s="30"/>
      <c r="I59" s="91"/>
      <c r="L59" s="30"/>
    </row>
    <row r="60" spans="2:12" s="1" customFormat="1" ht="12" customHeight="1">
      <c r="B60" s="30"/>
      <c r="C60" s="25" t="s">
        <v>20</v>
      </c>
      <c r="F60" s="16" t="str">
        <f>F16</f>
        <v xml:space="preserve"> </v>
      </c>
      <c r="I60" s="92" t="s">
        <v>22</v>
      </c>
      <c r="J60" s="46" t="str">
        <f>IF(J16="","",J16)</f>
        <v>29. 4. 2019</v>
      </c>
      <c r="L60" s="30"/>
    </row>
    <row r="61" spans="2:12" s="1" customFormat="1" ht="6.95" customHeight="1">
      <c r="B61" s="30"/>
      <c r="I61" s="91"/>
      <c r="L61" s="30"/>
    </row>
    <row r="62" spans="2:12" s="1" customFormat="1" ht="24.95" customHeight="1">
      <c r="B62" s="30"/>
      <c r="C62" s="25" t="s">
        <v>24</v>
      </c>
      <c r="F62" s="16" t="str">
        <f>E19</f>
        <v>Povodí Morav, s.p.</v>
      </c>
      <c r="I62" s="92" t="s">
        <v>30</v>
      </c>
      <c r="J62" s="28" t="str">
        <f>E25</f>
        <v>Sweco Hydroprojekt a.s., divize Morava</v>
      </c>
      <c r="L62" s="30"/>
    </row>
    <row r="63" spans="2:12" s="1" customFormat="1" ht="13.7" customHeight="1">
      <c r="B63" s="30"/>
      <c r="C63" s="25" t="s">
        <v>28</v>
      </c>
      <c r="F63" s="16" t="str">
        <f>IF(E22="","",E22)</f>
        <v>Vyplň údaj</v>
      </c>
      <c r="I63" s="92" t="s">
        <v>33</v>
      </c>
      <c r="J63" s="28" t="str">
        <f>E28</f>
        <v xml:space="preserve"> </v>
      </c>
      <c r="L63" s="30"/>
    </row>
    <row r="64" spans="2:12" s="1" customFormat="1" ht="10.35" customHeight="1">
      <c r="B64" s="30"/>
      <c r="I64" s="91"/>
      <c r="L64" s="30"/>
    </row>
    <row r="65" spans="2:12" s="1" customFormat="1" ht="29.25" customHeight="1">
      <c r="B65" s="30"/>
      <c r="C65" s="109" t="s">
        <v>122</v>
      </c>
      <c r="D65" s="100"/>
      <c r="E65" s="100"/>
      <c r="F65" s="100"/>
      <c r="G65" s="100"/>
      <c r="H65" s="100"/>
      <c r="I65" s="110"/>
      <c r="J65" s="111" t="s">
        <v>123</v>
      </c>
      <c r="K65" s="100"/>
      <c r="L65" s="30"/>
    </row>
    <row r="66" spans="2:12" s="1" customFormat="1" ht="10.35" customHeight="1">
      <c r="B66" s="30"/>
      <c r="I66" s="91"/>
      <c r="L66" s="30"/>
    </row>
    <row r="67" spans="2:47" s="1" customFormat="1" ht="22.9" customHeight="1">
      <c r="B67" s="30"/>
      <c r="C67" s="112" t="s">
        <v>124</v>
      </c>
      <c r="I67" s="91"/>
      <c r="J67" s="60">
        <f>J93</f>
        <v>0</v>
      </c>
      <c r="L67" s="30"/>
      <c r="AU67" s="16" t="s">
        <v>125</v>
      </c>
    </row>
    <row r="68" spans="2:12" s="8" customFormat="1" ht="24.95" customHeight="1">
      <c r="B68" s="113"/>
      <c r="D68" s="114" t="s">
        <v>126</v>
      </c>
      <c r="E68" s="115"/>
      <c r="F68" s="115"/>
      <c r="G68" s="115"/>
      <c r="H68" s="115"/>
      <c r="I68" s="116"/>
      <c r="J68" s="117">
        <f>J94</f>
        <v>0</v>
      </c>
      <c r="L68" s="113"/>
    </row>
    <row r="69" spans="2:12" s="9" customFormat="1" ht="19.9" customHeight="1">
      <c r="B69" s="118"/>
      <c r="D69" s="119" t="s">
        <v>127</v>
      </c>
      <c r="E69" s="120"/>
      <c r="F69" s="120"/>
      <c r="G69" s="120"/>
      <c r="H69" s="120"/>
      <c r="I69" s="121"/>
      <c r="J69" s="122">
        <f>J95</f>
        <v>0</v>
      </c>
      <c r="L69" s="118"/>
    </row>
    <row r="70" spans="2:12" s="1" customFormat="1" ht="21.75" customHeight="1">
      <c r="B70" s="30"/>
      <c r="I70" s="91"/>
      <c r="L70" s="30"/>
    </row>
    <row r="71" spans="2:12" s="1" customFormat="1" ht="6.95" customHeight="1">
      <c r="B71" s="39"/>
      <c r="C71" s="40"/>
      <c r="D71" s="40"/>
      <c r="E71" s="40"/>
      <c r="F71" s="40"/>
      <c r="G71" s="40"/>
      <c r="H71" s="40"/>
      <c r="I71" s="107"/>
      <c r="J71" s="40"/>
      <c r="K71" s="40"/>
      <c r="L71" s="30"/>
    </row>
    <row r="75" spans="2:12" s="1" customFormat="1" ht="6.95" customHeight="1">
      <c r="B75" s="41"/>
      <c r="C75" s="42"/>
      <c r="D75" s="42"/>
      <c r="E75" s="42"/>
      <c r="F75" s="42"/>
      <c r="G75" s="42"/>
      <c r="H75" s="42"/>
      <c r="I75" s="108"/>
      <c r="J75" s="42"/>
      <c r="K75" s="42"/>
      <c r="L75" s="30"/>
    </row>
    <row r="76" spans="2:12" s="1" customFormat="1" ht="24.95" customHeight="1">
      <c r="B76" s="30"/>
      <c r="C76" s="20" t="s">
        <v>128</v>
      </c>
      <c r="I76" s="91"/>
      <c r="L76" s="30"/>
    </row>
    <row r="77" spans="2:12" s="1" customFormat="1" ht="6.95" customHeight="1">
      <c r="B77" s="30"/>
      <c r="I77" s="91"/>
      <c r="L77" s="30"/>
    </row>
    <row r="78" spans="2:12" s="1" customFormat="1" ht="12" customHeight="1">
      <c r="B78" s="30"/>
      <c r="C78" s="25" t="s">
        <v>16</v>
      </c>
      <c r="I78" s="91"/>
      <c r="L78" s="30"/>
    </row>
    <row r="79" spans="2:12" s="1" customFormat="1" ht="16.5" customHeight="1">
      <c r="B79" s="30"/>
      <c r="E79" s="245" t="str">
        <f>E7</f>
        <v>Nelešovický potok, Nelešovice – Rekonstrukce opěrných zdí</v>
      </c>
      <c r="F79" s="246"/>
      <c r="G79" s="246"/>
      <c r="H79" s="246"/>
      <c r="I79" s="91"/>
      <c r="L79" s="30"/>
    </row>
    <row r="80" spans="2:12" ht="12" customHeight="1">
      <c r="B80" s="19"/>
      <c r="C80" s="25" t="s">
        <v>115</v>
      </c>
      <c r="L80" s="19"/>
    </row>
    <row r="81" spans="2:12" ht="16.5" customHeight="1">
      <c r="B81" s="19"/>
      <c r="E81" s="245" t="s">
        <v>116</v>
      </c>
      <c r="F81" s="213"/>
      <c r="G81" s="213"/>
      <c r="H81" s="213"/>
      <c r="L81" s="19"/>
    </row>
    <row r="82" spans="2:12" ht="12" customHeight="1">
      <c r="B82" s="19"/>
      <c r="C82" s="25" t="s">
        <v>117</v>
      </c>
      <c r="L82" s="19"/>
    </row>
    <row r="83" spans="2:12" s="1" customFormat="1" ht="16.5" customHeight="1">
      <c r="B83" s="30"/>
      <c r="E83" s="246" t="s">
        <v>211</v>
      </c>
      <c r="F83" s="219"/>
      <c r="G83" s="219"/>
      <c r="H83" s="219"/>
      <c r="I83" s="91"/>
      <c r="L83" s="30"/>
    </row>
    <row r="84" spans="2:12" s="1" customFormat="1" ht="12" customHeight="1">
      <c r="B84" s="30"/>
      <c r="C84" s="25" t="s">
        <v>119</v>
      </c>
      <c r="I84" s="91"/>
      <c r="L84" s="30"/>
    </row>
    <row r="85" spans="2:12" s="1" customFormat="1" ht="16.5" customHeight="1">
      <c r="B85" s="30"/>
      <c r="E85" s="220" t="str">
        <f>E13</f>
        <v>0001 - SO 02a Otevřená úprava koryta</v>
      </c>
      <c r="F85" s="219"/>
      <c r="G85" s="219"/>
      <c r="H85" s="219"/>
      <c r="I85" s="91"/>
      <c r="L85" s="30"/>
    </row>
    <row r="86" spans="2:12" s="1" customFormat="1" ht="6.95" customHeight="1">
      <c r="B86" s="30"/>
      <c r="I86" s="91"/>
      <c r="L86" s="30"/>
    </row>
    <row r="87" spans="2:12" s="1" customFormat="1" ht="12" customHeight="1">
      <c r="B87" s="30"/>
      <c r="C87" s="25" t="s">
        <v>20</v>
      </c>
      <c r="F87" s="16" t="str">
        <f>F16</f>
        <v xml:space="preserve"> </v>
      </c>
      <c r="I87" s="92" t="s">
        <v>22</v>
      </c>
      <c r="J87" s="46" t="str">
        <f>IF(J16="","",J16)</f>
        <v>29. 4. 2019</v>
      </c>
      <c r="L87" s="30"/>
    </row>
    <row r="88" spans="2:12" s="1" customFormat="1" ht="6.95" customHeight="1">
      <c r="B88" s="30"/>
      <c r="I88" s="91"/>
      <c r="L88" s="30"/>
    </row>
    <row r="89" spans="2:12" s="1" customFormat="1" ht="24.95" customHeight="1">
      <c r="B89" s="30"/>
      <c r="C89" s="25" t="s">
        <v>24</v>
      </c>
      <c r="F89" s="16" t="str">
        <f>E19</f>
        <v>Povodí Morav, s.p.</v>
      </c>
      <c r="I89" s="92" t="s">
        <v>30</v>
      </c>
      <c r="J89" s="28" t="str">
        <f>E25</f>
        <v>Sweco Hydroprojekt a.s., divize Morava</v>
      </c>
      <c r="L89" s="30"/>
    </row>
    <row r="90" spans="2:12" s="1" customFormat="1" ht="13.7" customHeight="1">
      <c r="B90" s="30"/>
      <c r="C90" s="25" t="s">
        <v>28</v>
      </c>
      <c r="F90" s="16" t="str">
        <f>IF(E22="","",E22)</f>
        <v>Vyplň údaj</v>
      </c>
      <c r="I90" s="92" t="s">
        <v>33</v>
      </c>
      <c r="J90" s="28" t="str">
        <f>E28</f>
        <v xml:space="preserve"> </v>
      </c>
      <c r="L90" s="30"/>
    </row>
    <row r="91" spans="2:12" s="1" customFormat="1" ht="10.35" customHeight="1">
      <c r="B91" s="30"/>
      <c r="I91" s="91"/>
      <c r="L91" s="30"/>
    </row>
    <row r="92" spans="2:20" s="10" customFormat="1" ht="29.25" customHeight="1">
      <c r="B92" s="123"/>
      <c r="C92" s="124" t="s">
        <v>129</v>
      </c>
      <c r="D92" s="125" t="s">
        <v>54</v>
      </c>
      <c r="E92" s="125" t="s">
        <v>50</v>
      </c>
      <c r="F92" s="125" t="s">
        <v>51</v>
      </c>
      <c r="G92" s="125" t="s">
        <v>130</v>
      </c>
      <c r="H92" s="125" t="s">
        <v>131</v>
      </c>
      <c r="I92" s="126" t="s">
        <v>132</v>
      </c>
      <c r="J92" s="125" t="s">
        <v>123</v>
      </c>
      <c r="K92" s="127" t="s">
        <v>133</v>
      </c>
      <c r="L92" s="123"/>
      <c r="M92" s="53" t="s">
        <v>1</v>
      </c>
      <c r="N92" s="54" t="s">
        <v>39</v>
      </c>
      <c r="O92" s="54" t="s">
        <v>134</v>
      </c>
      <c r="P92" s="54" t="s">
        <v>135</v>
      </c>
      <c r="Q92" s="54" t="s">
        <v>136</v>
      </c>
      <c r="R92" s="54" t="s">
        <v>137</v>
      </c>
      <c r="S92" s="54" t="s">
        <v>138</v>
      </c>
      <c r="T92" s="55" t="s">
        <v>139</v>
      </c>
    </row>
    <row r="93" spans="2:63" s="1" customFormat="1" ht="22.9" customHeight="1">
      <c r="B93" s="30"/>
      <c r="C93" s="58" t="s">
        <v>140</v>
      </c>
      <c r="I93" s="91"/>
      <c r="J93" s="128">
        <f>BK93</f>
        <v>0</v>
      </c>
      <c r="L93" s="30"/>
      <c r="M93" s="56"/>
      <c r="N93" s="47"/>
      <c r="O93" s="47"/>
      <c r="P93" s="129">
        <f>P94</f>
        <v>0</v>
      </c>
      <c r="Q93" s="47"/>
      <c r="R93" s="129">
        <f>R94</f>
        <v>0</v>
      </c>
      <c r="S93" s="47"/>
      <c r="T93" s="130">
        <f>T94</f>
        <v>0</v>
      </c>
      <c r="AT93" s="16" t="s">
        <v>68</v>
      </c>
      <c r="AU93" s="16" t="s">
        <v>125</v>
      </c>
      <c r="BK93" s="131">
        <f>BK94</f>
        <v>0</v>
      </c>
    </row>
    <row r="94" spans="2:63" s="11" customFormat="1" ht="25.9" customHeight="1">
      <c r="B94" s="132"/>
      <c r="D94" s="133" t="s">
        <v>68</v>
      </c>
      <c r="E94" s="134" t="s">
        <v>141</v>
      </c>
      <c r="F94" s="134" t="s">
        <v>142</v>
      </c>
      <c r="I94" s="135"/>
      <c r="J94" s="136">
        <f>BK94</f>
        <v>0</v>
      </c>
      <c r="L94" s="132"/>
      <c r="M94" s="137"/>
      <c r="N94" s="138"/>
      <c r="O94" s="138"/>
      <c r="P94" s="139">
        <f>P95</f>
        <v>0</v>
      </c>
      <c r="Q94" s="138"/>
      <c r="R94" s="139">
        <f>R95</f>
        <v>0</v>
      </c>
      <c r="S94" s="138"/>
      <c r="T94" s="140">
        <f>T95</f>
        <v>0</v>
      </c>
      <c r="AR94" s="133" t="s">
        <v>76</v>
      </c>
      <c r="AT94" s="141" t="s">
        <v>68</v>
      </c>
      <c r="AU94" s="141" t="s">
        <v>69</v>
      </c>
      <c r="AY94" s="133" t="s">
        <v>143</v>
      </c>
      <c r="BK94" s="142">
        <f>BK95</f>
        <v>0</v>
      </c>
    </row>
    <row r="95" spans="2:63" s="11" customFormat="1" ht="22.9" customHeight="1">
      <c r="B95" s="132"/>
      <c r="D95" s="133" t="s">
        <v>68</v>
      </c>
      <c r="E95" s="143" t="s">
        <v>76</v>
      </c>
      <c r="F95" s="143" t="s">
        <v>144</v>
      </c>
      <c r="I95" s="135"/>
      <c r="J95" s="144">
        <f>BK95</f>
        <v>0</v>
      </c>
      <c r="L95" s="132"/>
      <c r="M95" s="137"/>
      <c r="N95" s="138"/>
      <c r="O95" s="138"/>
      <c r="P95" s="139">
        <f>SUM(P96:P122)</f>
        <v>0</v>
      </c>
      <c r="Q95" s="138"/>
      <c r="R95" s="139">
        <f>SUM(R96:R122)</f>
        <v>0</v>
      </c>
      <c r="S95" s="138"/>
      <c r="T95" s="140">
        <f>SUM(T96:T122)</f>
        <v>0</v>
      </c>
      <c r="AR95" s="133" t="s">
        <v>76</v>
      </c>
      <c r="AT95" s="141" t="s">
        <v>68</v>
      </c>
      <c r="AU95" s="141" t="s">
        <v>76</v>
      </c>
      <c r="AY95" s="133" t="s">
        <v>143</v>
      </c>
      <c r="BK95" s="142">
        <f>SUM(BK96:BK122)</f>
        <v>0</v>
      </c>
    </row>
    <row r="96" spans="2:65" s="1" customFormat="1" ht="16.5" customHeight="1">
      <c r="B96" s="145"/>
      <c r="C96" s="146" t="s">
        <v>76</v>
      </c>
      <c r="D96" s="146" t="s">
        <v>145</v>
      </c>
      <c r="E96" s="147" t="s">
        <v>146</v>
      </c>
      <c r="F96" s="148" t="s">
        <v>147</v>
      </c>
      <c r="G96" s="149" t="s">
        <v>148</v>
      </c>
      <c r="H96" s="150">
        <v>30</v>
      </c>
      <c r="I96" s="151"/>
      <c r="J96" s="152">
        <f>ROUND(I96*H96,2)</f>
        <v>0</v>
      </c>
      <c r="K96" s="148" t="s">
        <v>149</v>
      </c>
      <c r="L96" s="30"/>
      <c r="M96" s="153" t="s">
        <v>1</v>
      </c>
      <c r="N96" s="154" t="s">
        <v>40</v>
      </c>
      <c r="O96" s="49"/>
      <c r="P96" s="155">
        <f>O96*H96</f>
        <v>0</v>
      </c>
      <c r="Q96" s="155">
        <v>0</v>
      </c>
      <c r="R96" s="155">
        <f>Q96*H96</f>
        <v>0</v>
      </c>
      <c r="S96" s="155">
        <v>0</v>
      </c>
      <c r="T96" s="156">
        <f>S96*H96</f>
        <v>0</v>
      </c>
      <c r="AR96" s="16" t="s">
        <v>150</v>
      </c>
      <c r="AT96" s="16" t="s">
        <v>145</v>
      </c>
      <c r="AU96" s="16" t="s">
        <v>78</v>
      </c>
      <c r="AY96" s="16" t="s">
        <v>143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6" t="s">
        <v>76</v>
      </c>
      <c r="BK96" s="157">
        <f>ROUND(I96*H96,2)</f>
        <v>0</v>
      </c>
      <c r="BL96" s="16" t="s">
        <v>150</v>
      </c>
      <c r="BM96" s="16" t="s">
        <v>151</v>
      </c>
    </row>
    <row r="97" spans="2:47" s="1" customFormat="1" ht="19.5">
      <c r="B97" s="30"/>
      <c r="D97" s="158" t="s">
        <v>152</v>
      </c>
      <c r="F97" s="159" t="s">
        <v>153</v>
      </c>
      <c r="I97" s="91"/>
      <c r="L97" s="30"/>
      <c r="M97" s="160"/>
      <c r="N97" s="49"/>
      <c r="O97" s="49"/>
      <c r="P97" s="49"/>
      <c r="Q97" s="49"/>
      <c r="R97" s="49"/>
      <c r="S97" s="49"/>
      <c r="T97" s="50"/>
      <c r="AT97" s="16" t="s">
        <v>152</v>
      </c>
      <c r="AU97" s="16" t="s">
        <v>78</v>
      </c>
    </row>
    <row r="98" spans="2:47" s="1" customFormat="1" ht="19.5">
      <c r="B98" s="30"/>
      <c r="D98" s="158" t="s">
        <v>154</v>
      </c>
      <c r="F98" s="161" t="s">
        <v>155</v>
      </c>
      <c r="I98" s="91"/>
      <c r="L98" s="30"/>
      <c r="M98" s="160"/>
      <c r="N98" s="49"/>
      <c r="O98" s="49"/>
      <c r="P98" s="49"/>
      <c r="Q98" s="49"/>
      <c r="R98" s="49"/>
      <c r="S98" s="49"/>
      <c r="T98" s="50"/>
      <c r="AT98" s="16" t="s">
        <v>154</v>
      </c>
      <c r="AU98" s="16" t="s">
        <v>78</v>
      </c>
    </row>
    <row r="99" spans="2:51" s="12" customFormat="1" ht="11.25">
      <c r="B99" s="162"/>
      <c r="D99" s="158" t="s">
        <v>156</v>
      </c>
      <c r="E99" s="163" t="s">
        <v>1</v>
      </c>
      <c r="F99" s="164" t="s">
        <v>157</v>
      </c>
      <c r="H99" s="165">
        <v>30</v>
      </c>
      <c r="I99" s="166"/>
      <c r="L99" s="162"/>
      <c r="M99" s="167"/>
      <c r="N99" s="168"/>
      <c r="O99" s="168"/>
      <c r="P99" s="168"/>
      <c r="Q99" s="168"/>
      <c r="R99" s="168"/>
      <c r="S99" s="168"/>
      <c r="T99" s="169"/>
      <c r="AT99" s="163" t="s">
        <v>156</v>
      </c>
      <c r="AU99" s="163" t="s">
        <v>78</v>
      </c>
      <c r="AV99" s="12" t="s">
        <v>78</v>
      </c>
      <c r="AW99" s="12" t="s">
        <v>32</v>
      </c>
      <c r="AX99" s="12" t="s">
        <v>76</v>
      </c>
      <c r="AY99" s="163" t="s">
        <v>143</v>
      </c>
    </row>
    <row r="100" spans="2:65" s="1" customFormat="1" ht="16.5" customHeight="1">
      <c r="B100" s="145"/>
      <c r="C100" s="146" t="s">
        <v>78</v>
      </c>
      <c r="D100" s="146" t="s">
        <v>145</v>
      </c>
      <c r="E100" s="147" t="s">
        <v>158</v>
      </c>
      <c r="F100" s="148" t="s">
        <v>159</v>
      </c>
      <c r="G100" s="149" t="s">
        <v>148</v>
      </c>
      <c r="H100" s="150">
        <v>30</v>
      </c>
      <c r="I100" s="151"/>
      <c r="J100" s="152">
        <f>ROUND(I100*H100,2)</f>
        <v>0</v>
      </c>
      <c r="K100" s="148" t="s">
        <v>149</v>
      </c>
      <c r="L100" s="30"/>
      <c r="M100" s="153" t="s">
        <v>1</v>
      </c>
      <c r="N100" s="154" t="s">
        <v>40</v>
      </c>
      <c r="O100" s="49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AR100" s="16" t="s">
        <v>150</v>
      </c>
      <c r="AT100" s="16" t="s">
        <v>145</v>
      </c>
      <c r="AU100" s="16" t="s">
        <v>78</v>
      </c>
      <c r="AY100" s="16" t="s">
        <v>143</v>
      </c>
      <c r="BE100" s="157">
        <f>IF(N100="základní",J100,0)</f>
        <v>0</v>
      </c>
      <c r="BF100" s="157">
        <f>IF(N100="snížená",J100,0)</f>
        <v>0</v>
      </c>
      <c r="BG100" s="157">
        <f>IF(N100="zákl. přenesená",J100,0)</f>
        <v>0</v>
      </c>
      <c r="BH100" s="157">
        <f>IF(N100="sníž. přenesená",J100,0)</f>
        <v>0</v>
      </c>
      <c r="BI100" s="157">
        <f>IF(N100="nulová",J100,0)</f>
        <v>0</v>
      </c>
      <c r="BJ100" s="16" t="s">
        <v>76</v>
      </c>
      <c r="BK100" s="157">
        <f>ROUND(I100*H100,2)</f>
        <v>0</v>
      </c>
      <c r="BL100" s="16" t="s">
        <v>150</v>
      </c>
      <c r="BM100" s="16" t="s">
        <v>160</v>
      </c>
    </row>
    <row r="101" spans="2:47" s="1" customFormat="1" ht="19.5">
      <c r="B101" s="30"/>
      <c r="D101" s="158" t="s">
        <v>152</v>
      </c>
      <c r="F101" s="159" t="s">
        <v>161</v>
      </c>
      <c r="I101" s="91"/>
      <c r="L101" s="30"/>
      <c r="M101" s="160"/>
      <c r="N101" s="49"/>
      <c r="O101" s="49"/>
      <c r="P101" s="49"/>
      <c r="Q101" s="49"/>
      <c r="R101" s="49"/>
      <c r="S101" s="49"/>
      <c r="T101" s="50"/>
      <c r="AT101" s="16" t="s">
        <v>152</v>
      </c>
      <c r="AU101" s="16" t="s">
        <v>78</v>
      </c>
    </row>
    <row r="102" spans="2:65" s="1" customFormat="1" ht="16.5" customHeight="1">
      <c r="B102" s="145"/>
      <c r="C102" s="146" t="s">
        <v>86</v>
      </c>
      <c r="D102" s="146" t="s">
        <v>145</v>
      </c>
      <c r="E102" s="147" t="s">
        <v>162</v>
      </c>
      <c r="F102" s="148" t="s">
        <v>163</v>
      </c>
      <c r="G102" s="149" t="s">
        <v>148</v>
      </c>
      <c r="H102" s="150">
        <v>60</v>
      </c>
      <c r="I102" s="151"/>
      <c r="J102" s="152">
        <f>ROUND(I102*H102,2)</f>
        <v>0</v>
      </c>
      <c r="K102" s="148" t="s">
        <v>1</v>
      </c>
      <c r="L102" s="30"/>
      <c r="M102" s="153" t="s">
        <v>1</v>
      </c>
      <c r="N102" s="154" t="s">
        <v>40</v>
      </c>
      <c r="O102" s="49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AR102" s="16" t="s">
        <v>150</v>
      </c>
      <c r="AT102" s="16" t="s">
        <v>145</v>
      </c>
      <c r="AU102" s="16" t="s">
        <v>78</v>
      </c>
      <c r="AY102" s="16" t="s">
        <v>143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6" t="s">
        <v>76</v>
      </c>
      <c r="BK102" s="157">
        <f>ROUND(I102*H102,2)</f>
        <v>0</v>
      </c>
      <c r="BL102" s="16" t="s">
        <v>150</v>
      </c>
      <c r="BM102" s="16" t="s">
        <v>164</v>
      </c>
    </row>
    <row r="103" spans="2:47" s="1" customFormat="1" ht="11.25">
      <c r="B103" s="30"/>
      <c r="D103" s="158" t="s">
        <v>152</v>
      </c>
      <c r="F103" s="159" t="s">
        <v>163</v>
      </c>
      <c r="I103" s="91"/>
      <c r="L103" s="30"/>
      <c r="M103" s="160"/>
      <c r="N103" s="49"/>
      <c r="O103" s="49"/>
      <c r="P103" s="49"/>
      <c r="Q103" s="49"/>
      <c r="R103" s="49"/>
      <c r="S103" s="49"/>
      <c r="T103" s="50"/>
      <c r="AT103" s="16" t="s">
        <v>152</v>
      </c>
      <c r="AU103" s="16" t="s">
        <v>78</v>
      </c>
    </row>
    <row r="104" spans="2:65" s="1" customFormat="1" ht="16.5" customHeight="1">
      <c r="B104" s="145"/>
      <c r="C104" s="146" t="s">
        <v>150</v>
      </c>
      <c r="D104" s="146" t="s">
        <v>145</v>
      </c>
      <c r="E104" s="147" t="s">
        <v>165</v>
      </c>
      <c r="F104" s="148" t="s">
        <v>166</v>
      </c>
      <c r="G104" s="149" t="s">
        <v>148</v>
      </c>
      <c r="H104" s="150">
        <v>15</v>
      </c>
      <c r="I104" s="151"/>
      <c r="J104" s="152">
        <f>ROUND(I104*H104,2)</f>
        <v>0</v>
      </c>
      <c r="K104" s="148" t="s">
        <v>149</v>
      </c>
      <c r="L104" s="30"/>
      <c r="M104" s="153" t="s">
        <v>1</v>
      </c>
      <c r="N104" s="154" t="s">
        <v>40</v>
      </c>
      <c r="O104" s="49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AR104" s="16" t="s">
        <v>150</v>
      </c>
      <c r="AT104" s="16" t="s">
        <v>145</v>
      </c>
      <c r="AU104" s="16" t="s">
        <v>78</v>
      </c>
      <c r="AY104" s="16" t="s">
        <v>143</v>
      </c>
      <c r="BE104" s="157">
        <f>IF(N104="základní",J104,0)</f>
        <v>0</v>
      </c>
      <c r="BF104" s="157">
        <f>IF(N104="snížená",J104,0)</f>
        <v>0</v>
      </c>
      <c r="BG104" s="157">
        <f>IF(N104="zákl. přenesená",J104,0)</f>
        <v>0</v>
      </c>
      <c r="BH104" s="157">
        <f>IF(N104="sníž. přenesená",J104,0)</f>
        <v>0</v>
      </c>
      <c r="BI104" s="157">
        <f>IF(N104="nulová",J104,0)</f>
        <v>0</v>
      </c>
      <c r="BJ104" s="16" t="s">
        <v>76</v>
      </c>
      <c r="BK104" s="157">
        <f>ROUND(I104*H104,2)</f>
        <v>0</v>
      </c>
      <c r="BL104" s="16" t="s">
        <v>150</v>
      </c>
      <c r="BM104" s="16" t="s">
        <v>167</v>
      </c>
    </row>
    <row r="105" spans="2:47" s="1" customFormat="1" ht="11.25">
      <c r="B105" s="30"/>
      <c r="D105" s="158" t="s">
        <v>152</v>
      </c>
      <c r="F105" s="159" t="s">
        <v>168</v>
      </c>
      <c r="I105" s="91"/>
      <c r="L105" s="30"/>
      <c r="M105" s="160"/>
      <c r="N105" s="49"/>
      <c r="O105" s="49"/>
      <c r="P105" s="49"/>
      <c r="Q105" s="49"/>
      <c r="R105" s="49"/>
      <c r="S105" s="49"/>
      <c r="T105" s="50"/>
      <c r="AT105" s="16" t="s">
        <v>152</v>
      </c>
      <c r="AU105" s="16" t="s">
        <v>78</v>
      </c>
    </row>
    <row r="106" spans="2:51" s="12" customFormat="1" ht="11.25">
      <c r="B106" s="162"/>
      <c r="D106" s="158" t="s">
        <v>156</v>
      </c>
      <c r="E106" s="163" t="s">
        <v>1</v>
      </c>
      <c r="F106" s="164" t="s">
        <v>169</v>
      </c>
      <c r="H106" s="165">
        <v>15</v>
      </c>
      <c r="I106" s="166"/>
      <c r="L106" s="162"/>
      <c r="M106" s="167"/>
      <c r="N106" s="168"/>
      <c r="O106" s="168"/>
      <c r="P106" s="168"/>
      <c r="Q106" s="168"/>
      <c r="R106" s="168"/>
      <c r="S106" s="168"/>
      <c r="T106" s="169"/>
      <c r="AT106" s="163" t="s">
        <v>156</v>
      </c>
      <c r="AU106" s="163" t="s">
        <v>78</v>
      </c>
      <c r="AV106" s="12" t="s">
        <v>78</v>
      </c>
      <c r="AW106" s="12" t="s">
        <v>32</v>
      </c>
      <c r="AX106" s="12" t="s">
        <v>76</v>
      </c>
      <c r="AY106" s="163" t="s">
        <v>143</v>
      </c>
    </row>
    <row r="107" spans="2:65" s="1" customFormat="1" ht="16.5" customHeight="1">
      <c r="B107" s="145"/>
      <c r="C107" s="146" t="s">
        <v>170</v>
      </c>
      <c r="D107" s="146" t="s">
        <v>145</v>
      </c>
      <c r="E107" s="147" t="s">
        <v>171</v>
      </c>
      <c r="F107" s="148" t="s">
        <v>172</v>
      </c>
      <c r="G107" s="149" t="s">
        <v>148</v>
      </c>
      <c r="H107" s="150">
        <v>60</v>
      </c>
      <c r="I107" s="151"/>
      <c r="J107" s="152">
        <f>ROUND(I107*H107,2)</f>
        <v>0</v>
      </c>
      <c r="K107" s="148" t="s">
        <v>149</v>
      </c>
      <c r="L107" s="30"/>
      <c r="M107" s="153" t="s">
        <v>1</v>
      </c>
      <c r="N107" s="154" t="s">
        <v>40</v>
      </c>
      <c r="O107" s="49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AR107" s="16" t="s">
        <v>150</v>
      </c>
      <c r="AT107" s="16" t="s">
        <v>145</v>
      </c>
      <c r="AU107" s="16" t="s">
        <v>78</v>
      </c>
      <c r="AY107" s="16" t="s">
        <v>143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6" t="s">
        <v>76</v>
      </c>
      <c r="BK107" s="157">
        <f>ROUND(I107*H107,2)</f>
        <v>0</v>
      </c>
      <c r="BL107" s="16" t="s">
        <v>150</v>
      </c>
      <c r="BM107" s="16" t="s">
        <v>173</v>
      </c>
    </row>
    <row r="108" spans="2:47" s="1" customFormat="1" ht="19.5">
      <c r="B108" s="30"/>
      <c r="D108" s="158" t="s">
        <v>152</v>
      </c>
      <c r="F108" s="159" t="s">
        <v>174</v>
      </c>
      <c r="I108" s="91"/>
      <c r="L108" s="30"/>
      <c r="M108" s="160"/>
      <c r="N108" s="49"/>
      <c r="O108" s="49"/>
      <c r="P108" s="49"/>
      <c r="Q108" s="49"/>
      <c r="R108" s="49"/>
      <c r="S108" s="49"/>
      <c r="T108" s="50"/>
      <c r="AT108" s="16" t="s">
        <v>152</v>
      </c>
      <c r="AU108" s="16" t="s">
        <v>78</v>
      </c>
    </row>
    <row r="109" spans="2:51" s="13" customFormat="1" ht="11.25">
      <c r="B109" s="170"/>
      <c r="D109" s="158" t="s">
        <v>156</v>
      </c>
      <c r="E109" s="171" t="s">
        <v>1</v>
      </c>
      <c r="F109" s="172" t="s">
        <v>175</v>
      </c>
      <c r="H109" s="171" t="s">
        <v>1</v>
      </c>
      <c r="I109" s="173"/>
      <c r="L109" s="170"/>
      <c r="M109" s="174"/>
      <c r="N109" s="175"/>
      <c r="O109" s="175"/>
      <c r="P109" s="175"/>
      <c r="Q109" s="175"/>
      <c r="R109" s="175"/>
      <c r="S109" s="175"/>
      <c r="T109" s="176"/>
      <c r="AT109" s="171" t="s">
        <v>156</v>
      </c>
      <c r="AU109" s="171" t="s">
        <v>78</v>
      </c>
      <c r="AV109" s="13" t="s">
        <v>76</v>
      </c>
      <c r="AW109" s="13" t="s">
        <v>32</v>
      </c>
      <c r="AX109" s="13" t="s">
        <v>69</v>
      </c>
      <c r="AY109" s="171" t="s">
        <v>143</v>
      </c>
    </row>
    <row r="110" spans="2:51" s="12" customFormat="1" ht="11.25">
      <c r="B110" s="162"/>
      <c r="D110" s="158" t="s">
        <v>156</v>
      </c>
      <c r="E110" s="163" t="s">
        <v>1</v>
      </c>
      <c r="F110" s="164" t="s">
        <v>176</v>
      </c>
      <c r="H110" s="165">
        <v>60</v>
      </c>
      <c r="I110" s="166"/>
      <c r="L110" s="162"/>
      <c r="M110" s="167"/>
      <c r="N110" s="168"/>
      <c r="O110" s="168"/>
      <c r="P110" s="168"/>
      <c r="Q110" s="168"/>
      <c r="R110" s="168"/>
      <c r="S110" s="168"/>
      <c r="T110" s="169"/>
      <c r="AT110" s="163" t="s">
        <v>156</v>
      </c>
      <c r="AU110" s="163" t="s">
        <v>78</v>
      </c>
      <c r="AV110" s="12" t="s">
        <v>78</v>
      </c>
      <c r="AW110" s="12" t="s">
        <v>32</v>
      </c>
      <c r="AX110" s="12" t="s">
        <v>76</v>
      </c>
      <c r="AY110" s="163" t="s">
        <v>143</v>
      </c>
    </row>
    <row r="111" spans="2:65" s="1" customFormat="1" ht="16.5" customHeight="1">
      <c r="B111" s="145"/>
      <c r="C111" s="146" t="s">
        <v>177</v>
      </c>
      <c r="D111" s="146" t="s">
        <v>145</v>
      </c>
      <c r="E111" s="147" t="s">
        <v>178</v>
      </c>
      <c r="F111" s="148" t="s">
        <v>179</v>
      </c>
      <c r="G111" s="149" t="s">
        <v>148</v>
      </c>
      <c r="H111" s="150">
        <v>60</v>
      </c>
      <c r="I111" s="151"/>
      <c r="J111" s="152">
        <f>ROUND(I111*H111,2)</f>
        <v>0</v>
      </c>
      <c r="K111" s="148" t="s">
        <v>149</v>
      </c>
      <c r="L111" s="30"/>
      <c r="M111" s="153" t="s">
        <v>1</v>
      </c>
      <c r="N111" s="154" t="s">
        <v>40</v>
      </c>
      <c r="O111" s="49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AR111" s="16" t="s">
        <v>150</v>
      </c>
      <c r="AT111" s="16" t="s">
        <v>145</v>
      </c>
      <c r="AU111" s="16" t="s">
        <v>78</v>
      </c>
      <c r="AY111" s="16" t="s">
        <v>143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6" t="s">
        <v>76</v>
      </c>
      <c r="BK111" s="157">
        <f>ROUND(I111*H111,2)</f>
        <v>0</v>
      </c>
      <c r="BL111" s="16" t="s">
        <v>150</v>
      </c>
      <c r="BM111" s="16" t="s">
        <v>180</v>
      </c>
    </row>
    <row r="112" spans="2:47" s="1" customFormat="1" ht="19.5">
      <c r="B112" s="30"/>
      <c r="D112" s="158" t="s">
        <v>152</v>
      </c>
      <c r="F112" s="159" t="s">
        <v>181</v>
      </c>
      <c r="I112" s="91"/>
      <c r="L112" s="30"/>
      <c r="M112" s="160"/>
      <c r="N112" s="49"/>
      <c r="O112" s="49"/>
      <c r="P112" s="49"/>
      <c r="Q112" s="49"/>
      <c r="R112" s="49"/>
      <c r="S112" s="49"/>
      <c r="T112" s="50"/>
      <c r="AT112" s="16" t="s">
        <v>152</v>
      </c>
      <c r="AU112" s="16" t="s">
        <v>78</v>
      </c>
    </row>
    <row r="113" spans="2:65" s="1" customFormat="1" ht="16.5" customHeight="1">
      <c r="B113" s="145"/>
      <c r="C113" s="146" t="s">
        <v>182</v>
      </c>
      <c r="D113" s="146" t="s">
        <v>145</v>
      </c>
      <c r="E113" s="147" t="s">
        <v>183</v>
      </c>
      <c r="F113" s="148" t="s">
        <v>184</v>
      </c>
      <c r="G113" s="149" t="s">
        <v>148</v>
      </c>
      <c r="H113" s="150">
        <v>600</v>
      </c>
      <c r="I113" s="151"/>
      <c r="J113" s="152">
        <f>ROUND(I113*H113,2)</f>
        <v>0</v>
      </c>
      <c r="K113" s="148" t="s">
        <v>149</v>
      </c>
      <c r="L113" s="30"/>
      <c r="M113" s="153" t="s">
        <v>1</v>
      </c>
      <c r="N113" s="154" t="s">
        <v>40</v>
      </c>
      <c r="O113" s="49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AR113" s="16" t="s">
        <v>150</v>
      </c>
      <c r="AT113" s="16" t="s">
        <v>145</v>
      </c>
      <c r="AU113" s="16" t="s">
        <v>78</v>
      </c>
      <c r="AY113" s="16" t="s">
        <v>143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6" t="s">
        <v>76</v>
      </c>
      <c r="BK113" s="157">
        <f>ROUND(I113*H113,2)</f>
        <v>0</v>
      </c>
      <c r="BL113" s="16" t="s">
        <v>150</v>
      </c>
      <c r="BM113" s="16" t="s">
        <v>185</v>
      </c>
    </row>
    <row r="114" spans="2:47" s="1" customFormat="1" ht="19.5">
      <c r="B114" s="30"/>
      <c r="D114" s="158" t="s">
        <v>152</v>
      </c>
      <c r="F114" s="159" t="s">
        <v>186</v>
      </c>
      <c r="I114" s="91"/>
      <c r="L114" s="30"/>
      <c r="M114" s="160"/>
      <c r="N114" s="49"/>
      <c r="O114" s="49"/>
      <c r="P114" s="49"/>
      <c r="Q114" s="49"/>
      <c r="R114" s="49"/>
      <c r="S114" s="49"/>
      <c r="T114" s="50"/>
      <c r="AT114" s="16" t="s">
        <v>152</v>
      </c>
      <c r="AU114" s="16" t="s">
        <v>78</v>
      </c>
    </row>
    <row r="115" spans="2:51" s="12" customFormat="1" ht="11.25">
      <c r="B115" s="162"/>
      <c r="D115" s="158" t="s">
        <v>156</v>
      </c>
      <c r="F115" s="164" t="s">
        <v>187</v>
      </c>
      <c r="H115" s="165">
        <v>600</v>
      </c>
      <c r="I115" s="166"/>
      <c r="L115" s="162"/>
      <c r="M115" s="167"/>
      <c r="N115" s="168"/>
      <c r="O115" s="168"/>
      <c r="P115" s="168"/>
      <c r="Q115" s="168"/>
      <c r="R115" s="168"/>
      <c r="S115" s="168"/>
      <c r="T115" s="169"/>
      <c r="AT115" s="163" t="s">
        <v>156</v>
      </c>
      <c r="AU115" s="163" t="s">
        <v>78</v>
      </c>
      <c r="AV115" s="12" t="s">
        <v>78</v>
      </c>
      <c r="AW115" s="12" t="s">
        <v>3</v>
      </c>
      <c r="AX115" s="12" t="s">
        <v>76</v>
      </c>
      <c r="AY115" s="163" t="s">
        <v>143</v>
      </c>
    </row>
    <row r="116" spans="2:65" s="1" customFormat="1" ht="16.5" customHeight="1">
      <c r="B116" s="145"/>
      <c r="C116" s="146" t="s">
        <v>188</v>
      </c>
      <c r="D116" s="146" t="s">
        <v>145</v>
      </c>
      <c r="E116" s="147" t="s">
        <v>189</v>
      </c>
      <c r="F116" s="148" t="s">
        <v>190</v>
      </c>
      <c r="G116" s="149" t="s">
        <v>148</v>
      </c>
      <c r="H116" s="150">
        <v>60</v>
      </c>
      <c r="I116" s="151"/>
      <c r="J116" s="152">
        <f>ROUND(I116*H116,2)</f>
        <v>0</v>
      </c>
      <c r="K116" s="148" t="s">
        <v>149</v>
      </c>
      <c r="L116" s="30"/>
      <c r="M116" s="153" t="s">
        <v>1</v>
      </c>
      <c r="N116" s="154" t="s">
        <v>40</v>
      </c>
      <c r="O116" s="49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AR116" s="16" t="s">
        <v>150</v>
      </c>
      <c r="AT116" s="16" t="s">
        <v>145</v>
      </c>
      <c r="AU116" s="16" t="s">
        <v>78</v>
      </c>
      <c r="AY116" s="16" t="s">
        <v>143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6" t="s">
        <v>76</v>
      </c>
      <c r="BK116" s="157">
        <f>ROUND(I116*H116,2)</f>
        <v>0</v>
      </c>
      <c r="BL116" s="16" t="s">
        <v>150</v>
      </c>
      <c r="BM116" s="16" t="s">
        <v>191</v>
      </c>
    </row>
    <row r="117" spans="2:47" s="1" customFormat="1" ht="11.25">
      <c r="B117" s="30"/>
      <c r="D117" s="158" t="s">
        <v>152</v>
      </c>
      <c r="F117" s="159" t="s">
        <v>192</v>
      </c>
      <c r="I117" s="91"/>
      <c r="L117" s="30"/>
      <c r="M117" s="160"/>
      <c r="N117" s="49"/>
      <c r="O117" s="49"/>
      <c r="P117" s="49"/>
      <c r="Q117" s="49"/>
      <c r="R117" s="49"/>
      <c r="S117" s="49"/>
      <c r="T117" s="50"/>
      <c r="AT117" s="16" t="s">
        <v>152</v>
      </c>
      <c r="AU117" s="16" t="s">
        <v>78</v>
      </c>
    </row>
    <row r="118" spans="2:65" s="1" customFormat="1" ht="16.5" customHeight="1">
      <c r="B118" s="145"/>
      <c r="C118" s="146" t="s">
        <v>193</v>
      </c>
      <c r="D118" s="146" t="s">
        <v>145</v>
      </c>
      <c r="E118" s="147" t="s">
        <v>194</v>
      </c>
      <c r="F118" s="148" t="s">
        <v>195</v>
      </c>
      <c r="G118" s="149" t="s">
        <v>148</v>
      </c>
      <c r="H118" s="150">
        <v>60</v>
      </c>
      <c r="I118" s="151"/>
      <c r="J118" s="152">
        <f>ROUND(I118*H118,2)</f>
        <v>0</v>
      </c>
      <c r="K118" s="148" t="s">
        <v>149</v>
      </c>
      <c r="L118" s="30"/>
      <c r="M118" s="153" t="s">
        <v>1</v>
      </c>
      <c r="N118" s="154" t="s">
        <v>40</v>
      </c>
      <c r="O118" s="49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AR118" s="16" t="s">
        <v>150</v>
      </c>
      <c r="AT118" s="16" t="s">
        <v>145</v>
      </c>
      <c r="AU118" s="16" t="s">
        <v>78</v>
      </c>
      <c r="AY118" s="16" t="s">
        <v>143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6" t="s">
        <v>76</v>
      </c>
      <c r="BK118" s="157">
        <f>ROUND(I118*H118,2)</f>
        <v>0</v>
      </c>
      <c r="BL118" s="16" t="s">
        <v>150</v>
      </c>
      <c r="BM118" s="16" t="s">
        <v>196</v>
      </c>
    </row>
    <row r="119" spans="2:47" s="1" customFormat="1" ht="11.25">
      <c r="B119" s="30"/>
      <c r="D119" s="158" t="s">
        <v>152</v>
      </c>
      <c r="F119" s="159" t="s">
        <v>197</v>
      </c>
      <c r="I119" s="91"/>
      <c r="L119" s="30"/>
      <c r="M119" s="160"/>
      <c r="N119" s="49"/>
      <c r="O119" s="49"/>
      <c r="P119" s="49"/>
      <c r="Q119" s="49"/>
      <c r="R119" s="49"/>
      <c r="S119" s="49"/>
      <c r="T119" s="50"/>
      <c r="AT119" s="16" t="s">
        <v>152</v>
      </c>
      <c r="AU119" s="16" t="s">
        <v>78</v>
      </c>
    </row>
    <row r="120" spans="2:65" s="1" customFormat="1" ht="16.5" customHeight="1">
      <c r="B120" s="145"/>
      <c r="C120" s="146" t="s">
        <v>198</v>
      </c>
      <c r="D120" s="146" t="s">
        <v>145</v>
      </c>
      <c r="E120" s="147" t="s">
        <v>199</v>
      </c>
      <c r="F120" s="148" t="s">
        <v>200</v>
      </c>
      <c r="G120" s="149" t="s">
        <v>201</v>
      </c>
      <c r="H120" s="150">
        <v>108</v>
      </c>
      <c r="I120" s="151"/>
      <c r="J120" s="152">
        <f>ROUND(I120*H120,2)</f>
        <v>0</v>
      </c>
      <c r="K120" s="148" t="s">
        <v>149</v>
      </c>
      <c r="L120" s="30"/>
      <c r="M120" s="153" t="s">
        <v>1</v>
      </c>
      <c r="N120" s="154" t="s">
        <v>40</v>
      </c>
      <c r="O120" s="49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AR120" s="16" t="s">
        <v>150</v>
      </c>
      <c r="AT120" s="16" t="s">
        <v>145</v>
      </c>
      <c r="AU120" s="16" t="s">
        <v>78</v>
      </c>
      <c r="AY120" s="16" t="s">
        <v>143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6" t="s">
        <v>76</v>
      </c>
      <c r="BK120" s="157">
        <f>ROUND(I120*H120,2)</f>
        <v>0</v>
      </c>
      <c r="BL120" s="16" t="s">
        <v>150</v>
      </c>
      <c r="BM120" s="16" t="s">
        <v>202</v>
      </c>
    </row>
    <row r="121" spans="2:47" s="1" customFormat="1" ht="11.25">
      <c r="B121" s="30"/>
      <c r="D121" s="158" t="s">
        <v>152</v>
      </c>
      <c r="F121" s="159" t="s">
        <v>203</v>
      </c>
      <c r="I121" s="91"/>
      <c r="L121" s="30"/>
      <c r="M121" s="160"/>
      <c r="N121" s="49"/>
      <c r="O121" s="49"/>
      <c r="P121" s="49"/>
      <c r="Q121" s="49"/>
      <c r="R121" s="49"/>
      <c r="S121" s="49"/>
      <c r="T121" s="50"/>
      <c r="AT121" s="16" t="s">
        <v>152</v>
      </c>
      <c r="AU121" s="16" t="s">
        <v>78</v>
      </c>
    </row>
    <row r="122" spans="2:51" s="12" customFormat="1" ht="11.25">
      <c r="B122" s="162"/>
      <c r="D122" s="158" t="s">
        <v>156</v>
      </c>
      <c r="F122" s="164" t="s">
        <v>204</v>
      </c>
      <c r="H122" s="165">
        <v>108</v>
      </c>
      <c r="I122" s="166"/>
      <c r="L122" s="162"/>
      <c r="M122" s="177"/>
      <c r="N122" s="178"/>
      <c r="O122" s="178"/>
      <c r="P122" s="178"/>
      <c r="Q122" s="178"/>
      <c r="R122" s="178"/>
      <c r="S122" s="178"/>
      <c r="T122" s="179"/>
      <c r="AT122" s="163" t="s">
        <v>156</v>
      </c>
      <c r="AU122" s="163" t="s">
        <v>78</v>
      </c>
      <c r="AV122" s="12" t="s">
        <v>78</v>
      </c>
      <c r="AW122" s="12" t="s">
        <v>3</v>
      </c>
      <c r="AX122" s="12" t="s">
        <v>76</v>
      </c>
      <c r="AY122" s="163" t="s">
        <v>143</v>
      </c>
    </row>
    <row r="123" spans="2:12" s="1" customFormat="1" ht="6.95" customHeight="1">
      <c r="B123" s="39"/>
      <c r="C123" s="40"/>
      <c r="D123" s="40"/>
      <c r="E123" s="40"/>
      <c r="F123" s="40"/>
      <c r="G123" s="40"/>
      <c r="H123" s="40"/>
      <c r="I123" s="107"/>
      <c r="J123" s="40"/>
      <c r="K123" s="40"/>
      <c r="L123" s="30"/>
    </row>
  </sheetData>
  <autoFilter ref="C92:K122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97</v>
      </c>
    </row>
    <row r="3" spans="2:46" ht="6.95" customHeight="1">
      <c r="B3" s="17"/>
      <c r="C3" s="18"/>
      <c r="D3" s="18"/>
      <c r="E3" s="18"/>
      <c r="F3" s="18"/>
      <c r="G3" s="18"/>
      <c r="H3" s="18"/>
      <c r="I3" s="90"/>
      <c r="J3" s="18"/>
      <c r="K3" s="18"/>
      <c r="L3" s="19"/>
      <c r="AT3" s="16" t="s">
        <v>78</v>
      </c>
    </row>
    <row r="4" spans="2:46" ht="24.95" customHeight="1">
      <c r="B4" s="19"/>
      <c r="D4" s="20" t="s">
        <v>114</v>
      </c>
      <c r="L4" s="19"/>
      <c r="M4" s="21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45" t="str">
        <f>'Rekapitulace stavby'!K6</f>
        <v>Nelešovický potok, Nelešovice – Rekonstrukce opěrných zdí</v>
      </c>
      <c r="F7" s="246"/>
      <c r="G7" s="246"/>
      <c r="H7" s="246"/>
      <c r="L7" s="19"/>
    </row>
    <row r="8" spans="2:12" ht="11.25">
      <c r="B8" s="19"/>
      <c r="D8" s="25" t="s">
        <v>115</v>
      </c>
      <c r="L8" s="19"/>
    </row>
    <row r="9" spans="2:12" ht="16.5" customHeight="1">
      <c r="B9" s="19"/>
      <c r="E9" s="245" t="s">
        <v>116</v>
      </c>
      <c r="F9" s="213"/>
      <c r="G9" s="213"/>
      <c r="H9" s="213"/>
      <c r="L9" s="19"/>
    </row>
    <row r="10" spans="2:12" ht="12" customHeight="1">
      <c r="B10" s="19"/>
      <c r="D10" s="25" t="s">
        <v>117</v>
      </c>
      <c r="L10" s="19"/>
    </row>
    <row r="11" spans="2:12" s="1" customFormat="1" ht="16.5" customHeight="1">
      <c r="B11" s="30"/>
      <c r="E11" s="246" t="s">
        <v>211</v>
      </c>
      <c r="F11" s="219"/>
      <c r="G11" s="219"/>
      <c r="H11" s="219"/>
      <c r="I11" s="91"/>
      <c r="L11" s="30"/>
    </row>
    <row r="12" spans="2:12" s="1" customFormat="1" ht="12" customHeight="1">
      <c r="B12" s="30"/>
      <c r="D12" s="25" t="s">
        <v>119</v>
      </c>
      <c r="I12" s="91"/>
      <c r="L12" s="30"/>
    </row>
    <row r="13" spans="2:12" s="1" customFormat="1" ht="36.95" customHeight="1">
      <c r="B13" s="30"/>
      <c r="E13" s="220" t="s">
        <v>213</v>
      </c>
      <c r="F13" s="219"/>
      <c r="G13" s="219"/>
      <c r="H13" s="219"/>
      <c r="I13" s="91"/>
      <c r="L13" s="30"/>
    </row>
    <row r="14" spans="2:12" s="1" customFormat="1" ht="11.25">
      <c r="B14" s="30"/>
      <c r="I14" s="91"/>
      <c r="L14" s="30"/>
    </row>
    <row r="15" spans="2:12" s="1" customFormat="1" ht="12" customHeight="1">
      <c r="B15" s="30"/>
      <c r="D15" s="25" t="s">
        <v>18</v>
      </c>
      <c r="F15" s="16" t="s">
        <v>1</v>
      </c>
      <c r="I15" s="92" t="s">
        <v>19</v>
      </c>
      <c r="J15" s="16" t="s">
        <v>1</v>
      </c>
      <c r="L15" s="30"/>
    </row>
    <row r="16" spans="2:12" s="1" customFormat="1" ht="12" customHeight="1">
      <c r="B16" s="30"/>
      <c r="D16" s="25" t="s">
        <v>20</v>
      </c>
      <c r="F16" s="16" t="s">
        <v>21</v>
      </c>
      <c r="I16" s="92" t="s">
        <v>22</v>
      </c>
      <c r="J16" s="46" t="str">
        <f>'Rekapitulace stavby'!AN8</f>
        <v>29. 4. 2019</v>
      </c>
      <c r="L16" s="30"/>
    </row>
    <row r="17" spans="2:12" s="1" customFormat="1" ht="10.9" customHeight="1">
      <c r="B17" s="30"/>
      <c r="I17" s="91"/>
      <c r="L17" s="30"/>
    </row>
    <row r="18" spans="2:12" s="1" customFormat="1" ht="12" customHeight="1">
      <c r="B18" s="30"/>
      <c r="D18" s="25" t="s">
        <v>24</v>
      </c>
      <c r="I18" s="92" t="s">
        <v>25</v>
      </c>
      <c r="J18" s="16" t="s">
        <v>1</v>
      </c>
      <c r="L18" s="30"/>
    </row>
    <row r="19" spans="2:12" s="1" customFormat="1" ht="18" customHeight="1">
      <c r="B19" s="30"/>
      <c r="E19" s="16" t="s">
        <v>26</v>
      </c>
      <c r="I19" s="92" t="s">
        <v>27</v>
      </c>
      <c r="J19" s="16" t="s">
        <v>1</v>
      </c>
      <c r="L19" s="30"/>
    </row>
    <row r="20" spans="2:12" s="1" customFormat="1" ht="6.95" customHeight="1">
      <c r="B20" s="30"/>
      <c r="I20" s="91"/>
      <c r="L20" s="30"/>
    </row>
    <row r="21" spans="2:12" s="1" customFormat="1" ht="12" customHeight="1">
      <c r="B21" s="30"/>
      <c r="D21" s="25" t="s">
        <v>28</v>
      </c>
      <c r="I21" s="92" t="s">
        <v>25</v>
      </c>
      <c r="J21" s="26" t="str">
        <f>'Rekapitulace stavby'!AN13</f>
        <v>Vyplň údaj</v>
      </c>
      <c r="L21" s="30"/>
    </row>
    <row r="22" spans="2:12" s="1" customFormat="1" ht="18" customHeight="1">
      <c r="B22" s="30"/>
      <c r="E22" s="247" t="str">
        <f>'Rekapitulace stavby'!E14</f>
        <v>Vyplň údaj</v>
      </c>
      <c r="F22" s="223"/>
      <c r="G22" s="223"/>
      <c r="H22" s="223"/>
      <c r="I22" s="92" t="s">
        <v>27</v>
      </c>
      <c r="J22" s="26" t="str">
        <f>'Rekapitulace stavby'!AN14</f>
        <v>Vyplň údaj</v>
      </c>
      <c r="L22" s="30"/>
    </row>
    <row r="23" spans="2:12" s="1" customFormat="1" ht="6.95" customHeight="1">
      <c r="B23" s="30"/>
      <c r="I23" s="91"/>
      <c r="L23" s="30"/>
    </row>
    <row r="24" spans="2:12" s="1" customFormat="1" ht="12" customHeight="1">
      <c r="B24" s="30"/>
      <c r="D24" s="25" t="s">
        <v>30</v>
      </c>
      <c r="I24" s="92" t="s">
        <v>25</v>
      </c>
      <c r="J24" s="16" t="s">
        <v>1</v>
      </c>
      <c r="L24" s="30"/>
    </row>
    <row r="25" spans="2:12" s="1" customFormat="1" ht="18" customHeight="1">
      <c r="B25" s="30"/>
      <c r="E25" s="16" t="s">
        <v>31</v>
      </c>
      <c r="I25" s="92" t="s">
        <v>27</v>
      </c>
      <c r="J25" s="16" t="s">
        <v>1</v>
      </c>
      <c r="L25" s="30"/>
    </row>
    <row r="26" spans="2:12" s="1" customFormat="1" ht="6.95" customHeight="1">
      <c r="B26" s="30"/>
      <c r="I26" s="91"/>
      <c r="L26" s="30"/>
    </row>
    <row r="27" spans="2:12" s="1" customFormat="1" ht="12" customHeight="1">
      <c r="B27" s="30"/>
      <c r="D27" s="25" t="s">
        <v>33</v>
      </c>
      <c r="I27" s="92" t="s">
        <v>25</v>
      </c>
      <c r="J27" s="16" t="str">
        <f>IF('Rekapitulace stavby'!AN19="","",'Rekapitulace stavby'!AN19)</f>
        <v/>
      </c>
      <c r="L27" s="30"/>
    </row>
    <row r="28" spans="2:12" s="1" customFormat="1" ht="18" customHeight="1">
      <c r="B28" s="30"/>
      <c r="E28" s="16" t="str">
        <f>IF('Rekapitulace stavby'!E20="","",'Rekapitulace stavby'!E20)</f>
        <v xml:space="preserve"> </v>
      </c>
      <c r="I28" s="92" t="s">
        <v>27</v>
      </c>
      <c r="J28" s="16" t="str">
        <f>IF('Rekapitulace stavby'!AN20="","",'Rekapitulace stavby'!AN20)</f>
        <v/>
      </c>
      <c r="L28" s="30"/>
    </row>
    <row r="29" spans="2:12" s="1" customFormat="1" ht="6.95" customHeight="1">
      <c r="B29" s="30"/>
      <c r="I29" s="91"/>
      <c r="L29" s="30"/>
    </row>
    <row r="30" spans="2:12" s="1" customFormat="1" ht="12" customHeight="1">
      <c r="B30" s="30"/>
      <c r="D30" s="25" t="s">
        <v>34</v>
      </c>
      <c r="I30" s="91"/>
      <c r="L30" s="30"/>
    </row>
    <row r="31" spans="2:12" s="7" customFormat="1" ht="16.5" customHeight="1">
      <c r="B31" s="93"/>
      <c r="E31" s="227" t="s">
        <v>1</v>
      </c>
      <c r="F31" s="227"/>
      <c r="G31" s="227"/>
      <c r="H31" s="227"/>
      <c r="I31" s="94"/>
      <c r="L31" s="93"/>
    </row>
    <row r="32" spans="2:12" s="1" customFormat="1" ht="6.95" customHeight="1">
      <c r="B32" s="30"/>
      <c r="I32" s="91"/>
      <c r="L32" s="30"/>
    </row>
    <row r="33" spans="2:12" s="1" customFormat="1" ht="6.95" customHeight="1">
      <c r="B33" s="30"/>
      <c r="D33" s="47"/>
      <c r="E33" s="47"/>
      <c r="F33" s="47"/>
      <c r="G33" s="47"/>
      <c r="H33" s="47"/>
      <c r="I33" s="95"/>
      <c r="J33" s="47"/>
      <c r="K33" s="47"/>
      <c r="L33" s="30"/>
    </row>
    <row r="34" spans="2:12" s="1" customFormat="1" ht="25.35" customHeight="1">
      <c r="B34" s="30"/>
      <c r="D34" s="96" t="s">
        <v>35</v>
      </c>
      <c r="I34" s="91"/>
      <c r="J34" s="60">
        <f>ROUND(J93,2)</f>
        <v>0</v>
      </c>
      <c r="L34" s="30"/>
    </row>
    <row r="35" spans="2:12" s="1" customFormat="1" ht="6.95" customHeight="1">
      <c r="B35" s="30"/>
      <c r="D35" s="47"/>
      <c r="E35" s="47"/>
      <c r="F35" s="47"/>
      <c r="G35" s="47"/>
      <c r="H35" s="47"/>
      <c r="I35" s="95"/>
      <c r="J35" s="47"/>
      <c r="K35" s="47"/>
      <c r="L35" s="30"/>
    </row>
    <row r="36" spans="2:12" s="1" customFormat="1" ht="14.45" customHeight="1">
      <c r="B36" s="30"/>
      <c r="F36" s="33" t="s">
        <v>37</v>
      </c>
      <c r="I36" s="97" t="s">
        <v>36</v>
      </c>
      <c r="J36" s="33" t="s">
        <v>38</v>
      </c>
      <c r="L36" s="30"/>
    </row>
    <row r="37" spans="2:12" s="1" customFormat="1" ht="14.45" customHeight="1">
      <c r="B37" s="30"/>
      <c r="D37" s="25" t="s">
        <v>39</v>
      </c>
      <c r="E37" s="25" t="s">
        <v>40</v>
      </c>
      <c r="F37" s="98">
        <f>ROUND((SUM(BE93:BE122)),2)</f>
        <v>0</v>
      </c>
      <c r="I37" s="99">
        <v>0.21</v>
      </c>
      <c r="J37" s="98">
        <f>ROUND(((SUM(BE93:BE122))*I37),2)</f>
        <v>0</v>
      </c>
      <c r="L37" s="30"/>
    </row>
    <row r="38" spans="2:12" s="1" customFormat="1" ht="14.45" customHeight="1">
      <c r="B38" s="30"/>
      <c r="E38" s="25" t="s">
        <v>41</v>
      </c>
      <c r="F38" s="98">
        <f>ROUND((SUM(BF93:BF122)),2)</f>
        <v>0</v>
      </c>
      <c r="I38" s="99">
        <v>0.15</v>
      </c>
      <c r="J38" s="98">
        <f>ROUND(((SUM(BF93:BF122))*I38),2)</f>
        <v>0</v>
      </c>
      <c r="L38" s="30"/>
    </row>
    <row r="39" spans="2:12" s="1" customFormat="1" ht="14.45" customHeight="1" hidden="1">
      <c r="B39" s="30"/>
      <c r="E39" s="25" t="s">
        <v>42</v>
      </c>
      <c r="F39" s="98">
        <f>ROUND((SUM(BG93:BG122)),2)</f>
        <v>0</v>
      </c>
      <c r="I39" s="99">
        <v>0.21</v>
      </c>
      <c r="J39" s="98">
        <f>0</f>
        <v>0</v>
      </c>
      <c r="L39" s="30"/>
    </row>
    <row r="40" spans="2:12" s="1" customFormat="1" ht="14.45" customHeight="1" hidden="1">
      <c r="B40" s="30"/>
      <c r="E40" s="25" t="s">
        <v>43</v>
      </c>
      <c r="F40" s="98">
        <f>ROUND((SUM(BH93:BH122)),2)</f>
        <v>0</v>
      </c>
      <c r="I40" s="99">
        <v>0.15</v>
      </c>
      <c r="J40" s="98">
        <f>0</f>
        <v>0</v>
      </c>
      <c r="L40" s="30"/>
    </row>
    <row r="41" spans="2:12" s="1" customFormat="1" ht="14.45" customHeight="1" hidden="1">
      <c r="B41" s="30"/>
      <c r="E41" s="25" t="s">
        <v>44</v>
      </c>
      <c r="F41" s="98">
        <f>ROUND((SUM(BI93:BI122)),2)</f>
        <v>0</v>
      </c>
      <c r="I41" s="99">
        <v>0</v>
      </c>
      <c r="J41" s="98">
        <f>0</f>
        <v>0</v>
      </c>
      <c r="L41" s="30"/>
    </row>
    <row r="42" spans="2:12" s="1" customFormat="1" ht="6.95" customHeight="1">
      <c r="B42" s="30"/>
      <c r="I42" s="91"/>
      <c r="L42" s="30"/>
    </row>
    <row r="43" spans="2:12" s="1" customFormat="1" ht="25.35" customHeight="1">
      <c r="B43" s="30"/>
      <c r="C43" s="100"/>
      <c r="D43" s="101" t="s">
        <v>45</v>
      </c>
      <c r="E43" s="51"/>
      <c r="F43" s="51"/>
      <c r="G43" s="102" t="s">
        <v>46</v>
      </c>
      <c r="H43" s="103" t="s">
        <v>47</v>
      </c>
      <c r="I43" s="104"/>
      <c r="J43" s="105">
        <f>SUM(J34:J41)</f>
        <v>0</v>
      </c>
      <c r="K43" s="106"/>
      <c r="L43" s="30"/>
    </row>
    <row r="44" spans="2:12" s="1" customFormat="1" ht="14.45" customHeight="1">
      <c r="B44" s="39"/>
      <c r="C44" s="40"/>
      <c r="D44" s="40"/>
      <c r="E44" s="40"/>
      <c r="F44" s="40"/>
      <c r="G44" s="40"/>
      <c r="H44" s="40"/>
      <c r="I44" s="107"/>
      <c r="J44" s="40"/>
      <c r="K44" s="40"/>
      <c r="L44" s="30"/>
    </row>
    <row r="48" spans="2:12" s="1" customFormat="1" ht="6.95" customHeight="1">
      <c r="B48" s="41"/>
      <c r="C48" s="42"/>
      <c r="D48" s="42"/>
      <c r="E48" s="42"/>
      <c r="F48" s="42"/>
      <c r="G48" s="42"/>
      <c r="H48" s="42"/>
      <c r="I48" s="108"/>
      <c r="J48" s="42"/>
      <c r="K48" s="42"/>
      <c r="L48" s="30"/>
    </row>
    <row r="49" spans="2:12" s="1" customFormat="1" ht="24.95" customHeight="1">
      <c r="B49" s="30"/>
      <c r="C49" s="20" t="s">
        <v>121</v>
      </c>
      <c r="I49" s="91"/>
      <c r="L49" s="30"/>
    </row>
    <row r="50" spans="2:12" s="1" customFormat="1" ht="6.95" customHeight="1">
      <c r="B50" s="30"/>
      <c r="I50" s="91"/>
      <c r="L50" s="30"/>
    </row>
    <row r="51" spans="2:12" s="1" customFormat="1" ht="12" customHeight="1">
      <c r="B51" s="30"/>
      <c r="C51" s="25" t="s">
        <v>16</v>
      </c>
      <c r="I51" s="91"/>
      <c r="L51" s="30"/>
    </row>
    <row r="52" spans="2:12" s="1" customFormat="1" ht="16.5" customHeight="1">
      <c r="B52" s="30"/>
      <c r="E52" s="245" t="str">
        <f>E7</f>
        <v>Nelešovický potok, Nelešovice – Rekonstrukce opěrných zdí</v>
      </c>
      <c r="F52" s="246"/>
      <c r="G52" s="246"/>
      <c r="H52" s="246"/>
      <c r="I52" s="91"/>
      <c r="L52" s="30"/>
    </row>
    <row r="53" spans="2:12" ht="12" customHeight="1">
      <c r="B53" s="19"/>
      <c r="C53" s="25" t="s">
        <v>115</v>
      </c>
      <c r="L53" s="19"/>
    </row>
    <row r="54" spans="2:12" ht="16.5" customHeight="1">
      <c r="B54" s="19"/>
      <c r="E54" s="245" t="s">
        <v>116</v>
      </c>
      <c r="F54" s="213"/>
      <c r="G54" s="213"/>
      <c r="H54" s="213"/>
      <c r="L54" s="19"/>
    </row>
    <row r="55" spans="2:12" ht="12" customHeight="1">
      <c r="B55" s="19"/>
      <c r="C55" s="25" t="s">
        <v>117</v>
      </c>
      <c r="L55" s="19"/>
    </row>
    <row r="56" spans="2:12" s="1" customFormat="1" ht="16.5" customHeight="1">
      <c r="B56" s="30"/>
      <c r="E56" s="246" t="s">
        <v>211</v>
      </c>
      <c r="F56" s="219"/>
      <c r="G56" s="219"/>
      <c r="H56" s="219"/>
      <c r="I56" s="91"/>
      <c r="L56" s="30"/>
    </row>
    <row r="57" spans="2:12" s="1" customFormat="1" ht="12" customHeight="1">
      <c r="B57" s="30"/>
      <c r="C57" s="25" t="s">
        <v>119</v>
      </c>
      <c r="I57" s="91"/>
      <c r="L57" s="30"/>
    </row>
    <row r="58" spans="2:12" s="1" customFormat="1" ht="16.5" customHeight="1">
      <c r="B58" s="30"/>
      <c r="E58" s="220" t="str">
        <f>E13</f>
        <v>0002 - SO 02b Opěrné zdi</v>
      </c>
      <c r="F58" s="219"/>
      <c r="G58" s="219"/>
      <c r="H58" s="219"/>
      <c r="I58" s="91"/>
      <c r="L58" s="30"/>
    </row>
    <row r="59" spans="2:12" s="1" customFormat="1" ht="6.95" customHeight="1">
      <c r="B59" s="30"/>
      <c r="I59" s="91"/>
      <c r="L59" s="30"/>
    </row>
    <row r="60" spans="2:12" s="1" customFormat="1" ht="12" customHeight="1">
      <c r="B60" s="30"/>
      <c r="C60" s="25" t="s">
        <v>20</v>
      </c>
      <c r="F60" s="16" t="str">
        <f>F16</f>
        <v xml:space="preserve"> </v>
      </c>
      <c r="I60" s="92" t="s">
        <v>22</v>
      </c>
      <c r="J60" s="46" t="str">
        <f>IF(J16="","",J16)</f>
        <v>29. 4. 2019</v>
      </c>
      <c r="L60" s="30"/>
    </row>
    <row r="61" spans="2:12" s="1" customFormat="1" ht="6.95" customHeight="1">
      <c r="B61" s="30"/>
      <c r="I61" s="91"/>
      <c r="L61" s="30"/>
    </row>
    <row r="62" spans="2:12" s="1" customFormat="1" ht="24.95" customHeight="1">
      <c r="B62" s="30"/>
      <c r="C62" s="25" t="s">
        <v>24</v>
      </c>
      <c r="F62" s="16" t="str">
        <f>E19</f>
        <v>Povodí Morav, s.p.</v>
      </c>
      <c r="I62" s="92" t="s">
        <v>30</v>
      </c>
      <c r="J62" s="28" t="str">
        <f>E25</f>
        <v>Sweco Hydroprojekt a.s., divize Morava</v>
      </c>
      <c r="L62" s="30"/>
    </row>
    <row r="63" spans="2:12" s="1" customFormat="1" ht="13.7" customHeight="1">
      <c r="B63" s="30"/>
      <c r="C63" s="25" t="s">
        <v>28</v>
      </c>
      <c r="F63" s="16" t="str">
        <f>IF(E22="","",E22)</f>
        <v>Vyplň údaj</v>
      </c>
      <c r="I63" s="92" t="s">
        <v>33</v>
      </c>
      <c r="J63" s="28" t="str">
        <f>E28</f>
        <v xml:space="preserve"> </v>
      </c>
      <c r="L63" s="30"/>
    </row>
    <row r="64" spans="2:12" s="1" customFormat="1" ht="10.35" customHeight="1">
      <c r="B64" s="30"/>
      <c r="I64" s="91"/>
      <c r="L64" s="30"/>
    </row>
    <row r="65" spans="2:12" s="1" customFormat="1" ht="29.25" customHeight="1">
      <c r="B65" s="30"/>
      <c r="C65" s="109" t="s">
        <v>122</v>
      </c>
      <c r="D65" s="100"/>
      <c r="E65" s="100"/>
      <c r="F65" s="100"/>
      <c r="G65" s="100"/>
      <c r="H65" s="100"/>
      <c r="I65" s="110"/>
      <c r="J65" s="111" t="s">
        <v>123</v>
      </c>
      <c r="K65" s="100"/>
      <c r="L65" s="30"/>
    </row>
    <row r="66" spans="2:12" s="1" customFormat="1" ht="10.35" customHeight="1">
      <c r="B66" s="30"/>
      <c r="I66" s="91"/>
      <c r="L66" s="30"/>
    </row>
    <row r="67" spans="2:47" s="1" customFormat="1" ht="22.9" customHeight="1">
      <c r="B67" s="30"/>
      <c r="C67" s="112" t="s">
        <v>124</v>
      </c>
      <c r="I67" s="91"/>
      <c r="J67" s="60">
        <f>J93</f>
        <v>0</v>
      </c>
      <c r="L67" s="30"/>
      <c r="AU67" s="16" t="s">
        <v>125</v>
      </c>
    </row>
    <row r="68" spans="2:12" s="8" customFormat="1" ht="24.95" customHeight="1">
      <c r="B68" s="113"/>
      <c r="D68" s="114" t="s">
        <v>126</v>
      </c>
      <c r="E68" s="115"/>
      <c r="F68" s="115"/>
      <c r="G68" s="115"/>
      <c r="H68" s="115"/>
      <c r="I68" s="116"/>
      <c r="J68" s="117">
        <f>J94</f>
        <v>0</v>
      </c>
      <c r="L68" s="113"/>
    </row>
    <row r="69" spans="2:12" s="9" customFormat="1" ht="19.9" customHeight="1">
      <c r="B69" s="118"/>
      <c r="D69" s="119" t="s">
        <v>127</v>
      </c>
      <c r="E69" s="120"/>
      <c r="F69" s="120"/>
      <c r="G69" s="120"/>
      <c r="H69" s="120"/>
      <c r="I69" s="121"/>
      <c r="J69" s="122">
        <f>J95</f>
        <v>0</v>
      </c>
      <c r="L69" s="118"/>
    </row>
    <row r="70" spans="2:12" s="1" customFormat="1" ht="21.75" customHeight="1">
      <c r="B70" s="30"/>
      <c r="I70" s="91"/>
      <c r="L70" s="30"/>
    </row>
    <row r="71" spans="2:12" s="1" customFormat="1" ht="6.95" customHeight="1">
      <c r="B71" s="39"/>
      <c r="C71" s="40"/>
      <c r="D71" s="40"/>
      <c r="E71" s="40"/>
      <c r="F71" s="40"/>
      <c r="G71" s="40"/>
      <c r="H71" s="40"/>
      <c r="I71" s="107"/>
      <c r="J71" s="40"/>
      <c r="K71" s="40"/>
      <c r="L71" s="30"/>
    </row>
    <row r="75" spans="2:12" s="1" customFormat="1" ht="6.95" customHeight="1">
      <c r="B75" s="41"/>
      <c r="C75" s="42"/>
      <c r="D75" s="42"/>
      <c r="E75" s="42"/>
      <c r="F75" s="42"/>
      <c r="G75" s="42"/>
      <c r="H75" s="42"/>
      <c r="I75" s="108"/>
      <c r="J75" s="42"/>
      <c r="K75" s="42"/>
      <c r="L75" s="30"/>
    </row>
    <row r="76" spans="2:12" s="1" customFormat="1" ht="24.95" customHeight="1">
      <c r="B76" s="30"/>
      <c r="C76" s="20" t="s">
        <v>128</v>
      </c>
      <c r="I76" s="91"/>
      <c r="L76" s="30"/>
    </row>
    <row r="77" spans="2:12" s="1" customFormat="1" ht="6.95" customHeight="1">
      <c r="B77" s="30"/>
      <c r="I77" s="91"/>
      <c r="L77" s="30"/>
    </row>
    <row r="78" spans="2:12" s="1" customFormat="1" ht="12" customHeight="1">
      <c r="B78" s="30"/>
      <c r="C78" s="25" t="s">
        <v>16</v>
      </c>
      <c r="I78" s="91"/>
      <c r="L78" s="30"/>
    </row>
    <row r="79" spans="2:12" s="1" customFormat="1" ht="16.5" customHeight="1">
      <c r="B79" s="30"/>
      <c r="E79" s="245" t="str">
        <f>E7</f>
        <v>Nelešovický potok, Nelešovice – Rekonstrukce opěrných zdí</v>
      </c>
      <c r="F79" s="246"/>
      <c r="G79" s="246"/>
      <c r="H79" s="246"/>
      <c r="I79" s="91"/>
      <c r="L79" s="30"/>
    </row>
    <row r="80" spans="2:12" ht="12" customHeight="1">
      <c r="B80" s="19"/>
      <c r="C80" s="25" t="s">
        <v>115</v>
      </c>
      <c r="L80" s="19"/>
    </row>
    <row r="81" spans="2:12" ht="16.5" customHeight="1">
      <c r="B81" s="19"/>
      <c r="E81" s="245" t="s">
        <v>116</v>
      </c>
      <c r="F81" s="213"/>
      <c r="G81" s="213"/>
      <c r="H81" s="213"/>
      <c r="L81" s="19"/>
    </row>
    <row r="82" spans="2:12" ht="12" customHeight="1">
      <c r="B82" s="19"/>
      <c r="C82" s="25" t="s">
        <v>117</v>
      </c>
      <c r="L82" s="19"/>
    </row>
    <row r="83" spans="2:12" s="1" customFormat="1" ht="16.5" customHeight="1">
      <c r="B83" s="30"/>
      <c r="E83" s="246" t="s">
        <v>211</v>
      </c>
      <c r="F83" s="219"/>
      <c r="G83" s="219"/>
      <c r="H83" s="219"/>
      <c r="I83" s="91"/>
      <c r="L83" s="30"/>
    </row>
    <row r="84" spans="2:12" s="1" customFormat="1" ht="12" customHeight="1">
      <c r="B84" s="30"/>
      <c r="C84" s="25" t="s">
        <v>119</v>
      </c>
      <c r="I84" s="91"/>
      <c r="L84" s="30"/>
    </row>
    <row r="85" spans="2:12" s="1" customFormat="1" ht="16.5" customHeight="1">
      <c r="B85" s="30"/>
      <c r="E85" s="220" t="str">
        <f>E13</f>
        <v>0002 - SO 02b Opěrné zdi</v>
      </c>
      <c r="F85" s="219"/>
      <c r="G85" s="219"/>
      <c r="H85" s="219"/>
      <c r="I85" s="91"/>
      <c r="L85" s="30"/>
    </row>
    <row r="86" spans="2:12" s="1" customFormat="1" ht="6.95" customHeight="1">
      <c r="B86" s="30"/>
      <c r="I86" s="91"/>
      <c r="L86" s="30"/>
    </row>
    <row r="87" spans="2:12" s="1" customFormat="1" ht="12" customHeight="1">
      <c r="B87" s="30"/>
      <c r="C87" s="25" t="s">
        <v>20</v>
      </c>
      <c r="F87" s="16" t="str">
        <f>F16</f>
        <v xml:space="preserve"> </v>
      </c>
      <c r="I87" s="92" t="s">
        <v>22</v>
      </c>
      <c r="J87" s="46" t="str">
        <f>IF(J16="","",J16)</f>
        <v>29. 4. 2019</v>
      </c>
      <c r="L87" s="30"/>
    </row>
    <row r="88" spans="2:12" s="1" customFormat="1" ht="6.95" customHeight="1">
      <c r="B88" s="30"/>
      <c r="I88" s="91"/>
      <c r="L88" s="30"/>
    </row>
    <row r="89" spans="2:12" s="1" customFormat="1" ht="24.95" customHeight="1">
      <c r="B89" s="30"/>
      <c r="C89" s="25" t="s">
        <v>24</v>
      </c>
      <c r="F89" s="16" t="str">
        <f>E19</f>
        <v>Povodí Morav, s.p.</v>
      </c>
      <c r="I89" s="92" t="s">
        <v>30</v>
      </c>
      <c r="J89" s="28" t="str">
        <f>E25</f>
        <v>Sweco Hydroprojekt a.s., divize Morava</v>
      </c>
      <c r="L89" s="30"/>
    </row>
    <row r="90" spans="2:12" s="1" customFormat="1" ht="13.7" customHeight="1">
      <c r="B90" s="30"/>
      <c r="C90" s="25" t="s">
        <v>28</v>
      </c>
      <c r="F90" s="16" t="str">
        <f>IF(E22="","",E22)</f>
        <v>Vyplň údaj</v>
      </c>
      <c r="I90" s="92" t="s">
        <v>33</v>
      </c>
      <c r="J90" s="28" t="str">
        <f>E28</f>
        <v xml:space="preserve"> </v>
      </c>
      <c r="L90" s="30"/>
    </row>
    <row r="91" spans="2:12" s="1" customFormat="1" ht="10.35" customHeight="1">
      <c r="B91" s="30"/>
      <c r="I91" s="91"/>
      <c r="L91" s="30"/>
    </row>
    <row r="92" spans="2:20" s="10" customFormat="1" ht="29.25" customHeight="1">
      <c r="B92" s="123"/>
      <c r="C92" s="124" t="s">
        <v>129</v>
      </c>
      <c r="D92" s="125" t="s">
        <v>54</v>
      </c>
      <c r="E92" s="125" t="s">
        <v>50</v>
      </c>
      <c r="F92" s="125" t="s">
        <v>51</v>
      </c>
      <c r="G92" s="125" t="s">
        <v>130</v>
      </c>
      <c r="H92" s="125" t="s">
        <v>131</v>
      </c>
      <c r="I92" s="126" t="s">
        <v>132</v>
      </c>
      <c r="J92" s="125" t="s">
        <v>123</v>
      </c>
      <c r="K92" s="127" t="s">
        <v>133</v>
      </c>
      <c r="L92" s="123"/>
      <c r="M92" s="53" t="s">
        <v>1</v>
      </c>
      <c r="N92" s="54" t="s">
        <v>39</v>
      </c>
      <c r="O92" s="54" t="s">
        <v>134</v>
      </c>
      <c r="P92" s="54" t="s">
        <v>135</v>
      </c>
      <c r="Q92" s="54" t="s">
        <v>136</v>
      </c>
      <c r="R92" s="54" t="s">
        <v>137</v>
      </c>
      <c r="S92" s="54" t="s">
        <v>138</v>
      </c>
      <c r="T92" s="55" t="s">
        <v>139</v>
      </c>
    </row>
    <row r="93" spans="2:63" s="1" customFormat="1" ht="22.9" customHeight="1">
      <c r="B93" s="30"/>
      <c r="C93" s="58" t="s">
        <v>140</v>
      </c>
      <c r="I93" s="91"/>
      <c r="J93" s="128">
        <f>BK93</f>
        <v>0</v>
      </c>
      <c r="L93" s="30"/>
      <c r="M93" s="56"/>
      <c r="N93" s="47"/>
      <c r="O93" s="47"/>
      <c r="P93" s="129">
        <f>P94</f>
        <v>0</v>
      </c>
      <c r="Q93" s="47"/>
      <c r="R93" s="129">
        <f>R94</f>
        <v>0</v>
      </c>
      <c r="S93" s="47"/>
      <c r="T93" s="130">
        <f>T94</f>
        <v>0</v>
      </c>
      <c r="AT93" s="16" t="s">
        <v>68</v>
      </c>
      <c r="AU93" s="16" t="s">
        <v>125</v>
      </c>
      <c r="BK93" s="131">
        <f>BK94</f>
        <v>0</v>
      </c>
    </row>
    <row r="94" spans="2:63" s="11" customFormat="1" ht="25.9" customHeight="1">
      <c r="B94" s="132"/>
      <c r="D94" s="133" t="s">
        <v>68</v>
      </c>
      <c r="E94" s="134" t="s">
        <v>141</v>
      </c>
      <c r="F94" s="134" t="s">
        <v>142</v>
      </c>
      <c r="I94" s="135"/>
      <c r="J94" s="136">
        <f>BK94</f>
        <v>0</v>
      </c>
      <c r="L94" s="132"/>
      <c r="M94" s="137"/>
      <c r="N94" s="138"/>
      <c r="O94" s="138"/>
      <c r="P94" s="139">
        <f>P95</f>
        <v>0</v>
      </c>
      <c r="Q94" s="138"/>
      <c r="R94" s="139">
        <f>R95</f>
        <v>0</v>
      </c>
      <c r="S94" s="138"/>
      <c r="T94" s="140">
        <f>T95</f>
        <v>0</v>
      </c>
      <c r="AR94" s="133" t="s">
        <v>76</v>
      </c>
      <c r="AT94" s="141" t="s">
        <v>68</v>
      </c>
      <c r="AU94" s="141" t="s">
        <v>69</v>
      </c>
      <c r="AY94" s="133" t="s">
        <v>143</v>
      </c>
      <c r="BK94" s="142">
        <f>BK95</f>
        <v>0</v>
      </c>
    </row>
    <row r="95" spans="2:63" s="11" customFormat="1" ht="22.9" customHeight="1">
      <c r="B95" s="132"/>
      <c r="D95" s="133" t="s">
        <v>68</v>
      </c>
      <c r="E95" s="143" t="s">
        <v>76</v>
      </c>
      <c r="F95" s="143" t="s">
        <v>144</v>
      </c>
      <c r="I95" s="135"/>
      <c r="J95" s="144">
        <f>BK95</f>
        <v>0</v>
      </c>
      <c r="L95" s="132"/>
      <c r="M95" s="137"/>
      <c r="N95" s="138"/>
      <c r="O95" s="138"/>
      <c r="P95" s="139">
        <f>SUM(P96:P122)</f>
        <v>0</v>
      </c>
      <c r="Q95" s="138"/>
      <c r="R95" s="139">
        <f>SUM(R96:R122)</f>
        <v>0</v>
      </c>
      <c r="S95" s="138"/>
      <c r="T95" s="140">
        <f>SUM(T96:T122)</f>
        <v>0</v>
      </c>
      <c r="AR95" s="133" t="s">
        <v>76</v>
      </c>
      <c r="AT95" s="141" t="s">
        <v>68</v>
      </c>
      <c r="AU95" s="141" t="s">
        <v>76</v>
      </c>
      <c r="AY95" s="133" t="s">
        <v>143</v>
      </c>
      <c r="BK95" s="142">
        <f>SUM(BK96:BK122)</f>
        <v>0</v>
      </c>
    </row>
    <row r="96" spans="2:65" s="1" customFormat="1" ht="16.5" customHeight="1">
      <c r="B96" s="145"/>
      <c r="C96" s="146" t="s">
        <v>76</v>
      </c>
      <c r="D96" s="146" t="s">
        <v>145</v>
      </c>
      <c r="E96" s="147" t="s">
        <v>146</v>
      </c>
      <c r="F96" s="148" t="s">
        <v>147</v>
      </c>
      <c r="G96" s="149" t="s">
        <v>148</v>
      </c>
      <c r="H96" s="150">
        <v>25</v>
      </c>
      <c r="I96" s="151"/>
      <c r="J96" s="152">
        <f>ROUND(I96*H96,2)</f>
        <v>0</v>
      </c>
      <c r="K96" s="148" t="s">
        <v>149</v>
      </c>
      <c r="L96" s="30"/>
      <c r="M96" s="153" t="s">
        <v>1</v>
      </c>
      <c r="N96" s="154" t="s">
        <v>40</v>
      </c>
      <c r="O96" s="49"/>
      <c r="P96" s="155">
        <f>O96*H96</f>
        <v>0</v>
      </c>
      <c r="Q96" s="155">
        <v>0</v>
      </c>
      <c r="R96" s="155">
        <f>Q96*H96</f>
        <v>0</v>
      </c>
      <c r="S96" s="155">
        <v>0</v>
      </c>
      <c r="T96" s="156">
        <f>S96*H96</f>
        <v>0</v>
      </c>
      <c r="AR96" s="16" t="s">
        <v>150</v>
      </c>
      <c r="AT96" s="16" t="s">
        <v>145</v>
      </c>
      <c r="AU96" s="16" t="s">
        <v>78</v>
      </c>
      <c r="AY96" s="16" t="s">
        <v>143</v>
      </c>
      <c r="BE96" s="157">
        <f>IF(N96="základní",J96,0)</f>
        <v>0</v>
      </c>
      <c r="BF96" s="157">
        <f>IF(N96="snížená",J96,0)</f>
        <v>0</v>
      </c>
      <c r="BG96" s="157">
        <f>IF(N96="zákl. přenesená",J96,0)</f>
        <v>0</v>
      </c>
      <c r="BH96" s="157">
        <f>IF(N96="sníž. přenesená",J96,0)</f>
        <v>0</v>
      </c>
      <c r="BI96" s="157">
        <f>IF(N96="nulová",J96,0)</f>
        <v>0</v>
      </c>
      <c r="BJ96" s="16" t="s">
        <v>76</v>
      </c>
      <c r="BK96" s="157">
        <f>ROUND(I96*H96,2)</f>
        <v>0</v>
      </c>
      <c r="BL96" s="16" t="s">
        <v>150</v>
      </c>
      <c r="BM96" s="16" t="s">
        <v>151</v>
      </c>
    </row>
    <row r="97" spans="2:47" s="1" customFormat="1" ht="19.5">
      <c r="B97" s="30"/>
      <c r="D97" s="158" t="s">
        <v>152</v>
      </c>
      <c r="F97" s="159" t="s">
        <v>153</v>
      </c>
      <c r="I97" s="91"/>
      <c r="L97" s="30"/>
      <c r="M97" s="160"/>
      <c r="N97" s="49"/>
      <c r="O97" s="49"/>
      <c r="P97" s="49"/>
      <c r="Q97" s="49"/>
      <c r="R97" s="49"/>
      <c r="S97" s="49"/>
      <c r="T97" s="50"/>
      <c r="AT97" s="16" t="s">
        <v>152</v>
      </c>
      <c r="AU97" s="16" t="s">
        <v>78</v>
      </c>
    </row>
    <row r="98" spans="2:47" s="1" customFormat="1" ht="19.5">
      <c r="B98" s="30"/>
      <c r="D98" s="158" t="s">
        <v>154</v>
      </c>
      <c r="F98" s="161" t="s">
        <v>155</v>
      </c>
      <c r="I98" s="91"/>
      <c r="L98" s="30"/>
      <c r="M98" s="160"/>
      <c r="N98" s="49"/>
      <c r="O98" s="49"/>
      <c r="P98" s="49"/>
      <c r="Q98" s="49"/>
      <c r="R98" s="49"/>
      <c r="S98" s="49"/>
      <c r="T98" s="50"/>
      <c r="AT98" s="16" t="s">
        <v>154</v>
      </c>
      <c r="AU98" s="16" t="s">
        <v>78</v>
      </c>
    </row>
    <row r="99" spans="2:51" s="12" customFormat="1" ht="11.25">
      <c r="B99" s="162"/>
      <c r="D99" s="158" t="s">
        <v>156</v>
      </c>
      <c r="E99" s="163" t="s">
        <v>1</v>
      </c>
      <c r="F99" s="164" t="s">
        <v>214</v>
      </c>
      <c r="H99" s="165">
        <v>25</v>
      </c>
      <c r="I99" s="166"/>
      <c r="L99" s="162"/>
      <c r="M99" s="167"/>
      <c r="N99" s="168"/>
      <c r="O99" s="168"/>
      <c r="P99" s="168"/>
      <c r="Q99" s="168"/>
      <c r="R99" s="168"/>
      <c r="S99" s="168"/>
      <c r="T99" s="169"/>
      <c r="AT99" s="163" t="s">
        <v>156</v>
      </c>
      <c r="AU99" s="163" t="s">
        <v>78</v>
      </c>
      <c r="AV99" s="12" t="s">
        <v>78</v>
      </c>
      <c r="AW99" s="12" t="s">
        <v>32</v>
      </c>
      <c r="AX99" s="12" t="s">
        <v>76</v>
      </c>
      <c r="AY99" s="163" t="s">
        <v>143</v>
      </c>
    </row>
    <row r="100" spans="2:65" s="1" customFormat="1" ht="16.5" customHeight="1">
      <c r="B100" s="145"/>
      <c r="C100" s="146" t="s">
        <v>78</v>
      </c>
      <c r="D100" s="146" t="s">
        <v>145</v>
      </c>
      <c r="E100" s="147" t="s">
        <v>158</v>
      </c>
      <c r="F100" s="148" t="s">
        <v>159</v>
      </c>
      <c r="G100" s="149" t="s">
        <v>148</v>
      </c>
      <c r="H100" s="150">
        <v>25</v>
      </c>
      <c r="I100" s="151"/>
      <c r="J100" s="152">
        <f>ROUND(I100*H100,2)</f>
        <v>0</v>
      </c>
      <c r="K100" s="148" t="s">
        <v>149</v>
      </c>
      <c r="L100" s="30"/>
      <c r="M100" s="153" t="s">
        <v>1</v>
      </c>
      <c r="N100" s="154" t="s">
        <v>40</v>
      </c>
      <c r="O100" s="49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AR100" s="16" t="s">
        <v>150</v>
      </c>
      <c r="AT100" s="16" t="s">
        <v>145</v>
      </c>
      <c r="AU100" s="16" t="s">
        <v>78</v>
      </c>
      <c r="AY100" s="16" t="s">
        <v>143</v>
      </c>
      <c r="BE100" s="157">
        <f>IF(N100="základní",J100,0)</f>
        <v>0</v>
      </c>
      <c r="BF100" s="157">
        <f>IF(N100="snížená",J100,0)</f>
        <v>0</v>
      </c>
      <c r="BG100" s="157">
        <f>IF(N100="zákl. přenesená",J100,0)</f>
        <v>0</v>
      </c>
      <c r="BH100" s="157">
        <f>IF(N100="sníž. přenesená",J100,0)</f>
        <v>0</v>
      </c>
      <c r="BI100" s="157">
        <f>IF(N100="nulová",J100,0)</f>
        <v>0</v>
      </c>
      <c r="BJ100" s="16" t="s">
        <v>76</v>
      </c>
      <c r="BK100" s="157">
        <f>ROUND(I100*H100,2)</f>
        <v>0</v>
      </c>
      <c r="BL100" s="16" t="s">
        <v>150</v>
      </c>
      <c r="BM100" s="16" t="s">
        <v>160</v>
      </c>
    </row>
    <row r="101" spans="2:47" s="1" customFormat="1" ht="19.5">
      <c r="B101" s="30"/>
      <c r="D101" s="158" t="s">
        <v>152</v>
      </c>
      <c r="F101" s="159" t="s">
        <v>161</v>
      </c>
      <c r="I101" s="91"/>
      <c r="L101" s="30"/>
      <c r="M101" s="160"/>
      <c r="N101" s="49"/>
      <c r="O101" s="49"/>
      <c r="P101" s="49"/>
      <c r="Q101" s="49"/>
      <c r="R101" s="49"/>
      <c r="S101" s="49"/>
      <c r="T101" s="50"/>
      <c r="AT101" s="16" t="s">
        <v>152</v>
      </c>
      <c r="AU101" s="16" t="s">
        <v>78</v>
      </c>
    </row>
    <row r="102" spans="2:65" s="1" customFormat="1" ht="16.5" customHeight="1">
      <c r="B102" s="145"/>
      <c r="C102" s="146" t="s">
        <v>86</v>
      </c>
      <c r="D102" s="146" t="s">
        <v>145</v>
      </c>
      <c r="E102" s="147" t="s">
        <v>162</v>
      </c>
      <c r="F102" s="148" t="s">
        <v>163</v>
      </c>
      <c r="G102" s="149" t="s">
        <v>148</v>
      </c>
      <c r="H102" s="150">
        <v>50</v>
      </c>
      <c r="I102" s="151"/>
      <c r="J102" s="152">
        <f>ROUND(I102*H102,2)</f>
        <v>0</v>
      </c>
      <c r="K102" s="148" t="s">
        <v>1</v>
      </c>
      <c r="L102" s="30"/>
      <c r="M102" s="153" t="s">
        <v>1</v>
      </c>
      <c r="N102" s="154" t="s">
        <v>40</v>
      </c>
      <c r="O102" s="49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AR102" s="16" t="s">
        <v>150</v>
      </c>
      <c r="AT102" s="16" t="s">
        <v>145</v>
      </c>
      <c r="AU102" s="16" t="s">
        <v>78</v>
      </c>
      <c r="AY102" s="16" t="s">
        <v>143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6" t="s">
        <v>76</v>
      </c>
      <c r="BK102" s="157">
        <f>ROUND(I102*H102,2)</f>
        <v>0</v>
      </c>
      <c r="BL102" s="16" t="s">
        <v>150</v>
      </c>
      <c r="BM102" s="16" t="s">
        <v>164</v>
      </c>
    </row>
    <row r="103" spans="2:47" s="1" customFormat="1" ht="11.25">
      <c r="B103" s="30"/>
      <c r="D103" s="158" t="s">
        <v>152</v>
      </c>
      <c r="F103" s="159" t="s">
        <v>163</v>
      </c>
      <c r="I103" s="91"/>
      <c r="L103" s="30"/>
      <c r="M103" s="160"/>
      <c r="N103" s="49"/>
      <c r="O103" s="49"/>
      <c r="P103" s="49"/>
      <c r="Q103" s="49"/>
      <c r="R103" s="49"/>
      <c r="S103" s="49"/>
      <c r="T103" s="50"/>
      <c r="AT103" s="16" t="s">
        <v>152</v>
      </c>
      <c r="AU103" s="16" t="s">
        <v>78</v>
      </c>
    </row>
    <row r="104" spans="2:65" s="1" customFormat="1" ht="16.5" customHeight="1">
      <c r="B104" s="145"/>
      <c r="C104" s="146" t="s">
        <v>150</v>
      </c>
      <c r="D104" s="146" t="s">
        <v>145</v>
      </c>
      <c r="E104" s="147" t="s">
        <v>165</v>
      </c>
      <c r="F104" s="148" t="s">
        <v>166</v>
      </c>
      <c r="G104" s="149" t="s">
        <v>148</v>
      </c>
      <c r="H104" s="150">
        <v>12.5</v>
      </c>
      <c r="I104" s="151"/>
      <c r="J104" s="152">
        <f>ROUND(I104*H104,2)</f>
        <v>0</v>
      </c>
      <c r="K104" s="148" t="s">
        <v>149</v>
      </c>
      <c r="L104" s="30"/>
      <c r="M104" s="153" t="s">
        <v>1</v>
      </c>
      <c r="N104" s="154" t="s">
        <v>40</v>
      </c>
      <c r="O104" s="49"/>
      <c r="P104" s="155">
        <f>O104*H104</f>
        <v>0</v>
      </c>
      <c r="Q104" s="155">
        <v>0</v>
      </c>
      <c r="R104" s="155">
        <f>Q104*H104</f>
        <v>0</v>
      </c>
      <c r="S104" s="155">
        <v>0</v>
      </c>
      <c r="T104" s="156">
        <f>S104*H104</f>
        <v>0</v>
      </c>
      <c r="AR104" s="16" t="s">
        <v>150</v>
      </c>
      <c r="AT104" s="16" t="s">
        <v>145</v>
      </c>
      <c r="AU104" s="16" t="s">
        <v>78</v>
      </c>
      <c r="AY104" s="16" t="s">
        <v>143</v>
      </c>
      <c r="BE104" s="157">
        <f>IF(N104="základní",J104,0)</f>
        <v>0</v>
      </c>
      <c r="BF104" s="157">
        <f>IF(N104="snížená",J104,0)</f>
        <v>0</v>
      </c>
      <c r="BG104" s="157">
        <f>IF(N104="zákl. přenesená",J104,0)</f>
        <v>0</v>
      </c>
      <c r="BH104" s="157">
        <f>IF(N104="sníž. přenesená",J104,0)</f>
        <v>0</v>
      </c>
      <c r="BI104" s="157">
        <f>IF(N104="nulová",J104,0)</f>
        <v>0</v>
      </c>
      <c r="BJ104" s="16" t="s">
        <v>76</v>
      </c>
      <c r="BK104" s="157">
        <f>ROUND(I104*H104,2)</f>
        <v>0</v>
      </c>
      <c r="BL104" s="16" t="s">
        <v>150</v>
      </c>
      <c r="BM104" s="16" t="s">
        <v>167</v>
      </c>
    </row>
    <row r="105" spans="2:47" s="1" customFormat="1" ht="11.25">
      <c r="B105" s="30"/>
      <c r="D105" s="158" t="s">
        <v>152</v>
      </c>
      <c r="F105" s="159" t="s">
        <v>168</v>
      </c>
      <c r="I105" s="91"/>
      <c r="L105" s="30"/>
      <c r="M105" s="160"/>
      <c r="N105" s="49"/>
      <c r="O105" s="49"/>
      <c r="P105" s="49"/>
      <c r="Q105" s="49"/>
      <c r="R105" s="49"/>
      <c r="S105" s="49"/>
      <c r="T105" s="50"/>
      <c r="AT105" s="16" t="s">
        <v>152</v>
      </c>
      <c r="AU105" s="16" t="s">
        <v>78</v>
      </c>
    </row>
    <row r="106" spans="2:51" s="12" customFormat="1" ht="11.25">
      <c r="B106" s="162"/>
      <c r="D106" s="158" t="s">
        <v>156</v>
      </c>
      <c r="E106" s="163" t="s">
        <v>1</v>
      </c>
      <c r="F106" s="164" t="s">
        <v>215</v>
      </c>
      <c r="H106" s="165">
        <v>12.5</v>
      </c>
      <c r="I106" s="166"/>
      <c r="L106" s="162"/>
      <c r="M106" s="167"/>
      <c r="N106" s="168"/>
      <c r="O106" s="168"/>
      <c r="P106" s="168"/>
      <c r="Q106" s="168"/>
      <c r="R106" s="168"/>
      <c r="S106" s="168"/>
      <c r="T106" s="169"/>
      <c r="AT106" s="163" t="s">
        <v>156</v>
      </c>
      <c r="AU106" s="163" t="s">
        <v>78</v>
      </c>
      <c r="AV106" s="12" t="s">
        <v>78</v>
      </c>
      <c r="AW106" s="12" t="s">
        <v>32</v>
      </c>
      <c r="AX106" s="12" t="s">
        <v>76</v>
      </c>
      <c r="AY106" s="163" t="s">
        <v>143</v>
      </c>
    </row>
    <row r="107" spans="2:65" s="1" customFormat="1" ht="16.5" customHeight="1">
      <c r="B107" s="145"/>
      <c r="C107" s="146" t="s">
        <v>170</v>
      </c>
      <c r="D107" s="146" t="s">
        <v>145</v>
      </c>
      <c r="E107" s="147" t="s">
        <v>171</v>
      </c>
      <c r="F107" s="148" t="s">
        <v>172</v>
      </c>
      <c r="G107" s="149" t="s">
        <v>148</v>
      </c>
      <c r="H107" s="150">
        <v>50</v>
      </c>
      <c r="I107" s="151"/>
      <c r="J107" s="152">
        <f>ROUND(I107*H107,2)</f>
        <v>0</v>
      </c>
      <c r="K107" s="148" t="s">
        <v>149</v>
      </c>
      <c r="L107" s="30"/>
      <c r="M107" s="153" t="s">
        <v>1</v>
      </c>
      <c r="N107" s="154" t="s">
        <v>40</v>
      </c>
      <c r="O107" s="49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AR107" s="16" t="s">
        <v>150</v>
      </c>
      <c r="AT107" s="16" t="s">
        <v>145</v>
      </c>
      <c r="AU107" s="16" t="s">
        <v>78</v>
      </c>
      <c r="AY107" s="16" t="s">
        <v>143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6" t="s">
        <v>76</v>
      </c>
      <c r="BK107" s="157">
        <f>ROUND(I107*H107,2)</f>
        <v>0</v>
      </c>
      <c r="BL107" s="16" t="s">
        <v>150</v>
      </c>
      <c r="BM107" s="16" t="s">
        <v>173</v>
      </c>
    </row>
    <row r="108" spans="2:47" s="1" customFormat="1" ht="19.5">
      <c r="B108" s="30"/>
      <c r="D108" s="158" t="s">
        <v>152</v>
      </c>
      <c r="F108" s="159" t="s">
        <v>174</v>
      </c>
      <c r="I108" s="91"/>
      <c r="L108" s="30"/>
      <c r="M108" s="160"/>
      <c r="N108" s="49"/>
      <c r="O108" s="49"/>
      <c r="P108" s="49"/>
      <c r="Q108" s="49"/>
      <c r="R108" s="49"/>
      <c r="S108" s="49"/>
      <c r="T108" s="50"/>
      <c r="AT108" s="16" t="s">
        <v>152</v>
      </c>
      <c r="AU108" s="16" t="s">
        <v>78</v>
      </c>
    </row>
    <row r="109" spans="2:51" s="13" customFormat="1" ht="11.25">
      <c r="B109" s="170"/>
      <c r="D109" s="158" t="s">
        <v>156</v>
      </c>
      <c r="E109" s="171" t="s">
        <v>1</v>
      </c>
      <c r="F109" s="172" t="s">
        <v>175</v>
      </c>
      <c r="H109" s="171" t="s">
        <v>1</v>
      </c>
      <c r="I109" s="173"/>
      <c r="L109" s="170"/>
      <c r="M109" s="174"/>
      <c r="N109" s="175"/>
      <c r="O109" s="175"/>
      <c r="P109" s="175"/>
      <c r="Q109" s="175"/>
      <c r="R109" s="175"/>
      <c r="S109" s="175"/>
      <c r="T109" s="176"/>
      <c r="AT109" s="171" t="s">
        <v>156</v>
      </c>
      <c r="AU109" s="171" t="s">
        <v>78</v>
      </c>
      <c r="AV109" s="13" t="s">
        <v>76</v>
      </c>
      <c r="AW109" s="13" t="s">
        <v>32</v>
      </c>
      <c r="AX109" s="13" t="s">
        <v>69</v>
      </c>
      <c r="AY109" s="171" t="s">
        <v>143</v>
      </c>
    </row>
    <row r="110" spans="2:51" s="12" customFormat="1" ht="11.25">
      <c r="B110" s="162"/>
      <c r="D110" s="158" t="s">
        <v>156</v>
      </c>
      <c r="E110" s="163" t="s">
        <v>1</v>
      </c>
      <c r="F110" s="164" t="s">
        <v>216</v>
      </c>
      <c r="H110" s="165">
        <v>50</v>
      </c>
      <c r="I110" s="166"/>
      <c r="L110" s="162"/>
      <c r="M110" s="167"/>
      <c r="N110" s="168"/>
      <c r="O110" s="168"/>
      <c r="P110" s="168"/>
      <c r="Q110" s="168"/>
      <c r="R110" s="168"/>
      <c r="S110" s="168"/>
      <c r="T110" s="169"/>
      <c r="AT110" s="163" t="s">
        <v>156</v>
      </c>
      <c r="AU110" s="163" t="s">
        <v>78</v>
      </c>
      <c r="AV110" s="12" t="s">
        <v>78</v>
      </c>
      <c r="AW110" s="12" t="s">
        <v>32</v>
      </c>
      <c r="AX110" s="12" t="s">
        <v>76</v>
      </c>
      <c r="AY110" s="163" t="s">
        <v>143</v>
      </c>
    </row>
    <row r="111" spans="2:65" s="1" customFormat="1" ht="16.5" customHeight="1">
      <c r="B111" s="145"/>
      <c r="C111" s="146" t="s">
        <v>177</v>
      </c>
      <c r="D111" s="146" t="s">
        <v>145</v>
      </c>
      <c r="E111" s="147" t="s">
        <v>178</v>
      </c>
      <c r="F111" s="148" t="s">
        <v>179</v>
      </c>
      <c r="G111" s="149" t="s">
        <v>148</v>
      </c>
      <c r="H111" s="150">
        <v>50</v>
      </c>
      <c r="I111" s="151"/>
      <c r="J111" s="152">
        <f>ROUND(I111*H111,2)</f>
        <v>0</v>
      </c>
      <c r="K111" s="148" t="s">
        <v>149</v>
      </c>
      <c r="L111" s="30"/>
      <c r="M111" s="153" t="s">
        <v>1</v>
      </c>
      <c r="N111" s="154" t="s">
        <v>40</v>
      </c>
      <c r="O111" s="49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AR111" s="16" t="s">
        <v>150</v>
      </c>
      <c r="AT111" s="16" t="s">
        <v>145</v>
      </c>
      <c r="AU111" s="16" t="s">
        <v>78</v>
      </c>
      <c r="AY111" s="16" t="s">
        <v>143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6" t="s">
        <v>76</v>
      </c>
      <c r="BK111" s="157">
        <f>ROUND(I111*H111,2)</f>
        <v>0</v>
      </c>
      <c r="BL111" s="16" t="s">
        <v>150</v>
      </c>
      <c r="BM111" s="16" t="s">
        <v>180</v>
      </c>
    </row>
    <row r="112" spans="2:47" s="1" customFormat="1" ht="19.5">
      <c r="B112" s="30"/>
      <c r="D112" s="158" t="s">
        <v>152</v>
      </c>
      <c r="F112" s="159" t="s">
        <v>181</v>
      </c>
      <c r="I112" s="91"/>
      <c r="L112" s="30"/>
      <c r="M112" s="160"/>
      <c r="N112" s="49"/>
      <c r="O112" s="49"/>
      <c r="P112" s="49"/>
      <c r="Q112" s="49"/>
      <c r="R112" s="49"/>
      <c r="S112" s="49"/>
      <c r="T112" s="50"/>
      <c r="AT112" s="16" t="s">
        <v>152</v>
      </c>
      <c r="AU112" s="16" t="s">
        <v>78</v>
      </c>
    </row>
    <row r="113" spans="2:65" s="1" customFormat="1" ht="16.5" customHeight="1">
      <c r="B113" s="145"/>
      <c r="C113" s="146" t="s">
        <v>182</v>
      </c>
      <c r="D113" s="146" t="s">
        <v>145</v>
      </c>
      <c r="E113" s="147" t="s">
        <v>183</v>
      </c>
      <c r="F113" s="148" t="s">
        <v>184</v>
      </c>
      <c r="G113" s="149" t="s">
        <v>148</v>
      </c>
      <c r="H113" s="150">
        <v>500</v>
      </c>
      <c r="I113" s="151"/>
      <c r="J113" s="152">
        <f>ROUND(I113*H113,2)</f>
        <v>0</v>
      </c>
      <c r="K113" s="148" t="s">
        <v>149</v>
      </c>
      <c r="L113" s="30"/>
      <c r="M113" s="153" t="s">
        <v>1</v>
      </c>
      <c r="N113" s="154" t="s">
        <v>40</v>
      </c>
      <c r="O113" s="49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AR113" s="16" t="s">
        <v>150</v>
      </c>
      <c r="AT113" s="16" t="s">
        <v>145</v>
      </c>
      <c r="AU113" s="16" t="s">
        <v>78</v>
      </c>
      <c r="AY113" s="16" t="s">
        <v>143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6" t="s">
        <v>76</v>
      </c>
      <c r="BK113" s="157">
        <f>ROUND(I113*H113,2)</f>
        <v>0</v>
      </c>
      <c r="BL113" s="16" t="s">
        <v>150</v>
      </c>
      <c r="BM113" s="16" t="s">
        <v>185</v>
      </c>
    </row>
    <row r="114" spans="2:47" s="1" customFormat="1" ht="19.5">
      <c r="B114" s="30"/>
      <c r="D114" s="158" t="s">
        <v>152</v>
      </c>
      <c r="F114" s="159" t="s">
        <v>186</v>
      </c>
      <c r="I114" s="91"/>
      <c r="L114" s="30"/>
      <c r="M114" s="160"/>
      <c r="N114" s="49"/>
      <c r="O114" s="49"/>
      <c r="P114" s="49"/>
      <c r="Q114" s="49"/>
      <c r="R114" s="49"/>
      <c r="S114" s="49"/>
      <c r="T114" s="50"/>
      <c r="AT114" s="16" t="s">
        <v>152</v>
      </c>
      <c r="AU114" s="16" t="s">
        <v>78</v>
      </c>
    </row>
    <row r="115" spans="2:51" s="12" customFormat="1" ht="11.25">
      <c r="B115" s="162"/>
      <c r="D115" s="158" t="s">
        <v>156</v>
      </c>
      <c r="F115" s="164" t="s">
        <v>217</v>
      </c>
      <c r="H115" s="165">
        <v>500</v>
      </c>
      <c r="I115" s="166"/>
      <c r="L115" s="162"/>
      <c r="M115" s="167"/>
      <c r="N115" s="168"/>
      <c r="O115" s="168"/>
      <c r="P115" s="168"/>
      <c r="Q115" s="168"/>
      <c r="R115" s="168"/>
      <c r="S115" s="168"/>
      <c r="T115" s="169"/>
      <c r="AT115" s="163" t="s">
        <v>156</v>
      </c>
      <c r="AU115" s="163" t="s">
        <v>78</v>
      </c>
      <c r="AV115" s="12" t="s">
        <v>78</v>
      </c>
      <c r="AW115" s="12" t="s">
        <v>3</v>
      </c>
      <c r="AX115" s="12" t="s">
        <v>76</v>
      </c>
      <c r="AY115" s="163" t="s">
        <v>143</v>
      </c>
    </row>
    <row r="116" spans="2:65" s="1" customFormat="1" ht="16.5" customHeight="1">
      <c r="B116" s="145"/>
      <c r="C116" s="146" t="s">
        <v>188</v>
      </c>
      <c r="D116" s="146" t="s">
        <v>145</v>
      </c>
      <c r="E116" s="147" t="s">
        <v>189</v>
      </c>
      <c r="F116" s="148" t="s">
        <v>190</v>
      </c>
      <c r="G116" s="149" t="s">
        <v>148</v>
      </c>
      <c r="H116" s="150">
        <v>50</v>
      </c>
      <c r="I116" s="151"/>
      <c r="J116" s="152">
        <f>ROUND(I116*H116,2)</f>
        <v>0</v>
      </c>
      <c r="K116" s="148" t="s">
        <v>149</v>
      </c>
      <c r="L116" s="30"/>
      <c r="M116" s="153" t="s">
        <v>1</v>
      </c>
      <c r="N116" s="154" t="s">
        <v>40</v>
      </c>
      <c r="O116" s="49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AR116" s="16" t="s">
        <v>150</v>
      </c>
      <c r="AT116" s="16" t="s">
        <v>145</v>
      </c>
      <c r="AU116" s="16" t="s">
        <v>78</v>
      </c>
      <c r="AY116" s="16" t="s">
        <v>143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6" t="s">
        <v>76</v>
      </c>
      <c r="BK116" s="157">
        <f>ROUND(I116*H116,2)</f>
        <v>0</v>
      </c>
      <c r="BL116" s="16" t="s">
        <v>150</v>
      </c>
      <c r="BM116" s="16" t="s">
        <v>191</v>
      </c>
    </row>
    <row r="117" spans="2:47" s="1" customFormat="1" ht="11.25">
      <c r="B117" s="30"/>
      <c r="D117" s="158" t="s">
        <v>152</v>
      </c>
      <c r="F117" s="159" t="s">
        <v>192</v>
      </c>
      <c r="I117" s="91"/>
      <c r="L117" s="30"/>
      <c r="M117" s="160"/>
      <c r="N117" s="49"/>
      <c r="O117" s="49"/>
      <c r="P117" s="49"/>
      <c r="Q117" s="49"/>
      <c r="R117" s="49"/>
      <c r="S117" s="49"/>
      <c r="T117" s="50"/>
      <c r="AT117" s="16" t="s">
        <v>152</v>
      </c>
      <c r="AU117" s="16" t="s">
        <v>78</v>
      </c>
    </row>
    <row r="118" spans="2:65" s="1" customFormat="1" ht="16.5" customHeight="1">
      <c r="B118" s="145"/>
      <c r="C118" s="146" t="s">
        <v>193</v>
      </c>
      <c r="D118" s="146" t="s">
        <v>145</v>
      </c>
      <c r="E118" s="147" t="s">
        <v>194</v>
      </c>
      <c r="F118" s="148" t="s">
        <v>195</v>
      </c>
      <c r="G118" s="149" t="s">
        <v>148</v>
      </c>
      <c r="H118" s="150">
        <v>50</v>
      </c>
      <c r="I118" s="151"/>
      <c r="J118" s="152">
        <f>ROUND(I118*H118,2)</f>
        <v>0</v>
      </c>
      <c r="K118" s="148" t="s">
        <v>149</v>
      </c>
      <c r="L118" s="30"/>
      <c r="M118" s="153" t="s">
        <v>1</v>
      </c>
      <c r="N118" s="154" t="s">
        <v>40</v>
      </c>
      <c r="O118" s="49"/>
      <c r="P118" s="155">
        <f>O118*H118</f>
        <v>0</v>
      </c>
      <c r="Q118" s="155">
        <v>0</v>
      </c>
      <c r="R118" s="155">
        <f>Q118*H118</f>
        <v>0</v>
      </c>
      <c r="S118" s="155">
        <v>0</v>
      </c>
      <c r="T118" s="156">
        <f>S118*H118</f>
        <v>0</v>
      </c>
      <c r="AR118" s="16" t="s">
        <v>150</v>
      </c>
      <c r="AT118" s="16" t="s">
        <v>145</v>
      </c>
      <c r="AU118" s="16" t="s">
        <v>78</v>
      </c>
      <c r="AY118" s="16" t="s">
        <v>143</v>
      </c>
      <c r="BE118" s="157">
        <f>IF(N118="základní",J118,0)</f>
        <v>0</v>
      </c>
      <c r="BF118" s="157">
        <f>IF(N118="snížená",J118,0)</f>
        <v>0</v>
      </c>
      <c r="BG118" s="157">
        <f>IF(N118="zákl. přenesená",J118,0)</f>
        <v>0</v>
      </c>
      <c r="BH118" s="157">
        <f>IF(N118="sníž. přenesená",J118,0)</f>
        <v>0</v>
      </c>
      <c r="BI118" s="157">
        <f>IF(N118="nulová",J118,0)</f>
        <v>0</v>
      </c>
      <c r="BJ118" s="16" t="s">
        <v>76</v>
      </c>
      <c r="BK118" s="157">
        <f>ROUND(I118*H118,2)</f>
        <v>0</v>
      </c>
      <c r="BL118" s="16" t="s">
        <v>150</v>
      </c>
      <c r="BM118" s="16" t="s">
        <v>196</v>
      </c>
    </row>
    <row r="119" spans="2:47" s="1" customFormat="1" ht="11.25">
      <c r="B119" s="30"/>
      <c r="D119" s="158" t="s">
        <v>152</v>
      </c>
      <c r="F119" s="159" t="s">
        <v>197</v>
      </c>
      <c r="I119" s="91"/>
      <c r="L119" s="30"/>
      <c r="M119" s="160"/>
      <c r="N119" s="49"/>
      <c r="O119" s="49"/>
      <c r="P119" s="49"/>
      <c r="Q119" s="49"/>
      <c r="R119" s="49"/>
      <c r="S119" s="49"/>
      <c r="T119" s="50"/>
      <c r="AT119" s="16" t="s">
        <v>152</v>
      </c>
      <c r="AU119" s="16" t="s">
        <v>78</v>
      </c>
    </row>
    <row r="120" spans="2:65" s="1" customFormat="1" ht="16.5" customHeight="1">
      <c r="B120" s="145"/>
      <c r="C120" s="146" t="s">
        <v>198</v>
      </c>
      <c r="D120" s="146" t="s">
        <v>145</v>
      </c>
      <c r="E120" s="147" t="s">
        <v>199</v>
      </c>
      <c r="F120" s="148" t="s">
        <v>200</v>
      </c>
      <c r="G120" s="149" t="s">
        <v>201</v>
      </c>
      <c r="H120" s="150">
        <v>90</v>
      </c>
      <c r="I120" s="151"/>
      <c r="J120" s="152">
        <f>ROUND(I120*H120,2)</f>
        <v>0</v>
      </c>
      <c r="K120" s="148" t="s">
        <v>149</v>
      </c>
      <c r="L120" s="30"/>
      <c r="M120" s="153" t="s">
        <v>1</v>
      </c>
      <c r="N120" s="154" t="s">
        <v>40</v>
      </c>
      <c r="O120" s="49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AR120" s="16" t="s">
        <v>150</v>
      </c>
      <c r="AT120" s="16" t="s">
        <v>145</v>
      </c>
      <c r="AU120" s="16" t="s">
        <v>78</v>
      </c>
      <c r="AY120" s="16" t="s">
        <v>143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6" t="s">
        <v>76</v>
      </c>
      <c r="BK120" s="157">
        <f>ROUND(I120*H120,2)</f>
        <v>0</v>
      </c>
      <c r="BL120" s="16" t="s">
        <v>150</v>
      </c>
      <c r="BM120" s="16" t="s">
        <v>202</v>
      </c>
    </row>
    <row r="121" spans="2:47" s="1" customFormat="1" ht="11.25">
      <c r="B121" s="30"/>
      <c r="D121" s="158" t="s">
        <v>152</v>
      </c>
      <c r="F121" s="159" t="s">
        <v>203</v>
      </c>
      <c r="I121" s="91"/>
      <c r="L121" s="30"/>
      <c r="M121" s="160"/>
      <c r="N121" s="49"/>
      <c r="O121" s="49"/>
      <c r="P121" s="49"/>
      <c r="Q121" s="49"/>
      <c r="R121" s="49"/>
      <c r="S121" s="49"/>
      <c r="T121" s="50"/>
      <c r="AT121" s="16" t="s">
        <v>152</v>
      </c>
      <c r="AU121" s="16" t="s">
        <v>78</v>
      </c>
    </row>
    <row r="122" spans="2:51" s="12" customFormat="1" ht="11.25">
      <c r="B122" s="162"/>
      <c r="D122" s="158" t="s">
        <v>156</v>
      </c>
      <c r="F122" s="164" t="s">
        <v>218</v>
      </c>
      <c r="H122" s="165">
        <v>90</v>
      </c>
      <c r="I122" s="166"/>
      <c r="L122" s="162"/>
      <c r="M122" s="177"/>
      <c r="N122" s="178"/>
      <c r="O122" s="178"/>
      <c r="P122" s="178"/>
      <c r="Q122" s="178"/>
      <c r="R122" s="178"/>
      <c r="S122" s="178"/>
      <c r="T122" s="179"/>
      <c r="AT122" s="163" t="s">
        <v>156</v>
      </c>
      <c r="AU122" s="163" t="s">
        <v>78</v>
      </c>
      <c r="AV122" s="12" t="s">
        <v>78</v>
      </c>
      <c r="AW122" s="12" t="s">
        <v>3</v>
      </c>
      <c r="AX122" s="12" t="s">
        <v>76</v>
      </c>
      <c r="AY122" s="163" t="s">
        <v>143</v>
      </c>
    </row>
    <row r="123" spans="2:12" s="1" customFormat="1" ht="6.95" customHeight="1">
      <c r="B123" s="39"/>
      <c r="C123" s="40"/>
      <c r="D123" s="40"/>
      <c r="E123" s="40"/>
      <c r="F123" s="40"/>
      <c r="G123" s="40"/>
      <c r="H123" s="40"/>
      <c r="I123" s="107"/>
      <c r="J123" s="40"/>
      <c r="K123" s="40"/>
      <c r="L123" s="30"/>
    </row>
  </sheetData>
  <autoFilter ref="C92:K122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24"/>
  <sheetViews>
    <sheetView showGridLines="0" workbookViewId="0" topLeftCell="A136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100</v>
      </c>
    </row>
    <row r="3" spans="2:46" ht="6.95" customHeight="1">
      <c r="B3" s="17"/>
      <c r="C3" s="18"/>
      <c r="D3" s="18"/>
      <c r="E3" s="18"/>
      <c r="F3" s="18"/>
      <c r="G3" s="18"/>
      <c r="H3" s="18"/>
      <c r="I3" s="90"/>
      <c r="J3" s="18"/>
      <c r="K3" s="18"/>
      <c r="L3" s="19"/>
      <c r="AT3" s="16" t="s">
        <v>78</v>
      </c>
    </row>
    <row r="4" spans="2:46" ht="24.95" customHeight="1">
      <c r="B4" s="19"/>
      <c r="D4" s="20" t="s">
        <v>114</v>
      </c>
      <c r="L4" s="19"/>
      <c r="M4" s="21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45" t="str">
        <f>'Rekapitulace stavby'!K6</f>
        <v>Nelešovický potok, Nelešovice – Rekonstrukce opěrných zdí</v>
      </c>
      <c r="F7" s="246"/>
      <c r="G7" s="246"/>
      <c r="H7" s="246"/>
      <c r="L7" s="19"/>
    </row>
    <row r="8" spans="2:12" ht="12" customHeight="1">
      <c r="B8" s="19"/>
      <c r="D8" s="25" t="s">
        <v>115</v>
      </c>
      <c r="L8" s="19"/>
    </row>
    <row r="9" spans="2:12" s="1" customFormat="1" ht="16.5" customHeight="1">
      <c r="B9" s="30"/>
      <c r="E9" s="245" t="s">
        <v>116</v>
      </c>
      <c r="F9" s="219"/>
      <c r="G9" s="219"/>
      <c r="H9" s="219"/>
      <c r="I9" s="91"/>
      <c r="L9" s="30"/>
    </row>
    <row r="10" spans="2:12" s="1" customFormat="1" ht="12" customHeight="1">
      <c r="B10" s="30"/>
      <c r="D10" s="25" t="s">
        <v>117</v>
      </c>
      <c r="I10" s="91"/>
      <c r="L10" s="30"/>
    </row>
    <row r="11" spans="2:12" s="1" customFormat="1" ht="36.95" customHeight="1">
      <c r="B11" s="30"/>
      <c r="E11" s="220" t="s">
        <v>219</v>
      </c>
      <c r="F11" s="219"/>
      <c r="G11" s="219"/>
      <c r="H11" s="219"/>
      <c r="I11" s="91"/>
      <c r="L11" s="30"/>
    </row>
    <row r="12" spans="2:12" s="1" customFormat="1" ht="11.25">
      <c r="B12" s="30"/>
      <c r="I12" s="91"/>
      <c r="L12" s="30"/>
    </row>
    <row r="13" spans="2:12" s="1" customFormat="1" ht="12" customHeight="1">
      <c r="B13" s="30"/>
      <c r="D13" s="25" t="s">
        <v>18</v>
      </c>
      <c r="F13" s="16" t="s">
        <v>1</v>
      </c>
      <c r="I13" s="92" t="s">
        <v>19</v>
      </c>
      <c r="J13" s="16" t="s">
        <v>1</v>
      </c>
      <c r="L13" s="30"/>
    </row>
    <row r="14" spans="2:12" s="1" customFormat="1" ht="12" customHeight="1">
      <c r="B14" s="30"/>
      <c r="D14" s="25" t="s">
        <v>20</v>
      </c>
      <c r="F14" s="16" t="s">
        <v>21</v>
      </c>
      <c r="I14" s="92" t="s">
        <v>22</v>
      </c>
      <c r="J14" s="46" t="str">
        <f>'Rekapitulace stavby'!AN8</f>
        <v>29. 4. 2019</v>
      </c>
      <c r="L14" s="30"/>
    </row>
    <row r="15" spans="2:12" s="1" customFormat="1" ht="10.9" customHeight="1">
      <c r="B15" s="30"/>
      <c r="I15" s="91"/>
      <c r="L15" s="30"/>
    </row>
    <row r="16" spans="2:12" s="1" customFormat="1" ht="12" customHeight="1">
      <c r="B16" s="30"/>
      <c r="D16" s="25" t="s">
        <v>24</v>
      </c>
      <c r="I16" s="92" t="s">
        <v>25</v>
      </c>
      <c r="J16" s="16" t="s">
        <v>1</v>
      </c>
      <c r="L16" s="30"/>
    </row>
    <row r="17" spans="2:12" s="1" customFormat="1" ht="18" customHeight="1">
      <c r="B17" s="30"/>
      <c r="E17" s="16" t="s">
        <v>26</v>
      </c>
      <c r="I17" s="92" t="s">
        <v>27</v>
      </c>
      <c r="J17" s="16" t="s">
        <v>1</v>
      </c>
      <c r="L17" s="30"/>
    </row>
    <row r="18" spans="2:12" s="1" customFormat="1" ht="6.95" customHeight="1">
      <c r="B18" s="30"/>
      <c r="I18" s="91"/>
      <c r="L18" s="30"/>
    </row>
    <row r="19" spans="2:12" s="1" customFormat="1" ht="12" customHeight="1">
      <c r="B19" s="30"/>
      <c r="D19" s="25" t="s">
        <v>28</v>
      </c>
      <c r="I19" s="92" t="s">
        <v>25</v>
      </c>
      <c r="J19" s="26" t="str">
        <f>'Rekapitulace stavby'!AN13</f>
        <v>Vyplň údaj</v>
      </c>
      <c r="L19" s="30"/>
    </row>
    <row r="20" spans="2:12" s="1" customFormat="1" ht="18" customHeight="1">
      <c r="B20" s="30"/>
      <c r="E20" s="247" t="str">
        <f>'Rekapitulace stavby'!E14</f>
        <v>Vyplň údaj</v>
      </c>
      <c r="F20" s="223"/>
      <c r="G20" s="223"/>
      <c r="H20" s="223"/>
      <c r="I20" s="92" t="s">
        <v>27</v>
      </c>
      <c r="J20" s="26" t="str">
        <f>'Rekapitulace stavby'!AN14</f>
        <v>Vyplň údaj</v>
      </c>
      <c r="L20" s="30"/>
    </row>
    <row r="21" spans="2:12" s="1" customFormat="1" ht="6.95" customHeight="1">
      <c r="B21" s="30"/>
      <c r="I21" s="91"/>
      <c r="L21" s="30"/>
    </row>
    <row r="22" spans="2:12" s="1" customFormat="1" ht="12" customHeight="1">
      <c r="B22" s="30"/>
      <c r="D22" s="25" t="s">
        <v>30</v>
      </c>
      <c r="I22" s="92" t="s">
        <v>25</v>
      </c>
      <c r="J22" s="16" t="s">
        <v>1</v>
      </c>
      <c r="L22" s="30"/>
    </row>
    <row r="23" spans="2:12" s="1" customFormat="1" ht="18" customHeight="1">
      <c r="B23" s="30"/>
      <c r="E23" s="16" t="s">
        <v>31</v>
      </c>
      <c r="I23" s="92" t="s">
        <v>27</v>
      </c>
      <c r="J23" s="16" t="s">
        <v>1</v>
      </c>
      <c r="L23" s="30"/>
    </row>
    <row r="24" spans="2:12" s="1" customFormat="1" ht="6.95" customHeight="1">
      <c r="B24" s="30"/>
      <c r="I24" s="91"/>
      <c r="L24" s="30"/>
    </row>
    <row r="25" spans="2:12" s="1" customFormat="1" ht="12" customHeight="1">
      <c r="B25" s="30"/>
      <c r="D25" s="25" t="s">
        <v>33</v>
      </c>
      <c r="I25" s="92" t="s">
        <v>25</v>
      </c>
      <c r="J25" s="16" t="str">
        <f>IF('Rekapitulace stavby'!AN19="","",'Rekapitulace stavby'!AN19)</f>
        <v/>
      </c>
      <c r="L25" s="30"/>
    </row>
    <row r="26" spans="2:12" s="1" customFormat="1" ht="18" customHeight="1">
      <c r="B26" s="30"/>
      <c r="E26" s="16" t="str">
        <f>IF('Rekapitulace stavby'!E20="","",'Rekapitulace stavby'!E20)</f>
        <v xml:space="preserve"> </v>
      </c>
      <c r="I26" s="92" t="s">
        <v>27</v>
      </c>
      <c r="J26" s="16" t="str">
        <f>IF('Rekapitulace stavby'!AN20="","",'Rekapitulace stavby'!AN20)</f>
        <v/>
      </c>
      <c r="L26" s="30"/>
    </row>
    <row r="27" spans="2:12" s="1" customFormat="1" ht="6.95" customHeight="1">
      <c r="B27" s="30"/>
      <c r="I27" s="91"/>
      <c r="L27" s="30"/>
    </row>
    <row r="28" spans="2:12" s="1" customFormat="1" ht="12" customHeight="1">
      <c r="B28" s="30"/>
      <c r="D28" s="25" t="s">
        <v>34</v>
      </c>
      <c r="I28" s="91"/>
      <c r="L28" s="30"/>
    </row>
    <row r="29" spans="2:12" s="7" customFormat="1" ht="16.5" customHeight="1">
      <c r="B29" s="93"/>
      <c r="E29" s="227" t="s">
        <v>1</v>
      </c>
      <c r="F29" s="227"/>
      <c r="G29" s="227"/>
      <c r="H29" s="227"/>
      <c r="I29" s="94"/>
      <c r="L29" s="93"/>
    </row>
    <row r="30" spans="2:12" s="1" customFormat="1" ht="6.95" customHeight="1">
      <c r="B30" s="30"/>
      <c r="I30" s="91"/>
      <c r="L30" s="30"/>
    </row>
    <row r="31" spans="2:12" s="1" customFormat="1" ht="6.95" customHeight="1">
      <c r="B31" s="30"/>
      <c r="D31" s="47"/>
      <c r="E31" s="47"/>
      <c r="F31" s="47"/>
      <c r="G31" s="47"/>
      <c r="H31" s="47"/>
      <c r="I31" s="95"/>
      <c r="J31" s="47"/>
      <c r="K31" s="47"/>
      <c r="L31" s="30"/>
    </row>
    <row r="32" spans="2:12" s="1" customFormat="1" ht="25.35" customHeight="1">
      <c r="B32" s="30"/>
      <c r="D32" s="96" t="s">
        <v>35</v>
      </c>
      <c r="I32" s="91"/>
      <c r="J32" s="60">
        <f>ROUND(J87,2)</f>
        <v>0</v>
      </c>
      <c r="L32" s="30"/>
    </row>
    <row r="33" spans="2:12" s="1" customFormat="1" ht="6.95" customHeight="1">
      <c r="B33" s="30"/>
      <c r="D33" s="47"/>
      <c r="E33" s="47"/>
      <c r="F33" s="47"/>
      <c r="G33" s="47"/>
      <c r="H33" s="47"/>
      <c r="I33" s="95"/>
      <c r="J33" s="47"/>
      <c r="K33" s="47"/>
      <c r="L33" s="30"/>
    </row>
    <row r="34" spans="2:12" s="1" customFormat="1" ht="14.45" customHeight="1">
      <c r="B34" s="30"/>
      <c r="F34" s="33" t="s">
        <v>37</v>
      </c>
      <c r="I34" s="97" t="s">
        <v>36</v>
      </c>
      <c r="J34" s="33" t="s">
        <v>38</v>
      </c>
      <c r="L34" s="30"/>
    </row>
    <row r="35" spans="2:12" s="1" customFormat="1" ht="14.45" customHeight="1">
      <c r="B35" s="30"/>
      <c r="D35" s="25" t="s">
        <v>39</v>
      </c>
      <c r="E35" s="25" t="s">
        <v>40</v>
      </c>
      <c r="F35" s="98">
        <f>ROUND((SUM(BE87:BE123)),2)</f>
        <v>0</v>
      </c>
      <c r="I35" s="99">
        <v>0.21</v>
      </c>
      <c r="J35" s="98">
        <f>ROUND(((SUM(BE87:BE123))*I35),2)</f>
        <v>0</v>
      </c>
      <c r="L35" s="30"/>
    </row>
    <row r="36" spans="2:12" s="1" customFormat="1" ht="14.45" customHeight="1">
      <c r="B36" s="30"/>
      <c r="E36" s="25" t="s">
        <v>41</v>
      </c>
      <c r="F36" s="98">
        <f>ROUND((SUM(BF87:BF123)),2)</f>
        <v>0</v>
      </c>
      <c r="I36" s="99">
        <v>0.15</v>
      </c>
      <c r="J36" s="98">
        <f>ROUND(((SUM(BF87:BF123))*I36),2)</f>
        <v>0</v>
      </c>
      <c r="L36" s="30"/>
    </row>
    <row r="37" spans="2:12" s="1" customFormat="1" ht="14.45" customHeight="1" hidden="1">
      <c r="B37" s="30"/>
      <c r="E37" s="25" t="s">
        <v>42</v>
      </c>
      <c r="F37" s="98">
        <f>ROUND((SUM(BG87:BG123)),2)</f>
        <v>0</v>
      </c>
      <c r="I37" s="99">
        <v>0.21</v>
      </c>
      <c r="J37" s="98">
        <f>0</f>
        <v>0</v>
      </c>
      <c r="L37" s="30"/>
    </row>
    <row r="38" spans="2:12" s="1" customFormat="1" ht="14.45" customHeight="1" hidden="1">
      <c r="B38" s="30"/>
      <c r="E38" s="25" t="s">
        <v>43</v>
      </c>
      <c r="F38" s="98">
        <f>ROUND((SUM(BH87:BH123)),2)</f>
        <v>0</v>
      </c>
      <c r="I38" s="99">
        <v>0.15</v>
      </c>
      <c r="J38" s="98">
        <f>0</f>
        <v>0</v>
      </c>
      <c r="L38" s="30"/>
    </row>
    <row r="39" spans="2:12" s="1" customFormat="1" ht="14.45" customHeight="1" hidden="1">
      <c r="B39" s="30"/>
      <c r="E39" s="25" t="s">
        <v>44</v>
      </c>
      <c r="F39" s="98">
        <f>ROUND((SUM(BI87:BI123)),2)</f>
        <v>0</v>
      </c>
      <c r="I39" s="99">
        <v>0</v>
      </c>
      <c r="J39" s="98">
        <f>0</f>
        <v>0</v>
      </c>
      <c r="L39" s="30"/>
    </row>
    <row r="40" spans="2:12" s="1" customFormat="1" ht="6.95" customHeight="1">
      <c r="B40" s="30"/>
      <c r="I40" s="91"/>
      <c r="L40" s="30"/>
    </row>
    <row r="41" spans="2:12" s="1" customFormat="1" ht="25.35" customHeight="1">
      <c r="B41" s="30"/>
      <c r="C41" s="100"/>
      <c r="D41" s="101" t="s">
        <v>45</v>
      </c>
      <c r="E41" s="51"/>
      <c r="F41" s="51"/>
      <c r="G41" s="102" t="s">
        <v>46</v>
      </c>
      <c r="H41" s="103" t="s">
        <v>47</v>
      </c>
      <c r="I41" s="104"/>
      <c r="J41" s="105">
        <f>SUM(J32:J39)</f>
        <v>0</v>
      </c>
      <c r="K41" s="106"/>
      <c r="L41" s="30"/>
    </row>
    <row r="42" spans="2:12" s="1" customFormat="1" ht="14.45" customHeight="1">
      <c r="B42" s="39"/>
      <c r="C42" s="40"/>
      <c r="D42" s="40"/>
      <c r="E42" s="40"/>
      <c r="F42" s="40"/>
      <c r="G42" s="40"/>
      <c r="H42" s="40"/>
      <c r="I42" s="107"/>
      <c r="J42" s="40"/>
      <c r="K42" s="40"/>
      <c r="L42" s="30"/>
    </row>
    <row r="46" spans="2:12" s="1" customFormat="1" ht="6.95" customHeight="1">
      <c r="B46" s="41"/>
      <c r="C46" s="42"/>
      <c r="D46" s="42"/>
      <c r="E46" s="42"/>
      <c r="F46" s="42"/>
      <c r="G46" s="42"/>
      <c r="H46" s="42"/>
      <c r="I46" s="108"/>
      <c r="J46" s="42"/>
      <c r="K46" s="42"/>
      <c r="L46" s="30"/>
    </row>
    <row r="47" spans="2:12" s="1" customFormat="1" ht="24.95" customHeight="1">
      <c r="B47" s="30"/>
      <c r="C47" s="20" t="s">
        <v>121</v>
      </c>
      <c r="I47" s="91"/>
      <c r="L47" s="30"/>
    </row>
    <row r="48" spans="2:12" s="1" customFormat="1" ht="6.95" customHeight="1">
      <c r="B48" s="30"/>
      <c r="I48" s="91"/>
      <c r="L48" s="30"/>
    </row>
    <row r="49" spans="2:12" s="1" customFormat="1" ht="12" customHeight="1">
      <c r="B49" s="30"/>
      <c r="C49" s="25" t="s">
        <v>16</v>
      </c>
      <c r="I49" s="91"/>
      <c r="L49" s="30"/>
    </row>
    <row r="50" spans="2:12" s="1" customFormat="1" ht="16.5" customHeight="1">
      <c r="B50" s="30"/>
      <c r="E50" s="245" t="str">
        <f>E7</f>
        <v>Nelešovický potok, Nelešovice – Rekonstrukce opěrných zdí</v>
      </c>
      <c r="F50" s="246"/>
      <c r="G50" s="246"/>
      <c r="H50" s="246"/>
      <c r="I50" s="91"/>
      <c r="L50" s="30"/>
    </row>
    <row r="51" spans="2:12" ht="12" customHeight="1">
      <c r="B51" s="19"/>
      <c r="C51" s="25" t="s">
        <v>115</v>
      </c>
      <c r="L51" s="19"/>
    </row>
    <row r="52" spans="2:12" s="1" customFormat="1" ht="16.5" customHeight="1">
      <c r="B52" s="30"/>
      <c r="E52" s="245" t="s">
        <v>116</v>
      </c>
      <c r="F52" s="219"/>
      <c r="G52" s="219"/>
      <c r="H52" s="219"/>
      <c r="I52" s="91"/>
      <c r="L52" s="30"/>
    </row>
    <row r="53" spans="2:12" s="1" customFormat="1" ht="12" customHeight="1">
      <c r="B53" s="30"/>
      <c r="C53" s="25" t="s">
        <v>117</v>
      </c>
      <c r="I53" s="91"/>
      <c r="L53" s="30"/>
    </row>
    <row r="54" spans="2:12" s="1" customFormat="1" ht="16.5" customHeight="1">
      <c r="B54" s="30"/>
      <c r="E54" s="220" t="str">
        <f>E11</f>
        <v>003 - SO 03 Kácení</v>
      </c>
      <c r="F54" s="219"/>
      <c r="G54" s="219"/>
      <c r="H54" s="219"/>
      <c r="I54" s="91"/>
      <c r="L54" s="30"/>
    </row>
    <row r="55" spans="2:12" s="1" customFormat="1" ht="6.95" customHeight="1">
      <c r="B55" s="30"/>
      <c r="I55" s="91"/>
      <c r="L55" s="30"/>
    </row>
    <row r="56" spans="2:12" s="1" customFormat="1" ht="12" customHeight="1">
      <c r="B56" s="30"/>
      <c r="C56" s="25" t="s">
        <v>20</v>
      </c>
      <c r="F56" s="16" t="str">
        <f>F14</f>
        <v xml:space="preserve"> </v>
      </c>
      <c r="I56" s="92" t="s">
        <v>22</v>
      </c>
      <c r="J56" s="46" t="str">
        <f>IF(J14="","",J14)</f>
        <v>29. 4. 2019</v>
      </c>
      <c r="L56" s="30"/>
    </row>
    <row r="57" spans="2:12" s="1" customFormat="1" ht="6.95" customHeight="1">
      <c r="B57" s="30"/>
      <c r="I57" s="91"/>
      <c r="L57" s="30"/>
    </row>
    <row r="58" spans="2:12" s="1" customFormat="1" ht="24.95" customHeight="1">
      <c r="B58" s="30"/>
      <c r="C58" s="25" t="s">
        <v>24</v>
      </c>
      <c r="F58" s="16" t="str">
        <f>E17</f>
        <v>Povodí Morav, s.p.</v>
      </c>
      <c r="I58" s="92" t="s">
        <v>30</v>
      </c>
      <c r="J58" s="28" t="str">
        <f>E23</f>
        <v>Sweco Hydroprojekt a.s., divize Morava</v>
      </c>
      <c r="L58" s="30"/>
    </row>
    <row r="59" spans="2:12" s="1" customFormat="1" ht="13.7" customHeight="1">
      <c r="B59" s="30"/>
      <c r="C59" s="25" t="s">
        <v>28</v>
      </c>
      <c r="F59" s="16" t="str">
        <f>IF(E20="","",E20)</f>
        <v>Vyplň údaj</v>
      </c>
      <c r="I59" s="92" t="s">
        <v>33</v>
      </c>
      <c r="J59" s="28" t="str">
        <f>E26</f>
        <v xml:space="preserve"> </v>
      </c>
      <c r="L59" s="30"/>
    </row>
    <row r="60" spans="2:12" s="1" customFormat="1" ht="10.35" customHeight="1">
      <c r="B60" s="30"/>
      <c r="I60" s="91"/>
      <c r="L60" s="30"/>
    </row>
    <row r="61" spans="2:12" s="1" customFormat="1" ht="29.25" customHeight="1">
      <c r="B61" s="30"/>
      <c r="C61" s="109" t="s">
        <v>122</v>
      </c>
      <c r="D61" s="100"/>
      <c r="E61" s="100"/>
      <c r="F61" s="100"/>
      <c r="G61" s="100"/>
      <c r="H61" s="100"/>
      <c r="I61" s="110"/>
      <c r="J61" s="111" t="s">
        <v>123</v>
      </c>
      <c r="K61" s="100"/>
      <c r="L61" s="30"/>
    </row>
    <row r="62" spans="2:12" s="1" customFormat="1" ht="10.35" customHeight="1">
      <c r="B62" s="30"/>
      <c r="I62" s="91"/>
      <c r="L62" s="30"/>
    </row>
    <row r="63" spans="2:47" s="1" customFormat="1" ht="22.9" customHeight="1">
      <c r="B63" s="30"/>
      <c r="C63" s="112" t="s">
        <v>124</v>
      </c>
      <c r="I63" s="91"/>
      <c r="J63" s="60">
        <f>J87</f>
        <v>0</v>
      </c>
      <c r="L63" s="30"/>
      <c r="AU63" s="16" t="s">
        <v>125</v>
      </c>
    </row>
    <row r="64" spans="2:12" s="8" customFormat="1" ht="24.95" customHeight="1">
      <c r="B64" s="113"/>
      <c r="D64" s="114" t="s">
        <v>126</v>
      </c>
      <c r="E64" s="115"/>
      <c r="F64" s="115"/>
      <c r="G64" s="115"/>
      <c r="H64" s="115"/>
      <c r="I64" s="116"/>
      <c r="J64" s="117">
        <f>J88</f>
        <v>0</v>
      </c>
      <c r="L64" s="113"/>
    </row>
    <row r="65" spans="2:12" s="9" customFormat="1" ht="19.9" customHeight="1">
      <c r="B65" s="118"/>
      <c r="D65" s="119" t="s">
        <v>127</v>
      </c>
      <c r="E65" s="120"/>
      <c r="F65" s="120"/>
      <c r="G65" s="120"/>
      <c r="H65" s="120"/>
      <c r="I65" s="121"/>
      <c r="J65" s="122">
        <f>J89</f>
        <v>0</v>
      </c>
      <c r="L65" s="118"/>
    </row>
    <row r="66" spans="2:12" s="1" customFormat="1" ht="21.75" customHeight="1">
      <c r="B66" s="30"/>
      <c r="I66" s="91"/>
      <c r="L66" s="30"/>
    </row>
    <row r="67" spans="2:12" s="1" customFormat="1" ht="6.95" customHeight="1">
      <c r="B67" s="39"/>
      <c r="C67" s="40"/>
      <c r="D67" s="40"/>
      <c r="E67" s="40"/>
      <c r="F67" s="40"/>
      <c r="G67" s="40"/>
      <c r="H67" s="40"/>
      <c r="I67" s="107"/>
      <c r="J67" s="40"/>
      <c r="K67" s="40"/>
      <c r="L67" s="30"/>
    </row>
    <row r="71" spans="2:12" s="1" customFormat="1" ht="6.95" customHeight="1">
      <c r="B71" s="41"/>
      <c r="C71" s="42"/>
      <c r="D71" s="42"/>
      <c r="E71" s="42"/>
      <c r="F71" s="42"/>
      <c r="G71" s="42"/>
      <c r="H71" s="42"/>
      <c r="I71" s="108"/>
      <c r="J71" s="42"/>
      <c r="K71" s="42"/>
      <c r="L71" s="30"/>
    </row>
    <row r="72" spans="2:12" s="1" customFormat="1" ht="24.95" customHeight="1">
      <c r="B72" s="30"/>
      <c r="C72" s="20" t="s">
        <v>128</v>
      </c>
      <c r="I72" s="91"/>
      <c r="L72" s="30"/>
    </row>
    <row r="73" spans="2:12" s="1" customFormat="1" ht="6.95" customHeight="1">
      <c r="B73" s="30"/>
      <c r="I73" s="91"/>
      <c r="L73" s="30"/>
    </row>
    <row r="74" spans="2:12" s="1" customFormat="1" ht="12" customHeight="1">
      <c r="B74" s="30"/>
      <c r="C74" s="25" t="s">
        <v>16</v>
      </c>
      <c r="I74" s="91"/>
      <c r="L74" s="30"/>
    </row>
    <row r="75" spans="2:12" s="1" customFormat="1" ht="16.5" customHeight="1">
      <c r="B75" s="30"/>
      <c r="E75" s="245" t="str">
        <f>E7</f>
        <v>Nelešovický potok, Nelešovice – Rekonstrukce opěrných zdí</v>
      </c>
      <c r="F75" s="246"/>
      <c r="G75" s="246"/>
      <c r="H75" s="246"/>
      <c r="I75" s="91"/>
      <c r="L75" s="30"/>
    </row>
    <row r="76" spans="2:12" ht="12" customHeight="1">
      <c r="B76" s="19"/>
      <c r="C76" s="25" t="s">
        <v>115</v>
      </c>
      <c r="L76" s="19"/>
    </row>
    <row r="77" spans="2:12" s="1" customFormat="1" ht="16.5" customHeight="1">
      <c r="B77" s="30"/>
      <c r="E77" s="245" t="s">
        <v>116</v>
      </c>
      <c r="F77" s="219"/>
      <c r="G77" s="219"/>
      <c r="H77" s="219"/>
      <c r="I77" s="91"/>
      <c r="L77" s="30"/>
    </row>
    <row r="78" spans="2:12" s="1" customFormat="1" ht="12" customHeight="1">
      <c r="B78" s="30"/>
      <c r="C78" s="25" t="s">
        <v>117</v>
      </c>
      <c r="I78" s="91"/>
      <c r="L78" s="30"/>
    </row>
    <row r="79" spans="2:12" s="1" customFormat="1" ht="16.5" customHeight="1">
      <c r="B79" s="30"/>
      <c r="E79" s="220" t="str">
        <f>E11</f>
        <v>003 - SO 03 Kácení</v>
      </c>
      <c r="F79" s="219"/>
      <c r="G79" s="219"/>
      <c r="H79" s="219"/>
      <c r="I79" s="91"/>
      <c r="L79" s="30"/>
    </row>
    <row r="80" spans="2:12" s="1" customFormat="1" ht="6.95" customHeight="1">
      <c r="B80" s="30"/>
      <c r="I80" s="91"/>
      <c r="L80" s="30"/>
    </row>
    <row r="81" spans="2:12" s="1" customFormat="1" ht="12" customHeight="1">
      <c r="B81" s="30"/>
      <c r="C81" s="25" t="s">
        <v>20</v>
      </c>
      <c r="F81" s="16" t="str">
        <f>F14</f>
        <v xml:space="preserve"> </v>
      </c>
      <c r="I81" s="92" t="s">
        <v>22</v>
      </c>
      <c r="J81" s="46" t="str">
        <f>IF(J14="","",J14)</f>
        <v>29. 4. 2019</v>
      </c>
      <c r="L81" s="30"/>
    </row>
    <row r="82" spans="2:12" s="1" customFormat="1" ht="6.95" customHeight="1">
      <c r="B82" s="30"/>
      <c r="I82" s="91"/>
      <c r="L82" s="30"/>
    </row>
    <row r="83" spans="2:12" s="1" customFormat="1" ht="24.95" customHeight="1">
      <c r="B83" s="30"/>
      <c r="C83" s="25" t="s">
        <v>24</v>
      </c>
      <c r="F83" s="16" t="str">
        <f>E17</f>
        <v>Povodí Morav, s.p.</v>
      </c>
      <c r="I83" s="92" t="s">
        <v>30</v>
      </c>
      <c r="J83" s="28" t="str">
        <f>E23</f>
        <v>Sweco Hydroprojekt a.s., divize Morava</v>
      </c>
      <c r="L83" s="30"/>
    </row>
    <row r="84" spans="2:12" s="1" customFormat="1" ht="13.7" customHeight="1">
      <c r="B84" s="30"/>
      <c r="C84" s="25" t="s">
        <v>28</v>
      </c>
      <c r="F84" s="16" t="str">
        <f>IF(E20="","",E20)</f>
        <v>Vyplň údaj</v>
      </c>
      <c r="I84" s="92" t="s">
        <v>33</v>
      </c>
      <c r="J84" s="28" t="str">
        <f>E26</f>
        <v xml:space="preserve"> </v>
      </c>
      <c r="L84" s="30"/>
    </row>
    <row r="85" spans="2:12" s="1" customFormat="1" ht="10.35" customHeight="1">
      <c r="B85" s="30"/>
      <c r="I85" s="91"/>
      <c r="L85" s="30"/>
    </row>
    <row r="86" spans="2:20" s="10" customFormat="1" ht="29.25" customHeight="1">
      <c r="B86" s="123"/>
      <c r="C86" s="124" t="s">
        <v>129</v>
      </c>
      <c r="D86" s="125" t="s">
        <v>54</v>
      </c>
      <c r="E86" s="125" t="s">
        <v>50</v>
      </c>
      <c r="F86" s="125" t="s">
        <v>51</v>
      </c>
      <c r="G86" s="125" t="s">
        <v>130</v>
      </c>
      <c r="H86" s="125" t="s">
        <v>131</v>
      </c>
      <c r="I86" s="126" t="s">
        <v>132</v>
      </c>
      <c r="J86" s="125" t="s">
        <v>123</v>
      </c>
      <c r="K86" s="127" t="s">
        <v>133</v>
      </c>
      <c r="L86" s="123"/>
      <c r="M86" s="53" t="s">
        <v>1</v>
      </c>
      <c r="N86" s="54" t="s">
        <v>39</v>
      </c>
      <c r="O86" s="54" t="s">
        <v>134</v>
      </c>
      <c r="P86" s="54" t="s">
        <v>135</v>
      </c>
      <c r="Q86" s="54" t="s">
        <v>136</v>
      </c>
      <c r="R86" s="54" t="s">
        <v>137</v>
      </c>
      <c r="S86" s="54" t="s">
        <v>138</v>
      </c>
      <c r="T86" s="55" t="s">
        <v>139</v>
      </c>
    </row>
    <row r="87" spans="2:63" s="1" customFormat="1" ht="22.9" customHeight="1">
      <c r="B87" s="30"/>
      <c r="C87" s="58" t="s">
        <v>140</v>
      </c>
      <c r="I87" s="91"/>
      <c r="J87" s="128">
        <f>BK87</f>
        <v>0</v>
      </c>
      <c r="L87" s="30"/>
      <c r="M87" s="56"/>
      <c r="N87" s="47"/>
      <c r="O87" s="47"/>
      <c r="P87" s="129">
        <f>P88</f>
        <v>0</v>
      </c>
      <c r="Q87" s="47"/>
      <c r="R87" s="129">
        <f>R88</f>
        <v>0.00045</v>
      </c>
      <c r="S87" s="47"/>
      <c r="T87" s="130">
        <f>T88</f>
        <v>0</v>
      </c>
      <c r="AT87" s="16" t="s">
        <v>68</v>
      </c>
      <c r="AU87" s="16" t="s">
        <v>125</v>
      </c>
      <c r="BK87" s="131">
        <f>BK88</f>
        <v>0</v>
      </c>
    </row>
    <row r="88" spans="2:63" s="11" customFormat="1" ht="25.9" customHeight="1">
      <c r="B88" s="132"/>
      <c r="D88" s="133" t="s">
        <v>68</v>
      </c>
      <c r="E88" s="134" t="s">
        <v>141</v>
      </c>
      <c r="F88" s="134" t="s">
        <v>142</v>
      </c>
      <c r="I88" s="135"/>
      <c r="J88" s="136">
        <f>BK88</f>
        <v>0</v>
      </c>
      <c r="L88" s="132"/>
      <c r="M88" s="137"/>
      <c r="N88" s="138"/>
      <c r="O88" s="138"/>
      <c r="P88" s="139">
        <f>P89</f>
        <v>0</v>
      </c>
      <c r="Q88" s="138"/>
      <c r="R88" s="139">
        <f>R89</f>
        <v>0.00045</v>
      </c>
      <c r="S88" s="138"/>
      <c r="T88" s="140">
        <f>T89</f>
        <v>0</v>
      </c>
      <c r="AR88" s="133" t="s">
        <v>76</v>
      </c>
      <c r="AT88" s="141" t="s">
        <v>68</v>
      </c>
      <c r="AU88" s="141" t="s">
        <v>69</v>
      </c>
      <c r="AY88" s="133" t="s">
        <v>143</v>
      </c>
      <c r="BK88" s="142">
        <f>BK89</f>
        <v>0</v>
      </c>
    </row>
    <row r="89" spans="2:63" s="11" customFormat="1" ht="22.9" customHeight="1">
      <c r="B89" s="132"/>
      <c r="D89" s="133" t="s">
        <v>68</v>
      </c>
      <c r="E89" s="143" t="s">
        <v>76</v>
      </c>
      <c r="F89" s="143" t="s">
        <v>144</v>
      </c>
      <c r="I89" s="135"/>
      <c r="J89" s="144">
        <f>BK89</f>
        <v>0</v>
      </c>
      <c r="L89" s="132"/>
      <c r="M89" s="137"/>
      <c r="N89" s="138"/>
      <c r="O89" s="138"/>
      <c r="P89" s="139">
        <f>SUM(P90:P123)</f>
        <v>0</v>
      </c>
      <c r="Q89" s="138"/>
      <c r="R89" s="139">
        <f>SUM(R90:R123)</f>
        <v>0.00045</v>
      </c>
      <c r="S89" s="138"/>
      <c r="T89" s="140">
        <f>SUM(T90:T123)</f>
        <v>0</v>
      </c>
      <c r="AR89" s="133" t="s">
        <v>76</v>
      </c>
      <c r="AT89" s="141" t="s">
        <v>68</v>
      </c>
      <c r="AU89" s="141" t="s">
        <v>76</v>
      </c>
      <c r="AY89" s="133" t="s">
        <v>143</v>
      </c>
      <c r="BK89" s="142">
        <f>SUM(BK90:BK123)</f>
        <v>0</v>
      </c>
    </row>
    <row r="90" spans="2:65" s="1" customFormat="1" ht="16.5" customHeight="1">
      <c r="B90" s="145"/>
      <c r="C90" s="146" t="s">
        <v>76</v>
      </c>
      <c r="D90" s="146" t="s">
        <v>145</v>
      </c>
      <c r="E90" s="147" t="s">
        <v>220</v>
      </c>
      <c r="F90" s="148" t="s">
        <v>221</v>
      </c>
      <c r="G90" s="149" t="s">
        <v>222</v>
      </c>
      <c r="H90" s="150">
        <v>150</v>
      </c>
      <c r="I90" s="151"/>
      <c r="J90" s="152">
        <f>ROUND(I90*H90,2)</f>
        <v>0</v>
      </c>
      <c r="K90" s="148" t="s">
        <v>149</v>
      </c>
      <c r="L90" s="30"/>
      <c r="M90" s="153" t="s">
        <v>1</v>
      </c>
      <c r="N90" s="154" t="s">
        <v>40</v>
      </c>
      <c r="O90" s="49"/>
      <c r="P90" s="155">
        <f>O90*H90</f>
        <v>0</v>
      </c>
      <c r="Q90" s="155">
        <v>0</v>
      </c>
      <c r="R90" s="155">
        <f>Q90*H90</f>
        <v>0</v>
      </c>
      <c r="S90" s="155">
        <v>0</v>
      </c>
      <c r="T90" s="156">
        <f>S90*H90</f>
        <v>0</v>
      </c>
      <c r="AR90" s="16" t="s">
        <v>150</v>
      </c>
      <c r="AT90" s="16" t="s">
        <v>145</v>
      </c>
      <c r="AU90" s="16" t="s">
        <v>78</v>
      </c>
      <c r="AY90" s="16" t="s">
        <v>143</v>
      </c>
      <c r="BE90" s="157">
        <f>IF(N90="základní",J90,0)</f>
        <v>0</v>
      </c>
      <c r="BF90" s="157">
        <f>IF(N90="snížená",J90,0)</f>
        <v>0</v>
      </c>
      <c r="BG90" s="157">
        <f>IF(N90="zákl. přenesená",J90,0)</f>
        <v>0</v>
      </c>
      <c r="BH90" s="157">
        <f>IF(N90="sníž. přenesená",J90,0)</f>
        <v>0</v>
      </c>
      <c r="BI90" s="157">
        <f>IF(N90="nulová",J90,0)</f>
        <v>0</v>
      </c>
      <c r="BJ90" s="16" t="s">
        <v>76</v>
      </c>
      <c r="BK90" s="157">
        <f>ROUND(I90*H90,2)</f>
        <v>0</v>
      </c>
      <c r="BL90" s="16" t="s">
        <v>150</v>
      </c>
      <c r="BM90" s="16" t="s">
        <v>223</v>
      </c>
    </row>
    <row r="91" spans="2:47" s="1" customFormat="1" ht="11.25">
      <c r="B91" s="30"/>
      <c r="D91" s="158" t="s">
        <v>152</v>
      </c>
      <c r="F91" s="159" t="s">
        <v>224</v>
      </c>
      <c r="I91" s="91"/>
      <c r="L91" s="30"/>
      <c r="M91" s="160"/>
      <c r="N91" s="49"/>
      <c r="O91" s="49"/>
      <c r="P91" s="49"/>
      <c r="Q91" s="49"/>
      <c r="R91" s="49"/>
      <c r="S91" s="49"/>
      <c r="T91" s="50"/>
      <c r="AT91" s="16" t="s">
        <v>152</v>
      </c>
      <c r="AU91" s="16" t="s">
        <v>78</v>
      </c>
    </row>
    <row r="92" spans="2:47" s="1" customFormat="1" ht="19.5">
      <c r="B92" s="30"/>
      <c r="D92" s="158" t="s">
        <v>154</v>
      </c>
      <c r="F92" s="161" t="s">
        <v>225</v>
      </c>
      <c r="I92" s="91"/>
      <c r="L92" s="30"/>
      <c r="M92" s="160"/>
      <c r="N92" s="49"/>
      <c r="O92" s="49"/>
      <c r="P92" s="49"/>
      <c r="Q92" s="49"/>
      <c r="R92" s="49"/>
      <c r="S92" s="49"/>
      <c r="T92" s="50"/>
      <c r="AT92" s="16" t="s">
        <v>154</v>
      </c>
      <c r="AU92" s="16" t="s">
        <v>78</v>
      </c>
    </row>
    <row r="93" spans="2:51" s="12" customFormat="1" ht="11.25">
      <c r="B93" s="162"/>
      <c r="D93" s="158" t="s">
        <v>156</v>
      </c>
      <c r="E93" s="163" t="s">
        <v>1</v>
      </c>
      <c r="F93" s="164" t="s">
        <v>226</v>
      </c>
      <c r="H93" s="165">
        <v>150</v>
      </c>
      <c r="I93" s="166"/>
      <c r="L93" s="162"/>
      <c r="M93" s="167"/>
      <c r="N93" s="168"/>
      <c r="O93" s="168"/>
      <c r="P93" s="168"/>
      <c r="Q93" s="168"/>
      <c r="R93" s="168"/>
      <c r="S93" s="168"/>
      <c r="T93" s="169"/>
      <c r="AT93" s="163" t="s">
        <v>156</v>
      </c>
      <c r="AU93" s="163" t="s">
        <v>78</v>
      </c>
      <c r="AV93" s="12" t="s">
        <v>78</v>
      </c>
      <c r="AW93" s="12" t="s">
        <v>32</v>
      </c>
      <c r="AX93" s="12" t="s">
        <v>76</v>
      </c>
      <c r="AY93" s="163" t="s">
        <v>143</v>
      </c>
    </row>
    <row r="94" spans="2:65" s="1" customFormat="1" ht="16.5" customHeight="1">
      <c r="B94" s="145"/>
      <c r="C94" s="146" t="s">
        <v>78</v>
      </c>
      <c r="D94" s="146" t="s">
        <v>145</v>
      </c>
      <c r="E94" s="147" t="s">
        <v>227</v>
      </c>
      <c r="F94" s="148" t="s">
        <v>228</v>
      </c>
      <c r="G94" s="149" t="s">
        <v>148</v>
      </c>
      <c r="H94" s="150">
        <v>2</v>
      </c>
      <c r="I94" s="151"/>
      <c r="J94" s="152">
        <f>ROUND(I94*H94,2)</f>
        <v>0</v>
      </c>
      <c r="K94" s="148" t="s">
        <v>149</v>
      </c>
      <c r="L94" s="30"/>
      <c r="M94" s="153" t="s">
        <v>1</v>
      </c>
      <c r="N94" s="154" t="s">
        <v>40</v>
      </c>
      <c r="O94" s="49"/>
      <c r="P94" s="155">
        <f>O94*H94</f>
        <v>0</v>
      </c>
      <c r="Q94" s="155">
        <v>0</v>
      </c>
      <c r="R94" s="155">
        <f>Q94*H94</f>
        <v>0</v>
      </c>
      <c r="S94" s="155">
        <v>0</v>
      </c>
      <c r="T94" s="156">
        <f>S94*H94</f>
        <v>0</v>
      </c>
      <c r="AR94" s="16" t="s">
        <v>150</v>
      </c>
      <c r="AT94" s="16" t="s">
        <v>145</v>
      </c>
      <c r="AU94" s="16" t="s">
        <v>78</v>
      </c>
      <c r="AY94" s="16" t="s">
        <v>143</v>
      </c>
      <c r="BE94" s="157">
        <f>IF(N94="základní",J94,0)</f>
        <v>0</v>
      </c>
      <c r="BF94" s="157">
        <f>IF(N94="snížená",J94,0)</f>
        <v>0</v>
      </c>
      <c r="BG94" s="157">
        <f>IF(N94="zákl. přenesená",J94,0)</f>
        <v>0</v>
      </c>
      <c r="BH94" s="157">
        <f>IF(N94="sníž. přenesená",J94,0)</f>
        <v>0</v>
      </c>
      <c r="BI94" s="157">
        <f>IF(N94="nulová",J94,0)</f>
        <v>0</v>
      </c>
      <c r="BJ94" s="16" t="s">
        <v>76</v>
      </c>
      <c r="BK94" s="157">
        <f>ROUND(I94*H94,2)</f>
        <v>0</v>
      </c>
      <c r="BL94" s="16" t="s">
        <v>150</v>
      </c>
      <c r="BM94" s="16" t="s">
        <v>229</v>
      </c>
    </row>
    <row r="95" spans="2:47" s="1" customFormat="1" ht="11.25">
      <c r="B95" s="30"/>
      <c r="D95" s="158" t="s">
        <v>152</v>
      </c>
      <c r="F95" s="159" t="s">
        <v>230</v>
      </c>
      <c r="I95" s="91"/>
      <c r="L95" s="30"/>
      <c r="M95" s="160"/>
      <c r="N95" s="49"/>
      <c r="O95" s="49"/>
      <c r="P95" s="49"/>
      <c r="Q95" s="49"/>
      <c r="R95" s="49"/>
      <c r="S95" s="49"/>
      <c r="T95" s="50"/>
      <c r="AT95" s="16" t="s">
        <v>152</v>
      </c>
      <c r="AU95" s="16" t="s">
        <v>78</v>
      </c>
    </row>
    <row r="96" spans="2:47" s="1" customFormat="1" ht="29.25">
      <c r="B96" s="30"/>
      <c r="D96" s="158" t="s">
        <v>154</v>
      </c>
      <c r="F96" s="161" t="s">
        <v>231</v>
      </c>
      <c r="I96" s="91"/>
      <c r="L96" s="30"/>
      <c r="M96" s="160"/>
      <c r="N96" s="49"/>
      <c r="O96" s="49"/>
      <c r="P96" s="49"/>
      <c r="Q96" s="49"/>
      <c r="R96" s="49"/>
      <c r="S96" s="49"/>
      <c r="T96" s="50"/>
      <c r="AT96" s="16" t="s">
        <v>154</v>
      </c>
      <c r="AU96" s="16" t="s">
        <v>78</v>
      </c>
    </row>
    <row r="97" spans="2:51" s="12" customFormat="1" ht="11.25">
      <c r="B97" s="162"/>
      <c r="D97" s="158" t="s">
        <v>156</v>
      </c>
      <c r="E97" s="163" t="s">
        <v>1</v>
      </c>
      <c r="F97" s="164" t="s">
        <v>232</v>
      </c>
      <c r="H97" s="165">
        <v>2</v>
      </c>
      <c r="I97" s="166"/>
      <c r="L97" s="162"/>
      <c r="M97" s="167"/>
      <c r="N97" s="168"/>
      <c r="O97" s="168"/>
      <c r="P97" s="168"/>
      <c r="Q97" s="168"/>
      <c r="R97" s="168"/>
      <c r="S97" s="168"/>
      <c r="T97" s="169"/>
      <c r="AT97" s="163" t="s">
        <v>156</v>
      </c>
      <c r="AU97" s="163" t="s">
        <v>78</v>
      </c>
      <c r="AV97" s="12" t="s">
        <v>78</v>
      </c>
      <c r="AW97" s="12" t="s">
        <v>32</v>
      </c>
      <c r="AX97" s="12" t="s">
        <v>76</v>
      </c>
      <c r="AY97" s="163" t="s">
        <v>143</v>
      </c>
    </row>
    <row r="98" spans="2:65" s="1" customFormat="1" ht="16.5" customHeight="1">
      <c r="B98" s="145"/>
      <c r="C98" s="146" t="s">
        <v>86</v>
      </c>
      <c r="D98" s="146" t="s">
        <v>145</v>
      </c>
      <c r="E98" s="147" t="s">
        <v>233</v>
      </c>
      <c r="F98" s="148" t="s">
        <v>234</v>
      </c>
      <c r="G98" s="149" t="s">
        <v>235</v>
      </c>
      <c r="H98" s="150">
        <v>7</v>
      </c>
      <c r="I98" s="151"/>
      <c r="J98" s="152">
        <f>ROUND(I98*H98,2)</f>
        <v>0</v>
      </c>
      <c r="K98" s="148" t="s">
        <v>149</v>
      </c>
      <c r="L98" s="30"/>
      <c r="M98" s="153" t="s">
        <v>1</v>
      </c>
      <c r="N98" s="154" t="s">
        <v>40</v>
      </c>
      <c r="O98" s="49"/>
      <c r="P98" s="155">
        <f>O98*H98</f>
        <v>0</v>
      </c>
      <c r="Q98" s="155">
        <v>0</v>
      </c>
      <c r="R98" s="155">
        <f>Q98*H98</f>
        <v>0</v>
      </c>
      <c r="S98" s="155">
        <v>0</v>
      </c>
      <c r="T98" s="156">
        <f>S98*H98</f>
        <v>0</v>
      </c>
      <c r="AR98" s="16" t="s">
        <v>150</v>
      </c>
      <c r="AT98" s="16" t="s">
        <v>145</v>
      </c>
      <c r="AU98" s="16" t="s">
        <v>78</v>
      </c>
      <c r="AY98" s="16" t="s">
        <v>143</v>
      </c>
      <c r="BE98" s="157">
        <f>IF(N98="základní",J98,0)</f>
        <v>0</v>
      </c>
      <c r="BF98" s="157">
        <f>IF(N98="snížená",J98,0)</f>
        <v>0</v>
      </c>
      <c r="BG98" s="157">
        <f>IF(N98="zákl. přenesená",J98,0)</f>
        <v>0</v>
      </c>
      <c r="BH98" s="157">
        <f>IF(N98="sníž. přenesená",J98,0)</f>
        <v>0</v>
      </c>
      <c r="BI98" s="157">
        <f>IF(N98="nulová",J98,0)</f>
        <v>0</v>
      </c>
      <c r="BJ98" s="16" t="s">
        <v>76</v>
      </c>
      <c r="BK98" s="157">
        <f>ROUND(I98*H98,2)</f>
        <v>0</v>
      </c>
      <c r="BL98" s="16" t="s">
        <v>150</v>
      </c>
      <c r="BM98" s="16" t="s">
        <v>236</v>
      </c>
    </row>
    <row r="99" spans="2:47" s="1" customFormat="1" ht="29.25">
      <c r="B99" s="30"/>
      <c r="D99" s="158" t="s">
        <v>152</v>
      </c>
      <c r="F99" s="159" t="s">
        <v>237</v>
      </c>
      <c r="I99" s="91"/>
      <c r="L99" s="30"/>
      <c r="M99" s="160"/>
      <c r="N99" s="49"/>
      <c r="O99" s="49"/>
      <c r="P99" s="49"/>
      <c r="Q99" s="49"/>
      <c r="R99" s="49"/>
      <c r="S99" s="49"/>
      <c r="T99" s="50"/>
      <c r="AT99" s="16" t="s">
        <v>152</v>
      </c>
      <c r="AU99" s="16" t="s">
        <v>78</v>
      </c>
    </row>
    <row r="100" spans="2:47" s="1" customFormat="1" ht="19.5">
      <c r="B100" s="30"/>
      <c r="D100" s="158" t="s">
        <v>154</v>
      </c>
      <c r="F100" s="161" t="s">
        <v>225</v>
      </c>
      <c r="I100" s="91"/>
      <c r="L100" s="30"/>
      <c r="M100" s="160"/>
      <c r="N100" s="49"/>
      <c r="O100" s="49"/>
      <c r="P100" s="49"/>
      <c r="Q100" s="49"/>
      <c r="R100" s="49"/>
      <c r="S100" s="49"/>
      <c r="T100" s="50"/>
      <c r="AT100" s="16" t="s">
        <v>154</v>
      </c>
      <c r="AU100" s="16" t="s">
        <v>78</v>
      </c>
    </row>
    <row r="101" spans="2:51" s="12" customFormat="1" ht="11.25">
      <c r="B101" s="162"/>
      <c r="D101" s="158" t="s">
        <v>156</v>
      </c>
      <c r="E101" s="163" t="s">
        <v>1</v>
      </c>
      <c r="F101" s="164" t="s">
        <v>182</v>
      </c>
      <c r="H101" s="165">
        <v>7</v>
      </c>
      <c r="I101" s="166"/>
      <c r="L101" s="162"/>
      <c r="M101" s="167"/>
      <c r="N101" s="168"/>
      <c r="O101" s="168"/>
      <c r="P101" s="168"/>
      <c r="Q101" s="168"/>
      <c r="R101" s="168"/>
      <c r="S101" s="168"/>
      <c r="T101" s="169"/>
      <c r="AT101" s="163" t="s">
        <v>156</v>
      </c>
      <c r="AU101" s="163" t="s">
        <v>78</v>
      </c>
      <c r="AV101" s="12" t="s">
        <v>78</v>
      </c>
      <c r="AW101" s="12" t="s">
        <v>32</v>
      </c>
      <c r="AX101" s="12" t="s">
        <v>76</v>
      </c>
      <c r="AY101" s="163" t="s">
        <v>143</v>
      </c>
    </row>
    <row r="102" spans="2:65" s="1" customFormat="1" ht="16.5" customHeight="1">
      <c r="B102" s="145"/>
      <c r="C102" s="146" t="s">
        <v>150</v>
      </c>
      <c r="D102" s="146" t="s">
        <v>145</v>
      </c>
      <c r="E102" s="147" t="s">
        <v>238</v>
      </c>
      <c r="F102" s="148" t="s">
        <v>239</v>
      </c>
      <c r="G102" s="149" t="s">
        <v>235</v>
      </c>
      <c r="H102" s="150">
        <v>2</v>
      </c>
      <c r="I102" s="151"/>
      <c r="J102" s="152">
        <f>ROUND(I102*H102,2)</f>
        <v>0</v>
      </c>
      <c r="K102" s="148" t="s">
        <v>149</v>
      </c>
      <c r="L102" s="30"/>
      <c r="M102" s="153" t="s">
        <v>1</v>
      </c>
      <c r="N102" s="154" t="s">
        <v>40</v>
      </c>
      <c r="O102" s="49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AR102" s="16" t="s">
        <v>150</v>
      </c>
      <c r="AT102" s="16" t="s">
        <v>145</v>
      </c>
      <c r="AU102" s="16" t="s">
        <v>78</v>
      </c>
      <c r="AY102" s="16" t="s">
        <v>143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6" t="s">
        <v>76</v>
      </c>
      <c r="BK102" s="157">
        <f>ROUND(I102*H102,2)</f>
        <v>0</v>
      </c>
      <c r="BL102" s="16" t="s">
        <v>150</v>
      </c>
      <c r="BM102" s="16" t="s">
        <v>240</v>
      </c>
    </row>
    <row r="103" spans="2:47" s="1" customFormat="1" ht="29.25">
      <c r="B103" s="30"/>
      <c r="D103" s="158" t="s">
        <v>152</v>
      </c>
      <c r="F103" s="159" t="s">
        <v>241</v>
      </c>
      <c r="I103" s="91"/>
      <c r="L103" s="30"/>
      <c r="M103" s="160"/>
      <c r="N103" s="49"/>
      <c r="O103" s="49"/>
      <c r="P103" s="49"/>
      <c r="Q103" s="49"/>
      <c r="R103" s="49"/>
      <c r="S103" s="49"/>
      <c r="T103" s="50"/>
      <c r="AT103" s="16" t="s">
        <v>152</v>
      </c>
      <c r="AU103" s="16" t="s">
        <v>78</v>
      </c>
    </row>
    <row r="104" spans="2:47" s="1" customFormat="1" ht="19.5">
      <c r="B104" s="30"/>
      <c r="D104" s="158" t="s">
        <v>154</v>
      </c>
      <c r="F104" s="161" t="s">
        <v>225</v>
      </c>
      <c r="I104" s="91"/>
      <c r="L104" s="30"/>
      <c r="M104" s="160"/>
      <c r="N104" s="49"/>
      <c r="O104" s="49"/>
      <c r="P104" s="49"/>
      <c r="Q104" s="49"/>
      <c r="R104" s="49"/>
      <c r="S104" s="49"/>
      <c r="T104" s="50"/>
      <c r="AT104" s="16" t="s">
        <v>154</v>
      </c>
      <c r="AU104" s="16" t="s">
        <v>78</v>
      </c>
    </row>
    <row r="105" spans="2:51" s="12" customFormat="1" ht="11.25">
      <c r="B105" s="162"/>
      <c r="D105" s="158" t="s">
        <v>156</v>
      </c>
      <c r="E105" s="163" t="s">
        <v>1</v>
      </c>
      <c r="F105" s="164" t="s">
        <v>78</v>
      </c>
      <c r="H105" s="165">
        <v>2</v>
      </c>
      <c r="I105" s="166"/>
      <c r="L105" s="162"/>
      <c r="M105" s="167"/>
      <c r="N105" s="168"/>
      <c r="O105" s="168"/>
      <c r="P105" s="168"/>
      <c r="Q105" s="168"/>
      <c r="R105" s="168"/>
      <c r="S105" s="168"/>
      <c r="T105" s="169"/>
      <c r="AT105" s="163" t="s">
        <v>156</v>
      </c>
      <c r="AU105" s="163" t="s">
        <v>78</v>
      </c>
      <c r="AV105" s="12" t="s">
        <v>78</v>
      </c>
      <c r="AW105" s="12" t="s">
        <v>32</v>
      </c>
      <c r="AX105" s="12" t="s">
        <v>76</v>
      </c>
      <c r="AY105" s="163" t="s">
        <v>143</v>
      </c>
    </row>
    <row r="106" spans="2:65" s="1" customFormat="1" ht="16.5" customHeight="1">
      <c r="B106" s="145"/>
      <c r="C106" s="146" t="s">
        <v>170</v>
      </c>
      <c r="D106" s="146" t="s">
        <v>145</v>
      </c>
      <c r="E106" s="147" t="s">
        <v>242</v>
      </c>
      <c r="F106" s="148" t="s">
        <v>243</v>
      </c>
      <c r="G106" s="149" t="s">
        <v>235</v>
      </c>
      <c r="H106" s="150">
        <v>7</v>
      </c>
      <c r="I106" s="151"/>
      <c r="J106" s="152">
        <f>ROUND(I106*H106,2)</f>
        <v>0</v>
      </c>
      <c r="K106" s="148" t="s">
        <v>149</v>
      </c>
      <c r="L106" s="30"/>
      <c r="M106" s="153" t="s">
        <v>1</v>
      </c>
      <c r="N106" s="154" t="s">
        <v>40</v>
      </c>
      <c r="O106" s="49"/>
      <c r="P106" s="155">
        <f>O106*H106</f>
        <v>0</v>
      </c>
      <c r="Q106" s="155">
        <v>5E-05</v>
      </c>
      <c r="R106" s="155">
        <f>Q106*H106</f>
        <v>0.00035</v>
      </c>
      <c r="S106" s="155">
        <v>0</v>
      </c>
      <c r="T106" s="156">
        <f>S106*H106</f>
        <v>0</v>
      </c>
      <c r="AR106" s="16" t="s">
        <v>150</v>
      </c>
      <c r="AT106" s="16" t="s">
        <v>145</v>
      </c>
      <c r="AU106" s="16" t="s">
        <v>78</v>
      </c>
      <c r="AY106" s="16" t="s">
        <v>143</v>
      </c>
      <c r="BE106" s="157">
        <f>IF(N106="základní",J106,0)</f>
        <v>0</v>
      </c>
      <c r="BF106" s="157">
        <f>IF(N106="snížená",J106,0)</f>
        <v>0</v>
      </c>
      <c r="BG106" s="157">
        <f>IF(N106="zákl. přenesená",J106,0)</f>
        <v>0</v>
      </c>
      <c r="BH106" s="157">
        <f>IF(N106="sníž. přenesená",J106,0)</f>
        <v>0</v>
      </c>
      <c r="BI106" s="157">
        <f>IF(N106="nulová",J106,0)</f>
        <v>0</v>
      </c>
      <c r="BJ106" s="16" t="s">
        <v>76</v>
      </c>
      <c r="BK106" s="157">
        <f>ROUND(I106*H106,2)</f>
        <v>0</v>
      </c>
      <c r="BL106" s="16" t="s">
        <v>150</v>
      </c>
      <c r="BM106" s="16" t="s">
        <v>244</v>
      </c>
    </row>
    <row r="107" spans="2:47" s="1" customFormat="1" ht="11.25">
      <c r="B107" s="30"/>
      <c r="D107" s="158" t="s">
        <v>152</v>
      </c>
      <c r="F107" s="159" t="s">
        <v>245</v>
      </c>
      <c r="I107" s="91"/>
      <c r="L107" s="30"/>
      <c r="M107" s="160"/>
      <c r="N107" s="49"/>
      <c r="O107" s="49"/>
      <c r="P107" s="49"/>
      <c r="Q107" s="49"/>
      <c r="R107" s="49"/>
      <c r="S107" s="49"/>
      <c r="T107" s="50"/>
      <c r="AT107" s="16" t="s">
        <v>152</v>
      </c>
      <c r="AU107" s="16" t="s">
        <v>78</v>
      </c>
    </row>
    <row r="108" spans="2:65" s="1" customFormat="1" ht="16.5" customHeight="1">
      <c r="B108" s="145"/>
      <c r="C108" s="146" t="s">
        <v>177</v>
      </c>
      <c r="D108" s="146" t="s">
        <v>145</v>
      </c>
      <c r="E108" s="147" t="s">
        <v>246</v>
      </c>
      <c r="F108" s="148" t="s">
        <v>247</v>
      </c>
      <c r="G108" s="149" t="s">
        <v>235</v>
      </c>
      <c r="H108" s="150">
        <v>2</v>
      </c>
      <c r="I108" s="151"/>
      <c r="J108" s="152">
        <f>ROUND(I108*H108,2)</f>
        <v>0</v>
      </c>
      <c r="K108" s="148" t="s">
        <v>149</v>
      </c>
      <c r="L108" s="30"/>
      <c r="M108" s="153" t="s">
        <v>1</v>
      </c>
      <c r="N108" s="154" t="s">
        <v>40</v>
      </c>
      <c r="O108" s="49"/>
      <c r="P108" s="155">
        <f>O108*H108</f>
        <v>0</v>
      </c>
      <c r="Q108" s="155">
        <v>5E-05</v>
      </c>
      <c r="R108" s="155">
        <f>Q108*H108</f>
        <v>0.0001</v>
      </c>
      <c r="S108" s="155">
        <v>0</v>
      </c>
      <c r="T108" s="156">
        <f>S108*H108</f>
        <v>0</v>
      </c>
      <c r="AR108" s="16" t="s">
        <v>150</v>
      </c>
      <c r="AT108" s="16" t="s">
        <v>145</v>
      </c>
      <c r="AU108" s="16" t="s">
        <v>78</v>
      </c>
      <c r="AY108" s="16" t="s">
        <v>143</v>
      </c>
      <c r="BE108" s="157">
        <f>IF(N108="základní",J108,0)</f>
        <v>0</v>
      </c>
      <c r="BF108" s="157">
        <f>IF(N108="snížená",J108,0)</f>
        <v>0</v>
      </c>
      <c r="BG108" s="157">
        <f>IF(N108="zákl. přenesená",J108,0)</f>
        <v>0</v>
      </c>
      <c r="BH108" s="157">
        <f>IF(N108="sníž. přenesená",J108,0)</f>
        <v>0</v>
      </c>
      <c r="BI108" s="157">
        <f>IF(N108="nulová",J108,0)</f>
        <v>0</v>
      </c>
      <c r="BJ108" s="16" t="s">
        <v>76</v>
      </c>
      <c r="BK108" s="157">
        <f>ROUND(I108*H108,2)</f>
        <v>0</v>
      </c>
      <c r="BL108" s="16" t="s">
        <v>150</v>
      </c>
      <c r="BM108" s="16" t="s">
        <v>248</v>
      </c>
    </row>
    <row r="109" spans="2:47" s="1" customFormat="1" ht="11.25">
      <c r="B109" s="30"/>
      <c r="D109" s="158" t="s">
        <v>152</v>
      </c>
      <c r="F109" s="159" t="s">
        <v>249</v>
      </c>
      <c r="I109" s="91"/>
      <c r="L109" s="30"/>
      <c r="M109" s="160"/>
      <c r="N109" s="49"/>
      <c r="O109" s="49"/>
      <c r="P109" s="49"/>
      <c r="Q109" s="49"/>
      <c r="R109" s="49"/>
      <c r="S109" s="49"/>
      <c r="T109" s="50"/>
      <c r="AT109" s="16" t="s">
        <v>152</v>
      </c>
      <c r="AU109" s="16" t="s">
        <v>78</v>
      </c>
    </row>
    <row r="110" spans="2:65" s="1" customFormat="1" ht="16.5" customHeight="1">
      <c r="B110" s="145"/>
      <c r="C110" s="146" t="s">
        <v>182</v>
      </c>
      <c r="D110" s="146" t="s">
        <v>145</v>
      </c>
      <c r="E110" s="147" t="s">
        <v>250</v>
      </c>
      <c r="F110" s="148" t="s">
        <v>251</v>
      </c>
      <c r="G110" s="149" t="s">
        <v>235</v>
      </c>
      <c r="H110" s="150">
        <v>7</v>
      </c>
      <c r="I110" s="151"/>
      <c r="J110" s="152">
        <f>ROUND(I110*H110,2)</f>
        <v>0</v>
      </c>
      <c r="K110" s="148" t="s">
        <v>149</v>
      </c>
      <c r="L110" s="30"/>
      <c r="M110" s="153" t="s">
        <v>1</v>
      </c>
      <c r="N110" s="154" t="s">
        <v>40</v>
      </c>
      <c r="O110" s="49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AR110" s="16" t="s">
        <v>150</v>
      </c>
      <c r="AT110" s="16" t="s">
        <v>145</v>
      </c>
      <c r="AU110" s="16" t="s">
        <v>78</v>
      </c>
      <c r="AY110" s="16" t="s">
        <v>143</v>
      </c>
      <c r="BE110" s="157">
        <f>IF(N110="základní",J110,0)</f>
        <v>0</v>
      </c>
      <c r="BF110" s="157">
        <f>IF(N110="snížená",J110,0)</f>
        <v>0</v>
      </c>
      <c r="BG110" s="157">
        <f>IF(N110="zákl. přenesená",J110,0)</f>
        <v>0</v>
      </c>
      <c r="BH110" s="157">
        <f>IF(N110="sníž. přenesená",J110,0)</f>
        <v>0</v>
      </c>
      <c r="BI110" s="157">
        <f>IF(N110="nulová",J110,0)</f>
        <v>0</v>
      </c>
      <c r="BJ110" s="16" t="s">
        <v>76</v>
      </c>
      <c r="BK110" s="157">
        <f>ROUND(I110*H110,2)</f>
        <v>0</v>
      </c>
      <c r="BL110" s="16" t="s">
        <v>150</v>
      </c>
      <c r="BM110" s="16" t="s">
        <v>252</v>
      </c>
    </row>
    <row r="111" spans="2:47" s="1" customFormat="1" ht="19.5">
      <c r="B111" s="30"/>
      <c r="D111" s="158" t="s">
        <v>152</v>
      </c>
      <c r="F111" s="159" t="s">
        <v>253</v>
      </c>
      <c r="I111" s="91"/>
      <c r="L111" s="30"/>
      <c r="M111" s="160"/>
      <c r="N111" s="49"/>
      <c r="O111" s="49"/>
      <c r="P111" s="49"/>
      <c r="Q111" s="49"/>
      <c r="R111" s="49"/>
      <c r="S111" s="49"/>
      <c r="T111" s="50"/>
      <c r="AT111" s="16" t="s">
        <v>152</v>
      </c>
      <c r="AU111" s="16" t="s">
        <v>78</v>
      </c>
    </row>
    <row r="112" spans="2:65" s="1" customFormat="1" ht="16.5" customHeight="1">
      <c r="B112" s="145"/>
      <c r="C112" s="146" t="s">
        <v>188</v>
      </c>
      <c r="D112" s="146" t="s">
        <v>145</v>
      </c>
      <c r="E112" s="147" t="s">
        <v>254</v>
      </c>
      <c r="F112" s="148" t="s">
        <v>255</v>
      </c>
      <c r="G112" s="149" t="s">
        <v>235</v>
      </c>
      <c r="H112" s="150">
        <v>2</v>
      </c>
      <c r="I112" s="151"/>
      <c r="J112" s="152">
        <f>ROUND(I112*H112,2)</f>
        <v>0</v>
      </c>
      <c r="K112" s="148" t="s">
        <v>149</v>
      </c>
      <c r="L112" s="30"/>
      <c r="M112" s="153" t="s">
        <v>1</v>
      </c>
      <c r="N112" s="154" t="s">
        <v>40</v>
      </c>
      <c r="O112" s="49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AR112" s="16" t="s">
        <v>150</v>
      </c>
      <c r="AT112" s="16" t="s">
        <v>145</v>
      </c>
      <c r="AU112" s="16" t="s">
        <v>78</v>
      </c>
      <c r="AY112" s="16" t="s">
        <v>143</v>
      </c>
      <c r="BE112" s="157">
        <f>IF(N112="základní",J112,0)</f>
        <v>0</v>
      </c>
      <c r="BF112" s="157">
        <f>IF(N112="snížená",J112,0)</f>
        <v>0</v>
      </c>
      <c r="BG112" s="157">
        <f>IF(N112="zákl. přenesená",J112,0)</f>
        <v>0</v>
      </c>
      <c r="BH112" s="157">
        <f>IF(N112="sníž. přenesená",J112,0)</f>
        <v>0</v>
      </c>
      <c r="BI112" s="157">
        <f>IF(N112="nulová",J112,0)</f>
        <v>0</v>
      </c>
      <c r="BJ112" s="16" t="s">
        <v>76</v>
      </c>
      <c r="BK112" s="157">
        <f>ROUND(I112*H112,2)</f>
        <v>0</v>
      </c>
      <c r="BL112" s="16" t="s">
        <v>150</v>
      </c>
      <c r="BM112" s="16" t="s">
        <v>256</v>
      </c>
    </row>
    <row r="113" spans="2:47" s="1" customFormat="1" ht="19.5">
      <c r="B113" s="30"/>
      <c r="D113" s="158" t="s">
        <v>152</v>
      </c>
      <c r="F113" s="159" t="s">
        <v>257</v>
      </c>
      <c r="I113" s="91"/>
      <c r="L113" s="30"/>
      <c r="M113" s="160"/>
      <c r="N113" s="49"/>
      <c r="O113" s="49"/>
      <c r="P113" s="49"/>
      <c r="Q113" s="49"/>
      <c r="R113" s="49"/>
      <c r="S113" s="49"/>
      <c r="T113" s="50"/>
      <c r="AT113" s="16" t="s">
        <v>152</v>
      </c>
      <c r="AU113" s="16" t="s">
        <v>78</v>
      </c>
    </row>
    <row r="114" spans="2:65" s="1" customFormat="1" ht="16.5" customHeight="1">
      <c r="B114" s="145"/>
      <c r="C114" s="146" t="s">
        <v>193</v>
      </c>
      <c r="D114" s="146" t="s">
        <v>145</v>
      </c>
      <c r="E114" s="147" t="s">
        <v>258</v>
      </c>
      <c r="F114" s="148" t="s">
        <v>259</v>
      </c>
      <c r="G114" s="149" t="s">
        <v>235</v>
      </c>
      <c r="H114" s="150">
        <v>21</v>
      </c>
      <c r="I114" s="151"/>
      <c r="J114" s="152">
        <f>ROUND(I114*H114,2)</f>
        <v>0</v>
      </c>
      <c r="K114" s="148" t="s">
        <v>149</v>
      </c>
      <c r="L114" s="30"/>
      <c r="M114" s="153" t="s">
        <v>1</v>
      </c>
      <c r="N114" s="154" t="s">
        <v>40</v>
      </c>
      <c r="O114" s="49"/>
      <c r="P114" s="155">
        <f>O114*H114</f>
        <v>0</v>
      </c>
      <c r="Q114" s="155">
        <v>0</v>
      </c>
      <c r="R114" s="155">
        <f>Q114*H114</f>
        <v>0</v>
      </c>
      <c r="S114" s="155">
        <v>0</v>
      </c>
      <c r="T114" s="156">
        <f>S114*H114</f>
        <v>0</v>
      </c>
      <c r="AR114" s="16" t="s">
        <v>150</v>
      </c>
      <c r="AT114" s="16" t="s">
        <v>145</v>
      </c>
      <c r="AU114" s="16" t="s">
        <v>78</v>
      </c>
      <c r="AY114" s="16" t="s">
        <v>143</v>
      </c>
      <c r="BE114" s="157">
        <f>IF(N114="základní",J114,0)</f>
        <v>0</v>
      </c>
      <c r="BF114" s="157">
        <f>IF(N114="snížená",J114,0)</f>
        <v>0</v>
      </c>
      <c r="BG114" s="157">
        <f>IF(N114="zákl. přenesená",J114,0)</f>
        <v>0</v>
      </c>
      <c r="BH114" s="157">
        <f>IF(N114="sníž. přenesená",J114,0)</f>
        <v>0</v>
      </c>
      <c r="BI114" s="157">
        <f>IF(N114="nulová",J114,0)</f>
        <v>0</v>
      </c>
      <c r="BJ114" s="16" t="s">
        <v>76</v>
      </c>
      <c r="BK114" s="157">
        <f>ROUND(I114*H114,2)</f>
        <v>0</v>
      </c>
      <c r="BL114" s="16" t="s">
        <v>150</v>
      </c>
      <c r="BM114" s="16" t="s">
        <v>260</v>
      </c>
    </row>
    <row r="115" spans="2:47" s="1" customFormat="1" ht="19.5">
      <c r="B115" s="30"/>
      <c r="D115" s="158" t="s">
        <v>152</v>
      </c>
      <c r="F115" s="159" t="s">
        <v>261</v>
      </c>
      <c r="I115" s="91"/>
      <c r="L115" s="30"/>
      <c r="M115" s="160"/>
      <c r="N115" s="49"/>
      <c r="O115" s="49"/>
      <c r="P115" s="49"/>
      <c r="Q115" s="49"/>
      <c r="R115" s="49"/>
      <c r="S115" s="49"/>
      <c r="T115" s="50"/>
      <c r="AT115" s="16" t="s">
        <v>152</v>
      </c>
      <c r="AU115" s="16" t="s">
        <v>78</v>
      </c>
    </row>
    <row r="116" spans="2:51" s="12" customFormat="1" ht="11.25">
      <c r="B116" s="162"/>
      <c r="D116" s="158" t="s">
        <v>156</v>
      </c>
      <c r="F116" s="164" t="s">
        <v>262</v>
      </c>
      <c r="H116" s="165">
        <v>21</v>
      </c>
      <c r="I116" s="166"/>
      <c r="L116" s="162"/>
      <c r="M116" s="167"/>
      <c r="N116" s="168"/>
      <c r="O116" s="168"/>
      <c r="P116" s="168"/>
      <c r="Q116" s="168"/>
      <c r="R116" s="168"/>
      <c r="S116" s="168"/>
      <c r="T116" s="169"/>
      <c r="AT116" s="163" t="s">
        <v>156</v>
      </c>
      <c r="AU116" s="163" t="s">
        <v>78</v>
      </c>
      <c r="AV116" s="12" t="s">
        <v>78</v>
      </c>
      <c r="AW116" s="12" t="s">
        <v>3</v>
      </c>
      <c r="AX116" s="12" t="s">
        <v>76</v>
      </c>
      <c r="AY116" s="163" t="s">
        <v>143</v>
      </c>
    </row>
    <row r="117" spans="2:65" s="1" customFormat="1" ht="16.5" customHeight="1">
      <c r="B117" s="145"/>
      <c r="C117" s="146" t="s">
        <v>198</v>
      </c>
      <c r="D117" s="146" t="s">
        <v>145</v>
      </c>
      <c r="E117" s="147" t="s">
        <v>263</v>
      </c>
      <c r="F117" s="148" t="s">
        <v>264</v>
      </c>
      <c r="G117" s="149" t="s">
        <v>235</v>
      </c>
      <c r="H117" s="150">
        <v>6</v>
      </c>
      <c r="I117" s="151"/>
      <c r="J117" s="152">
        <f>ROUND(I117*H117,2)</f>
        <v>0</v>
      </c>
      <c r="K117" s="148" t="s">
        <v>149</v>
      </c>
      <c r="L117" s="30"/>
      <c r="M117" s="153" t="s">
        <v>1</v>
      </c>
      <c r="N117" s="154" t="s">
        <v>40</v>
      </c>
      <c r="O117" s="49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AR117" s="16" t="s">
        <v>150</v>
      </c>
      <c r="AT117" s="16" t="s">
        <v>145</v>
      </c>
      <c r="AU117" s="16" t="s">
        <v>78</v>
      </c>
      <c r="AY117" s="16" t="s">
        <v>143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6" t="s">
        <v>76</v>
      </c>
      <c r="BK117" s="157">
        <f>ROUND(I117*H117,2)</f>
        <v>0</v>
      </c>
      <c r="BL117" s="16" t="s">
        <v>150</v>
      </c>
      <c r="BM117" s="16" t="s">
        <v>265</v>
      </c>
    </row>
    <row r="118" spans="2:47" s="1" customFormat="1" ht="19.5">
      <c r="B118" s="30"/>
      <c r="D118" s="158" t="s">
        <v>152</v>
      </c>
      <c r="F118" s="159" t="s">
        <v>266</v>
      </c>
      <c r="I118" s="91"/>
      <c r="L118" s="30"/>
      <c r="M118" s="160"/>
      <c r="N118" s="49"/>
      <c r="O118" s="49"/>
      <c r="P118" s="49"/>
      <c r="Q118" s="49"/>
      <c r="R118" s="49"/>
      <c r="S118" s="49"/>
      <c r="T118" s="50"/>
      <c r="AT118" s="16" t="s">
        <v>152</v>
      </c>
      <c r="AU118" s="16" t="s">
        <v>78</v>
      </c>
    </row>
    <row r="119" spans="2:51" s="12" customFormat="1" ht="11.25">
      <c r="B119" s="162"/>
      <c r="D119" s="158" t="s">
        <v>156</v>
      </c>
      <c r="F119" s="164" t="s">
        <v>267</v>
      </c>
      <c r="H119" s="165">
        <v>6</v>
      </c>
      <c r="I119" s="166"/>
      <c r="L119" s="162"/>
      <c r="M119" s="167"/>
      <c r="N119" s="168"/>
      <c r="O119" s="168"/>
      <c r="P119" s="168"/>
      <c r="Q119" s="168"/>
      <c r="R119" s="168"/>
      <c r="S119" s="168"/>
      <c r="T119" s="169"/>
      <c r="AT119" s="163" t="s">
        <v>156</v>
      </c>
      <c r="AU119" s="163" t="s">
        <v>78</v>
      </c>
      <c r="AV119" s="12" t="s">
        <v>78</v>
      </c>
      <c r="AW119" s="12" t="s">
        <v>3</v>
      </c>
      <c r="AX119" s="12" t="s">
        <v>76</v>
      </c>
      <c r="AY119" s="163" t="s">
        <v>143</v>
      </c>
    </row>
    <row r="120" spans="2:65" s="1" customFormat="1" ht="16.5" customHeight="1">
      <c r="B120" s="145"/>
      <c r="C120" s="146" t="s">
        <v>268</v>
      </c>
      <c r="D120" s="146" t="s">
        <v>145</v>
      </c>
      <c r="E120" s="147" t="s">
        <v>269</v>
      </c>
      <c r="F120" s="148" t="s">
        <v>270</v>
      </c>
      <c r="G120" s="149" t="s">
        <v>235</v>
      </c>
      <c r="H120" s="150">
        <v>7</v>
      </c>
      <c r="I120" s="151"/>
      <c r="J120" s="152">
        <f>ROUND(I120*H120,2)</f>
        <v>0</v>
      </c>
      <c r="K120" s="148" t="s">
        <v>149</v>
      </c>
      <c r="L120" s="30"/>
      <c r="M120" s="153" t="s">
        <v>1</v>
      </c>
      <c r="N120" s="154" t="s">
        <v>40</v>
      </c>
      <c r="O120" s="49"/>
      <c r="P120" s="155">
        <f>O120*H120</f>
        <v>0</v>
      </c>
      <c r="Q120" s="155">
        <v>0</v>
      </c>
      <c r="R120" s="155">
        <f>Q120*H120</f>
        <v>0</v>
      </c>
      <c r="S120" s="155">
        <v>0</v>
      </c>
      <c r="T120" s="156">
        <f>S120*H120</f>
        <v>0</v>
      </c>
      <c r="AR120" s="16" t="s">
        <v>150</v>
      </c>
      <c r="AT120" s="16" t="s">
        <v>145</v>
      </c>
      <c r="AU120" s="16" t="s">
        <v>78</v>
      </c>
      <c r="AY120" s="16" t="s">
        <v>143</v>
      </c>
      <c r="BE120" s="157">
        <f>IF(N120="základní",J120,0)</f>
        <v>0</v>
      </c>
      <c r="BF120" s="157">
        <f>IF(N120="snížená",J120,0)</f>
        <v>0</v>
      </c>
      <c r="BG120" s="157">
        <f>IF(N120="zákl. přenesená",J120,0)</f>
        <v>0</v>
      </c>
      <c r="BH120" s="157">
        <f>IF(N120="sníž. přenesená",J120,0)</f>
        <v>0</v>
      </c>
      <c r="BI120" s="157">
        <f>IF(N120="nulová",J120,0)</f>
        <v>0</v>
      </c>
      <c r="BJ120" s="16" t="s">
        <v>76</v>
      </c>
      <c r="BK120" s="157">
        <f>ROUND(I120*H120,2)</f>
        <v>0</v>
      </c>
      <c r="BL120" s="16" t="s">
        <v>150</v>
      </c>
      <c r="BM120" s="16" t="s">
        <v>271</v>
      </c>
    </row>
    <row r="121" spans="2:47" s="1" customFormat="1" ht="19.5">
      <c r="B121" s="30"/>
      <c r="D121" s="158" t="s">
        <v>152</v>
      </c>
      <c r="F121" s="159" t="s">
        <v>272</v>
      </c>
      <c r="I121" s="91"/>
      <c r="L121" s="30"/>
      <c r="M121" s="160"/>
      <c r="N121" s="49"/>
      <c r="O121" s="49"/>
      <c r="P121" s="49"/>
      <c r="Q121" s="49"/>
      <c r="R121" s="49"/>
      <c r="S121" s="49"/>
      <c r="T121" s="50"/>
      <c r="AT121" s="16" t="s">
        <v>152</v>
      </c>
      <c r="AU121" s="16" t="s">
        <v>78</v>
      </c>
    </row>
    <row r="122" spans="2:65" s="1" customFormat="1" ht="16.5" customHeight="1">
      <c r="B122" s="145"/>
      <c r="C122" s="146" t="s">
        <v>273</v>
      </c>
      <c r="D122" s="146" t="s">
        <v>145</v>
      </c>
      <c r="E122" s="147" t="s">
        <v>274</v>
      </c>
      <c r="F122" s="148" t="s">
        <v>275</v>
      </c>
      <c r="G122" s="149" t="s">
        <v>235</v>
      </c>
      <c r="H122" s="150">
        <v>2</v>
      </c>
      <c r="I122" s="151"/>
      <c r="J122" s="152">
        <f>ROUND(I122*H122,2)</f>
        <v>0</v>
      </c>
      <c r="K122" s="148" t="s">
        <v>149</v>
      </c>
      <c r="L122" s="30"/>
      <c r="M122" s="153" t="s">
        <v>1</v>
      </c>
      <c r="N122" s="154" t="s">
        <v>40</v>
      </c>
      <c r="O122" s="49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AR122" s="16" t="s">
        <v>150</v>
      </c>
      <c r="AT122" s="16" t="s">
        <v>145</v>
      </c>
      <c r="AU122" s="16" t="s">
        <v>78</v>
      </c>
      <c r="AY122" s="16" t="s">
        <v>143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6" t="s">
        <v>76</v>
      </c>
      <c r="BK122" s="157">
        <f>ROUND(I122*H122,2)</f>
        <v>0</v>
      </c>
      <c r="BL122" s="16" t="s">
        <v>150</v>
      </c>
      <c r="BM122" s="16" t="s">
        <v>276</v>
      </c>
    </row>
    <row r="123" spans="2:47" s="1" customFormat="1" ht="19.5">
      <c r="B123" s="30"/>
      <c r="D123" s="158" t="s">
        <v>152</v>
      </c>
      <c r="F123" s="159" t="s">
        <v>277</v>
      </c>
      <c r="I123" s="91"/>
      <c r="L123" s="30"/>
      <c r="M123" s="180"/>
      <c r="N123" s="181"/>
      <c r="O123" s="181"/>
      <c r="P123" s="181"/>
      <c r="Q123" s="181"/>
      <c r="R123" s="181"/>
      <c r="S123" s="181"/>
      <c r="T123" s="182"/>
      <c r="AT123" s="16" t="s">
        <v>152</v>
      </c>
      <c r="AU123" s="16" t="s">
        <v>78</v>
      </c>
    </row>
    <row r="124" spans="2:12" s="1" customFormat="1" ht="6.95" customHeight="1">
      <c r="B124" s="39"/>
      <c r="C124" s="40"/>
      <c r="D124" s="40"/>
      <c r="E124" s="40"/>
      <c r="F124" s="40"/>
      <c r="G124" s="40"/>
      <c r="H124" s="40"/>
      <c r="I124" s="107"/>
      <c r="J124" s="40"/>
      <c r="K124" s="40"/>
      <c r="L124" s="30"/>
    </row>
  </sheetData>
  <autoFilter ref="C86:K123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105</v>
      </c>
    </row>
    <row r="3" spans="2:46" ht="6.95" customHeight="1">
      <c r="B3" s="17"/>
      <c r="C3" s="18"/>
      <c r="D3" s="18"/>
      <c r="E3" s="18"/>
      <c r="F3" s="18"/>
      <c r="G3" s="18"/>
      <c r="H3" s="18"/>
      <c r="I3" s="90"/>
      <c r="J3" s="18"/>
      <c r="K3" s="18"/>
      <c r="L3" s="19"/>
      <c r="AT3" s="16" t="s">
        <v>78</v>
      </c>
    </row>
    <row r="4" spans="2:46" ht="24.95" customHeight="1">
      <c r="B4" s="19"/>
      <c r="D4" s="20" t="s">
        <v>114</v>
      </c>
      <c r="L4" s="19"/>
      <c r="M4" s="21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45" t="str">
        <f>'Rekapitulace stavby'!K6</f>
        <v>Nelešovický potok, Nelešovice – Rekonstrukce opěrných zdí</v>
      </c>
      <c r="F7" s="246"/>
      <c r="G7" s="246"/>
      <c r="H7" s="246"/>
      <c r="L7" s="19"/>
    </row>
    <row r="8" spans="2:12" ht="11.25">
      <c r="B8" s="19"/>
      <c r="D8" s="25" t="s">
        <v>115</v>
      </c>
      <c r="L8" s="19"/>
    </row>
    <row r="9" spans="2:12" ht="16.5" customHeight="1">
      <c r="B9" s="19"/>
      <c r="E9" s="245" t="s">
        <v>278</v>
      </c>
      <c r="F9" s="213"/>
      <c r="G9" s="213"/>
      <c r="H9" s="213"/>
      <c r="L9" s="19"/>
    </row>
    <row r="10" spans="2:12" ht="12" customHeight="1">
      <c r="B10" s="19"/>
      <c r="D10" s="25" t="s">
        <v>117</v>
      </c>
      <c r="L10" s="19"/>
    </row>
    <row r="11" spans="2:12" s="1" customFormat="1" ht="16.5" customHeight="1">
      <c r="B11" s="30"/>
      <c r="E11" s="246" t="s">
        <v>118</v>
      </c>
      <c r="F11" s="219"/>
      <c r="G11" s="219"/>
      <c r="H11" s="219"/>
      <c r="I11" s="91"/>
      <c r="L11" s="30"/>
    </row>
    <row r="12" spans="2:12" s="1" customFormat="1" ht="12" customHeight="1">
      <c r="B12" s="30"/>
      <c r="D12" s="25" t="s">
        <v>119</v>
      </c>
      <c r="I12" s="91"/>
      <c r="L12" s="30"/>
    </row>
    <row r="13" spans="2:12" s="1" customFormat="1" ht="36.95" customHeight="1">
      <c r="B13" s="30"/>
      <c r="E13" s="220" t="s">
        <v>120</v>
      </c>
      <c r="F13" s="219"/>
      <c r="G13" s="219"/>
      <c r="H13" s="219"/>
      <c r="I13" s="91"/>
      <c r="L13" s="30"/>
    </row>
    <row r="14" spans="2:12" s="1" customFormat="1" ht="11.25">
      <c r="B14" s="30"/>
      <c r="I14" s="91"/>
      <c r="L14" s="30"/>
    </row>
    <row r="15" spans="2:12" s="1" customFormat="1" ht="12" customHeight="1">
      <c r="B15" s="30"/>
      <c r="D15" s="25" t="s">
        <v>18</v>
      </c>
      <c r="F15" s="16" t="s">
        <v>1</v>
      </c>
      <c r="I15" s="92" t="s">
        <v>19</v>
      </c>
      <c r="J15" s="16" t="s">
        <v>1</v>
      </c>
      <c r="L15" s="30"/>
    </row>
    <row r="16" spans="2:12" s="1" customFormat="1" ht="12" customHeight="1">
      <c r="B16" s="30"/>
      <c r="D16" s="25" t="s">
        <v>20</v>
      </c>
      <c r="F16" s="16" t="s">
        <v>21</v>
      </c>
      <c r="I16" s="92" t="s">
        <v>22</v>
      </c>
      <c r="J16" s="46" t="str">
        <f>'Rekapitulace stavby'!AN8</f>
        <v>29. 4. 2019</v>
      </c>
      <c r="L16" s="30"/>
    </row>
    <row r="17" spans="2:12" s="1" customFormat="1" ht="10.9" customHeight="1">
      <c r="B17" s="30"/>
      <c r="I17" s="91"/>
      <c r="L17" s="30"/>
    </row>
    <row r="18" spans="2:12" s="1" customFormat="1" ht="12" customHeight="1">
      <c r="B18" s="30"/>
      <c r="D18" s="25" t="s">
        <v>24</v>
      </c>
      <c r="I18" s="92" t="s">
        <v>25</v>
      </c>
      <c r="J18" s="16" t="s">
        <v>1</v>
      </c>
      <c r="L18" s="30"/>
    </row>
    <row r="19" spans="2:12" s="1" customFormat="1" ht="18" customHeight="1">
      <c r="B19" s="30"/>
      <c r="E19" s="16" t="s">
        <v>26</v>
      </c>
      <c r="I19" s="92" t="s">
        <v>27</v>
      </c>
      <c r="J19" s="16" t="s">
        <v>1</v>
      </c>
      <c r="L19" s="30"/>
    </row>
    <row r="20" spans="2:12" s="1" customFormat="1" ht="6.95" customHeight="1">
      <c r="B20" s="30"/>
      <c r="I20" s="91"/>
      <c r="L20" s="30"/>
    </row>
    <row r="21" spans="2:12" s="1" customFormat="1" ht="12" customHeight="1">
      <c r="B21" s="30"/>
      <c r="D21" s="25" t="s">
        <v>28</v>
      </c>
      <c r="I21" s="92" t="s">
        <v>25</v>
      </c>
      <c r="J21" s="26" t="str">
        <f>'Rekapitulace stavby'!AN13</f>
        <v>Vyplň údaj</v>
      </c>
      <c r="L21" s="30"/>
    </row>
    <row r="22" spans="2:12" s="1" customFormat="1" ht="18" customHeight="1">
      <c r="B22" s="30"/>
      <c r="E22" s="247" t="str">
        <f>'Rekapitulace stavby'!E14</f>
        <v>Vyplň údaj</v>
      </c>
      <c r="F22" s="223"/>
      <c r="G22" s="223"/>
      <c r="H22" s="223"/>
      <c r="I22" s="92" t="s">
        <v>27</v>
      </c>
      <c r="J22" s="26" t="str">
        <f>'Rekapitulace stavby'!AN14</f>
        <v>Vyplň údaj</v>
      </c>
      <c r="L22" s="30"/>
    </row>
    <row r="23" spans="2:12" s="1" customFormat="1" ht="6.95" customHeight="1">
      <c r="B23" s="30"/>
      <c r="I23" s="91"/>
      <c r="L23" s="30"/>
    </row>
    <row r="24" spans="2:12" s="1" customFormat="1" ht="12" customHeight="1">
      <c r="B24" s="30"/>
      <c r="D24" s="25" t="s">
        <v>30</v>
      </c>
      <c r="I24" s="92" t="s">
        <v>25</v>
      </c>
      <c r="J24" s="16" t="s">
        <v>1</v>
      </c>
      <c r="L24" s="30"/>
    </row>
    <row r="25" spans="2:12" s="1" customFormat="1" ht="18" customHeight="1">
      <c r="B25" s="30"/>
      <c r="E25" s="16" t="s">
        <v>31</v>
      </c>
      <c r="I25" s="92" t="s">
        <v>27</v>
      </c>
      <c r="J25" s="16" t="s">
        <v>1</v>
      </c>
      <c r="L25" s="30"/>
    </row>
    <row r="26" spans="2:12" s="1" customFormat="1" ht="6.95" customHeight="1">
      <c r="B26" s="30"/>
      <c r="I26" s="91"/>
      <c r="L26" s="30"/>
    </row>
    <row r="27" spans="2:12" s="1" customFormat="1" ht="12" customHeight="1">
      <c r="B27" s="30"/>
      <c r="D27" s="25" t="s">
        <v>33</v>
      </c>
      <c r="I27" s="92" t="s">
        <v>25</v>
      </c>
      <c r="J27" s="16" t="str">
        <f>IF('Rekapitulace stavby'!AN19="","",'Rekapitulace stavby'!AN19)</f>
        <v/>
      </c>
      <c r="L27" s="30"/>
    </row>
    <row r="28" spans="2:12" s="1" customFormat="1" ht="18" customHeight="1">
      <c r="B28" s="30"/>
      <c r="E28" s="16" t="str">
        <f>IF('Rekapitulace stavby'!E20="","",'Rekapitulace stavby'!E20)</f>
        <v xml:space="preserve"> </v>
      </c>
      <c r="I28" s="92" t="s">
        <v>27</v>
      </c>
      <c r="J28" s="16" t="str">
        <f>IF('Rekapitulace stavby'!AN20="","",'Rekapitulace stavby'!AN20)</f>
        <v/>
      </c>
      <c r="L28" s="30"/>
    </row>
    <row r="29" spans="2:12" s="1" customFormat="1" ht="6.95" customHeight="1">
      <c r="B29" s="30"/>
      <c r="I29" s="91"/>
      <c r="L29" s="30"/>
    </row>
    <row r="30" spans="2:12" s="1" customFormat="1" ht="12" customHeight="1">
      <c r="B30" s="30"/>
      <c r="D30" s="25" t="s">
        <v>34</v>
      </c>
      <c r="I30" s="91"/>
      <c r="L30" s="30"/>
    </row>
    <row r="31" spans="2:12" s="7" customFormat="1" ht="16.5" customHeight="1">
      <c r="B31" s="93"/>
      <c r="E31" s="227" t="s">
        <v>1</v>
      </c>
      <c r="F31" s="227"/>
      <c r="G31" s="227"/>
      <c r="H31" s="227"/>
      <c r="I31" s="94"/>
      <c r="L31" s="93"/>
    </row>
    <row r="32" spans="2:12" s="1" customFormat="1" ht="6.95" customHeight="1">
      <c r="B32" s="30"/>
      <c r="I32" s="91"/>
      <c r="L32" s="30"/>
    </row>
    <row r="33" spans="2:12" s="1" customFormat="1" ht="6.95" customHeight="1">
      <c r="B33" s="30"/>
      <c r="D33" s="47"/>
      <c r="E33" s="47"/>
      <c r="F33" s="47"/>
      <c r="G33" s="47"/>
      <c r="H33" s="47"/>
      <c r="I33" s="95"/>
      <c r="J33" s="47"/>
      <c r="K33" s="47"/>
      <c r="L33" s="30"/>
    </row>
    <row r="34" spans="2:12" s="1" customFormat="1" ht="25.35" customHeight="1">
      <c r="B34" s="30"/>
      <c r="D34" s="96" t="s">
        <v>35</v>
      </c>
      <c r="I34" s="91"/>
      <c r="J34" s="60">
        <f>ROUND(J97,2)</f>
        <v>0</v>
      </c>
      <c r="L34" s="30"/>
    </row>
    <row r="35" spans="2:12" s="1" customFormat="1" ht="6.95" customHeight="1">
      <c r="B35" s="30"/>
      <c r="D35" s="47"/>
      <c r="E35" s="47"/>
      <c r="F35" s="47"/>
      <c r="G35" s="47"/>
      <c r="H35" s="47"/>
      <c r="I35" s="95"/>
      <c r="J35" s="47"/>
      <c r="K35" s="47"/>
      <c r="L35" s="30"/>
    </row>
    <row r="36" spans="2:12" s="1" customFormat="1" ht="14.45" customHeight="1">
      <c r="B36" s="30"/>
      <c r="F36" s="33" t="s">
        <v>37</v>
      </c>
      <c r="I36" s="97" t="s">
        <v>36</v>
      </c>
      <c r="J36" s="33" t="s">
        <v>38</v>
      </c>
      <c r="L36" s="30"/>
    </row>
    <row r="37" spans="2:12" s="1" customFormat="1" ht="14.45" customHeight="1">
      <c r="B37" s="30"/>
      <c r="D37" s="25" t="s">
        <v>39</v>
      </c>
      <c r="E37" s="25" t="s">
        <v>40</v>
      </c>
      <c r="F37" s="98">
        <f>ROUND((SUM(BE97:BE177)),2)</f>
        <v>0</v>
      </c>
      <c r="I37" s="99">
        <v>0.21</v>
      </c>
      <c r="J37" s="98">
        <f>ROUND(((SUM(BE97:BE177))*I37),2)</f>
        <v>0</v>
      </c>
      <c r="L37" s="30"/>
    </row>
    <row r="38" spans="2:12" s="1" customFormat="1" ht="14.45" customHeight="1">
      <c r="B38" s="30"/>
      <c r="E38" s="25" t="s">
        <v>41</v>
      </c>
      <c r="F38" s="98">
        <f>ROUND((SUM(BF97:BF177)),2)</f>
        <v>0</v>
      </c>
      <c r="I38" s="99">
        <v>0.15</v>
      </c>
      <c r="J38" s="98">
        <f>ROUND(((SUM(BF97:BF177))*I38),2)</f>
        <v>0</v>
      </c>
      <c r="L38" s="30"/>
    </row>
    <row r="39" spans="2:12" s="1" customFormat="1" ht="14.45" customHeight="1" hidden="1">
      <c r="B39" s="30"/>
      <c r="E39" s="25" t="s">
        <v>42</v>
      </c>
      <c r="F39" s="98">
        <f>ROUND((SUM(BG97:BG177)),2)</f>
        <v>0</v>
      </c>
      <c r="I39" s="99">
        <v>0.21</v>
      </c>
      <c r="J39" s="98">
        <f>0</f>
        <v>0</v>
      </c>
      <c r="L39" s="30"/>
    </row>
    <row r="40" spans="2:12" s="1" customFormat="1" ht="14.45" customHeight="1" hidden="1">
      <c r="B40" s="30"/>
      <c r="E40" s="25" t="s">
        <v>43</v>
      </c>
      <c r="F40" s="98">
        <f>ROUND((SUM(BH97:BH177)),2)</f>
        <v>0</v>
      </c>
      <c r="I40" s="99">
        <v>0.15</v>
      </c>
      <c r="J40" s="98">
        <f>0</f>
        <v>0</v>
      </c>
      <c r="L40" s="30"/>
    </row>
    <row r="41" spans="2:12" s="1" customFormat="1" ht="14.45" customHeight="1" hidden="1">
      <c r="B41" s="30"/>
      <c r="E41" s="25" t="s">
        <v>44</v>
      </c>
      <c r="F41" s="98">
        <f>ROUND((SUM(BI97:BI177)),2)</f>
        <v>0</v>
      </c>
      <c r="I41" s="99">
        <v>0</v>
      </c>
      <c r="J41" s="98">
        <f>0</f>
        <v>0</v>
      </c>
      <c r="L41" s="30"/>
    </row>
    <row r="42" spans="2:12" s="1" customFormat="1" ht="6.95" customHeight="1">
      <c r="B42" s="30"/>
      <c r="I42" s="91"/>
      <c r="L42" s="30"/>
    </row>
    <row r="43" spans="2:12" s="1" customFormat="1" ht="25.35" customHeight="1">
      <c r="B43" s="30"/>
      <c r="C43" s="100"/>
      <c r="D43" s="101" t="s">
        <v>45</v>
      </c>
      <c r="E43" s="51"/>
      <c r="F43" s="51"/>
      <c r="G43" s="102" t="s">
        <v>46</v>
      </c>
      <c r="H43" s="103" t="s">
        <v>47</v>
      </c>
      <c r="I43" s="104"/>
      <c r="J43" s="105">
        <f>SUM(J34:J41)</f>
        <v>0</v>
      </c>
      <c r="K43" s="106"/>
      <c r="L43" s="30"/>
    </row>
    <row r="44" spans="2:12" s="1" customFormat="1" ht="14.45" customHeight="1">
      <c r="B44" s="39"/>
      <c r="C44" s="40"/>
      <c r="D44" s="40"/>
      <c r="E44" s="40"/>
      <c r="F44" s="40"/>
      <c r="G44" s="40"/>
      <c r="H44" s="40"/>
      <c r="I44" s="107"/>
      <c r="J44" s="40"/>
      <c r="K44" s="40"/>
      <c r="L44" s="30"/>
    </row>
    <row r="48" spans="2:12" s="1" customFormat="1" ht="6.95" customHeight="1">
      <c r="B48" s="41"/>
      <c r="C48" s="42"/>
      <c r="D48" s="42"/>
      <c r="E48" s="42"/>
      <c r="F48" s="42"/>
      <c r="G48" s="42"/>
      <c r="H48" s="42"/>
      <c r="I48" s="108"/>
      <c r="J48" s="42"/>
      <c r="K48" s="42"/>
      <c r="L48" s="30"/>
    </row>
    <row r="49" spans="2:12" s="1" customFormat="1" ht="24.95" customHeight="1">
      <c r="B49" s="30"/>
      <c r="C49" s="20" t="s">
        <v>121</v>
      </c>
      <c r="I49" s="91"/>
      <c r="L49" s="30"/>
    </row>
    <row r="50" spans="2:12" s="1" customFormat="1" ht="6.95" customHeight="1">
      <c r="B50" s="30"/>
      <c r="I50" s="91"/>
      <c r="L50" s="30"/>
    </row>
    <row r="51" spans="2:12" s="1" customFormat="1" ht="12" customHeight="1">
      <c r="B51" s="30"/>
      <c r="C51" s="25" t="s">
        <v>16</v>
      </c>
      <c r="I51" s="91"/>
      <c r="L51" s="30"/>
    </row>
    <row r="52" spans="2:12" s="1" customFormat="1" ht="16.5" customHeight="1">
      <c r="B52" s="30"/>
      <c r="E52" s="245" t="str">
        <f>E7</f>
        <v>Nelešovický potok, Nelešovice – Rekonstrukce opěrných zdí</v>
      </c>
      <c r="F52" s="246"/>
      <c r="G52" s="246"/>
      <c r="H52" s="246"/>
      <c r="I52" s="91"/>
      <c r="L52" s="30"/>
    </row>
    <row r="53" spans="2:12" ht="12" customHeight="1">
      <c r="B53" s="19"/>
      <c r="C53" s="25" t="s">
        <v>115</v>
      </c>
      <c r="L53" s="19"/>
    </row>
    <row r="54" spans="2:12" ht="16.5" customHeight="1">
      <c r="B54" s="19"/>
      <c r="E54" s="245" t="s">
        <v>278</v>
      </c>
      <c r="F54" s="213"/>
      <c r="G54" s="213"/>
      <c r="H54" s="213"/>
      <c r="L54" s="19"/>
    </row>
    <row r="55" spans="2:12" ht="12" customHeight="1">
      <c r="B55" s="19"/>
      <c r="C55" s="25" t="s">
        <v>117</v>
      </c>
      <c r="L55" s="19"/>
    </row>
    <row r="56" spans="2:12" s="1" customFormat="1" ht="16.5" customHeight="1">
      <c r="B56" s="30"/>
      <c r="E56" s="246" t="s">
        <v>118</v>
      </c>
      <c r="F56" s="219"/>
      <c r="G56" s="219"/>
      <c r="H56" s="219"/>
      <c r="I56" s="91"/>
      <c r="L56" s="30"/>
    </row>
    <row r="57" spans="2:12" s="1" customFormat="1" ht="12" customHeight="1">
      <c r="B57" s="30"/>
      <c r="C57" s="25" t="s">
        <v>119</v>
      </c>
      <c r="I57" s="91"/>
      <c r="L57" s="30"/>
    </row>
    <row r="58" spans="2:12" s="1" customFormat="1" ht="16.5" customHeight="1">
      <c r="B58" s="30"/>
      <c r="E58" s="220" t="str">
        <f>E13</f>
        <v>0001 - SO 01a Otevřená úprava koryta</v>
      </c>
      <c r="F58" s="219"/>
      <c r="G58" s="219"/>
      <c r="H58" s="219"/>
      <c r="I58" s="91"/>
      <c r="L58" s="30"/>
    </row>
    <row r="59" spans="2:12" s="1" customFormat="1" ht="6.95" customHeight="1">
      <c r="B59" s="30"/>
      <c r="I59" s="91"/>
      <c r="L59" s="30"/>
    </row>
    <row r="60" spans="2:12" s="1" customFormat="1" ht="12" customHeight="1">
      <c r="B60" s="30"/>
      <c r="C60" s="25" t="s">
        <v>20</v>
      </c>
      <c r="F60" s="16" t="str">
        <f>F16</f>
        <v xml:space="preserve"> </v>
      </c>
      <c r="I60" s="92" t="s">
        <v>22</v>
      </c>
      <c r="J60" s="46" t="str">
        <f>IF(J16="","",J16)</f>
        <v>29. 4. 2019</v>
      </c>
      <c r="L60" s="30"/>
    </row>
    <row r="61" spans="2:12" s="1" customFormat="1" ht="6.95" customHeight="1">
      <c r="B61" s="30"/>
      <c r="I61" s="91"/>
      <c r="L61" s="30"/>
    </row>
    <row r="62" spans="2:12" s="1" customFormat="1" ht="24.95" customHeight="1">
      <c r="B62" s="30"/>
      <c r="C62" s="25" t="s">
        <v>24</v>
      </c>
      <c r="F62" s="16" t="str">
        <f>E19</f>
        <v>Povodí Morav, s.p.</v>
      </c>
      <c r="I62" s="92" t="s">
        <v>30</v>
      </c>
      <c r="J62" s="28" t="str">
        <f>E25</f>
        <v>Sweco Hydroprojekt a.s., divize Morava</v>
      </c>
      <c r="L62" s="30"/>
    </row>
    <row r="63" spans="2:12" s="1" customFormat="1" ht="13.7" customHeight="1">
      <c r="B63" s="30"/>
      <c r="C63" s="25" t="s">
        <v>28</v>
      </c>
      <c r="F63" s="16" t="str">
        <f>IF(E22="","",E22)</f>
        <v>Vyplň údaj</v>
      </c>
      <c r="I63" s="92" t="s">
        <v>33</v>
      </c>
      <c r="J63" s="28" t="str">
        <f>E28</f>
        <v xml:space="preserve"> </v>
      </c>
      <c r="L63" s="30"/>
    </row>
    <row r="64" spans="2:12" s="1" customFormat="1" ht="10.35" customHeight="1">
      <c r="B64" s="30"/>
      <c r="I64" s="91"/>
      <c r="L64" s="30"/>
    </row>
    <row r="65" spans="2:12" s="1" customFormat="1" ht="29.25" customHeight="1">
      <c r="B65" s="30"/>
      <c r="C65" s="109" t="s">
        <v>122</v>
      </c>
      <c r="D65" s="100"/>
      <c r="E65" s="100"/>
      <c r="F65" s="100"/>
      <c r="G65" s="100"/>
      <c r="H65" s="100"/>
      <c r="I65" s="110"/>
      <c r="J65" s="111" t="s">
        <v>123</v>
      </c>
      <c r="K65" s="100"/>
      <c r="L65" s="30"/>
    </row>
    <row r="66" spans="2:12" s="1" customFormat="1" ht="10.35" customHeight="1">
      <c r="B66" s="30"/>
      <c r="I66" s="91"/>
      <c r="L66" s="30"/>
    </row>
    <row r="67" spans="2:47" s="1" customFormat="1" ht="22.9" customHeight="1">
      <c r="B67" s="30"/>
      <c r="C67" s="112" t="s">
        <v>124</v>
      </c>
      <c r="I67" s="91"/>
      <c r="J67" s="60">
        <f>J97</f>
        <v>0</v>
      </c>
      <c r="L67" s="30"/>
      <c r="AU67" s="16" t="s">
        <v>125</v>
      </c>
    </row>
    <row r="68" spans="2:12" s="8" customFormat="1" ht="24.95" customHeight="1">
      <c r="B68" s="113"/>
      <c r="D68" s="114" t="s">
        <v>126</v>
      </c>
      <c r="E68" s="115"/>
      <c r="F68" s="115"/>
      <c r="G68" s="115"/>
      <c r="H68" s="115"/>
      <c r="I68" s="116"/>
      <c r="J68" s="117">
        <f>J98</f>
        <v>0</v>
      </c>
      <c r="L68" s="113"/>
    </row>
    <row r="69" spans="2:12" s="9" customFormat="1" ht="19.9" customHeight="1">
      <c r="B69" s="118"/>
      <c r="D69" s="119" t="s">
        <v>127</v>
      </c>
      <c r="E69" s="120"/>
      <c r="F69" s="120"/>
      <c r="G69" s="120"/>
      <c r="H69" s="120"/>
      <c r="I69" s="121"/>
      <c r="J69" s="122">
        <f>J99</f>
        <v>0</v>
      </c>
      <c r="L69" s="118"/>
    </row>
    <row r="70" spans="2:12" s="9" customFormat="1" ht="19.9" customHeight="1">
      <c r="B70" s="118"/>
      <c r="D70" s="119" t="s">
        <v>279</v>
      </c>
      <c r="E70" s="120"/>
      <c r="F70" s="120"/>
      <c r="G70" s="120"/>
      <c r="H70" s="120"/>
      <c r="I70" s="121"/>
      <c r="J70" s="122">
        <f>J160</f>
        <v>0</v>
      </c>
      <c r="L70" s="118"/>
    </row>
    <row r="71" spans="2:12" s="9" customFormat="1" ht="19.9" customHeight="1">
      <c r="B71" s="118"/>
      <c r="D71" s="119" t="s">
        <v>280</v>
      </c>
      <c r="E71" s="120"/>
      <c r="F71" s="120"/>
      <c r="G71" s="120"/>
      <c r="H71" s="120"/>
      <c r="I71" s="121"/>
      <c r="J71" s="122">
        <f>J166</f>
        <v>0</v>
      </c>
      <c r="L71" s="118"/>
    </row>
    <row r="72" spans="2:12" s="9" customFormat="1" ht="19.9" customHeight="1">
      <c r="B72" s="118"/>
      <c r="D72" s="119" t="s">
        <v>281</v>
      </c>
      <c r="E72" s="120"/>
      <c r="F72" s="120"/>
      <c r="G72" s="120"/>
      <c r="H72" s="120"/>
      <c r="I72" s="121"/>
      <c r="J72" s="122">
        <f>J172</f>
        <v>0</v>
      </c>
      <c r="L72" s="118"/>
    </row>
    <row r="73" spans="2:12" s="9" customFormat="1" ht="19.9" customHeight="1">
      <c r="B73" s="118"/>
      <c r="D73" s="119" t="s">
        <v>282</v>
      </c>
      <c r="E73" s="120"/>
      <c r="F73" s="120"/>
      <c r="G73" s="120"/>
      <c r="H73" s="120"/>
      <c r="I73" s="121"/>
      <c r="J73" s="122">
        <f>J175</f>
        <v>0</v>
      </c>
      <c r="L73" s="118"/>
    </row>
    <row r="74" spans="2:12" s="1" customFormat="1" ht="21.75" customHeight="1">
      <c r="B74" s="30"/>
      <c r="I74" s="91"/>
      <c r="L74" s="30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07"/>
      <c r="J75" s="40"/>
      <c r="K75" s="40"/>
      <c r="L75" s="30"/>
    </row>
    <row r="79" spans="2:12" s="1" customFormat="1" ht="6.95" customHeight="1">
      <c r="B79" s="41"/>
      <c r="C79" s="42"/>
      <c r="D79" s="42"/>
      <c r="E79" s="42"/>
      <c r="F79" s="42"/>
      <c r="G79" s="42"/>
      <c r="H79" s="42"/>
      <c r="I79" s="108"/>
      <c r="J79" s="42"/>
      <c r="K79" s="42"/>
      <c r="L79" s="30"/>
    </row>
    <row r="80" spans="2:12" s="1" customFormat="1" ht="24.95" customHeight="1">
      <c r="B80" s="30"/>
      <c r="C80" s="20" t="s">
        <v>128</v>
      </c>
      <c r="I80" s="91"/>
      <c r="L80" s="30"/>
    </row>
    <row r="81" spans="2:12" s="1" customFormat="1" ht="6.95" customHeight="1">
      <c r="B81" s="30"/>
      <c r="I81" s="91"/>
      <c r="L81" s="30"/>
    </row>
    <row r="82" spans="2:12" s="1" customFormat="1" ht="12" customHeight="1">
      <c r="B82" s="30"/>
      <c r="C82" s="25" t="s">
        <v>16</v>
      </c>
      <c r="I82" s="91"/>
      <c r="L82" s="30"/>
    </row>
    <row r="83" spans="2:12" s="1" customFormat="1" ht="16.5" customHeight="1">
      <c r="B83" s="30"/>
      <c r="E83" s="245" t="str">
        <f>E7</f>
        <v>Nelešovický potok, Nelešovice – Rekonstrukce opěrných zdí</v>
      </c>
      <c r="F83" s="246"/>
      <c r="G83" s="246"/>
      <c r="H83" s="246"/>
      <c r="I83" s="91"/>
      <c r="L83" s="30"/>
    </row>
    <row r="84" spans="2:12" ht="12" customHeight="1">
      <c r="B84" s="19"/>
      <c r="C84" s="25" t="s">
        <v>115</v>
      </c>
      <c r="L84" s="19"/>
    </row>
    <row r="85" spans="2:12" ht="16.5" customHeight="1">
      <c r="B85" s="19"/>
      <c r="E85" s="245" t="s">
        <v>278</v>
      </c>
      <c r="F85" s="213"/>
      <c r="G85" s="213"/>
      <c r="H85" s="213"/>
      <c r="L85" s="19"/>
    </row>
    <row r="86" spans="2:12" ht="12" customHeight="1">
      <c r="B86" s="19"/>
      <c r="C86" s="25" t="s">
        <v>117</v>
      </c>
      <c r="L86" s="19"/>
    </row>
    <row r="87" spans="2:12" s="1" customFormat="1" ht="16.5" customHeight="1">
      <c r="B87" s="30"/>
      <c r="E87" s="246" t="s">
        <v>118</v>
      </c>
      <c r="F87" s="219"/>
      <c r="G87" s="219"/>
      <c r="H87" s="219"/>
      <c r="I87" s="91"/>
      <c r="L87" s="30"/>
    </row>
    <row r="88" spans="2:12" s="1" customFormat="1" ht="12" customHeight="1">
      <c r="B88" s="30"/>
      <c r="C88" s="25" t="s">
        <v>119</v>
      </c>
      <c r="I88" s="91"/>
      <c r="L88" s="30"/>
    </row>
    <row r="89" spans="2:12" s="1" customFormat="1" ht="16.5" customHeight="1">
      <c r="B89" s="30"/>
      <c r="E89" s="220" t="str">
        <f>E13</f>
        <v>0001 - SO 01a Otevřená úprava koryta</v>
      </c>
      <c r="F89" s="219"/>
      <c r="G89" s="219"/>
      <c r="H89" s="219"/>
      <c r="I89" s="91"/>
      <c r="L89" s="30"/>
    </row>
    <row r="90" spans="2:12" s="1" customFormat="1" ht="6.95" customHeight="1">
      <c r="B90" s="30"/>
      <c r="I90" s="91"/>
      <c r="L90" s="30"/>
    </row>
    <row r="91" spans="2:12" s="1" customFormat="1" ht="12" customHeight="1">
      <c r="B91" s="30"/>
      <c r="C91" s="25" t="s">
        <v>20</v>
      </c>
      <c r="F91" s="16" t="str">
        <f>F16</f>
        <v xml:space="preserve"> </v>
      </c>
      <c r="I91" s="92" t="s">
        <v>22</v>
      </c>
      <c r="J91" s="46" t="str">
        <f>IF(J16="","",J16)</f>
        <v>29. 4. 2019</v>
      </c>
      <c r="L91" s="30"/>
    </row>
    <row r="92" spans="2:12" s="1" customFormat="1" ht="6.95" customHeight="1">
      <c r="B92" s="30"/>
      <c r="I92" s="91"/>
      <c r="L92" s="30"/>
    </row>
    <row r="93" spans="2:12" s="1" customFormat="1" ht="24.95" customHeight="1">
      <c r="B93" s="30"/>
      <c r="C93" s="25" t="s">
        <v>24</v>
      </c>
      <c r="F93" s="16" t="str">
        <f>E19</f>
        <v>Povodí Morav, s.p.</v>
      </c>
      <c r="I93" s="92" t="s">
        <v>30</v>
      </c>
      <c r="J93" s="28" t="str">
        <f>E25</f>
        <v>Sweco Hydroprojekt a.s., divize Morava</v>
      </c>
      <c r="L93" s="30"/>
    </row>
    <row r="94" spans="2:12" s="1" customFormat="1" ht="13.7" customHeight="1">
      <c r="B94" s="30"/>
      <c r="C94" s="25" t="s">
        <v>28</v>
      </c>
      <c r="F94" s="16" t="str">
        <f>IF(E22="","",E22)</f>
        <v>Vyplň údaj</v>
      </c>
      <c r="I94" s="92" t="s">
        <v>33</v>
      </c>
      <c r="J94" s="28" t="str">
        <f>E28</f>
        <v xml:space="preserve"> </v>
      </c>
      <c r="L94" s="30"/>
    </row>
    <row r="95" spans="2:12" s="1" customFormat="1" ht="10.35" customHeight="1">
      <c r="B95" s="30"/>
      <c r="I95" s="91"/>
      <c r="L95" s="30"/>
    </row>
    <row r="96" spans="2:20" s="10" customFormat="1" ht="29.25" customHeight="1">
      <c r="B96" s="123"/>
      <c r="C96" s="124" t="s">
        <v>129</v>
      </c>
      <c r="D96" s="125" t="s">
        <v>54</v>
      </c>
      <c r="E96" s="125" t="s">
        <v>50</v>
      </c>
      <c r="F96" s="125" t="s">
        <v>51</v>
      </c>
      <c r="G96" s="125" t="s">
        <v>130</v>
      </c>
      <c r="H96" s="125" t="s">
        <v>131</v>
      </c>
      <c r="I96" s="126" t="s">
        <v>132</v>
      </c>
      <c r="J96" s="125" t="s">
        <v>123</v>
      </c>
      <c r="K96" s="127" t="s">
        <v>133</v>
      </c>
      <c r="L96" s="123"/>
      <c r="M96" s="53" t="s">
        <v>1</v>
      </c>
      <c r="N96" s="54" t="s">
        <v>39</v>
      </c>
      <c r="O96" s="54" t="s">
        <v>134</v>
      </c>
      <c r="P96" s="54" t="s">
        <v>135</v>
      </c>
      <c r="Q96" s="54" t="s">
        <v>136</v>
      </c>
      <c r="R96" s="54" t="s">
        <v>137</v>
      </c>
      <c r="S96" s="54" t="s">
        <v>138</v>
      </c>
      <c r="T96" s="55" t="s">
        <v>139</v>
      </c>
    </row>
    <row r="97" spans="2:63" s="1" customFormat="1" ht="22.9" customHeight="1">
      <c r="B97" s="30"/>
      <c r="C97" s="58" t="s">
        <v>140</v>
      </c>
      <c r="I97" s="91"/>
      <c r="J97" s="128">
        <f>BK97</f>
        <v>0</v>
      </c>
      <c r="L97" s="30"/>
      <c r="M97" s="56"/>
      <c r="N97" s="47"/>
      <c r="O97" s="47"/>
      <c r="P97" s="129">
        <f>P98</f>
        <v>0</v>
      </c>
      <c r="Q97" s="47"/>
      <c r="R97" s="129">
        <f>R98</f>
        <v>0.6888000000000001</v>
      </c>
      <c r="S97" s="47"/>
      <c r="T97" s="130">
        <f>T98</f>
        <v>5.58</v>
      </c>
      <c r="AT97" s="16" t="s">
        <v>68</v>
      </c>
      <c r="AU97" s="16" t="s">
        <v>125</v>
      </c>
      <c r="BK97" s="131">
        <f>BK98</f>
        <v>0</v>
      </c>
    </row>
    <row r="98" spans="2:63" s="11" customFormat="1" ht="25.9" customHeight="1">
      <c r="B98" s="132"/>
      <c r="D98" s="133" t="s">
        <v>68</v>
      </c>
      <c r="E98" s="134" t="s">
        <v>141</v>
      </c>
      <c r="F98" s="134" t="s">
        <v>142</v>
      </c>
      <c r="I98" s="135"/>
      <c r="J98" s="136">
        <f>BK98</f>
        <v>0</v>
      </c>
      <c r="L98" s="132"/>
      <c r="M98" s="137"/>
      <c r="N98" s="138"/>
      <c r="O98" s="138"/>
      <c r="P98" s="139">
        <f>P99+P160+P166+P172+P175</f>
        <v>0</v>
      </c>
      <c r="Q98" s="138"/>
      <c r="R98" s="139">
        <f>R99+R160+R166+R172+R175</f>
        <v>0.6888000000000001</v>
      </c>
      <c r="S98" s="138"/>
      <c r="T98" s="140">
        <f>T99+T160+T166+T172+T175</f>
        <v>5.58</v>
      </c>
      <c r="AR98" s="133" t="s">
        <v>76</v>
      </c>
      <c r="AT98" s="141" t="s">
        <v>68</v>
      </c>
      <c r="AU98" s="141" t="s">
        <v>69</v>
      </c>
      <c r="AY98" s="133" t="s">
        <v>143</v>
      </c>
      <c r="BK98" s="142">
        <f>BK99+BK160+BK166+BK172+BK175</f>
        <v>0</v>
      </c>
    </row>
    <row r="99" spans="2:63" s="11" customFormat="1" ht="22.9" customHeight="1">
      <c r="B99" s="132"/>
      <c r="D99" s="133" t="s">
        <v>68</v>
      </c>
      <c r="E99" s="143" t="s">
        <v>76</v>
      </c>
      <c r="F99" s="143" t="s">
        <v>144</v>
      </c>
      <c r="I99" s="135"/>
      <c r="J99" s="144">
        <f>BK99</f>
        <v>0</v>
      </c>
      <c r="L99" s="132"/>
      <c r="M99" s="137"/>
      <c r="N99" s="138"/>
      <c r="O99" s="138"/>
      <c r="P99" s="139">
        <f>SUM(P100:P159)</f>
        <v>0</v>
      </c>
      <c r="Q99" s="138"/>
      <c r="R99" s="139">
        <f>SUM(R100:R159)</f>
        <v>0</v>
      </c>
      <c r="S99" s="138"/>
      <c r="T99" s="140">
        <f>SUM(T100:T159)</f>
        <v>0</v>
      </c>
      <c r="AR99" s="133" t="s">
        <v>76</v>
      </c>
      <c r="AT99" s="141" t="s">
        <v>68</v>
      </c>
      <c r="AU99" s="141" t="s">
        <v>76</v>
      </c>
      <c r="AY99" s="133" t="s">
        <v>143</v>
      </c>
      <c r="BK99" s="142">
        <f>SUM(BK100:BK159)</f>
        <v>0</v>
      </c>
    </row>
    <row r="100" spans="2:65" s="1" customFormat="1" ht="16.5" customHeight="1">
      <c r="B100" s="145"/>
      <c r="C100" s="146" t="s">
        <v>283</v>
      </c>
      <c r="D100" s="146" t="s">
        <v>145</v>
      </c>
      <c r="E100" s="147" t="s">
        <v>284</v>
      </c>
      <c r="F100" s="148" t="s">
        <v>285</v>
      </c>
      <c r="G100" s="149" t="s">
        <v>148</v>
      </c>
      <c r="H100" s="150">
        <v>50</v>
      </c>
      <c r="I100" s="151"/>
      <c r="J100" s="152">
        <f>ROUND(I100*H100,2)</f>
        <v>0</v>
      </c>
      <c r="K100" s="148" t="s">
        <v>149</v>
      </c>
      <c r="L100" s="30"/>
      <c r="M100" s="153" t="s">
        <v>1</v>
      </c>
      <c r="N100" s="154" t="s">
        <v>40</v>
      </c>
      <c r="O100" s="49"/>
      <c r="P100" s="155">
        <f>O100*H100</f>
        <v>0</v>
      </c>
      <c r="Q100" s="155">
        <v>0</v>
      </c>
      <c r="R100" s="155">
        <f>Q100*H100</f>
        <v>0</v>
      </c>
      <c r="S100" s="155">
        <v>0</v>
      </c>
      <c r="T100" s="156">
        <f>S100*H100</f>
        <v>0</v>
      </c>
      <c r="AR100" s="16" t="s">
        <v>150</v>
      </c>
      <c r="AT100" s="16" t="s">
        <v>145</v>
      </c>
      <c r="AU100" s="16" t="s">
        <v>78</v>
      </c>
      <c r="AY100" s="16" t="s">
        <v>143</v>
      </c>
      <c r="BE100" s="157">
        <f>IF(N100="základní",J100,0)</f>
        <v>0</v>
      </c>
      <c r="BF100" s="157">
        <f>IF(N100="snížená",J100,0)</f>
        <v>0</v>
      </c>
      <c r="BG100" s="157">
        <f>IF(N100="zákl. přenesená",J100,0)</f>
        <v>0</v>
      </c>
      <c r="BH100" s="157">
        <f>IF(N100="sníž. přenesená",J100,0)</f>
        <v>0</v>
      </c>
      <c r="BI100" s="157">
        <f>IF(N100="nulová",J100,0)</f>
        <v>0</v>
      </c>
      <c r="BJ100" s="16" t="s">
        <v>76</v>
      </c>
      <c r="BK100" s="157">
        <f>ROUND(I100*H100,2)</f>
        <v>0</v>
      </c>
      <c r="BL100" s="16" t="s">
        <v>150</v>
      </c>
      <c r="BM100" s="16" t="s">
        <v>286</v>
      </c>
    </row>
    <row r="101" spans="2:47" s="1" customFormat="1" ht="19.5">
      <c r="B101" s="30"/>
      <c r="D101" s="158" t="s">
        <v>152</v>
      </c>
      <c r="F101" s="159" t="s">
        <v>287</v>
      </c>
      <c r="I101" s="91"/>
      <c r="L101" s="30"/>
      <c r="M101" s="160"/>
      <c r="N101" s="49"/>
      <c r="O101" s="49"/>
      <c r="P101" s="49"/>
      <c r="Q101" s="49"/>
      <c r="R101" s="49"/>
      <c r="S101" s="49"/>
      <c r="T101" s="50"/>
      <c r="AT101" s="16" t="s">
        <v>152</v>
      </c>
      <c r="AU101" s="16" t="s">
        <v>78</v>
      </c>
    </row>
    <row r="102" spans="2:65" s="1" customFormat="1" ht="16.5" customHeight="1">
      <c r="B102" s="145"/>
      <c r="C102" s="146" t="s">
        <v>78</v>
      </c>
      <c r="D102" s="146" t="s">
        <v>145</v>
      </c>
      <c r="E102" s="147" t="s">
        <v>288</v>
      </c>
      <c r="F102" s="148" t="s">
        <v>289</v>
      </c>
      <c r="G102" s="149" t="s">
        <v>290</v>
      </c>
      <c r="H102" s="150">
        <v>240</v>
      </c>
      <c r="I102" s="151"/>
      <c r="J102" s="152">
        <f>ROUND(I102*H102,2)</f>
        <v>0</v>
      </c>
      <c r="K102" s="148" t="s">
        <v>149</v>
      </c>
      <c r="L102" s="30"/>
      <c r="M102" s="153" t="s">
        <v>1</v>
      </c>
      <c r="N102" s="154" t="s">
        <v>40</v>
      </c>
      <c r="O102" s="49"/>
      <c r="P102" s="155">
        <f>O102*H102</f>
        <v>0</v>
      </c>
      <c r="Q102" s="155">
        <v>0</v>
      </c>
      <c r="R102" s="155">
        <f>Q102*H102</f>
        <v>0</v>
      </c>
      <c r="S102" s="155">
        <v>0</v>
      </c>
      <c r="T102" s="156">
        <f>S102*H102</f>
        <v>0</v>
      </c>
      <c r="AR102" s="16" t="s">
        <v>150</v>
      </c>
      <c r="AT102" s="16" t="s">
        <v>145</v>
      </c>
      <c r="AU102" s="16" t="s">
        <v>78</v>
      </c>
      <c r="AY102" s="16" t="s">
        <v>143</v>
      </c>
      <c r="BE102" s="157">
        <f>IF(N102="základní",J102,0)</f>
        <v>0</v>
      </c>
      <c r="BF102" s="157">
        <f>IF(N102="snížená",J102,0)</f>
        <v>0</v>
      </c>
      <c r="BG102" s="157">
        <f>IF(N102="zákl. přenesená",J102,0)</f>
        <v>0</v>
      </c>
      <c r="BH102" s="157">
        <f>IF(N102="sníž. přenesená",J102,0)</f>
        <v>0</v>
      </c>
      <c r="BI102" s="157">
        <f>IF(N102="nulová",J102,0)</f>
        <v>0</v>
      </c>
      <c r="BJ102" s="16" t="s">
        <v>76</v>
      </c>
      <c r="BK102" s="157">
        <f>ROUND(I102*H102,2)</f>
        <v>0</v>
      </c>
      <c r="BL102" s="16" t="s">
        <v>150</v>
      </c>
      <c r="BM102" s="16" t="s">
        <v>291</v>
      </c>
    </row>
    <row r="103" spans="2:47" s="1" customFormat="1" ht="11.25">
      <c r="B103" s="30"/>
      <c r="D103" s="158" t="s">
        <v>152</v>
      </c>
      <c r="F103" s="159" t="s">
        <v>292</v>
      </c>
      <c r="I103" s="91"/>
      <c r="L103" s="30"/>
      <c r="M103" s="160"/>
      <c r="N103" s="49"/>
      <c r="O103" s="49"/>
      <c r="P103" s="49"/>
      <c r="Q103" s="49"/>
      <c r="R103" s="49"/>
      <c r="S103" s="49"/>
      <c r="T103" s="50"/>
      <c r="AT103" s="16" t="s">
        <v>152</v>
      </c>
      <c r="AU103" s="16" t="s">
        <v>78</v>
      </c>
    </row>
    <row r="104" spans="2:51" s="12" customFormat="1" ht="11.25">
      <c r="B104" s="162"/>
      <c r="D104" s="158" t="s">
        <v>156</v>
      </c>
      <c r="E104" s="163" t="s">
        <v>1</v>
      </c>
      <c r="F104" s="164" t="s">
        <v>293</v>
      </c>
      <c r="H104" s="165">
        <v>240</v>
      </c>
      <c r="I104" s="166"/>
      <c r="L104" s="162"/>
      <c r="M104" s="167"/>
      <c r="N104" s="168"/>
      <c r="O104" s="168"/>
      <c r="P104" s="168"/>
      <c r="Q104" s="168"/>
      <c r="R104" s="168"/>
      <c r="S104" s="168"/>
      <c r="T104" s="169"/>
      <c r="AT104" s="163" t="s">
        <v>156</v>
      </c>
      <c r="AU104" s="163" t="s">
        <v>78</v>
      </c>
      <c r="AV104" s="12" t="s">
        <v>78</v>
      </c>
      <c r="AW104" s="12" t="s">
        <v>32</v>
      </c>
      <c r="AX104" s="12" t="s">
        <v>76</v>
      </c>
      <c r="AY104" s="163" t="s">
        <v>143</v>
      </c>
    </row>
    <row r="105" spans="2:65" s="1" customFormat="1" ht="16.5" customHeight="1">
      <c r="B105" s="145"/>
      <c r="C105" s="146" t="s">
        <v>86</v>
      </c>
      <c r="D105" s="146" t="s">
        <v>145</v>
      </c>
      <c r="E105" s="147" t="s">
        <v>294</v>
      </c>
      <c r="F105" s="148" t="s">
        <v>295</v>
      </c>
      <c r="G105" s="149" t="s">
        <v>296</v>
      </c>
      <c r="H105" s="150">
        <v>30</v>
      </c>
      <c r="I105" s="151"/>
      <c r="J105" s="152">
        <f>ROUND(I105*H105,2)</f>
        <v>0</v>
      </c>
      <c r="K105" s="148" t="s">
        <v>149</v>
      </c>
      <c r="L105" s="30"/>
      <c r="M105" s="153" t="s">
        <v>1</v>
      </c>
      <c r="N105" s="154" t="s">
        <v>40</v>
      </c>
      <c r="O105" s="49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AR105" s="16" t="s">
        <v>150</v>
      </c>
      <c r="AT105" s="16" t="s">
        <v>145</v>
      </c>
      <c r="AU105" s="16" t="s">
        <v>78</v>
      </c>
      <c r="AY105" s="16" t="s">
        <v>143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6" t="s">
        <v>76</v>
      </c>
      <c r="BK105" s="157">
        <f>ROUND(I105*H105,2)</f>
        <v>0</v>
      </c>
      <c r="BL105" s="16" t="s">
        <v>150</v>
      </c>
      <c r="BM105" s="16" t="s">
        <v>297</v>
      </c>
    </row>
    <row r="106" spans="2:47" s="1" customFormat="1" ht="11.25">
      <c r="B106" s="30"/>
      <c r="D106" s="158" t="s">
        <v>152</v>
      </c>
      <c r="F106" s="159" t="s">
        <v>298</v>
      </c>
      <c r="I106" s="91"/>
      <c r="L106" s="30"/>
      <c r="M106" s="160"/>
      <c r="N106" s="49"/>
      <c r="O106" s="49"/>
      <c r="P106" s="49"/>
      <c r="Q106" s="49"/>
      <c r="R106" s="49"/>
      <c r="S106" s="49"/>
      <c r="T106" s="50"/>
      <c r="AT106" s="16" t="s">
        <v>152</v>
      </c>
      <c r="AU106" s="16" t="s">
        <v>78</v>
      </c>
    </row>
    <row r="107" spans="2:65" s="1" customFormat="1" ht="16.5" customHeight="1">
      <c r="B107" s="145"/>
      <c r="C107" s="146" t="s">
        <v>150</v>
      </c>
      <c r="D107" s="146" t="s">
        <v>145</v>
      </c>
      <c r="E107" s="147" t="s">
        <v>299</v>
      </c>
      <c r="F107" s="148" t="s">
        <v>300</v>
      </c>
      <c r="G107" s="149" t="s">
        <v>148</v>
      </c>
      <c r="H107" s="150">
        <v>150</v>
      </c>
      <c r="I107" s="151"/>
      <c r="J107" s="152">
        <f>ROUND(I107*H107,2)</f>
        <v>0</v>
      </c>
      <c r="K107" s="148" t="s">
        <v>149</v>
      </c>
      <c r="L107" s="30"/>
      <c r="M107" s="153" t="s">
        <v>1</v>
      </c>
      <c r="N107" s="154" t="s">
        <v>40</v>
      </c>
      <c r="O107" s="49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AR107" s="16" t="s">
        <v>150</v>
      </c>
      <c r="AT107" s="16" t="s">
        <v>145</v>
      </c>
      <c r="AU107" s="16" t="s">
        <v>78</v>
      </c>
      <c r="AY107" s="16" t="s">
        <v>143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6" t="s">
        <v>76</v>
      </c>
      <c r="BK107" s="157">
        <f>ROUND(I107*H107,2)</f>
        <v>0</v>
      </c>
      <c r="BL107" s="16" t="s">
        <v>150</v>
      </c>
      <c r="BM107" s="16" t="s">
        <v>301</v>
      </c>
    </row>
    <row r="108" spans="2:47" s="1" customFormat="1" ht="19.5">
      <c r="B108" s="30"/>
      <c r="D108" s="158" t="s">
        <v>152</v>
      </c>
      <c r="F108" s="159" t="s">
        <v>302</v>
      </c>
      <c r="I108" s="91"/>
      <c r="L108" s="30"/>
      <c r="M108" s="160"/>
      <c r="N108" s="49"/>
      <c r="O108" s="49"/>
      <c r="P108" s="49"/>
      <c r="Q108" s="49"/>
      <c r="R108" s="49"/>
      <c r="S108" s="49"/>
      <c r="T108" s="50"/>
      <c r="AT108" s="16" t="s">
        <v>152</v>
      </c>
      <c r="AU108" s="16" t="s">
        <v>78</v>
      </c>
    </row>
    <row r="109" spans="2:47" s="1" customFormat="1" ht="19.5">
      <c r="B109" s="30"/>
      <c r="D109" s="158" t="s">
        <v>154</v>
      </c>
      <c r="F109" s="161" t="s">
        <v>225</v>
      </c>
      <c r="I109" s="91"/>
      <c r="L109" s="30"/>
      <c r="M109" s="160"/>
      <c r="N109" s="49"/>
      <c r="O109" s="49"/>
      <c r="P109" s="49"/>
      <c r="Q109" s="49"/>
      <c r="R109" s="49"/>
      <c r="S109" s="49"/>
      <c r="T109" s="50"/>
      <c r="AT109" s="16" t="s">
        <v>154</v>
      </c>
      <c r="AU109" s="16" t="s">
        <v>78</v>
      </c>
    </row>
    <row r="110" spans="2:51" s="12" customFormat="1" ht="11.25">
      <c r="B110" s="162"/>
      <c r="D110" s="158" t="s">
        <v>156</v>
      </c>
      <c r="E110" s="163" t="s">
        <v>1</v>
      </c>
      <c r="F110" s="164" t="s">
        <v>303</v>
      </c>
      <c r="H110" s="165">
        <v>150</v>
      </c>
      <c r="I110" s="166"/>
      <c r="L110" s="162"/>
      <c r="M110" s="167"/>
      <c r="N110" s="168"/>
      <c r="O110" s="168"/>
      <c r="P110" s="168"/>
      <c r="Q110" s="168"/>
      <c r="R110" s="168"/>
      <c r="S110" s="168"/>
      <c r="T110" s="169"/>
      <c r="AT110" s="163" t="s">
        <v>156</v>
      </c>
      <c r="AU110" s="163" t="s">
        <v>78</v>
      </c>
      <c r="AV110" s="12" t="s">
        <v>78</v>
      </c>
      <c r="AW110" s="12" t="s">
        <v>32</v>
      </c>
      <c r="AX110" s="12" t="s">
        <v>76</v>
      </c>
      <c r="AY110" s="163" t="s">
        <v>143</v>
      </c>
    </row>
    <row r="111" spans="2:65" s="1" customFormat="1" ht="16.5" customHeight="1">
      <c r="B111" s="145"/>
      <c r="C111" s="146" t="s">
        <v>170</v>
      </c>
      <c r="D111" s="146" t="s">
        <v>145</v>
      </c>
      <c r="E111" s="147" t="s">
        <v>304</v>
      </c>
      <c r="F111" s="148" t="s">
        <v>305</v>
      </c>
      <c r="G111" s="149" t="s">
        <v>148</v>
      </c>
      <c r="H111" s="150">
        <v>162.5</v>
      </c>
      <c r="I111" s="151"/>
      <c r="J111" s="152">
        <f>ROUND(I111*H111,2)</f>
        <v>0</v>
      </c>
      <c r="K111" s="148" t="s">
        <v>149</v>
      </c>
      <c r="L111" s="30"/>
      <c r="M111" s="153" t="s">
        <v>1</v>
      </c>
      <c r="N111" s="154" t="s">
        <v>40</v>
      </c>
      <c r="O111" s="49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AR111" s="16" t="s">
        <v>150</v>
      </c>
      <c r="AT111" s="16" t="s">
        <v>145</v>
      </c>
      <c r="AU111" s="16" t="s">
        <v>78</v>
      </c>
      <c r="AY111" s="16" t="s">
        <v>143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6" t="s">
        <v>76</v>
      </c>
      <c r="BK111" s="157">
        <f>ROUND(I111*H111,2)</f>
        <v>0</v>
      </c>
      <c r="BL111" s="16" t="s">
        <v>150</v>
      </c>
      <c r="BM111" s="16" t="s">
        <v>306</v>
      </c>
    </row>
    <row r="112" spans="2:47" s="1" customFormat="1" ht="19.5">
      <c r="B112" s="30"/>
      <c r="D112" s="158" t="s">
        <v>152</v>
      </c>
      <c r="F112" s="159" t="s">
        <v>307</v>
      </c>
      <c r="I112" s="91"/>
      <c r="L112" s="30"/>
      <c r="M112" s="160"/>
      <c r="N112" s="49"/>
      <c r="O112" s="49"/>
      <c r="P112" s="49"/>
      <c r="Q112" s="49"/>
      <c r="R112" s="49"/>
      <c r="S112" s="49"/>
      <c r="T112" s="50"/>
      <c r="AT112" s="16" t="s">
        <v>152</v>
      </c>
      <c r="AU112" s="16" t="s">
        <v>78</v>
      </c>
    </row>
    <row r="113" spans="2:47" s="1" customFormat="1" ht="29.25">
      <c r="B113" s="30"/>
      <c r="D113" s="158" t="s">
        <v>154</v>
      </c>
      <c r="F113" s="161" t="s">
        <v>308</v>
      </c>
      <c r="I113" s="91"/>
      <c r="L113" s="30"/>
      <c r="M113" s="160"/>
      <c r="N113" s="49"/>
      <c r="O113" s="49"/>
      <c r="P113" s="49"/>
      <c r="Q113" s="49"/>
      <c r="R113" s="49"/>
      <c r="S113" s="49"/>
      <c r="T113" s="50"/>
      <c r="AT113" s="16" t="s">
        <v>154</v>
      </c>
      <c r="AU113" s="16" t="s">
        <v>78</v>
      </c>
    </row>
    <row r="114" spans="2:51" s="13" customFormat="1" ht="11.25">
      <c r="B114" s="170"/>
      <c r="D114" s="158" t="s">
        <v>156</v>
      </c>
      <c r="E114" s="171" t="s">
        <v>1</v>
      </c>
      <c r="F114" s="172" t="s">
        <v>309</v>
      </c>
      <c r="H114" s="171" t="s">
        <v>1</v>
      </c>
      <c r="I114" s="173"/>
      <c r="L114" s="170"/>
      <c r="M114" s="174"/>
      <c r="N114" s="175"/>
      <c r="O114" s="175"/>
      <c r="P114" s="175"/>
      <c r="Q114" s="175"/>
      <c r="R114" s="175"/>
      <c r="S114" s="175"/>
      <c r="T114" s="176"/>
      <c r="AT114" s="171" t="s">
        <v>156</v>
      </c>
      <c r="AU114" s="171" t="s">
        <v>78</v>
      </c>
      <c r="AV114" s="13" t="s">
        <v>76</v>
      </c>
      <c r="AW114" s="13" t="s">
        <v>32</v>
      </c>
      <c r="AX114" s="13" t="s">
        <v>69</v>
      </c>
      <c r="AY114" s="171" t="s">
        <v>143</v>
      </c>
    </row>
    <row r="115" spans="2:51" s="12" customFormat="1" ht="11.25">
      <c r="B115" s="162"/>
      <c r="D115" s="158" t="s">
        <v>156</v>
      </c>
      <c r="E115" s="163" t="s">
        <v>1</v>
      </c>
      <c r="F115" s="164" t="s">
        <v>310</v>
      </c>
      <c r="H115" s="165">
        <v>162.5</v>
      </c>
      <c r="I115" s="166"/>
      <c r="L115" s="162"/>
      <c r="M115" s="167"/>
      <c r="N115" s="168"/>
      <c r="O115" s="168"/>
      <c r="P115" s="168"/>
      <c r="Q115" s="168"/>
      <c r="R115" s="168"/>
      <c r="S115" s="168"/>
      <c r="T115" s="169"/>
      <c r="AT115" s="163" t="s">
        <v>156</v>
      </c>
      <c r="AU115" s="163" t="s">
        <v>78</v>
      </c>
      <c r="AV115" s="12" t="s">
        <v>78</v>
      </c>
      <c r="AW115" s="12" t="s">
        <v>32</v>
      </c>
      <c r="AX115" s="12" t="s">
        <v>76</v>
      </c>
      <c r="AY115" s="163" t="s">
        <v>143</v>
      </c>
    </row>
    <row r="116" spans="2:65" s="1" customFormat="1" ht="16.5" customHeight="1">
      <c r="B116" s="145"/>
      <c r="C116" s="146" t="s">
        <v>177</v>
      </c>
      <c r="D116" s="146" t="s">
        <v>145</v>
      </c>
      <c r="E116" s="147" t="s">
        <v>311</v>
      </c>
      <c r="F116" s="148" t="s">
        <v>312</v>
      </c>
      <c r="G116" s="149" t="s">
        <v>148</v>
      </c>
      <c r="H116" s="150">
        <v>162.5</v>
      </c>
      <c r="I116" s="151"/>
      <c r="J116" s="152">
        <f>ROUND(I116*H116,2)</f>
        <v>0</v>
      </c>
      <c r="K116" s="148" t="s">
        <v>149</v>
      </c>
      <c r="L116" s="30"/>
      <c r="M116" s="153" t="s">
        <v>1</v>
      </c>
      <c r="N116" s="154" t="s">
        <v>40</v>
      </c>
      <c r="O116" s="49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AR116" s="16" t="s">
        <v>150</v>
      </c>
      <c r="AT116" s="16" t="s">
        <v>145</v>
      </c>
      <c r="AU116" s="16" t="s">
        <v>78</v>
      </c>
      <c r="AY116" s="16" t="s">
        <v>143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6" t="s">
        <v>76</v>
      </c>
      <c r="BK116" s="157">
        <f>ROUND(I116*H116,2)</f>
        <v>0</v>
      </c>
      <c r="BL116" s="16" t="s">
        <v>150</v>
      </c>
      <c r="BM116" s="16" t="s">
        <v>313</v>
      </c>
    </row>
    <row r="117" spans="2:47" s="1" customFormat="1" ht="19.5">
      <c r="B117" s="30"/>
      <c r="D117" s="158" t="s">
        <v>152</v>
      </c>
      <c r="F117" s="159" t="s">
        <v>314</v>
      </c>
      <c r="I117" s="91"/>
      <c r="L117" s="30"/>
      <c r="M117" s="160"/>
      <c r="N117" s="49"/>
      <c r="O117" s="49"/>
      <c r="P117" s="49"/>
      <c r="Q117" s="49"/>
      <c r="R117" s="49"/>
      <c r="S117" s="49"/>
      <c r="T117" s="50"/>
      <c r="AT117" s="16" t="s">
        <v>152</v>
      </c>
      <c r="AU117" s="16" t="s">
        <v>78</v>
      </c>
    </row>
    <row r="118" spans="2:47" s="1" customFormat="1" ht="29.25">
      <c r="B118" s="30"/>
      <c r="D118" s="158" t="s">
        <v>154</v>
      </c>
      <c r="F118" s="161" t="s">
        <v>308</v>
      </c>
      <c r="I118" s="91"/>
      <c r="L118" s="30"/>
      <c r="M118" s="160"/>
      <c r="N118" s="49"/>
      <c r="O118" s="49"/>
      <c r="P118" s="49"/>
      <c r="Q118" s="49"/>
      <c r="R118" s="49"/>
      <c r="S118" s="49"/>
      <c r="T118" s="50"/>
      <c r="AT118" s="16" t="s">
        <v>154</v>
      </c>
      <c r="AU118" s="16" t="s">
        <v>78</v>
      </c>
    </row>
    <row r="119" spans="2:65" s="1" customFormat="1" ht="16.5" customHeight="1">
      <c r="B119" s="145"/>
      <c r="C119" s="146" t="s">
        <v>182</v>
      </c>
      <c r="D119" s="146" t="s">
        <v>145</v>
      </c>
      <c r="E119" s="147" t="s">
        <v>315</v>
      </c>
      <c r="F119" s="148" t="s">
        <v>316</v>
      </c>
      <c r="G119" s="149" t="s">
        <v>148</v>
      </c>
      <c r="H119" s="150">
        <v>81.25</v>
      </c>
      <c r="I119" s="151"/>
      <c r="J119" s="152">
        <f>ROUND(I119*H119,2)</f>
        <v>0</v>
      </c>
      <c r="K119" s="148" t="s">
        <v>149</v>
      </c>
      <c r="L119" s="30"/>
      <c r="M119" s="153" t="s">
        <v>1</v>
      </c>
      <c r="N119" s="154" t="s">
        <v>40</v>
      </c>
      <c r="O119" s="49"/>
      <c r="P119" s="155">
        <f>O119*H119</f>
        <v>0</v>
      </c>
      <c r="Q119" s="155">
        <v>0</v>
      </c>
      <c r="R119" s="155">
        <f>Q119*H119</f>
        <v>0</v>
      </c>
      <c r="S119" s="155">
        <v>0</v>
      </c>
      <c r="T119" s="156">
        <f>S119*H119</f>
        <v>0</v>
      </c>
      <c r="AR119" s="16" t="s">
        <v>150</v>
      </c>
      <c r="AT119" s="16" t="s">
        <v>145</v>
      </c>
      <c r="AU119" s="16" t="s">
        <v>78</v>
      </c>
      <c r="AY119" s="16" t="s">
        <v>143</v>
      </c>
      <c r="BE119" s="157">
        <f>IF(N119="základní",J119,0)</f>
        <v>0</v>
      </c>
      <c r="BF119" s="157">
        <f>IF(N119="snížená",J119,0)</f>
        <v>0</v>
      </c>
      <c r="BG119" s="157">
        <f>IF(N119="zákl. přenesená",J119,0)</f>
        <v>0</v>
      </c>
      <c r="BH119" s="157">
        <f>IF(N119="sníž. přenesená",J119,0)</f>
        <v>0</v>
      </c>
      <c r="BI119" s="157">
        <f>IF(N119="nulová",J119,0)</f>
        <v>0</v>
      </c>
      <c r="BJ119" s="16" t="s">
        <v>76</v>
      </c>
      <c r="BK119" s="157">
        <f>ROUND(I119*H119,2)</f>
        <v>0</v>
      </c>
      <c r="BL119" s="16" t="s">
        <v>150</v>
      </c>
      <c r="BM119" s="16" t="s">
        <v>317</v>
      </c>
    </row>
    <row r="120" spans="2:47" s="1" customFormat="1" ht="19.5">
      <c r="B120" s="30"/>
      <c r="D120" s="158" t="s">
        <v>152</v>
      </c>
      <c r="F120" s="159" t="s">
        <v>318</v>
      </c>
      <c r="I120" s="91"/>
      <c r="L120" s="30"/>
      <c r="M120" s="160"/>
      <c r="N120" s="49"/>
      <c r="O120" s="49"/>
      <c r="P120" s="49"/>
      <c r="Q120" s="49"/>
      <c r="R120" s="49"/>
      <c r="S120" s="49"/>
      <c r="T120" s="50"/>
      <c r="AT120" s="16" t="s">
        <v>152</v>
      </c>
      <c r="AU120" s="16" t="s">
        <v>78</v>
      </c>
    </row>
    <row r="121" spans="2:51" s="12" customFormat="1" ht="11.25">
      <c r="B121" s="162"/>
      <c r="D121" s="158" t="s">
        <v>156</v>
      </c>
      <c r="E121" s="163" t="s">
        <v>1</v>
      </c>
      <c r="F121" s="164" t="s">
        <v>319</v>
      </c>
      <c r="H121" s="165">
        <v>81.25</v>
      </c>
      <c r="I121" s="166"/>
      <c r="L121" s="162"/>
      <c r="M121" s="167"/>
      <c r="N121" s="168"/>
      <c r="O121" s="168"/>
      <c r="P121" s="168"/>
      <c r="Q121" s="168"/>
      <c r="R121" s="168"/>
      <c r="S121" s="168"/>
      <c r="T121" s="169"/>
      <c r="AT121" s="163" t="s">
        <v>156</v>
      </c>
      <c r="AU121" s="163" t="s">
        <v>78</v>
      </c>
      <c r="AV121" s="12" t="s">
        <v>78</v>
      </c>
      <c r="AW121" s="12" t="s">
        <v>32</v>
      </c>
      <c r="AX121" s="12" t="s">
        <v>76</v>
      </c>
      <c r="AY121" s="163" t="s">
        <v>143</v>
      </c>
    </row>
    <row r="122" spans="2:65" s="1" customFormat="1" ht="16.5" customHeight="1">
      <c r="B122" s="145"/>
      <c r="C122" s="146" t="s">
        <v>188</v>
      </c>
      <c r="D122" s="146" t="s">
        <v>145</v>
      </c>
      <c r="E122" s="147" t="s">
        <v>171</v>
      </c>
      <c r="F122" s="148" t="s">
        <v>320</v>
      </c>
      <c r="G122" s="149" t="s">
        <v>148</v>
      </c>
      <c r="H122" s="150">
        <v>150</v>
      </c>
      <c r="I122" s="151"/>
      <c r="J122" s="152">
        <f>ROUND(I122*H122,2)</f>
        <v>0</v>
      </c>
      <c r="K122" s="148" t="s">
        <v>149</v>
      </c>
      <c r="L122" s="30"/>
      <c r="M122" s="153" t="s">
        <v>1</v>
      </c>
      <c r="N122" s="154" t="s">
        <v>40</v>
      </c>
      <c r="O122" s="49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AR122" s="16" t="s">
        <v>150</v>
      </c>
      <c r="AT122" s="16" t="s">
        <v>145</v>
      </c>
      <c r="AU122" s="16" t="s">
        <v>78</v>
      </c>
      <c r="AY122" s="16" t="s">
        <v>143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6" t="s">
        <v>76</v>
      </c>
      <c r="BK122" s="157">
        <f>ROUND(I122*H122,2)</f>
        <v>0</v>
      </c>
      <c r="BL122" s="16" t="s">
        <v>150</v>
      </c>
      <c r="BM122" s="16" t="s">
        <v>321</v>
      </c>
    </row>
    <row r="123" spans="2:47" s="1" customFormat="1" ht="19.5">
      <c r="B123" s="30"/>
      <c r="D123" s="158" t="s">
        <v>152</v>
      </c>
      <c r="F123" s="159" t="s">
        <v>174</v>
      </c>
      <c r="I123" s="91"/>
      <c r="L123" s="30"/>
      <c r="M123" s="160"/>
      <c r="N123" s="49"/>
      <c r="O123" s="49"/>
      <c r="P123" s="49"/>
      <c r="Q123" s="49"/>
      <c r="R123" s="49"/>
      <c r="S123" s="49"/>
      <c r="T123" s="50"/>
      <c r="AT123" s="16" t="s">
        <v>152</v>
      </c>
      <c r="AU123" s="16" t="s">
        <v>78</v>
      </c>
    </row>
    <row r="124" spans="2:65" s="1" customFormat="1" ht="16.5" customHeight="1">
      <c r="B124" s="145"/>
      <c r="C124" s="146" t="s">
        <v>193</v>
      </c>
      <c r="D124" s="146" t="s">
        <v>145</v>
      </c>
      <c r="E124" s="147" t="s">
        <v>322</v>
      </c>
      <c r="F124" s="148" t="s">
        <v>323</v>
      </c>
      <c r="G124" s="149" t="s">
        <v>148</v>
      </c>
      <c r="H124" s="150">
        <v>150</v>
      </c>
      <c r="I124" s="151"/>
      <c r="J124" s="152">
        <f>ROUND(I124*H124,2)</f>
        <v>0</v>
      </c>
      <c r="K124" s="148" t="s">
        <v>1</v>
      </c>
      <c r="L124" s="30"/>
      <c r="M124" s="153" t="s">
        <v>1</v>
      </c>
      <c r="N124" s="154" t="s">
        <v>40</v>
      </c>
      <c r="O124" s="49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AR124" s="16" t="s">
        <v>150</v>
      </c>
      <c r="AT124" s="16" t="s">
        <v>145</v>
      </c>
      <c r="AU124" s="16" t="s">
        <v>78</v>
      </c>
      <c r="AY124" s="16" t="s">
        <v>143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6" t="s">
        <v>76</v>
      </c>
      <c r="BK124" s="157">
        <f>ROUND(I124*H124,2)</f>
        <v>0</v>
      </c>
      <c r="BL124" s="16" t="s">
        <v>150</v>
      </c>
      <c r="BM124" s="16" t="s">
        <v>324</v>
      </c>
    </row>
    <row r="125" spans="2:47" s="1" customFormat="1" ht="19.5">
      <c r="B125" s="30"/>
      <c r="D125" s="158" t="s">
        <v>152</v>
      </c>
      <c r="F125" s="159" t="s">
        <v>174</v>
      </c>
      <c r="I125" s="91"/>
      <c r="L125" s="30"/>
      <c r="M125" s="160"/>
      <c r="N125" s="49"/>
      <c r="O125" s="49"/>
      <c r="P125" s="49"/>
      <c r="Q125" s="49"/>
      <c r="R125" s="49"/>
      <c r="S125" s="49"/>
      <c r="T125" s="50"/>
      <c r="AT125" s="16" t="s">
        <v>152</v>
      </c>
      <c r="AU125" s="16" t="s">
        <v>78</v>
      </c>
    </row>
    <row r="126" spans="2:65" s="1" customFormat="1" ht="16.5" customHeight="1">
      <c r="B126" s="145"/>
      <c r="C126" s="146" t="s">
        <v>198</v>
      </c>
      <c r="D126" s="146" t="s">
        <v>145</v>
      </c>
      <c r="E126" s="147" t="s">
        <v>325</v>
      </c>
      <c r="F126" s="148" t="s">
        <v>326</v>
      </c>
      <c r="G126" s="149" t="s">
        <v>148</v>
      </c>
      <c r="H126" s="150">
        <v>50</v>
      </c>
      <c r="I126" s="151"/>
      <c r="J126" s="152">
        <f>ROUND(I126*H126,2)</f>
        <v>0</v>
      </c>
      <c r="K126" s="148" t="s">
        <v>1</v>
      </c>
      <c r="L126" s="30"/>
      <c r="M126" s="153" t="s">
        <v>1</v>
      </c>
      <c r="N126" s="154" t="s">
        <v>40</v>
      </c>
      <c r="O126" s="49"/>
      <c r="P126" s="155">
        <f>O126*H126</f>
        <v>0</v>
      </c>
      <c r="Q126" s="155">
        <v>0</v>
      </c>
      <c r="R126" s="155">
        <f>Q126*H126</f>
        <v>0</v>
      </c>
      <c r="S126" s="155">
        <v>0</v>
      </c>
      <c r="T126" s="156">
        <f>S126*H126</f>
        <v>0</v>
      </c>
      <c r="AR126" s="16" t="s">
        <v>150</v>
      </c>
      <c r="AT126" s="16" t="s">
        <v>145</v>
      </c>
      <c r="AU126" s="16" t="s">
        <v>78</v>
      </c>
      <c r="AY126" s="16" t="s">
        <v>143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6" t="s">
        <v>76</v>
      </c>
      <c r="BK126" s="157">
        <f>ROUND(I126*H126,2)</f>
        <v>0</v>
      </c>
      <c r="BL126" s="16" t="s">
        <v>150</v>
      </c>
      <c r="BM126" s="16" t="s">
        <v>327</v>
      </c>
    </row>
    <row r="127" spans="2:47" s="1" customFormat="1" ht="19.5">
      <c r="B127" s="30"/>
      <c r="D127" s="158" t="s">
        <v>152</v>
      </c>
      <c r="F127" s="159" t="s">
        <v>174</v>
      </c>
      <c r="I127" s="91"/>
      <c r="L127" s="30"/>
      <c r="M127" s="160"/>
      <c r="N127" s="49"/>
      <c r="O127" s="49"/>
      <c r="P127" s="49"/>
      <c r="Q127" s="49"/>
      <c r="R127" s="49"/>
      <c r="S127" s="49"/>
      <c r="T127" s="50"/>
      <c r="AT127" s="16" t="s">
        <v>152</v>
      </c>
      <c r="AU127" s="16" t="s">
        <v>78</v>
      </c>
    </row>
    <row r="128" spans="2:65" s="1" customFormat="1" ht="16.5" customHeight="1">
      <c r="B128" s="145"/>
      <c r="C128" s="146" t="s">
        <v>268</v>
      </c>
      <c r="D128" s="146" t="s">
        <v>145</v>
      </c>
      <c r="E128" s="147" t="s">
        <v>178</v>
      </c>
      <c r="F128" s="148" t="s">
        <v>328</v>
      </c>
      <c r="G128" s="149" t="s">
        <v>148</v>
      </c>
      <c r="H128" s="150">
        <v>325</v>
      </c>
      <c r="I128" s="151"/>
      <c r="J128" s="152">
        <f>ROUND(I128*H128,2)</f>
        <v>0</v>
      </c>
      <c r="K128" s="148" t="s">
        <v>149</v>
      </c>
      <c r="L128" s="30"/>
      <c r="M128" s="153" t="s">
        <v>1</v>
      </c>
      <c r="N128" s="154" t="s">
        <v>40</v>
      </c>
      <c r="O128" s="49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AR128" s="16" t="s">
        <v>150</v>
      </c>
      <c r="AT128" s="16" t="s">
        <v>145</v>
      </c>
      <c r="AU128" s="16" t="s">
        <v>78</v>
      </c>
      <c r="AY128" s="16" t="s">
        <v>143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6" t="s">
        <v>76</v>
      </c>
      <c r="BK128" s="157">
        <f>ROUND(I128*H128,2)</f>
        <v>0</v>
      </c>
      <c r="BL128" s="16" t="s">
        <v>150</v>
      </c>
      <c r="BM128" s="16" t="s">
        <v>329</v>
      </c>
    </row>
    <row r="129" spans="2:47" s="1" customFormat="1" ht="19.5">
      <c r="B129" s="30"/>
      <c r="D129" s="158" t="s">
        <v>152</v>
      </c>
      <c r="F129" s="159" t="s">
        <v>181</v>
      </c>
      <c r="I129" s="91"/>
      <c r="L129" s="30"/>
      <c r="M129" s="160"/>
      <c r="N129" s="49"/>
      <c r="O129" s="49"/>
      <c r="P129" s="49"/>
      <c r="Q129" s="49"/>
      <c r="R129" s="49"/>
      <c r="S129" s="49"/>
      <c r="T129" s="50"/>
      <c r="AT129" s="16" t="s">
        <v>152</v>
      </c>
      <c r="AU129" s="16" t="s">
        <v>78</v>
      </c>
    </row>
    <row r="130" spans="2:51" s="13" customFormat="1" ht="11.25">
      <c r="B130" s="170"/>
      <c r="D130" s="158" t="s">
        <v>156</v>
      </c>
      <c r="E130" s="171" t="s">
        <v>1</v>
      </c>
      <c r="F130" s="172" t="s">
        <v>330</v>
      </c>
      <c r="H130" s="171" t="s">
        <v>1</v>
      </c>
      <c r="I130" s="173"/>
      <c r="L130" s="170"/>
      <c r="M130" s="174"/>
      <c r="N130" s="175"/>
      <c r="O130" s="175"/>
      <c r="P130" s="175"/>
      <c r="Q130" s="175"/>
      <c r="R130" s="175"/>
      <c r="S130" s="175"/>
      <c r="T130" s="176"/>
      <c r="AT130" s="171" t="s">
        <v>156</v>
      </c>
      <c r="AU130" s="171" t="s">
        <v>78</v>
      </c>
      <c r="AV130" s="13" t="s">
        <v>76</v>
      </c>
      <c r="AW130" s="13" t="s">
        <v>32</v>
      </c>
      <c r="AX130" s="13" t="s">
        <v>69</v>
      </c>
      <c r="AY130" s="171" t="s">
        <v>143</v>
      </c>
    </row>
    <row r="131" spans="2:51" s="12" customFormat="1" ht="11.25">
      <c r="B131" s="162"/>
      <c r="D131" s="158" t="s">
        <v>156</v>
      </c>
      <c r="E131" s="163" t="s">
        <v>1</v>
      </c>
      <c r="F131" s="164" t="s">
        <v>331</v>
      </c>
      <c r="H131" s="165">
        <v>325</v>
      </c>
      <c r="I131" s="166"/>
      <c r="L131" s="162"/>
      <c r="M131" s="167"/>
      <c r="N131" s="168"/>
      <c r="O131" s="168"/>
      <c r="P131" s="168"/>
      <c r="Q131" s="168"/>
      <c r="R131" s="168"/>
      <c r="S131" s="168"/>
      <c r="T131" s="169"/>
      <c r="AT131" s="163" t="s">
        <v>156</v>
      </c>
      <c r="AU131" s="163" t="s">
        <v>78</v>
      </c>
      <c r="AV131" s="12" t="s">
        <v>78</v>
      </c>
      <c r="AW131" s="12" t="s">
        <v>32</v>
      </c>
      <c r="AX131" s="12" t="s">
        <v>76</v>
      </c>
      <c r="AY131" s="163" t="s">
        <v>143</v>
      </c>
    </row>
    <row r="132" spans="2:65" s="1" customFormat="1" ht="16.5" customHeight="1">
      <c r="B132" s="145"/>
      <c r="C132" s="146" t="s">
        <v>273</v>
      </c>
      <c r="D132" s="146" t="s">
        <v>145</v>
      </c>
      <c r="E132" s="147" t="s">
        <v>183</v>
      </c>
      <c r="F132" s="148" t="s">
        <v>184</v>
      </c>
      <c r="G132" s="149" t="s">
        <v>148</v>
      </c>
      <c r="H132" s="150">
        <v>3250</v>
      </c>
      <c r="I132" s="151"/>
      <c r="J132" s="152">
        <f>ROUND(I132*H132,2)</f>
        <v>0</v>
      </c>
      <c r="K132" s="148" t="s">
        <v>149</v>
      </c>
      <c r="L132" s="30"/>
      <c r="M132" s="153" t="s">
        <v>1</v>
      </c>
      <c r="N132" s="154" t="s">
        <v>40</v>
      </c>
      <c r="O132" s="49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AR132" s="16" t="s">
        <v>150</v>
      </c>
      <c r="AT132" s="16" t="s">
        <v>145</v>
      </c>
      <c r="AU132" s="16" t="s">
        <v>78</v>
      </c>
      <c r="AY132" s="16" t="s">
        <v>143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6" t="s">
        <v>76</v>
      </c>
      <c r="BK132" s="157">
        <f>ROUND(I132*H132,2)</f>
        <v>0</v>
      </c>
      <c r="BL132" s="16" t="s">
        <v>150</v>
      </c>
      <c r="BM132" s="16" t="s">
        <v>332</v>
      </c>
    </row>
    <row r="133" spans="2:47" s="1" customFormat="1" ht="19.5">
      <c r="B133" s="30"/>
      <c r="D133" s="158" t="s">
        <v>152</v>
      </c>
      <c r="F133" s="159" t="s">
        <v>186</v>
      </c>
      <c r="I133" s="91"/>
      <c r="L133" s="30"/>
      <c r="M133" s="160"/>
      <c r="N133" s="49"/>
      <c r="O133" s="49"/>
      <c r="P133" s="49"/>
      <c r="Q133" s="49"/>
      <c r="R133" s="49"/>
      <c r="S133" s="49"/>
      <c r="T133" s="50"/>
      <c r="AT133" s="16" t="s">
        <v>152</v>
      </c>
      <c r="AU133" s="16" t="s">
        <v>78</v>
      </c>
    </row>
    <row r="134" spans="2:51" s="12" customFormat="1" ht="11.25">
      <c r="B134" s="162"/>
      <c r="D134" s="158" t="s">
        <v>156</v>
      </c>
      <c r="F134" s="164" t="s">
        <v>333</v>
      </c>
      <c r="H134" s="165">
        <v>3250</v>
      </c>
      <c r="I134" s="166"/>
      <c r="L134" s="162"/>
      <c r="M134" s="167"/>
      <c r="N134" s="168"/>
      <c r="O134" s="168"/>
      <c r="P134" s="168"/>
      <c r="Q134" s="168"/>
      <c r="R134" s="168"/>
      <c r="S134" s="168"/>
      <c r="T134" s="169"/>
      <c r="AT134" s="163" t="s">
        <v>156</v>
      </c>
      <c r="AU134" s="163" t="s">
        <v>78</v>
      </c>
      <c r="AV134" s="12" t="s">
        <v>78</v>
      </c>
      <c r="AW134" s="12" t="s">
        <v>3</v>
      </c>
      <c r="AX134" s="12" t="s">
        <v>76</v>
      </c>
      <c r="AY134" s="163" t="s">
        <v>143</v>
      </c>
    </row>
    <row r="135" spans="2:65" s="1" customFormat="1" ht="16.5" customHeight="1">
      <c r="B135" s="145"/>
      <c r="C135" s="146" t="s">
        <v>334</v>
      </c>
      <c r="D135" s="146" t="s">
        <v>145</v>
      </c>
      <c r="E135" s="147" t="s">
        <v>189</v>
      </c>
      <c r="F135" s="148" t="s">
        <v>335</v>
      </c>
      <c r="G135" s="149" t="s">
        <v>148</v>
      </c>
      <c r="H135" s="150">
        <v>150</v>
      </c>
      <c r="I135" s="151"/>
      <c r="J135" s="152">
        <f>ROUND(I135*H135,2)</f>
        <v>0</v>
      </c>
      <c r="K135" s="148" t="s">
        <v>149</v>
      </c>
      <c r="L135" s="30"/>
      <c r="M135" s="153" t="s">
        <v>1</v>
      </c>
      <c r="N135" s="154" t="s">
        <v>40</v>
      </c>
      <c r="O135" s="49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AR135" s="16" t="s">
        <v>150</v>
      </c>
      <c r="AT135" s="16" t="s">
        <v>145</v>
      </c>
      <c r="AU135" s="16" t="s">
        <v>78</v>
      </c>
      <c r="AY135" s="16" t="s">
        <v>143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6" t="s">
        <v>76</v>
      </c>
      <c r="BK135" s="157">
        <f>ROUND(I135*H135,2)</f>
        <v>0</v>
      </c>
      <c r="BL135" s="16" t="s">
        <v>150</v>
      </c>
      <c r="BM135" s="16" t="s">
        <v>336</v>
      </c>
    </row>
    <row r="136" spans="2:47" s="1" customFormat="1" ht="11.25">
      <c r="B136" s="30"/>
      <c r="D136" s="158" t="s">
        <v>152</v>
      </c>
      <c r="F136" s="159" t="s">
        <v>192</v>
      </c>
      <c r="I136" s="91"/>
      <c r="L136" s="30"/>
      <c r="M136" s="160"/>
      <c r="N136" s="49"/>
      <c r="O136" s="49"/>
      <c r="P136" s="49"/>
      <c r="Q136" s="49"/>
      <c r="R136" s="49"/>
      <c r="S136" s="49"/>
      <c r="T136" s="50"/>
      <c r="AT136" s="16" t="s">
        <v>152</v>
      </c>
      <c r="AU136" s="16" t="s">
        <v>78</v>
      </c>
    </row>
    <row r="137" spans="2:65" s="1" customFormat="1" ht="16.5" customHeight="1">
      <c r="B137" s="145"/>
      <c r="C137" s="146" t="s">
        <v>337</v>
      </c>
      <c r="D137" s="146" t="s">
        <v>145</v>
      </c>
      <c r="E137" s="147" t="s">
        <v>338</v>
      </c>
      <c r="F137" s="148" t="s">
        <v>339</v>
      </c>
      <c r="G137" s="149" t="s">
        <v>148</v>
      </c>
      <c r="H137" s="150">
        <v>50</v>
      </c>
      <c r="I137" s="151"/>
      <c r="J137" s="152">
        <f>ROUND(I137*H137,2)</f>
        <v>0</v>
      </c>
      <c r="K137" s="148" t="s">
        <v>1</v>
      </c>
      <c r="L137" s="30"/>
      <c r="M137" s="153" t="s">
        <v>1</v>
      </c>
      <c r="N137" s="154" t="s">
        <v>40</v>
      </c>
      <c r="O137" s="49"/>
      <c r="P137" s="155">
        <f>O137*H137</f>
        <v>0</v>
      </c>
      <c r="Q137" s="155">
        <v>0</v>
      </c>
      <c r="R137" s="155">
        <f>Q137*H137</f>
        <v>0</v>
      </c>
      <c r="S137" s="155">
        <v>0</v>
      </c>
      <c r="T137" s="156">
        <f>S137*H137</f>
        <v>0</v>
      </c>
      <c r="AR137" s="16" t="s">
        <v>150</v>
      </c>
      <c r="AT137" s="16" t="s">
        <v>145</v>
      </c>
      <c r="AU137" s="16" t="s">
        <v>78</v>
      </c>
      <c r="AY137" s="16" t="s">
        <v>143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6" t="s">
        <v>76</v>
      </c>
      <c r="BK137" s="157">
        <f>ROUND(I137*H137,2)</f>
        <v>0</v>
      </c>
      <c r="BL137" s="16" t="s">
        <v>150</v>
      </c>
      <c r="BM137" s="16" t="s">
        <v>340</v>
      </c>
    </row>
    <row r="138" spans="2:47" s="1" customFormat="1" ht="11.25">
      <c r="B138" s="30"/>
      <c r="D138" s="158" t="s">
        <v>152</v>
      </c>
      <c r="F138" s="159" t="s">
        <v>192</v>
      </c>
      <c r="I138" s="91"/>
      <c r="L138" s="30"/>
      <c r="M138" s="160"/>
      <c r="N138" s="49"/>
      <c r="O138" s="49"/>
      <c r="P138" s="49"/>
      <c r="Q138" s="49"/>
      <c r="R138" s="49"/>
      <c r="S138" s="49"/>
      <c r="T138" s="50"/>
      <c r="AT138" s="16" t="s">
        <v>152</v>
      </c>
      <c r="AU138" s="16" t="s">
        <v>78</v>
      </c>
    </row>
    <row r="139" spans="2:51" s="13" customFormat="1" ht="11.25">
      <c r="B139" s="170"/>
      <c r="D139" s="158" t="s">
        <v>156</v>
      </c>
      <c r="E139" s="171" t="s">
        <v>1</v>
      </c>
      <c r="F139" s="172" t="s">
        <v>341</v>
      </c>
      <c r="H139" s="171" t="s">
        <v>1</v>
      </c>
      <c r="I139" s="173"/>
      <c r="L139" s="170"/>
      <c r="M139" s="174"/>
      <c r="N139" s="175"/>
      <c r="O139" s="175"/>
      <c r="P139" s="175"/>
      <c r="Q139" s="175"/>
      <c r="R139" s="175"/>
      <c r="S139" s="175"/>
      <c r="T139" s="176"/>
      <c r="AT139" s="171" t="s">
        <v>156</v>
      </c>
      <c r="AU139" s="171" t="s">
        <v>78</v>
      </c>
      <c r="AV139" s="13" t="s">
        <v>76</v>
      </c>
      <c r="AW139" s="13" t="s">
        <v>32</v>
      </c>
      <c r="AX139" s="13" t="s">
        <v>69</v>
      </c>
      <c r="AY139" s="171" t="s">
        <v>143</v>
      </c>
    </row>
    <row r="140" spans="2:51" s="12" customFormat="1" ht="11.25">
      <c r="B140" s="162"/>
      <c r="D140" s="158" t="s">
        <v>156</v>
      </c>
      <c r="E140" s="163" t="s">
        <v>1</v>
      </c>
      <c r="F140" s="164" t="s">
        <v>342</v>
      </c>
      <c r="H140" s="165">
        <v>50</v>
      </c>
      <c r="I140" s="166"/>
      <c r="L140" s="162"/>
      <c r="M140" s="167"/>
      <c r="N140" s="168"/>
      <c r="O140" s="168"/>
      <c r="P140" s="168"/>
      <c r="Q140" s="168"/>
      <c r="R140" s="168"/>
      <c r="S140" s="168"/>
      <c r="T140" s="169"/>
      <c r="AT140" s="163" t="s">
        <v>156</v>
      </c>
      <c r="AU140" s="163" t="s">
        <v>78</v>
      </c>
      <c r="AV140" s="12" t="s">
        <v>78</v>
      </c>
      <c r="AW140" s="12" t="s">
        <v>32</v>
      </c>
      <c r="AX140" s="12" t="s">
        <v>76</v>
      </c>
      <c r="AY140" s="163" t="s">
        <v>143</v>
      </c>
    </row>
    <row r="141" spans="2:65" s="1" customFormat="1" ht="16.5" customHeight="1">
      <c r="B141" s="145"/>
      <c r="C141" s="146" t="s">
        <v>8</v>
      </c>
      <c r="D141" s="146" t="s">
        <v>145</v>
      </c>
      <c r="E141" s="147" t="s">
        <v>194</v>
      </c>
      <c r="F141" s="148" t="s">
        <v>195</v>
      </c>
      <c r="G141" s="149" t="s">
        <v>148</v>
      </c>
      <c r="H141" s="150">
        <v>325</v>
      </c>
      <c r="I141" s="151"/>
      <c r="J141" s="152">
        <f>ROUND(I141*H141,2)</f>
        <v>0</v>
      </c>
      <c r="K141" s="148" t="s">
        <v>149</v>
      </c>
      <c r="L141" s="30"/>
      <c r="M141" s="153" t="s">
        <v>1</v>
      </c>
      <c r="N141" s="154" t="s">
        <v>40</v>
      </c>
      <c r="O141" s="49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AR141" s="16" t="s">
        <v>150</v>
      </c>
      <c r="AT141" s="16" t="s">
        <v>145</v>
      </c>
      <c r="AU141" s="16" t="s">
        <v>78</v>
      </c>
      <c r="AY141" s="16" t="s">
        <v>143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6" t="s">
        <v>76</v>
      </c>
      <c r="BK141" s="157">
        <f>ROUND(I141*H141,2)</f>
        <v>0</v>
      </c>
      <c r="BL141" s="16" t="s">
        <v>150</v>
      </c>
      <c r="BM141" s="16" t="s">
        <v>343</v>
      </c>
    </row>
    <row r="142" spans="2:47" s="1" customFormat="1" ht="11.25">
      <c r="B142" s="30"/>
      <c r="D142" s="158" t="s">
        <v>152</v>
      </c>
      <c r="F142" s="159" t="s">
        <v>197</v>
      </c>
      <c r="I142" s="91"/>
      <c r="L142" s="30"/>
      <c r="M142" s="160"/>
      <c r="N142" s="49"/>
      <c r="O142" s="49"/>
      <c r="P142" s="49"/>
      <c r="Q142" s="49"/>
      <c r="R142" s="49"/>
      <c r="S142" s="49"/>
      <c r="T142" s="50"/>
      <c r="AT142" s="16" t="s">
        <v>152</v>
      </c>
      <c r="AU142" s="16" t="s">
        <v>78</v>
      </c>
    </row>
    <row r="143" spans="2:65" s="1" customFormat="1" ht="16.5" customHeight="1">
      <c r="B143" s="145"/>
      <c r="C143" s="146" t="s">
        <v>344</v>
      </c>
      <c r="D143" s="146" t="s">
        <v>145</v>
      </c>
      <c r="E143" s="147" t="s">
        <v>199</v>
      </c>
      <c r="F143" s="148" t="s">
        <v>200</v>
      </c>
      <c r="G143" s="149" t="s">
        <v>201</v>
      </c>
      <c r="H143" s="150">
        <v>585</v>
      </c>
      <c r="I143" s="151"/>
      <c r="J143" s="152">
        <f>ROUND(I143*H143,2)</f>
        <v>0</v>
      </c>
      <c r="K143" s="148" t="s">
        <v>149</v>
      </c>
      <c r="L143" s="30"/>
      <c r="M143" s="153" t="s">
        <v>1</v>
      </c>
      <c r="N143" s="154" t="s">
        <v>40</v>
      </c>
      <c r="O143" s="49"/>
      <c r="P143" s="155">
        <f>O143*H143</f>
        <v>0</v>
      </c>
      <c r="Q143" s="155">
        <v>0</v>
      </c>
      <c r="R143" s="155">
        <f>Q143*H143</f>
        <v>0</v>
      </c>
      <c r="S143" s="155">
        <v>0</v>
      </c>
      <c r="T143" s="156">
        <f>S143*H143</f>
        <v>0</v>
      </c>
      <c r="AR143" s="16" t="s">
        <v>150</v>
      </c>
      <c r="AT143" s="16" t="s">
        <v>145</v>
      </c>
      <c r="AU143" s="16" t="s">
        <v>78</v>
      </c>
      <c r="AY143" s="16" t="s">
        <v>143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6" t="s">
        <v>76</v>
      </c>
      <c r="BK143" s="157">
        <f>ROUND(I143*H143,2)</f>
        <v>0</v>
      </c>
      <c r="BL143" s="16" t="s">
        <v>150</v>
      </c>
      <c r="BM143" s="16" t="s">
        <v>345</v>
      </c>
    </row>
    <row r="144" spans="2:47" s="1" customFormat="1" ht="11.25">
      <c r="B144" s="30"/>
      <c r="D144" s="158" t="s">
        <v>152</v>
      </c>
      <c r="F144" s="159" t="s">
        <v>203</v>
      </c>
      <c r="I144" s="91"/>
      <c r="L144" s="30"/>
      <c r="M144" s="160"/>
      <c r="N144" s="49"/>
      <c r="O144" s="49"/>
      <c r="P144" s="49"/>
      <c r="Q144" s="49"/>
      <c r="R144" s="49"/>
      <c r="S144" s="49"/>
      <c r="T144" s="50"/>
      <c r="AT144" s="16" t="s">
        <v>152</v>
      </c>
      <c r="AU144" s="16" t="s">
        <v>78</v>
      </c>
    </row>
    <row r="145" spans="2:51" s="12" customFormat="1" ht="11.25">
      <c r="B145" s="162"/>
      <c r="D145" s="158" t="s">
        <v>156</v>
      </c>
      <c r="F145" s="164" t="s">
        <v>346</v>
      </c>
      <c r="H145" s="165">
        <v>585</v>
      </c>
      <c r="I145" s="166"/>
      <c r="L145" s="162"/>
      <c r="M145" s="167"/>
      <c r="N145" s="168"/>
      <c r="O145" s="168"/>
      <c r="P145" s="168"/>
      <c r="Q145" s="168"/>
      <c r="R145" s="168"/>
      <c r="S145" s="168"/>
      <c r="T145" s="169"/>
      <c r="AT145" s="163" t="s">
        <v>156</v>
      </c>
      <c r="AU145" s="163" t="s">
        <v>78</v>
      </c>
      <c r="AV145" s="12" t="s">
        <v>78</v>
      </c>
      <c r="AW145" s="12" t="s">
        <v>3</v>
      </c>
      <c r="AX145" s="12" t="s">
        <v>76</v>
      </c>
      <c r="AY145" s="163" t="s">
        <v>143</v>
      </c>
    </row>
    <row r="146" spans="2:65" s="1" customFormat="1" ht="22.5" customHeight="1">
      <c r="B146" s="145"/>
      <c r="C146" s="146" t="s">
        <v>347</v>
      </c>
      <c r="D146" s="146" t="s">
        <v>145</v>
      </c>
      <c r="E146" s="147" t="s">
        <v>348</v>
      </c>
      <c r="F146" s="148" t="s">
        <v>349</v>
      </c>
      <c r="G146" s="149" t="s">
        <v>350</v>
      </c>
      <c r="H146" s="150">
        <v>6</v>
      </c>
      <c r="I146" s="151"/>
      <c r="J146" s="152">
        <f>ROUND(I146*H146,2)</f>
        <v>0</v>
      </c>
      <c r="K146" s="148" t="s">
        <v>1</v>
      </c>
      <c r="L146" s="30"/>
      <c r="M146" s="153" t="s">
        <v>1</v>
      </c>
      <c r="N146" s="154" t="s">
        <v>40</v>
      </c>
      <c r="O146" s="49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AR146" s="16" t="s">
        <v>150</v>
      </c>
      <c r="AT146" s="16" t="s">
        <v>145</v>
      </c>
      <c r="AU146" s="16" t="s">
        <v>78</v>
      </c>
      <c r="AY146" s="16" t="s">
        <v>143</v>
      </c>
      <c r="BE146" s="157">
        <f>IF(N146="základní",J146,0)</f>
        <v>0</v>
      </c>
      <c r="BF146" s="157">
        <f>IF(N146="snížená",J146,0)</f>
        <v>0</v>
      </c>
      <c r="BG146" s="157">
        <f>IF(N146="zákl. přenesená",J146,0)</f>
        <v>0</v>
      </c>
      <c r="BH146" s="157">
        <f>IF(N146="sníž. přenesená",J146,0)</f>
        <v>0</v>
      </c>
      <c r="BI146" s="157">
        <f>IF(N146="nulová",J146,0)</f>
        <v>0</v>
      </c>
      <c r="BJ146" s="16" t="s">
        <v>76</v>
      </c>
      <c r="BK146" s="157">
        <f>ROUND(I146*H146,2)</f>
        <v>0</v>
      </c>
      <c r="BL146" s="16" t="s">
        <v>150</v>
      </c>
      <c r="BM146" s="16" t="s">
        <v>351</v>
      </c>
    </row>
    <row r="147" spans="2:47" s="1" customFormat="1" ht="11.25">
      <c r="B147" s="30"/>
      <c r="D147" s="158" t="s">
        <v>152</v>
      </c>
      <c r="F147" s="159" t="s">
        <v>349</v>
      </c>
      <c r="I147" s="91"/>
      <c r="L147" s="30"/>
      <c r="M147" s="160"/>
      <c r="N147" s="49"/>
      <c r="O147" s="49"/>
      <c r="P147" s="49"/>
      <c r="Q147" s="49"/>
      <c r="R147" s="49"/>
      <c r="S147" s="49"/>
      <c r="T147" s="50"/>
      <c r="AT147" s="16" t="s">
        <v>152</v>
      </c>
      <c r="AU147" s="16" t="s">
        <v>78</v>
      </c>
    </row>
    <row r="148" spans="2:47" s="1" customFormat="1" ht="19.5">
      <c r="B148" s="30"/>
      <c r="D148" s="158" t="s">
        <v>154</v>
      </c>
      <c r="F148" s="161" t="s">
        <v>352</v>
      </c>
      <c r="I148" s="91"/>
      <c r="L148" s="30"/>
      <c r="M148" s="160"/>
      <c r="N148" s="49"/>
      <c r="O148" s="49"/>
      <c r="P148" s="49"/>
      <c r="Q148" s="49"/>
      <c r="R148" s="49"/>
      <c r="S148" s="49"/>
      <c r="T148" s="50"/>
      <c r="AT148" s="16" t="s">
        <v>154</v>
      </c>
      <c r="AU148" s="16" t="s">
        <v>78</v>
      </c>
    </row>
    <row r="149" spans="2:51" s="13" customFormat="1" ht="11.25">
      <c r="B149" s="170"/>
      <c r="D149" s="158" t="s">
        <v>156</v>
      </c>
      <c r="E149" s="171" t="s">
        <v>1</v>
      </c>
      <c r="F149" s="172" t="s">
        <v>353</v>
      </c>
      <c r="H149" s="171" t="s">
        <v>1</v>
      </c>
      <c r="I149" s="173"/>
      <c r="L149" s="170"/>
      <c r="M149" s="174"/>
      <c r="N149" s="175"/>
      <c r="O149" s="175"/>
      <c r="P149" s="175"/>
      <c r="Q149" s="175"/>
      <c r="R149" s="175"/>
      <c r="S149" s="175"/>
      <c r="T149" s="176"/>
      <c r="AT149" s="171" t="s">
        <v>156</v>
      </c>
      <c r="AU149" s="171" t="s">
        <v>78</v>
      </c>
      <c r="AV149" s="13" t="s">
        <v>76</v>
      </c>
      <c r="AW149" s="13" t="s">
        <v>32</v>
      </c>
      <c r="AX149" s="13" t="s">
        <v>69</v>
      </c>
      <c r="AY149" s="171" t="s">
        <v>143</v>
      </c>
    </row>
    <row r="150" spans="2:51" s="13" customFormat="1" ht="11.25">
      <c r="B150" s="170"/>
      <c r="D150" s="158" t="s">
        <v>156</v>
      </c>
      <c r="E150" s="171" t="s">
        <v>1</v>
      </c>
      <c r="F150" s="172" t="s">
        <v>354</v>
      </c>
      <c r="H150" s="171" t="s">
        <v>1</v>
      </c>
      <c r="I150" s="173"/>
      <c r="L150" s="170"/>
      <c r="M150" s="174"/>
      <c r="N150" s="175"/>
      <c r="O150" s="175"/>
      <c r="P150" s="175"/>
      <c r="Q150" s="175"/>
      <c r="R150" s="175"/>
      <c r="S150" s="175"/>
      <c r="T150" s="176"/>
      <c r="AT150" s="171" t="s">
        <v>156</v>
      </c>
      <c r="AU150" s="171" t="s">
        <v>78</v>
      </c>
      <c r="AV150" s="13" t="s">
        <v>76</v>
      </c>
      <c r="AW150" s="13" t="s">
        <v>32</v>
      </c>
      <c r="AX150" s="13" t="s">
        <v>69</v>
      </c>
      <c r="AY150" s="171" t="s">
        <v>143</v>
      </c>
    </row>
    <row r="151" spans="2:51" s="12" customFormat="1" ht="11.25">
      <c r="B151" s="162"/>
      <c r="D151" s="158" t="s">
        <v>156</v>
      </c>
      <c r="E151" s="163" t="s">
        <v>1</v>
      </c>
      <c r="F151" s="164" t="s">
        <v>177</v>
      </c>
      <c r="H151" s="165">
        <v>6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156</v>
      </c>
      <c r="AU151" s="163" t="s">
        <v>78</v>
      </c>
      <c r="AV151" s="12" t="s">
        <v>78</v>
      </c>
      <c r="AW151" s="12" t="s">
        <v>32</v>
      </c>
      <c r="AX151" s="12" t="s">
        <v>76</v>
      </c>
      <c r="AY151" s="163" t="s">
        <v>143</v>
      </c>
    </row>
    <row r="152" spans="2:65" s="1" customFormat="1" ht="16.5" customHeight="1">
      <c r="B152" s="145"/>
      <c r="C152" s="146" t="s">
        <v>355</v>
      </c>
      <c r="D152" s="146" t="s">
        <v>145</v>
      </c>
      <c r="E152" s="147" t="s">
        <v>356</v>
      </c>
      <c r="F152" s="148" t="s">
        <v>357</v>
      </c>
      <c r="G152" s="149" t="s">
        <v>222</v>
      </c>
      <c r="H152" s="150">
        <v>750</v>
      </c>
      <c r="I152" s="151"/>
      <c r="J152" s="152">
        <f>ROUND(I152*H152,2)</f>
        <v>0</v>
      </c>
      <c r="K152" s="148" t="s">
        <v>1</v>
      </c>
      <c r="L152" s="30"/>
      <c r="M152" s="153" t="s">
        <v>1</v>
      </c>
      <c r="N152" s="154" t="s">
        <v>40</v>
      </c>
      <c r="O152" s="49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AR152" s="16" t="s">
        <v>150</v>
      </c>
      <c r="AT152" s="16" t="s">
        <v>145</v>
      </c>
      <c r="AU152" s="16" t="s">
        <v>78</v>
      </c>
      <c r="AY152" s="16" t="s">
        <v>143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6" t="s">
        <v>76</v>
      </c>
      <c r="BK152" s="157">
        <f>ROUND(I152*H152,2)</f>
        <v>0</v>
      </c>
      <c r="BL152" s="16" t="s">
        <v>150</v>
      </c>
      <c r="BM152" s="16" t="s">
        <v>358</v>
      </c>
    </row>
    <row r="153" spans="2:47" s="1" customFormat="1" ht="11.25">
      <c r="B153" s="30"/>
      <c r="D153" s="158" t="s">
        <v>152</v>
      </c>
      <c r="F153" s="159" t="s">
        <v>357</v>
      </c>
      <c r="I153" s="91"/>
      <c r="L153" s="30"/>
      <c r="M153" s="160"/>
      <c r="N153" s="49"/>
      <c r="O153" s="49"/>
      <c r="P153" s="49"/>
      <c r="Q153" s="49"/>
      <c r="R153" s="49"/>
      <c r="S153" s="49"/>
      <c r="T153" s="50"/>
      <c r="AT153" s="16" t="s">
        <v>152</v>
      </c>
      <c r="AU153" s="16" t="s">
        <v>78</v>
      </c>
    </row>
    <row r="154" spans="2:65" s="1" customFormat="1" ht="16.5" customHeight="1">
      <c r="B154" s="145"/>
      <c r="C154" s="146" t="s">
        <v>359</v>
      </c>
      <c r="D154" s="146" t="s">
        <v>145</v>
      </c>
      <c r="E154" s="147" t="s">
        <v>360</v>
      </c>
      <c r="F154" s="148" t="s">
        <v>361</v>
      </c>
      <c r="G154" s="149" t="s">
        <v>222</v>
      </c>
      <c r="H154" s="150">
        <v>750</v>
      </c>
      <c r="I154" s="151"/>
      <c r="J154" s="152">
        <f>ROUND(I154*H154,2)</f>
        <v>0</v>
      </c>
      <c r="K154" s="148" t="s">
        <v>149</v>
      </c>
      <c r="L154" s="30"/>
      <c r="M154" s="153" t="s">
        <v>1</v>
      </c>
      <c r="N154" s="154" t="s">
        <v>40</v>
      </c>
      <c r="O154" s="49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AR154" s="16" t="s">
        <v>150</v>
      </c>
      <c r="AT154" s="16" t="s">
        <v>145</v>
      </c>
      <c r="AU154" s="16" t="s">
        <v>78</v>
      </c>
      <c r="AY154" s="16" t="s">
        <v>143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6" t="s">
        <v>76</v>
      </c>
      <c r="BK154" s="157">
        <f>ROUND(I154*H154,2)</f>
        <v>0</v>
      </c>
      <c r="BL154" s="16" t="s">
        <v>150</v>
      </c>
      <c r="BM154" s="16" t="s">
        <v>362</v>
      </c>
    </row>
    <row r="155" spans="2:47" s="1" customFormat="1" ht="11.25">
      <c r="B155" s="30"/>
      <c r="D155" s="158" t="s">
        <v>152</v>
      </c>
      <c r="F155" s="159" t="s">
        <v>363</v>
      </c>
      <c r="I155" s="91"/>
      <c r="L155" s="30"/>
      <c r="M155" s="160"/>
      <c r="N155" s="49"/>
      <c r="O155" s="49"/>
      <c r="P155" s="49"/>
      <c r="Q155" s="49"/>
      <c r="R155" s="49"/>
      <c r="S155" s="49"/>
      <c r="T155" s="50"/>
      <c r="AT155" s="16" t="s">
        <v>152</v>
      </c>
      <c r="AU155" s="16" t="s">
        <v>78</v>
      </c>
    </row>
    <row r="156" spans="2:65" s="1" customFormat="1" ht="16.5" customHeight="1">
      <c r="B156" s="145"/>
      <c r="C156" s="146" t="s">
        <v>364</v>
      </c>
      <c r="D156" s="146" t="s">
        <v>145</v>
      </c>
      <c r="E156" s="147" t="s">
        <v>365</v>
      </c>
      <c r="F156" s="148" t="s">
        <v>366</v>
      </c>
      <c r="G156" s="149" t="s">
        <v>222</v>
      </c>
      <c r="H156" s="150">
        <v>750</v>
      </c>
      <c r="I156" s="151"/>
      <c r="J156" s="152">
        <f>ROUND(I156*H156,2)</f>
        <v>0</v>
      </c>
      <c r="K156" s="148" t="s">
        <v>149</v>
      </c>
      <c r="L156" s="30"/>
      <c r="M156" s="153" t="s">
        <v>1</v>
      </c>
      <c r="N156" s="154" t="s">
        <v>40</v>
      </c>
      <c r="O156" s="49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AR156" s="16" t="s">
        <v>150</v>
      </c>
      <c r="AT156" s="16" t="s">
        <v>145</v>
      </c>
      <c r="AU156" s="16" t="s">
        <v>78</v>
      </c>
      <c r="AY156" s="16" t="s">
        <v>143</v>
      </c>
      <c r="BE156" s="157">
        <f>IF(N156="základní",J156,0)</f>
        <v>0</v>
      </c>
      <c r="BF156" s="157">
        <f>IF(N156="snížená",J156,0)</f>
        <v>0</v>
      </c>
      <c r="BG156" s="157">
        <f>IF(N156="zákl. přenesená",J156,0)</f>
        <v>0</v>
      </c>
      <c r="BH156" s="157">
        <f>IF(N156="sníž. přenesená",J156,0)</f>
        <v>0</v>
      </c>
      <c r="BI156" s="157">
        <f>IF(N156="nulová",J156,0)</f>
        <v>0</v>
      </c>
      <c r="BJ156" s="16" t="s">
        <v>76</v>
      </c>
      <c r="BK156" s="157">
        <f>ROUND(I156*H156,2)</f>
        <v>0</v>
      </c>
      <c r="BL156" s="16" t="s">
        <v>150</v>
      </c>
      <c r="BM156" s="16" t="s">
        <v>367</v>
      </c>
    </row>
    <row r="157" spans="2:47" s="1" customFormat="1" ht="11.25">
      <c r="B157" s="30"/>
      <c r="D157" s="158" t="s">
        <v>152</v>
      </c>
      <c r="F157" s="159" t="s">
        <v>368</v>
      </c>
      <c r="I157" s="91"/>
      <c r="L157" s="30"/>
      <c r="M157" s="160"/>
      <c r="N157" s="49"/>
      <c r="O157" s="49"/>
      <c r="P157" s="49"/>
      <c r="Q157" s="49"/>
      <c r="R157" s="49"/>
      <c r="S157" s="49"/>
      <c r="T157" s="50"/>
      <c r="AT157" s="16" t="s">
        <v>152</v>
      </c>
      <c r="AU157" s="16" t="s">
        <v>78</v>
      </c>
    </row>
    <row r="158" spans="2:47" s="1" customFormat="1" ht="19.5">
      <c r="B158" s="30"/>
      <c r="D158" s="158" t="s">
        <v>154</v>
      </c>
      <c r="F158" s="161" t="s">
        <v>225</v>
      </c>
      <c r="I158" s="91"/>
      <c r="L158" s="30"/>
      <c r="M158" s="160"/>
      <c r="N158" s="49"/>
      <c r="O158" s="49"/>
      <c r="P158" s="49"/>
      <c r="Q158" s="49"/>
      <c r="R158" s="49"/>
      <c r="S158" s="49"/>
      <c r="T158" s="50"/>
      <c r="AT158" s="16" t="s">
        <v>154</v>
      </c>
      <c r="AU158" s="16" t="s">
        <v>78</v>
      </c>
    </row>
    <row r="159" spans="2:51" s="12" customFormat="1" ht="11.25">
      <c r="B159" s="162"/>
      <c r="D159" s="158" t="s">
        <v>156</v>
      </c>
      <c r="E159" s="163" t="s">
        <v>1</v>
      </c>
      <c r="F159" s="164" t="s">
        <v>369</v>
      </c>
      <c r="H159" s="165">
        <v>750</v>
      </c>
      <c r="I159" s="166"/>
      <c r="L159" s="162"/>
      <c r="M159" s="167"/>
      <c r="N159" s="168"/>
      <c r="O159" s="168"/>
      <c r="P159" s="168"/>
      <c r="Q159" s="168"/>
      <c r="R159" s="168"/>
      <c r="S159" s="168"/>
      <c r="T159" s="169"/>
      <c r="AT159" s="163" t="s">
        <v>156</v>
      </c>
      <c r="AU159" s="163" t="s">
        <v>78</v>
      </c>
      <c r="AV159" s="12" t="s">
        <v>78</v>
      </c>
      <c r="AW159" s="12" t="s">
        <v>32</v>
      </c>
      <c r="AX159" s="12" t="s">
        <v>76</v>
      </c>
      <c r="AY159" s="163" t="s">
        <v>143</v>
      </c>
    </row>
    <row r="160" spans="2:63" s="11" customFormat="1" ht="22.9" customHeight="1">
      <c r="B160" s="132"/>
      <c r="D160" s="133" t="s">
        <v>68</v>
      </c>
      <c r="E160" s="143" t="s">
        <v>150</v>
      </c>
      <c r="F160" s="143" t="s">
        <v>370</v>
      </c>
      <c r="I160" s="135"/>
      <c r="J160" s="144">
        <f>BK160</f>
        <v>0</v>
      </c>
      <c r="L160" s="132"/>
      <c r="M160" s="137"/>
      <c r="N160" s="138"/>
      <c r="O160" s="138"/>
      <c r="P160" s="139">
        <f>SUM(P161:P165)</f>
        <v>0</v>
      </c>
      <c r="Q160" s="138"/>
      <c r="R160" s="139">
        <f>SUM(R161:R165)</f>
        <v>0</v>
      </c>
      <c r="S160" s="138"/>
      <c r="T160" s="140">
        <f>SUM(T161:T165)</f>
        <v>0</v>
      </c>
      <c r="AR160" s="133" t="s">
        <v>76</v>
      </c>
      <c r="AT160" s="141" t="s">
        <v>68</v>
      </c>
      <c r="AU160" s="141" t="s">
        <v>76</v>
      </c>
      <c r="AY160" s="133" t="s">
        <v>143</v>
      </c>
      <c r="BK160" s="142">
        <f>SUM(BK161:BK165)</f>
        <v>0</v>
      </c>
    </row>
    <row r="161" spans="2:65" s="1" customFormat="1" ht="16.5" customHeight="1">
      <c r="B161" s="145"/>
      <c r="C161" s="146" t="s">
        <v>7</v>
      </c>
      <c r="D161" s="146" t="s">
        <v>145</v>
      </c>
      <c r="E161" s="147" t="s">
        <v>371</v>
      </c>
      <c r="F161" s="148" t="s">
        <v>372</v>
      </c>
      <c r="G161" s="149" t="s">
        <v>148</v>
      </c>
      <c r="H161" s="150">
        <v>50</v>
      </c>
      <c r="I161" s="151"/>
      <c r="J161" s="152">
        <f>ROUND(I161*H161,2)</f>
        <v>0</v>
      </c>
      <c r="K161" s="148" t="s">
        <v>1</v>
      </c>
      <c r="L161" s="30"/>
      <c r="M161" s="153" t="s">
        <v>1</v>
      </c>
      <c r="N161" s="154" t="s">
        <v>40</v>
      </c>
      <c r="O161" s="49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AR161" s="16" t="s">
        <v>150</v>
      </c>
      <c r="AT161" s="16" t="s">
        <v>145</v>
      </c>
      <c r="AU161" s="16" t="s">
        <v>78</v>
      </c>
      <c r="AY161" s="16" t="s">
        <v>143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6" t="s">
        <v>76</v>
      </c>
      <c r="BK161" s="157">
        <f>ROUND(I161*H161,2)</f>
        <v>0</v>
      </c>
      <c r="BL161" s="16" t="s">
        <v>150</v>
      </c>
      <c r="BM161" s="16" t="s">
        <v>373</v>
      </c>
    </row>
    <row r="162" spans="2:47" s="1" customFormat="1" ht="11.25">
      <c r="B162" s="30"/>
      <c r="D162" s="158" t="s">
        <v>152</v>
      </c>
      <c r="F162" s="159" t="s">
        <v>374</v>
      </c>
      <c r="I162" s="91"/>
      <c r="L162" s="30"/>
      <c r="M162" s="160"/>
      <c r="N162" s="49"/>
      <c r="O162" s="49"/>
      <c r="P162" s="49"/>
      <c r="Q162" s="49"/>
      <c r="R162" s="49"/>
      <c r="S162" s="49"/>
      <c r="T162" s="50"/>
      <c r="AT162" s="16" t="s">
        <v>152</v>
      </c>
      <c r="AU162" s="16" t="s">
        <v>78</v>
      </c>
    </row>
    <row r="163" spans="2:47" s="1" customFormat="1" ht="19.5">
      <c r="B163" s="30"/>
      <c r="D163" s="158" t="s">
        <v>154</v>
      </c>
      <c r="F163" s="161" t="s">
        <v>225</v>
      </c>
      <c r="I163" s="91"/>
      <c r="L163" s="30"/>
      <c r="M163" s="160"/>
      <c r="N163" s="49"/>
      <c r="O163" s="49"/>
      <c r="P163" s="49"/>
      <c r="Q163" s="49"/>
      <c r="R163" s="49"/>
      <c r="S163" s="49"/>
      <c r="T163" s="50"/>
      <c r="AT163" s="16" t="s">
        <v>154</v>
      </c>
      <c r="AU163" s="16" t="s">
        <v>78</v>
      </c>
    </row>
    <row r="164" spans="2:51" s="13" customFormat="1" ht="11.25">
      <c r="B164" s="170"/>
      <c r="D164" s="158" t="s">
        <v>156</v>
      </c>
      <c r="E164" s="171" t="s">
        <v>1</v>
      </c>
      <c r="F164" s="172" t="s">
        <v>375</v>
      </c>
      <c r="H164" s="171" t="s">
        <v>1</v>
      </c>
      <c r="I164" s="173"/>
      <c r="L164" s="170"/>
      <c r="M164" s="174"/>
      <c r="N164" s="175"/>
      <c r="O164" s="175"/>
      <c r="P164" s="175"/>
      <c r="Q164" s="175"/>
      <c r="R164" s="175"/>
      <c r="S164" s="175"/>
      <c r="T164" s="176"/>
      <c r="AT164" s="171" t="s">
        <v>156</v>
      </c>
      <c r="AU164" s="171" t="s">
        <v>78</v>
      </c>
      <c r="AV164" s="13" t="s">
        <v>76</v>
      </c>
      <c r="AW164" s="13" t="s">
        <v>32</v>
      </c>
      <c r="AX164" s="13" t="s">
        <v>69</v>
      </c>
      <c r="AY164" s="171" t="s">
        <v>143</v>
      </c>
    </row>
    <row r="165" spans="2:51" s="12" customFormat="1" ht="11.25">
      <c r="B165" s="162"/>
      <c r="D165" s="158" t="s">
        <v>156</v>
      </c>
      <c r="E165" s="163" t="s">
        <v>1</v>
      </c>
      <c r="F165" s="164" t="s">
        <v>376</v>
      </c>
      <c r="H165" s="165">
        <v>50</v>
      </c>
      <c r="I165" s="166"/>
      <c r="L165" s="162"/>
      <c r="M165" s="167"/>
      <c r="N165" s="168"/>
      <c r="O165" s="168"/>
      <c r="P165" s="168"/>
      <c r="Q165" s="168"/>
      <c r="R165" s="168"/>
      <c r="S165" s="168"/>
      <c r="T165" s="169"/>
      <c r="AT165" s="163" t="s">
        <v>156</v>
      </c>
      <c r="AU165" s="163" t="s">
        <v>78</v>
      </c>
      <c r="AV165" s="12" t="s">
        <v>78</v>
      </c>
      <c r="AW165" s="12" t="s">
        <v>32</v>
      </c>
      <c r="AX165" s="12" t="s">
        <v>76</v>
      </c>
      <c r="AY165" s="163" t="s">
        <v>143</v>
      </c>
    </row>
    <row r="166" spans="2:63" s="11" customFormat="1" ht="22.9" customHeight="1">
      <c r="B166" s="132"/>
      <c r="D166" s="133" t="s">
        <v>68</v>
      </c>
      <c r="E166" s="143" t="s">
        <v>188</v>
      </c>
      <c r="F166" s="143" t="s">
        <v>377</v>
      </c>
      <c r="I166" s="135"/>
      <c r="J166" s="144">
        <f>BK166</f>
        <v>0</v>
      </c>
      <c r="L166" s="132"/>
      <c r="M166" s="137"/>
      <c r="N166" s="138"/>
      <c r="O166" s="138"/>
      <c r="P166" s="139">
        <f>SUM(P167:P171)</f>
        <v>0</v>
      </c>
      <c r="Q166" s="138"/>
      <c r="R166" s="139">
        <f>SUM(R167:R171)</f>
        <v>0.6888000000000001</v>
      </c>
      <c r="S166" s="138"/>
      <c r="T166" s="140">
        <f>SUM(T167:T171)</f>
        <v>0</v>
      </c>
      <c r="AR166" s="133" t="s">
        <v>76</v>
      </c>
      <c r="AT166" s="141" t="s">
        <v>68</v>
      </c>
      <c r="AU166" s="141" t="s">
        <v>76</v>
      </c>
      <c r="AY166" s="133" t="s">
        <v>143</v>
      </c>
      <c r="BK166" s="142">
        <f>SUM(BK167:BK171)</f>
        <v>0</v>
      </c>
    </row>
    <row r="167" spans="2:65" s="1" customFormat="1" ht="16.5" customHeight="1">
      <c r="B167" s="145"/>
      <c r="C167" s="146" t="s">
        <v>378</v>
      </c>
      <c r="D167" s="146" t="s">
        <v>145</v>
      </c>
      <c r="E167" s="147" t="s">
        <v>379</v>
      </c>
      <c r="F167" s="148" t="s">
        <v>380</v>
      </c>
      <c r="G167" s="149" t="s">
        <v>381</v>
      </c>
      <c r="H167" s="150">
        <v>60</v>
      </c>
      <c r="I167" s="151"/>
      <c r="J167" s="152">
        <f>ROUND(I167*H167,2)</f>
        <v>0</v>
      </c>
      <c r="K167" s="148" t="s">
        <v>149</v>
      </c>
      <c r="L167" s="30"/>
      <c r="M167" s="153" t="s">
        <v>1</v>
      </c>
      <c r="N167" s="154" t="s">
        <v>40</v>
      </c>
      <c r="O167" s="49"/>
      <c r="P167" s="155">
        <f>O167*H167</f>
        <v>0</v>
      </c>
      <c r="Q167" s="155">
        <v>0.01148</v>
      </c>
      <c r="R167" s="155">
        <f>Q167*H167</f>
        <v>0.6888000000000001</v>
      </c>
      <c r="S167" s="155">
        <v>0</v>
      </c>
      <c r="T167" s="156">
        <f>S167*H167</f>
        <v>0</v>
      </c>
      <c r="AR167" s="16" t="s">
        <v>150</v>
      </c>
      <c r="AT167" s="16" t="s">
        <v>145</v>
      </c>
      <c r="AU167" s="16" t="s">
        <v>78</v>
      </c>
      <c r="AY167" s="16" t="s">
        <v>143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6" t="s">
        <v>76</v>
      </c>
      <c r="BK167" s="157">
        <f>ROUND(I167*H167,2)</f>
        <v>0</v>
      </c>
      <c r="BL167" s="16" t="s">
        <v>150</v>
      </c>
      <c r="BM167" s="16" t="s">
        <v>382</v>
      </c>
    </row>
    <row r="168" spans="2:47" s="1" customFormat="1" ht="19.5">
      <c r="B168" s="30"/>
      <c r="D168" s="158" t="s">
        <v>152</v>
      </c>
      <c r="F168" s="159" t="s">
        <v>383</v>
      </c>
      <c r="I168" s="91"/>
      <c r="L168" s="30"/>
      <c r="M168" s="160"/>
      <c r="N168" s="49"/>
      <c r="O168" s="49"/>
      <c r="P168" s="49"/>
      <c r="Q168" s="49"/>
      <c r="R168" s="49"/>
      <c r="S168" s="49"/>
      <c r="T168" s="50"/>
      <c r="AT168" s="16" t="s">
        <v>152</v>
      </c>
      <c r="AU168" s="16" t="s">
        <v>78</v>
      </c>
    </row>
    <row r="169" spans="2:47" s="1" customFormat="1" ht="19.5">
      <c r="B169" s="30"/>
      <c r="D169" s="158" t="s">
        <v>154</v>
      </c>
      <c r="F169" s="161" t="s">
        <v>352</v>
      </c>
      <c r="I169" s="91"/>
      <c r="L169" s="30"/>
      <c r="M169" s="160"/>
      <c r="N169" s="49"/>
      <c r="O169" s="49"/>
      <c r="P169" s="49"/>
      <c r="Q169" s="49"/>
      <c r="R169" s="49"/>
      <c r="S169" s="49"/>
      <c r="T169" s="50"/>
      <c r="AT169" s="16" t="s">
        <v>154</v>
      </c>
      <c r="AU169" s="16" t="s">
        <v>78</v>
      </c>
    </row>
    <row r="170" spans="2:51" s="13" customFormat="1" ht="11.25">
      <c r="B170" s="170"/>
      <c r="D170" s="158" t="s">
        <v>156</v>
      </c>
      <c r="E170" s="171" t="s">
        <v>1</v>
      </c>
      <c r="F170" s="172" t="s">
        <v>384</v>
      </c>
      <c r="H170" s="171" t="s">
        <v>1</v>
      </c>
      <c r="I170" s="173"/>
      <c r="L170" s="170"/>
      <c r="M170" s="174"/>
      <c r="N170" s="175"/>
      <c r="O170" s="175"/>
      <c r="P170" s="175"/>
      <c r="Q170" s="175"/>
      <c r="R170" s="175"/>
      <c r="S170" s="175"/>
      <c r="T170" s="176"/>
      <c r="AT170" s="171" t="s">
        <v>156</v>
      </c>
      <c r="AU170" s="171" t="s">
        <v>78</v>
      </c>
      <c r="AV170" s="13" t="s">
        <v>76</v>
      </c>
      <c r="AW170" s="13" t="s">
        <v>32</v>
      </c>
      <c r="AX170" s="13" t="s">
        <v>69</v>
      </c>
      <c r="AY170" s="171" t="s">
        <v>143</v>
      </c>
    </row>
    <row r="171" spans="2:51" s="12" customFormat="1" ht="11.25">
      <c r="B171" s="162"/>
      <c r="D171" s="158" t="s">
        <v>156</v>
      </c>
      <c r="E171" s="163" t="s">
        <v>1</v>
      </c>
      <c r="F171" s="164" t="s">
        <v>385</v>
      </c>
      <c r="H171" s="165">
        <v>60</v>
      </c>
      <c r="I171" s="166"/>
      <c r="L171" s="162"/>
      <c r="M171" s="167"/>
      <c r="N171" s="168"/>
      <c r="O171" s="168"/>
      <c r="P171" s="168"/>
      <c r="Q171" s="168"/>
      <c r="R171" s="168"/>
      <c r="S171" s="168"/>
      <c r="T171" s="169"/>
      <c r="AT171" s="163" t="s">
        <v>156</v>
      </c>
      <c r="AU171" s="163" t="s">
        <v>78</v>
      </c>
      <c r="AV171" s="12" t="s">
        <v>78</v>
      </c>
      <c r="AW171" s="12" t="s">
        <v>32</v>
      </c>
      <c r="AX171" s="12" t="s">
        <v>76</v>
      </c>
      <c r="AY171" s="163" t="s">
        <v>143</v>
      </c>
    </row>
    <row r="172" spans="2:63" s="11" customFormat="1" ht="22.9" customHeight="1">
      <c r="B172" s="132"/>
      <c r="D172" s="133" t="s">
        <v>68</v>
      </c>
      <c r="E172" s="143" t="s">
        <v>193</v>
      </c>
      <c r="F172" s="143" t="s">
        <v>386</v>
      </c>
      <c r="I172" s="135"/>
      <c r="J172" s="144">
        <f>BK172</f>
        <v>0</v>
      </c>
      <c r="L172" s="132"/>
      <c r="M172" s="137"/>
      <c r="N172" s="138"/>
      <c r="O172" s="138"/>
      <c r="P172" s="139">
        <f>SUM(P173:P174)</f>
        <v>0</v>
      </c>
      <c r="Q172" s="138"/>
      <c r="R172" s="139">
        <f>SUM(R173:R174)</f>
        <v>0</v>
      </c>
      <c r="S172" s="138"/>
      <c r="T172" s="140">
        <f>SUM(T173:T174)</f>
        <v>5.58</v>
      </c>
      <c r="AR172" s="133" t="s">
        <v>76</v>
      </c>
      <c r="AT172" s="141" t="s">
        <v>68</v>
      </c>
      <c r="AU172" s="141" t="s">
        <v>76</v>
      </c>
      <c r="AY172" s="133" t="s">
        <v>143</v>
      </c>
      <c r="BK172" s="142">
        <f>SUM(BK173:BK174)</f>
        <v>0</v>
      </c>
    </row>
    <row r="173" spans="2:65" s="1" customFormat="1" ht="16.5" customHeight="1">
      <c r="B173" s="145"/>
      <c r="C173" s="146" t="s">
        <v>387</v>
      </c>
      <c r="D173" s="146" t="s">
        <v>145</v>
      </c>
      <c r="E173" s="147" t="s">
        <v>388</v>
      </c>
      <c r="F173" s="148" t="s">
        <v>389</v>
      </c>
      <c r="G173" s="149" t="s">
        <v>381</v>
      </c>
      <c r="H173" s="150">
        <v>60</v>
      </c>
      <c r="I173" s="151"/>
      <c r="J173" s="152">
        <f>ROUND(I173*H173,2)</f>
        <v>0</v>
      </c>
      <c r="K173" s="148" t="s">
        <v>1</v>
      </c>
      <c r="L173" s="30"/>
      <c r="M173" s="153" t="s">
        <v>1</v>
      </c>
      <c r="N173" s="154" t="s">
        <v>40</v>
      </c>
      <c r="O173" s="49"/>
      <c r="P173" s="155">
        <f>O173*H173</f>
        <v>0</v>
      </c>
      <c r="Q173" s="155">
        <v>0</v>
      </c>
      <c r="R173" s="155">
        <f>Q173*H173</f>
        <v>0</v>
      </c>
      <c r="S173" s="155">
        <v>0.093</v>
      </c>
      <c r="T173" s="156">
        <f>S173*H173</f>
        <v>5.58</v>
      </c>
      <c r="AR173" s="16" t="s">
        <v>150</v>
      </c>
      <c r="AT173" s="16" t="s">
        <v>145</v>
      </c>
      <c r="AU173" s="16" t="s">
        <v>78</v>
      </c>
      <c r="AY173" s="16" t="s">
        <v>143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6" t="s">
        <v>76</v>
      </c>
      <c r="BK173" s="157">
        <f>ROUND(I173*H173,2)</f>
        <v>0</v>
      </c>
      <c r="BL173" s="16" t="s">
        <v>150</v>
      </c>
      <c r="BM173" s="16" t="s">
        <v>390</v>
      </c>
    </row>
    <row r="174" spans="2:47" s="1" customFormat="1" ht="11.25">
      <c r="B174" s="30"/>
      <c r="D174" s="158" t="s">
        <v>152</v>
      </c>
      <c r="F174" s="159" t="s">
        <v>389</v>
      </c>
      <c r="I174" s="91"/>
      <c r="L174" s="30"/>
      <c r="M174" s="160"/>
      <c r="N174" s="49"/>
      <c r="O174" s="49"/>
      <c r="P174" s="49"/>
      <c r="Q174" s="49"/>
      <c r="R174" s="49"/>
      <c r="S174" s="49"/>
      <c r="T174" s="50"/>
      <c r="AT174" s="16" t="s">
        <v>152</v>
      </c>
      <c r="AU174" s="16" t="s">
        <v>78</v>
      </c>
    </row>
    <row r="175" spans="2:63" s="11" customFormat="1" ht="22.9" customHeight="1">
      <c r="B175" s="132"/>
      <c r="D175" s="133" t="s">
        <v>68</v>
      </c>
      <c r="E175" s="143" t="s">
        <v>391</v>
      </c>
      <c r="F175" s="143" t="s">
        <v>392</v>
      </c>
      <c r="I175" s="135"/>
      <c r="J175" s="144">
        <f>BK175</f>
        <v>0</v>
      </c>
      <c r="L175" s="132"/>
      <c r="M175" s="137"/>
      <c r="N175" s="138"/>
      <c r="O175" s="138"/>
      <c r="P175" s="139">
        <f>SUM(P176:P177)</f>
        <v>0</v>
      </c>
      <c r="Q175" s="138"/>
      <c r="R175" s="139">
        <f>SUM(R176:R177)</f>
        <v>0</v>
      </c>
      <c r="S175" s="138"/>
      <c r="T175" s="140">
        <f>SUM(T176:T177)</f>
        <v>0</v>
      </c>
      <c r="AR175" s="133" t="s">
        <v>76</v>
      </c>
      <c r="AT175" s="141" t="s">
        <v>68</v>
      </c>
      <c r="AU175" s="141" t="s">
        <v>76</v>
      </c>
      <c r="AY175" s="133" t="s">
        <v>143</v>
      </c>
      <c r="BK175" s="142">
        <f>SUM(BK176:BK177)</f>
        <v>0</v>
      </c>
    </row>
    <row r="176" spans="2:65" s="1" customFormat="1" ht="16.5" customHeight="1">
      <c r="B176" s="145"/>
      <c r="C176" s="146" t="s">
        <v>393</v>
      </c>
      <c r="D176" s="146" t="s">
        <v>145</v>
      </c>
      <c r="E176" s="147" t="s">
        <v>394</v>
      </c>
      <c r="F176" s="148" t="s">
        <v>395</v>
      </c>
      <c r="G176" s="149" t="s">
        <v>201</v>
      </c>
      <c r="H176" s="150">
        <v>0.689</v>
      </c>
      <c r="I176" s="151"/>
      <c r="J176" s="152">
        <f>ROUND(I176*H176,2)</f>
        <v>0</v>
      </c>
      <c r="K176" s="148" t="s">
        <v>149</v>
      </c>
      <c r="L176" s="30"/>
      <c r="M176" s="153" t="s">
        <v>1</v>
      </c>
      <c r="N176" s="154" t="s">
        <v>40</v>
      </c>
      <c r="O176" s="49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AR176" s="16" t="s">
        <v>150</v>
      </c>
      <c r="AT176" s="16" t="s">
        <v>145</v>
      </c>
      <c r="AU176" s="16" t="s">
        <v>78</v>
      </c>
      <c r="AY176" s="16" t="s">
        <v>143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6" t="s">
        <v>76</v>
      </c>
      <c r="BK176" s="157">
        <f>ROUND(I176*H176,2)</f>
        <v>0</v>
      </c>
      <c r="BL176" s="16" t="s">
        <v>150</v>
      </c>
      <c r="BM176" s="16" t="s">
        <v>396</v>
      </c>
    </row>
    <row r="177" spans="2:47" s="1" customFormat="1" ht="11.25">
      <c r="B177" s="30"/>
      <c r="D177" s="158" t="s">
        <v>152</v>
      </c>
      <c r="F177" s="159" t="s">
        <v>397</v>
      </c>
      <c r="I177" s="91"/>
      <c r="L177" s="30"/>
      <c r="M177" s="180"/>
      <c r="N177" s="181"/>
      <c r="O177" s="181"/>
      <c r="P177" s="181"/>
      <c r="Q177" s="181"/>
      <c r="R177" s="181"/>
      <c r="S177" s="181"/>
      <c r="T177" s="182"/>
      <c r="AT177" s="16" t="s">
        <v>152</v>
      </c>
      <c r="AU177" s="16" t="s">
        <v>78</v>
      </c>
    </row>
    <row r="178" spans="2:12" s="1" customFormat="1" ht="6.95" customHeight="1">
      <c r="B178" s="39"/>
      <c r="C178" s="40"/>
      <c r="D178" s="40"/>
      <c r="E178" s="40"/>
      <c r="F178" s="40"/>
      <c r="G178" s="40"/>
      <c r="H178" s="40"/>
      <c r="I178" s="107"/>
      <c r="J178" s="40"/>
      <c r="K178" s="40"/>
      <c r="L178" s="30"/>
    </row>
  </sheetData>
  <autoFilter ref="C96:K177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106</v>
      </c>
    </row>
    <row r="3" spans="2:46" ht="6.95" customHeight="1">
      <c r="B3" s="17"/>
      <c r="C3" s="18"/>
      <c r="D3" s="18"/>
      <c r="E3" s="18"/>
      <c r="F3" s="18"/>
      <c r="G3" s="18"/>
      <c r="H3" s="18"/>
      <c r="I3" s="90"/>
      <c r="J3" s="18"/>
      <c r="K3" s="18"/>
      <c r="L3" s="19"/>
      <c r="AT3" s="16" t="s">
        <v>78</v>
      </c>
    </row>
    <row r="4" spans="2:46" ht="24.95" customHeight="1">
      <c r="B4" s="19"/>
      <c r="D4" s="20" t="s">
        <v>114</v>
      </c>
      <c r="L4" s="19"/>
      <c r="M4" s="21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45" t="str">
        <f>'Rekapitulace stavby'!K6</f>
        <v>Nelešovický potok, Nelešovice – Rekonstrukce opěrných zdí</v>
      </c>
      <c r="F7" s="246"/>
      <c r="G7" s="246"/>
      <c r="H7" s="246"/>
      <c r="L7" s="19"/>
    </row>
    <row r="8" spans="2:12" ht="11.25">
      <c r="B8" s="19"/>
      <c r="D8" s="25" t="s">
        <v>115</v>
      </c>
      <c r="L8" s="19"/>
    </row>
    <row r="9" spans="2:12" ht="16.5" customHeight="1">
      <c r="B9" s="19"/>
      <c r="E9" s="245" t="s">
        <v>278</v>
      </c>
      <c r="F9" s="213"/>
      <c r="G9" s="213"/>
      <c r="H9" s="213"/>
      <c r="L9" s="19"/>
    </row>
    <row r="10" spans="2:12" ht="12" customHeight="1">
      <c r="B10" s="19"/>
      <c r="D10" s="25" t="s">
        <v>117</v>
      </c>
      <c r="L10" s="19"/>
    </row>
    <row r="11" spans="2:12" s="1" customFormat="1" ht="16.5" customHeight="1">
      <c r="B11" s="30"/>
      <c r="E11" s="246" t="s">
        <v>118</v>
      </c>
      <c r="F11" s="219"/>
      <c r="G11" s="219"/>
      <c r="H11" s="219"/>
      <c r="I11" s="91"/>
      <c r="L11" s="30"/>
    </row>
    <row r="12" spans="2:12" s="1" customFormat="1" ht="12" customHeight="1">
      <c r="B12" s="30"/>
      <c r="D12" s="25" t="s">
        <v>119</v>
      </c>
      <c r="I12" s="91"/>
      <c r="L12" s="30"/>
    </row>
    <row r="13" spans="2:12" s="1" customFormat="1" ht="36.95" customHeight="1">
      <c r="B13" s="30"/>
      <c r="E13" s="220" t="s">
        <v>205</v>
      </c>
      <c r="F13" s="219"/>
      <c r="G13" s="219"/>
      <c r="H13" s="219"/>
      <c r="I13" s="91"/>
      <c r="L13" s="30"/>
    </row>
    <row r="14" spans="2:12" s="1" customFormat="1" ht="11.25">
      <c r="B14" s="30"/>
      <c r="I14" s="91"/>
      <c r="L14" s="30"/>
    </row>
    <row r="15" spans="2:12" s="1" customFormat="1" ht="12" customHeight="1">
      <c r="B15" s="30"/>
      <c r="D15" s="25" t="s">
        <v>18</v>
      </c>
      <c r="F15" s="16" t="s">
        <v>1</v>
      </c>
      <c r="I15" s="92" t="s">
        <v>19</v>
      </c>
      <c r="J15" s="16" t="s">
        <v>1</v>
      </c>
      <c r="L15" s="30"/>
    </row>
    <row r="16" spans="2:12" s="1" customFormat="1" ht="12" customHeight="1">
      <c r="B16" s="30"/>
      <c r="D16" s="25" t="s">
        <v>20</v>
      </c>
      <c r="F16" s="16" t="s">
        <v>21</v>
      </c>
      <c r="I16" s="92" t="s">
        <v>22</v>
      </c>
      <c r="J16" s="46" t="str">
        <f>'Rekapitulace stavby'!AN8</f>
        <v>29. 4. 2019</v>
      </c>
      <c r="L16" s="30"/>
    </row>
    <row r="17" spans="2:12" s="1" customFormat="1" ht="10.9" customHeight="1">
      <c r="B17" s="30"/>
      <c r="I17" s="91"/>
      <c r="L17" s="30"/>
    </row>
    <row r="18" spans="2:12" s="1" customFormat="1" ht="12" customHeight="1">
      <c r="B18" s="30"/>
      <c r="D18" s="25" t="s">
        <v>24</v>
      </c>
      <c r="I18" s="92" t="s">
        <v>25</v>
      </c>
      <c r="J18" s="16" t="s">
        <v>1</v>
      </c>
      <c r="L18" s="30"/>
    </row>
    <row r="19" spans="2:12" s="1" customFormat="1" ht="18" customHeight="1">
      <c r="B19" s="30"/>
      <c r="E19" s="16" t="s">
        <v>26</v>
      </c>
      <c r="I19" s="92" t="s">
        <v>27</v>
      </c>
      <c r="J19" s="16" t="s">
        <v>1</v>
      </c>
      <c r="L19" s="30"/>
    </row>
    <row r="20" spans="2:12" s="1" customFormat="1" ht="6.95" customHeight="1">
      <c r="B20" s="30"/>
      <c r="I20" s="91"/>
      <c r="L20" s="30"/>
    </row>
    <row r="21" spans="2:12" s="1" customFormat="1" ht="12" customHeight="1">
      <c r="B21" s="30"/>
      <c r="D21" s="25" t="s">
        <v>28</v>
      </c>
      <c r="I21" s="92" t="s">
        <v>25</v>
      </c>
      <c r="J21" s="26" t="str">
        <f>'Rekapitulace stavby'!AN13</f>
        <v>Vyplň údaj</v>
      </c>
      <c r="L21" s="30"/>
    </row>
    <row r="22" spans="2:12" s="1" customFormat="1" ht="18" customHeight="1">
      <c r="B22" s="30"/>
      <c r="E22" s="247" t="str">
        <f>'Rekapitulace stavby'!E14</f>
        <v>Vyplň údaj</v>
      </c>
      <c r="F22" s="223"/>
      <c r="G22" s="223"/>
      <c r="H22" s="223"/>
      <c r="I22" s="92" t="s">
        <v>27</v>
      </c>
      <c r="J22" s="26" t="str">
        <f>'Rekapitulace stavby'!AN14</f>
        <v>Vyplň údaj</v>
      </c>
      <c r="L22" s="30"/>
    </row>
    <row r="23" spans="2:12" s="1" customFormat="1" ht="6.95" customHeight="1">
      <c r="B23" s="30"/>
      <c r="I23" s="91"/>
      <c r="L23" s="30"/>
    </row>
    <row r="24" spans="2:12" s="1" customFormat="1" ht="12" customHeight="1">
      <c r="B24" s="30"/>
      <c r="D24" s="25" t="s">
        <v>30</v>
      </c>
      <c r="I24" s="92" t="s">
        <v>25</v>
      </c>
      <c r="J24" s="16" t="s">
        <v>1</v>
      </c>
      <c r="L24" s="30"/>
    </row>
    <row r="25" spans="2:12" s="1" customFormat="1" ht="18" customHeight="1">
      <c r="B25" s="30"/>
      <c r="E25" s="16" t="s">
        <v>31</v>
      </c>
      <c r="I25" s="92" t="s">
        <v>27</v>
      </c>
      <c r="J25" s="16" t="s">
        <v>1</v>
      </c>
      <c r="L25" s="30"/>
    </row>
    <row r="26" spans="2:12" s="1" customFormat="1" ht="6.95" customHeight="1">
      <c r="B26" s="30"/>
      <c r="I26" s="91"/>
      <c r="L26" s="30"/>
    </row>
    <row r="27" spans="2:12" s="1" customFormat="1" ht="12" customHeight="1">
      <c r="B27" s="30"/>
      <c r="D27" s="25" t="s">
        <v>33</v>
      </c>
      <c r="I27" s="92" t="s">
        <v>25</v>
      </c>
      <c r="J27" s="16" t="str">
        <f>IF('Rekapitulace stavby'!AN19="","",'Rekapitulace stavby'!AN19)</f>
        <v/>
      </c>
      <c r="L27" s="30"/>
    </row>
    <row r="28" spans="2:12" s="1" customFormat="1" ht="18" customHeight="1">
      <c r="B28" s="30"/>
      <c r="E28" s="16" t="str">
        <f>IF('Rekapitulace stavby'!E20="","",'Rekapitulace stavby'!E20)</f>
        <v xml:space="preserve"> </v>
      </c>
      <c r="I28" s="92" t="s">
        <v>27</v>
      </c>
      <c r="J28" s="16" t="str">
        <f>IF('Rekapitulace stavby'!AN20="","",'Rekapitulace stavby'!AN20)</f>
        <v/>
      </c>
      <c r="L28" s="30"/>
    </row>
    <row r="29" spans="2:12" s="1" customFormat="1" ht="6.95" customHeight="1">
      <c r="B29" s="30"/>
      <c r="I29" s="91"/>
      <c r="L29" s="30"/>
    </row>
    <row r="30" spans="2:12" s="1" customFormat="1" ht="12" customHeight="1">
      <c r="B30" s="30"/>
      <c r="D30" s="25" t="s">
        <v>34</v>
      </c>
      <c r="I30" s="91"/>
      <c r="L30" s="30"/>
    </row>
    <row r="31" spans="2:12" s="7" customFormat="1" ht="16.5" customHeight="1">
      <c r="B31" s="93"/>
      <c r="E31" s="227" t="s">
        <v>1</v>
      </c>
      <c r="F31" s="227"/>
      <c r="G31" s="227"/>
      <c r="H31" s="227"/>
      <c r="I31" s="94"/>
      <c r="L31" s="93"/>
    </row>
    <row r="32" spans="2:12" s="1" customFormat="1" ht="6.95" customHeight="1">
      <c r="B32" s="30"/>
      <c r="I32" s="91"/>
      <c r="L32" s="30"/>
    </row>
    <row r="33" spans="2:12" s="1" customFormat="1" ht="6.95" customHeight="1">
      <c r="B33" s="30"/>
      <c r="D33" s="47"/>
      <c r="E33" s="47"/>
      <c r="F33" s="47"/>
      <c r="G33" s="47"/>
      <c r="H33" s="47"/>
      <c r="I33" s="95"/>
      <c r="J33" s="47"/>
      <c r="K33" s="47"/>
      <c r="L33" s="30"/>
    </row>
    <row r="34" spans="2:12" s="1" customFormat="1" ht="25.35" customHeight="1">
      <c r="B34" s="30"/>
      <c r="D34" s="96" t="s">
        <v>35</v>
      </c>
      <c r="I34" s="91"/>
      <c r="J34" s="60">
        <f>ROUND(J102,2)</f>
        <v>0</v>
      </c>
      <c r="L34" s="30"/>
    </row>
    <row r="35" spans="2:12" s="1" customFormat="1" ht="6.95" customHeight="1">
      <c r="B35" s="30"/>
      <c r="D35" s="47"/>
      <c r="E35" s="47"/>
      <c r="F35" s="47"/>
      <c r="G35" s="47"/>
      <c r="H35" s="47"/>
      <c r="I35" s="95"/>
      <c r="J35" s="47"/>
      <c r="K35" s="47"/>
      <c r="L35" s="30"/>
    </row>
    <row r="36" spans="2:12" s="1" customFormat="1" ht="14.45" customHeight="1">
      <c r="B36" s="30"/>
      <c r="F36" s="33" t="s">
        <v>37</v>
      </c>
      <c r="I36" s="97" t="s">
        <v>36</v>
      </c>
      <c r="J36" s="33" t="s">
        <v>38</v>
      </c>
      <c r="L36" s="30"/>
    </row>
    <row r="37" spans="2:12" s="1" customFormat="1" ht="14.45" customHeight="1">
      <c r="B37" s="30"/>
      <c r="D37" s="25" t="s">
        <v>39</v>
      </c>
      <c r="E37" s="25" t="s">
        <v>40</v>
      </c>
      <c r="F37" s="98">
        <f>ROUND((SUM(BE102:BE462)),2)</f>
        <v>0</v>
      </c>
      <c r="I37" s="99">
        <v>0.21</v>
      </c>
      <c r="J37" s="98">
        <f>ROUND(((SUM(BE102:BE462))*I37),2)</f>
        <v>0</v>
      </c>
      <c r="L37" s="30"/>
    </row>
    <row r="38" spans="2:12" s="1" customFormat="1" ht="14.45" customHeight="1">
      <c r="B38" s="30"/>
      <c r="E38" s="25" t="s">
        <v>41</v>
      </c>
      <c r="F38" s="98">
        <f>ROUND((SUM(BF102:BF462)),2)</f>
        <v>0</v>
      </c>
      <c r="I38" s="99">
        <v>0.15</v>
      </c>
      <c r="J38" s="98">
        <f>ROUND(((SUM(BF102:BF462))*I38),2)</f>
        <v>0</v>
      </c>
      <c r="L38" s="30"/>
    </row>
    <row r="39" spans="2:12" s="1" customFormat="1" ht="14.45" customHeight="1" hidden="1">
      <c r="B39" s="30"/>
      <c r="E39" s="25" t="s">
        <v>42</v>
      </c>
      <c r="F39" s="98">
        <f>ROUND((SUM(BG102:BG462)),2)</f>
        <v>0</v>
      </c>
      <c r="I39" s="99">
        <v>0.21</v>
      </c>
      <c r="J39" s="98">
        <f>0</f>
        <v>0</v>
      </c>
      <c r="L39" s="30"/>
    </row>
    <row r="40" spans="2:12" s="1" customFormat="1" ht="14.45" customHeight="1" hidden="1">
      <c r="B40" s="30"/>
      <c r="E40" s="25" t="s">
        <v>43</v>
      </c>
      <c r="F40" s="98">
        <f>ROUND((SUM(BH102:BH462)),2)</f>
        <v>0</v>
      </c>
      <c r="I40" s="99">
        <v>0.15</v>
      </c>
      <c r="J40" s="98">
        <f>0</f>
        <v>0</v>
      </c>
      <c r="L40" s="30"/>
    </row>
    <row r="41" spans="2:12" s="1" customFormat="1" ht="14.45" customHeight="1" hidden="1">
      <c r="B41" s="30"/>
      <c r="E41" s="25" t="s">
        <v>44</v>
      </c>
      <c r="F41" s="98">
        <f>ROUND((SUM(BI102:BI462)),2)</f>
        <v>0</v>
      </c>
      <c r="I41" s="99">
        <v>0</v>
      </c>
      <c r="J41" s="98">
        <f>0</f>
        <v>0</v>
      </c>
      <c r="L41" s="30"/>
    </row>
    <row r="42" spans="2:12" s="1" customFormat="1" ht="6.95" customHeight="1">
      <c r="B42" s="30"/>
      <c r="I42" s="91"/>
      <c r="L42" s="30"/>
    </row>
    <row r="43" spans="2:12" s="1" customFormat="1" ht="25.35" customHeight="1">
      <c r="B43" s="30"/>
      <c r="C43" s="100"/>
      <c r="D43" s="101" t="s">
        <v>45</v>
      </c>
      <c r="E43" s="51"/>
      <c r="F43" s="51"/>
      <c r="G43" s="102" t="s">
        <v>46</v>
      </c>
      <c r="H43" s="103" t="s">
        <v>47</v>
      </c>
      <c r="I43" s="104"/>
      <c r="J43" s="105">
        <f>SUM(J34:J41)</f>
        <v>0</v>
      </c>
      <c r="K43" s="106"/>
      <c r="L43" s="30"/>
    </row>
    <row r="44" spans="2:12" s="1" customFormat="1" ht="14.45" customHeight="1">
      <c r="B44" s="39"/>
      <c r="C44" s="40"/>
      <c r="D44" s="40"/>
      <c r="E44" s="40"/>
      <c r="F44" s="40"/>
      <c r="G44" s="40"/>
      <c r="H44" s="40"/>
      <c r="I44" s="107"/>
      <c r="J44" s="40"/>
      <c r="K44" s="40"/>
      <c r="L44" s="30"/>
    </row>
    <row r="48" spans="2:12" s="1" customFormat="1" ht="6.95" customHeight="1">
      <c r="B48" s="41"/>
      <c r="C48" s="42"/>
      <c r="D48" s="42"/>
      <c r="E48" s="42"/>
      <c r="F48" s="42"/>
      <c r="G48" s="42"/>
      <c r="H48" s="42"/>
      <c r="I48" s="108"/>
      <c r="J48" s="42"/>
      <c r="K48" s="42"/>
      <c r="L48" s="30"/>
    </row>
    <row r="49" spans="2:12" s="1" customFormat="1" ht="24.95" customHeight="1">
      <c r="B49" s="30"/>
      <c r="C49" s="20" t="s">
        <v>121</v>
      </c>
      <c r="I49" s="91"/>
      <c r="L49" s="30"/>
    </row>
    <row r="50" spans="2:12" s="1" customFormat="1" ht="6.95" customHeight="1">
      <c r="B50" s="30"/>
      <c r="I50" s="91"/>
      <c r="L50" s="30"/>
    </row>
    <row r="51" spans="2:12" s="1" customFormat="1" ht="12" customHeight="1">
      <c r="B51" s="30"/>
      <c r="C51" s="25" t="s">
        <v>16</v>
      </c>
      <c r="I51" s="91"/>
      <c r="L51" s="30"/>
    </row>
    <row r="52" spans="2:12" s="1" customFormat="1" ht="16.5" customHeight="1">
      <c r="B52" s="30"/>
      <c r="E52" s="245" t="str">
        <f>E7</f>
        <v>Nelešovický potok, Nelešovice – Rekonstrukce opěrných zdí</v>
      </c>
      <c r="F52" s="246"/>
      <c r="G52" s="246"/>
      <c r="H52" s="246"/>
      <c r="I52" s="91"/>
      <c r="L52" s="30"/>
    </row>
    <row r="53" spans="2:12" ht="12" customHeight="1">
      <c r="B53" s="19"/>
      <c r="C53" s="25" t="s">
        <v>115</v>
      </c>
      <c r="L53" s="19"/>
    </row>
    <row r="54" spans="2:12" ht="16.5" customHeight="1">
      <c r="B54" s="19"/>
      <c r="E54" s="245" t="s">
        <v>278</v>
      </c>
      <c r="F54" s="213"/>
      <c r="G54" s="213"/>
      <c r="H54" s="213"/>
      <c r="L54" s="19"/>
    </row>
    <row r="55" spans="2:12" ht="12" customHeight="1">
      <c r="B55" s="19"/>
      <c r="C55" s="25" t="s">
        <v>117</v>
      </c>
      <c r="L55" s="19"/>
    </row>
    <row r="56" spans="2:12" s="1" customFormat="1" ht="16.5" customHeight="1">
      <c r="B56" s="30"/>
      <c r="E56" s="246" t="s">
        <v>118</v>
      </c>
      <c r="F56" s="219"/>
      <c r="G56" s="219"/>
      <c r="H56" s="219"/>
      <c r="I56" s="91"/>
      <c r="L56" s="30"/>
    </row>
    <row r="57" spans="2:12" s="1" customFormat="1" ht="12" customHeight="1">
      <c r="B57" s="30"/>
      <c r="C57" s="25" t="s">
        <v>119</v>
      </c>
      <c r="I57" s="91"/>
      <c r="L57" s="30"/>
    </row>
    <row r="58" spans="2:12" s="1" customFormat="1" ht="16.5" customHeight="1">
      <c r="B58" s="30"/>
      <c r="E58" s="220" t="str">
        <f>E13</f>
        <v>0002 - SO 01b Opěrné zdi</v>
      </c>
      <c r="F58" s="219"/>
      <c r="G58" s="219"/>
      <c r="H58" s="219"/>
      <c r="I58" s="91"/>
      <c r="L58" s="30"/>
    </row>
    <row r="59" spans="2:12" s="1" customFormat="1" ht="6.95" customHeight="1">
      <c r="B59" s="30"/>
      <c r="I59" s="91"/>
      <c r="L59" s="30"/>
    </row>
    <row r="60" spans="2:12" s="1" customFormat="1" ht="12" customHeight="1">
      <c r="B60" s="30"/>
      <c r="C60" s="25" t="s">
        <v>20</v>
      </c>
      <c r="F60" s="16" t="str">
        <f>F16</f>
        <v xml:space="preserve"> </v>
      </c>
      <c r="I60" s="92" t="s">
        <v>22</v>
      </c>
      <c r="J60" s="46" t="str">
        <f>IF(J16="","",J16)</f>
        <v>29. 4. 2019</v>
      </c>
      <c r="L60" s="30"/>
    </row>
    <row r="61" spans="2:12" s="1" customFormat="1" ht="6.95" customHeight="1">
      <c r="B61" s="30"/>
      <c r="I61" s="91"/>
      <c r="L61" s="30"/>
    </row>
    <row r="62" spans="2:12" s="1" customFormat="1" ht="24.95" customHeight="1">
      <c r="B62" s="30"/>
      <c r="C62" s="25" t="s">
        <v>24</v>
      </c>
      <c r="F62" s="16" t="str">
        <f>E19</f>
        <v>Povodí Morav, s.p.</v>
      </c>
      <c r="I62" s="92" t="s">
        <v>30</v>
      </c>
      <c r="J62" s="28" t="str">
        <f>E25</f>
        <v>Sweco Hydroprojekt a.s., divize Morava</v>
      </c>
      <c r="L62" s="30"/>
    </row>
    <row r="63" spans="2:12" s="1" customFormat="1" ht="13.7" customHeight="1">
      <c r="B63" s="30"/>
      <c r="C63" s="25" t="s">
        <v>28</v>
      </c>
      <c r="F63" s="16" t="str">
        <f>IF(E22="","",E22)</f>
        <v>Vyplň údaj</v>
      </c>
      <c r="I63" s="92" t="s">
        <v>33</v>
      </c>
      <c r="J63" s="28" t="str">
        <f>E28</f>
        <v xml:space="preserve"> </v>
      </c>
      <c r="L63" s="30"/>
    </row>
    <row r="64" spans="2:12" s="1" customFormat="1" ht="10.35" customHeight="1">
      <c r="B64" s="30"/>
      <c r="I64" s="91"/>
      <c r="L64" s="30"/>
    </row>
    <row r="65" spans="2:12" s="1" customFormat="1" ht="29.25" customHeight="1">
      <c r="B65" s="30"/>
      <c r="C65" s="109" t="s">
        <v>122</v>
      </c>
      <c r="D65" s="100"/>
      <c r="E65" s="100"/>
      <c r="F65" s="100"/>
      <c r="G65" s="100"/>
      <c r="H65" s="100"/>
      <c r="I65" s="110"/>
      <c r="J65" s="111" t="s">
        <v>123</v>
      </c>
      <c r="K65" s="100"/>
      <c r="L65" s="30"/>
    </row>
    <row r="66" spans="2:12" s="1" customFormat="1" ht="10.35" customHeight="1">
      <c r="B66" s="30"/>
      <c r="I66" s="91"/>
      <c r="L66" s="30"/>
    </row>
    <row r="67" spans="2:47" s="1" customFormat="1" ht="22.9" customHeight="1">
      <c r="B67" s="30"/>
      <c r="C67" s="112" t="s">
        <v>124</v>
      </c>
      <c r="I67" s="91"/>
      <c r="J67" s="60">
        <f>J102</f>
        <v>0</v>
      </c>
      <c r="L67" s="30"/>
      <c r="AU67" s="16" t="s">
        <v>125</v>
      </c>
    </row>
    <row r="68" spans="2:12" s="8" customFormat="1" ht="24.95" customHeight="1">
      <c r="B68" s="113"/>
      <c r="D68" s="114" t="s">
        <v>126</v>
      </c>
      <c r="E68" s="115"/>
      <c r="F68" s="115"/>
      <c r="G68" s="115"/>
      <c r="H68" s="115"/>
      <c r="I68" s="116"/>
      <c r="J68" s="117">
        <f>J103</f>
        <v>0</v>
      </c>
      <c r="L68" s="113"/>
    </row>
    <row r="69" spans="2:12" s="9" customFormat="1" ht="19.9" customHeight="1">
      <c r="B69" s="118"/>
      <c r="D69" s="119" t="s">
        <v>127</v>
      </c>
      <c r="E69" s="120"/>
      <c r="F69" s="120"/>
      <c r="G69" s="120"/>
      <c r="H69" s="120"/>
      <c r="I69" s="121"/>
      <c r="J69" s="122">
        <f>J104</f>
        <v>0</v>
      </c>
      <c r="L69" s="118"/>
    </row>
    <row r="70" spans="2:12" s="9" customFormat="1" ht="19.9" customHeight="1">
      <c r="B70" s="118"/>
      <c r="D70" s="119" t="s">
        <v>398</v>
      </c>
      <c r="E70" s="120"/>
      <c r="F70" s="120"/>
      <c r="G70" s="120"/>
      <c r="H70" s="120"/>
      <c r="I70" s="121"/>
      <c r="J70" s="122">
        <f>J220</f>
        <v>0</v>
      </c>
      <c r="L70" s="118"/>
    </row>
    <row r="71" spans="2:12" s="9" customFormat="1" ht="19.9" customHeight="1">
      <c r="B71" s="118"/>
      <c r="D71" s="119" t="s">
        <v>399</v>
      </c>
      <c r="E71" s="120"/>
      <c r="F71" s="120"/>
      <c r="G71" s="120"/>
      <c r="H71" s="120"/>
      <c r="I71" s="121"/>
      <c r="J71" s="122">
        <f>J257</f>
        <v>0</v>
      </c>
      <c r="L71" s="118"/>
    </row>
    <row r="72" spans="2:12" s="9" customFormat="1" ht="19.9" customHeight="1">
      <c r="B72" s="118"/>
      <c r="D72" s="119" t="s">
        <v>279</v>
      </c>
      <c r="E72" s="120"/>
      <c r="F72" s="120"/>
      <c r="G72" s="120"/>
      <c r="H72" s="120"/>
      <c r="I72" s="121"/>
      <c r="J72" s="122">
        <f>J321</f>
        <v>0</v>
      </c>
      <c r="L72" s="118"/>
    </row>
    <row r="73" spans="2:12" s="9" customFormat="1" ht="19.9" customHeight="1">
      <c r="B73" s="118"/>
      <c r="D73" s="119" t="s">
        <v>280</v>
      </c>
      <c r="E73" s="120"/>
      <c r="F73" s="120"/>
      <c r="G73" s="120"/>
      <c r="H73" s="120"/>
      <c r="I73" s="121"/>
      <c r="J73" s="122">
        <f>J327</f>
        <v>0</v>
      </c>
      <c r="L73" s="118"/>
    </row>
    <row r="74" spans="2:12" s="9" customFormat="1" ht="19.9" customHeight="1">
      <c r="B74" s="118"/>
      <c r="D74" s="119" t="s">
        <v>281</v>
      </c>
      <c r="E74" s="120"/>
      <c r="F74" s="120"/>
      <c r="G74" s="120"/>
      <c r="H74" s="120"/>
      <c r="I74" s="121"/>
      <c r="J74" s="122">
        <f>J333</f>
        <v>0</v>
      </c>
      <c r="L74" s="118"/>
    </row>
    <row r="75" spans="2:12" s="9" customFormat="1" ht="19.9" customHeight="1">
      <c r="B75" s="118"/>
      <c r="D75" s="119" t="s">
        <v>400</v>
      </c>
      <c r="E75" s="120"/>
      <c r="F75" s="120"/>
      <c r="G75" s="120"/>
      <c r="H75" s="120"/>
      <c r="I75" s="121"/>
      <c r="J75" s="122">
        <f>J413</f>
        <v>0</v>
      </c>
      <c r="L75" s="118"/>
    </row>
    <row r="76" spans="2:12" s="9" customFormat="1" ht="19.9" customHeight="1">
      <c r="B76" s="118"/>
      <c r="D76" s="119" t="s">
        <v>282</v>
      </c>
      <c r="E76" s="120"/>
      <c r="F76" s="120"/>
      <c r="G76" s="120"/>
      <c r="H76" s="120"/>
      <c r="I76" s="121"/>
      <c r="J76" s="122">
        <f>J418</f>
        <v>0</v>
      </c>
      <c r="L76" s="118"/>
    </row>
    <row r="77" spans="2:12" s="8" customFormat="1" ht="24.95" customHeight="1">
      <c r="B77" s="113"/>
      <c r="D77" s="114" t="s">
        <v>401</v>
      </c>
      <c r="E77" s="115"/>
      <c r="F77" s="115"/>
      <c r="G77" s="115"/>
      <c r="H77" s="115"/>
      <c r="I77" s="116"/>
      <c r="J77" s="117">
        <f>J421</f>
        <v>0</v>
      </c>
      <c r="L77" s="113"/>
    </row>
    <row r="78" spans="2:12" s="9" customFormat="1" ht="19.9" customHeight="1">
      <c r="B78" s="118"/>
      <c r="D78" s="119" t="s">
        <v>402</v>
      </c>
      <c r="E78" s="120"/>
      <c r="F78" s="120"/>
      <c r="G78" s="120"/>
      <c r="H78" s="120"/>
      <c r="I78" s="121"/>
      <c r="J78" s="122">
        <f>J422</f>
        <v>0</v>
      </c>
      <c r="L78" s="118"/>
    </row>
    <row r="79" spans="2:12" s="1" customFormat="1" ht="21.75" customHeight="1">
      <c r="B79" s="30"/>
      <c r="I79" s="91"/>
      <c r="L79" s="30"/>
    </row>
    <row r="80" spans="2:12" s="1" customFormat="1" ht="6.95" customHeight="1">
      <c r="B80" s="39"/>
      <c r="C80" s="40"/>
      <c r="D80" s="40"/>
      <c r="E80" s="40"/>
      <c r="F80" s="40"/>
      <c r="G80" s="40"/>
      <c r="H80" s="40"/>
      <c r="I80" s="107"/>
      <c r="J80" s="40"/>
      <c r="K80" s="40"/>
      <c r="L80" s="30"/>
    </row>
    <row r="84" spans="2:12" s="1" customFormat="1" ht="6.95" customHeight="1">
      <c r="B84" s="41"/>
      <c r="C84" s="42"/>
      <c r="D84" s="42"/>
      <c r="E84" s="42"/>
      <c r="F84" s="42"/>
      <c r="G84" s="42"/>
      <c r="H84" s="42"/>
      <c r="I84" s="108"/>
      <c r="J84" s="42"/>
      <c r="K84" s="42"/>
      <c r="L84" s="30"/>
    </row>
    <row r="85" spans="2:12" s="1" customFormat="1" ht="24.95" customHeight="1">
      <c r="B85" s="30"/>
      <c r="C85" s="20" t="s">
        <v>128</v>
      </c>
      <c r="I85" s="91"/>
      <c r="L85" s="30"/>
    </row>
    <row r="86" spans="2:12" s="1" customFormat="1" ht="6.95" customHeight="1">
      <c r="B86" s="30"/>
      <c r="I86" s="91"/>
      <c r="L86" s="30"/>
    </row>
    <row r="87" spans="2:12" s="1" customFormat="1" ht="12" customHeight="1">
      <c r="B87" s="30"/>
      <c r="C87" s="25" t="s">
        <v>16</v>
      </c>
      <c r="I87" s="91"/>
      <c r="L87" s="30"/>
    </row>
    <row r="88" spans="2:12" s="1" customFormat="1" ht="16.5" customHeight="1">
      <c r="B88" s="30"/>
      <c r="E88" s="245" t="str">
        <f>E7</f>
        <v>Nelešovický potok, Nelešovice – Rekonstrukce opěrných zdí</v>
      </c>
      <c r="F88" s="246"/>
      <c r="G88" s="246"/>
      <c r="H88" s="246"/>
      <c r="I88" s="91"/>
      <c r="L88" s="30"/>
    </row>
    <row r="89" spans="2:12" ht="12" customHeight="1">
      <c r="B89" s="19"/>
      <c r="C89" s="25" t="s">
        <v>115</v>
      </c>
      <c r="L89" s="19"/>
    </row>
    <row r="90" spans="2:12" ht="16.5" customHeight="1">
      <c r="B90" s="19"/>
      <c r="E90" s="245" t="s">
        <v>278</v>
      </c>
      <c r="F90" s="213"/>
      <c r="G90" s="213"/>
      <c r="H90" s="213"/>
      <c r="L90" s="19"/>
    </row>
    <row r="91" spans="2:12" ht="12" customHeight="1">
      <c r="B91" s="19"/>
      <c r="C91" s="25" t="s">
        <v>117</v>
      </c>
      <c r="L91" s="19"/>
    </row>
    <row r="92" spans="2:12" s="1" customFormat="1" ht="16.5" customHeight="1">
      <c r="B92" s="30"/>
      <c r="E92" s="246" t="s">
        <v>118</v>
      </c>
      <c r="F92" s="219"/>
      <c r="G92" s="219"/>
      <c r="H92" s="219"/>
      <c r="I92" s="91"/>
      <c r="L92" s="30"/>
    </row>
    <row r="93" spans="2:12" s="1" customFormat="1" ht="12" customHeight="1">
      <c r="B93" s="30"/>
      <c r="C93" s="25" t="s">
        <v>119</v>
      </c>
      <c r="I93" s="91"/>
      <c r="L93" s="30"/>
    </row>
    <row r="94" spans="2:12" s="1" customFormat="1" ht="16.5" customHeight="1">
      <c r="B94" s="30"/>
      <c r="E94" s="220" t="str">
        <f>E13</f>
        <v>0002 - SO 01b Opěrné zdi</v>
      </c>
      <c r="F94" s="219"/>
      <c r="G94" s="219"/>
      <c r="H94" s="219"/>
      <c r="I94" s="91"/>
      <c r="L94" s="30"/>
    </row>
    <row r="95" spans="2:12" s="1" customFormat="1" ht="6.95" customHeight="1">
      <c r="B95" s="30"/>
      <c r="I95" s="91"/>
      <c r="L95" s="30"/>
    </row>
    <row r="96" spans="2:12" s="1" customFormat="1" ht="12" customHeight="1">
      <c r="B96" s="30"/>
      <c r="C96" s="25" t="s">
        <v>20</v>
      </c>
      <c r="F96" s="16" t="str">
        <f>F16</f>
        <v xml:space="preserve"> </v>
      </c>
      <c r="I96" s="92" t="s">
        <v>22</v>
      </c>
      <c r="J96" s="46" t="str">
        <f>IF(J16="","",J16)</f>
        <v>29. 4. 2019</v>
      </c>
      <c r="L96" s="30"/>
    </row>
    <row r="97" spans="2:12" s="1" customFormat="1" ht="6.95" customHeight="1">
      <c r="B97" s="30"/>
      <c r="I97" s="91"/>
      <c r="L97" s="30"/>
    </row>
    <row r="98" spans="2:12" s="1" customFormat="1" ht="24.95" customHeight="1">
      <c r="B98" s="30"/>
      <c r="C98" s="25" t="s">
        <v>24</v>
      </c>
      <c r="F98" s="16" t="str">
        <f>E19</f>
        <v>Povodí Morav, s.p.</v>
      </c>
      <c r="I98" s="92" t="s">
        <v>30</v>
      </c>
      <c r="J98" s="28" t="str">
        <f>E25</f>
        <v>Sweco Hydroprojekt a.s., divize Morava</v>
      </c>
      <c r="L98" s="30"/>
    </row>
    <row r="99" spans="2:12" s="1" customFormat="1" ht="13.7" customHeight="1">
      <c r="B99" s="30"/>
      <c r="C99" s="25" t="s">
        <v>28</v>
      </c>
      <c r="F99" s="16" t="str">
        <f>IF(E22="","",E22)</f>
        <v>Vyplň údaj</v>
      </c>
      <c r="I99" s="92" t="s">
        <v>33</v>
      </c>
      <c r="J99" s="28" t="str">
        <f>E28</f>
        <v xml:space="preserve"> </v>
      </c>
      <c r="L99" s="30"/>
    </row>
    <row r="100" spans="2:12" s="1" customFormat="1" ht="10.35" customHeight="1">
      <c r="B100" s="30"/>
      <c r="I100" s="91"/>
      <c r="L100" s="30"/>
    </row>
    <row r="101" spans="2:20" s="10" customFormat="1" ht="29.25" customHeight="1">
      <c r="B101" s="123"/>
      <c r="C101" s="124" t="s">
        <v>129</v>
      </c>
      <c r="D101" s="125" t="s">
        <v>54</v>
      </c>
      <c r="E101" s="125" t="s">
        <v>50</v>
      </c>
      <c r="F101" s="125" t="s">
        <v>51</v>
      </c>
      <c r="G101" s="125" t="s">
        <v>130</v>
      </c>
      <c r="H101" s="125" t="s">
        <v>131</v>
      </c>
      <c r="I101" s="126" t="s">
        <v>132</v>
      </c>
      <c r="J101" s="125" t="s">
        <v>123</v>
      </c>
      <c r="K101" s="127" t="s">
        <v>133</v>
      </c>
      <c r="L101" s="123"/>
      <c r="M101" s="53" t="s">
        <v>1</v>
      </c>
      <c r="N101" s="54" t="s">
        <v>39</v>
      </c>
      <c r="O101" s="54" t="s">
        <v>134</v>
      </c>
      <c r="P101" s="54" t="s">
        <v>135</v>
      </c>
      <c r="Q101" s="54" t="s">
        <v>136</v>
      </c>
      <c r="R101" s="54" t="s">
        <v>137</v>
      </c>
      <c r="S101" s="54" t="s">
        <v>138</v>
      </c>
      <c r="T101" s="55" t="s">
        <v>139</v>
      </c>
    </row>
    <row r="102" spans="2:63" s="1" customFormat="1" ht="22.9" customHeight="1">
      <c r="B102" s="30"/>
      <c r="C102" s="58" t="s">
        <v>140</v>
      </c>
      <c r="I102" s="91"/>
      <c r="J102" s="128">
        <f>BK102</f>
        <v>0</v>
      </c>
      <c r="L102" s="30"/>
      <c r="M102" s="56"/>
      <c r="N102" s="47"/>
      <c r="O102" s="47"/>
      <c r="P102" s="129">
        <f>P103+P421</f>
        <v>0</v>
      </c>
      <c r="Q102" s="47"/>
      <c r="R102" s="129">
        <f>R103+R421</f>
        <v>101.31616473</v>
      </c>
      <c r="S102" s="47"/>
      <c r="T102" s="130">
        <f>T103+T421</f>
        <v>70</v>
      </c>
      <c r="AT102" s="16" t="s">
        <v>68</v>
      </c>
      <c r="AU102" s="16" t="s">
        <v>125</v>
      </c>
      <c r="BK102" s="131">
        <f>BK103+BK421</f>
        <v>0</v>
      </c>
    </row>
    <row r="103" spans="2:63" s="11" customFormat="1" ht="25.9" customHeight="1">
      <c r="B103" s="132"/>
      <c r="D103" s="133" t="s">
        <v>68</v>
      </c>
      <c r="E103" s="134" t="s">
        <v>141</v>
      </c>
      <c r="F103" s="134" t="s">
        <v>142</v>
      </c>
      <c r="I103" s="135"/>
      <c r="J103" s="136">
        <f>BK103</f>
        <v>0</v>
      </c>
      <c r="L103" s="132"/>
      <c r="M103" s="137"/>
      <c r="N103" s="138"/>
      <c r="O103" s="138"/>
      <c r="P103" s="139">
        <f>P104+P220+P257+P321+P327+P333+P413+P418</f>
        <v>0</v>
      </c>
      <c r="Q103" s="138"/>
      <c r="R103" s="139">
        <f>R104+R220+R257+R321+R327+R333+R413+R418</f>
        <v>101.26326132999999</v>
      </c>
      <c r="S103" s="138"/>
      <c r="T103" s="140">
        <f>T104+T220+T257+T321+T327+T333+T413+T418</f>
        <v>70</v>
      </c>
      <c r="AR103" s="133" t="s">
        <v>76</v>
      </c>
      <c r="AT103" s="141" t="s">
        <v>68</v>
      </c>
      <c r="AU103" s="141" t="s">
        <v>69</v>
      </c>
      <c r="AY103" s="133" t="s">
        <v>143</v>
      </c>
      <c r="BK103" s="142">
        <f>BK104+BK220+BK257+BK321+BK327+BK333+BK413+BK418</f>
        <v>0</v>
      </c>
    </row>
    <row r="104" spans="2:63" s="11" customFormat="1" ht="22.9" customHeight="1">
      <c r="B104" s="132"/>
      <c r="D104" s="133" t="s">
        <v>68</v>
      </c>
      <c r="E104" s="143" t="s">
        <v>76</v>
      </c>
      <c r="F104" s="143" t="s">
        <v>144</v>
      </c>
      <c r="I104" s="135"/>
      <c r="J104" s="144">
        <f>BK104</f>
        <v>0</v>
      </c>
      <c r="L104" s="132"/>
      <c r="M104" s="137"/>
      <c r="N104" s="138"/>
      <c r="O104" s="138"/>
      <c r="P104" s="139">
        <f>SUM(P105:P219)</f>
        <v>0</v>
      </c>
      <c r="Q104" s="138"/>
      <c r="R104" s="139">
        <f>SUM(R105:R219)</f>
        <v>4.315338</v>
      </c>
      <c r="S104" s="138"/>
      <c r="T104" s="140">
        <f>SUM(T105:T219)</f>
        <v>0</v>
      </c>
      <c r="AR104" s="133" t="s">
        <v>76</v>
      </c>
      <c r="AT104" s="141" t="s">
        <v>68</v>
      </c>
      <c r="AU104" s="141" t="s">
        <v>76</v>
      </c>
      <c r="AY104" s="133" t="s">
        <v>143</v>
      </c>
      <c r="BK104" s="142">
        <f>SUM(BK105:BK219)</f>
        <v>0</v>
      </c>
    </row>
    <row r="105" spans="2:65" s="1" customFormat="1" ht="16.5" customHeight="1">
      <c r="B105" s="145"/>
      <c r="C105" s="146" t="s">
        <v>76</v>
      </c>
      <c r="D105" s="146" t="s">
        <v>145</v>
      </c>
      <c r="E105" s="147" t="s">
        <v>284</v>
      </c>
      <c r="F105" s="148" t="s">
        <v>285</v>
      </c>
      <c r="G105" s="149" t="s">
        <v>148</v>
      </c>
      <c r="H105" s="150">
        <v>30</v>
      </c>
      <c r="I105" s="151"/>
      <c r="J105" s="152">
        <f>ROUND(I105*H105,2)</f>
        <v>0</v>
      </c>
      <c r="K105" s="148" t="s">
        <v>149</v>
      </c>
      <c r="L105" s="30"/>
      <c r="M105" s="153" t="s">
        <v>1</v>
      </c>
      <c r="N105" s="154" t="s">
        <v>40</v>
      </c>
      <c r="O105" s="49"/>
      <c r="P105" s="155">
        <f>O105*H105</f>
        <v>0</v>
      </c>
      <c r="Q105" s="155">
        <v>0</v>
      </c>
      <c r="R105" s="155">
        <f>Q105*H105</f>
        <v>0</v>
      </c>
      <c r="S105" s="155">
        <v>0</v>
      </c>
      <c r="T105" s="156">
        <f>S105*H105</f>
        <v>0</v>
      </c>
      <c r="AR105" s="16" t="s">
        <v>150</v>
      </c>
      <c r="AT105" s="16" t="s">
        <v>145</v>
      </c>
      <c r="AU105" s="16" t="s">
        <v>78</v>
      </c>
      <c r="AY105" s="16" t="s">
        <v>143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6" t="s">
        <v>76</v>
      </c>
      <c r="BK105" s="157">
        <f>ROUND(I105*H105,2)</f>
        <v>0</v>
      </c>
      <c r="BL105" s="16" t="s">
        <v>150</v>
      </c>
      <c r="BM105" s="16" t="s">
        <v>403</v>
      </c>
    </row>
    <row r="106" spans="2:47" s="1" customFormat="1" ht="19.5">
      <c r="B106" s="30"/>
      <c r="D106" s="158" t="s">
        <v>152</v>
      </c>
      <c r="F106" s="159" t="s">
        <v>287</v>
      </c>
      <c r="I106" s="91"/>
      <c r="L106" s="30"/>
      <c r="M106" s="160"/>
      <c r="N106" s="49"/>
      <c r="O106" s="49"/>
      <c r="P106" s="49"/>
      <c r="Q106" s="49"/>
      <c r="R106" s="49"/>
      <c r="S106" s="49"/>
      <c r="T106" s="50"/>
      <c r="AT106" s="16" t="s">
        <v>152</v>
      </c>
      <c r="AU106" s="16" t="s">
        <v>78</v>
      </c>
    </row>
    <row r="107" spans="2:65" s="1" customFormat="1" ht="16.5" customHeight="1">
      <c r="B107" s="145"/>
      <c r="C107" s="146" t="s">
        <v>78</v>
      </c>
      <c r="D107" s="146" t="s">
        <v>145</v>
      </c>
      <c r="E107" s="147" t="s">
        <v>288</v>
      </c>
      <c r="F107" s="148" t="s">
        <v>289</v>
      </c>
      <c r="G107" s="149" t="s">
        <v>290</v>
      </c>
      <c r="H107" s="150">
        <v>240</v>
      </c>
      <c r="I107" s="151"/>
      <c r="J107" s="152">
        <f>ROUND(I107*H107,2)</f>
        <v>0</v>
      </c>
      <c r="K107" s="148" t="s">
        <v>149</v>
      </c>
      <c r="L107" s="30"/>
      <c r="M107" s="153" t="s">
        <v>1</v>
      </c>
      <c r="N107" s="154" t="s">
        <v>40</v>
      </c>
      <c r="O107" s="49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AR107" s="16" t="s">
        <v>150</v>
      </c>
      <c r="AT107" s="16" t="s">
        <v>145</v>
      </c>
      <c r="AU107" s="16" t="s">
        <v>78</v>
      </c>
      <c r="AY107" s="16" t="s">
        <v>143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6" t="s">
        <v>76</v>
      </c>
      <c r="BK107" s="157">
        <f>ROUND(I107*H107,2)</f>
        <v>0</v>
      </c>
      <c r="BL107" s="16" t="s">
        <v>150</v>
      </c>
      <c r="BM107" s="16" t="s">
        <v>291</v>
      </c>
    </row>
    <row r="108" spans="2:47" s="1" customFormat="1" ht="11.25">
      <c r="B108" s="30"/>
      <c r="D108" s="158" t="s">
        <v>152</v>
      </c>
      <c r="F108" s="159" t="s">
        <v>292</v>
      </c>
      <c r="I108" s="91"/>
      <c r="L108" s="30"/>
      <c r="M108" s="160"/>
      <c r="N108" s="49"/>
      <c r="O108" s="49"/>
      <c r="P108" s="49"/>
      <c r="Q108" s="49"/>
      <c r="R108" s="49"/>
      <c r="S108" s="49"/>
      <c r="T108" s="50"/>
      <c r="AT108" s="16" t="s">
        <v>152</v>
      </c>
      <c r="AU108" s="16" t="s">
        <v>78</v>
      </c>
    </row>
    <row r="109" spans="2:51" s="13" customFormat="1" ht="11.25">
      <c r="B109" s="170"/>
      <c r="D109" s="158" t="s">
        <v>156</v>
      </c>
      <c r="E109" s="171" t="s">
        <v>1</v>
      </c>
      <c r="F109" s="172" t="s">
        <v>404</v>
      </c>
      <c r="H109" s="171" t="s">
        <v>1</v>
      </c>
      <c r="I109" s="173"/>
      <c r="L109" s="170"/>
      <c r="M109" s="174"/>
      <c r="N109" s="175"/>
      <c r="O109" s="175"/>
      <c r="P109" s="175"/>
      <c r="Q109" s="175"/>
      <c r="R109" s="175"/>
      <c r="S109" s="175"/>
      <c r="T109" s="176"/>
      <c r="AT109" s="171" t="s">
        <v>156</v>
      </c>
      <c r="AU109" s="171" t="s">
        <v>78</v>
      </c>
      <c r="AV109" s="13" t="s">
        <v>76</v>
      </c>
      <c r="AW109" s="13" t="s">
        <v>32</v>
      </c>
      <c r="AX109" s="13" t="s">
        <v>69</v>
      </c>
      <c r="AY109" s="171" t="s">
        <v>143</v>
      </c>
    </row>
    <row r="110" spans="2:51" s="12" customFormat="1" ht="11.25">
      <c r="B110" s="162"/>
      <c r="D110" s="158" t="s">
        <v>156</v>
      </c>
      <c r="E110" s="163" t="s">
        <v>1</v>
      </c>
      <c r="F110" s="164" t="s">
        <v>405</v>
      </c>
      <c r="H110" s="165">
        <v>240</v>
      </c>
      <c r="I110" s="166"/>
      <c r="L110" s="162"/>
      <c r="M110" s="167"/>
      <c r="N110" s="168"/>
      <c r="O110" s="168"/>
      <c r="P110" s="168"/>
      <c r="Q110" s="168"/>
      <c r="R110" s="168"/>
      <c r="S110" s="168"/>
      <c r="T110" s="169"/>
      <c r="AT110" s="163" t="s">
        <v>156</v>
      </c>
      <c r="AU110" s="163" t="s">
        <v>78</v>
      </c>
      <c r="AV110" s="12" t="s">
        <v>78</v>
      </c>
      <c r="AW110" s="12" t="s">
        <v>32</v>
      </c>
      <c r="AX110" s="12" t="s">
        <v>76</v>
      </c>
      <c r="AY110" s="163" t="s">
        <v>143</v>
      </c>
    </row>
    <row r="111" spans="2:65" s="1" customFormat="1" ht="16.5" customHeight="1">
      <c r="B111" s="145"/>
      <c r="C111" s="146" t="s">
        <v>86</v>
      </c>
      <c r="D111" s="146" t="s">
        <v>145</v>
      </c>
      <c r="E111" s="147" t="s">
        <v>294</v>
      </c>
      <c r="F111" s="148" t="s">
        <v>295</v>
      </c>
      <c r="G111" s="149" t="s">
        <v>296</v>
      </c>
      <c r="H111" s="150">
        <v>60</v>
      </c>
      <c r="I111" s="151"/>
      <c r="J111" s="152">
        <f>ROUND(I111*H111,2)</f>
        <v>0</v>
      </c>
      <c r="K111" s="148" t="s">
        <v>149</v>
      </c>
      <c r="L111" s="30"/>
      <c r="M111" s="153" t="s">
        <v>1</v>
      </c>
      <c r="N111" s="154" t="s">
        <v>40</v>
      </c>
      <c r="O111" s="49"/>
      <c r="P111" s="155">
        <f>O111*H111</f>
        <v>0</v>
      </c>
      <c r="Q111" s="155">
        <v>0</v>
      </c>
      <c r="R111" s="155">
        <f>Q111*H111</f>
        <v>0</v>
      </c>
      <c r="S111" s="155">
        <v>0</v>
      </c>
      <c r="T111" s="156">
        <f>S111*H111</f>
        <v>0</v>
      </c>
      <c r="AR111" s="16" t="s">
        <v>150</v>
      </c>
      <c r="AT111" s="16" t="s">
        <v>145</v>
      </c>
      <c r="AU111" s="16" t="s">
        <v>78</v>
      </c>
      <c r="AY111" s="16" t="s">
        <v>143</v>
      </c>
      <c r="BE111" s="157">
        <f>IF(N111="základní",J111,0)</f>
        <v>0</v>
      </c>
      <c r="BF111" s="157">
        <f>IF(N111="snížená",J111,0)</f>
        <v>0</v>
      </c>
      <c r="BG111" s="157">
        <f>IF(N111="zákl. přenesená",J111,0)</f>
        <v>0</v>
      </c>
      <c r="BH111" s="157">
        <f>IF(N111="sníž. přenesená",J111,0)</f>
        <v>0</v>
      </c>
      <c r="BI111" s="157">
        <f>IF(N111="nulová",J111,0)</f>
        <v>0</v>
      </c>
      <c r="BJ111" s="16" t="s">
        <v>76</v>
      </c>
      <c r="BK111" s="157">
        <f>ROUND(I111*H111,2)</f>
        <v>0</v>
      </c>
      <c r="BL111" s="16" t="s">
        <v>150</v>
      </c>
      <c r="BM111" s="16" t="s">
        <v>297</v>
      </c>
    </row>
    <row r="112" spans="2:47" s="1" customFormat="1" ht="11.25">
      <c r="B112" s="30"/>
      <c r="D112" s="158" t="s">
        <v>152</v>
      </c>
      <c r="F112" s="159" t="s">
        <v>298</v>
      </c>
      <c r="I112" s="91"/>
      <c r="L112" s="30"/>
      <c r="M112" s="160"/>
      <c r="N112" s="49"/>
      <c r="O112" s="49"/>
      <c r="P112" s="49"/>
      <c r="Q112" s="49"/>
      <c r="R112" s="49"/>
      <c r="S112" s="49"/>
      <c r="T112" s="50"/>
      <c r="AT112" s="16" t="s">
        <v>152</v>
      </c>
      <c r="AU112" s="16" t="s">
        <v>78</v>
      </c>
    </row>
    <row r="113" spans="2:65" s="1" customFormat="1" ht="16.5" customHeight="1">
      <c r="B113" s="145"/>
      <c r="C113" s="146" t="s">
        <v>150</v>
      </c>
      <c r="D113" s="146" t="s">
        <v>145</v>
      </c>
      <c r="E113" s="147" t="s">
        <v>406</v>
      </c>
      <c r="F113" s="148" t="s">
        <v>407</v>
      </c>
      <c r="G113" s="149" t="s">
        <v>381</v>
      </c>
      <c r="H113" s="150">
        <v>5</v>
      </c>
      <c r="I113" s="151"/>
      <c r="J113" s="152">
        <f>ROUND(I113*H113,2)</f>
        <v>0</v>
      </c>
      <c r="K113" s="148" t="s">
        <v>1</v>
      </c>
      <c r="L113" s="30"/>
      <c r="M113" s="153" t="s">
        <v>1</v>
      </c>
      <c r="N113" s="154" t="s">
        <v>40</v>
      </c>
      <c r="O113" s="49"/>
      <c r="P113" s="155">
        <f>O113*H113</f>
        <v>0</v>
      </c>
      <c r="Q113" s="155">
        <v>0</v>
      </c>
      <c r="R113" s="155">
        <f>Q113*H113</f>
        <v>0</v>
      </c>
      <c r="S113" s="155">
        <v>0</v>
      </c>
      <c r="T113" s="156">
        <f>S113*H113</f>
        <v>0</v>
      </c>
      <c r="AR113" s="16" t="s">
        <v>150</v>
      </c>
      <c r="AT113" s="16" t="s">
        <v>145</v>
      </c>
      <c r="AU113" s="16" t="s">
        <v>78</v>
      </c>
      <c r="AY113" s="16" t="s">
        <v>143</v>
      </c>
      <c r="BE113" s="157">
        <f>IF(N113="základní",J113,0)</f>
        <v>0</v>
      </c>
      <c r="BF113" s="157">
        <f>IF(N113="snížená",J113,0)</f>
        <v>0</v>
      </c>
      <c r="BG113" s="157">
        <f>IF(N113="zákl. přenesená",J113,0)</f>
        <v>0</v>
      </c>
      <c r="BH113" s="157">
        <f>IF(N113="sníž. přenesená",J113,0)</f>
        <v>0</v>
      </c>
      <c r="BI113" s="157">
        <f>IF(N113="nulová",J113,0)</f>
        <v>0</v>
      </c>
      <c r="BJ113" s="16" t="s">
        <v>76</v>
      </c>
      <c r="BK113" s="157">
        <f>ROUND(I113*H113,2)</f>
        <v>0</v>
      </c>
      <c r="BL113" s="16" t="s">
        <v>150</v>
      </c>
      <c r="BM113" s="16" t="s">
        <v>408</v>
      </c>
    </row>
    <row r="114" spans="2:47" s="1" customFormat="1" ht="11.25">
      <c r="B114" s="30"/>
      <c r="D114" s="158" t="s">
        <v>152</v>
      </c>
      <c r="F114" s="159" t="s">
        <v>407</v>
      </c>
      <c r="I114" s="91"/>
      <c r="L114" s="30"/>
      <c r="M114" s="160"/>
      <c r="N114" s="49"/>
      <c r="O114" s="49"/>
      <c r="P114" s="49"/>
      <c r="Q114" s="49"/>
      <c r="R114" s="49"/>
      <c r="S114" s="49"/>
      <c r="T114" s="50"/>
      <c r="AT114" s="16" t="s">
        <v>152</v>
      </c>
      <c r="AU114" s="16" t="s">
        <v>78</v>
      </c>
    </row>
    <row r="115" spans="2:51" s="13" customFormat="1" ht="11.25">
      <c r="B115" s="170"/>
      <c r="D115" s="158" t="s">
        <v>156</v>
      </c>
      <c r="E115" s="171" t="s">
        <v>1</v>
      </c>
      <c r="F115" s="172" t="s">
        <v>409</v>
      </c>
      <c r="H115" s="171" t="s">
        <v>1</v>
      </c>
      <c r="I115" s="173"/>
      <c r="L115" s="170"/>
      <c r="M115" s="174"/>
      <c r="N115" s="175"/>
      <c r="O115" s="175"/>
      <c r="P115" s="175"/>
      <c r="Q115" s="175"/>
      <c r="R115" s="175"/>
      <c r="S115" s="175"/>
      <c r="T115" s="176"/>
      <c r="AT115" s="171" t="s">
        <v>156</v>
      </c>
      <c r="AU115" s="171" t="s">
        <v>78</v>
      </c>
      <c r="AV115" s="13" t="s">
        <v>76</v>
      </c>
      <c r="AW115" s="13" t="s">
        <v>32</v>
      </c>
      <c r="AX115" s="13" t="s">
        <v>69</v>
      </c>
      <c r="AY115" s="171" t="s">
        <v>143</v>
      </c>
    </row>
    <row r="116" spans="2:51" s="12" customFormat="1" ht="11.25">
      <c r="B116" s="162"/>
      <c r="D116" s="158" t="s">
        <v>156</v>
      </c>
      <c r="E116" s="163" t="s">
        <v>1</v>
      </c>
      <c r="F116" s="164" t="s">
        <v>170</v>
      </c>
      <c r="H116" s="165">
        <v>5</v>
      </c>
      <c r="I116" s="166"/>
      <c r="L116" s="162"/>
      <c r="M116" s="167"/>
      <c r="N116" s="168"/>
      <c r="O116" s="168"/>
      <c r="P116" s="168"/>
      <c r="Q116" s="168"/>
      <c r="R116" s="168"/>
      <c r="S116" s="168"/>
      <c r="T116" s="169"/>
      <c r="AT116" s="163" t="s">
        <v>156</v>
      </c>
      <c r="AU116" s="163" t="s">
        <v>78</v>
      </c>
      <c r="AV116" s="12" t="s">
        <v>78</v>
      </c>
      <c r="AW116" s="12" t="s">
        <v>32</v>
      </c>
      <c r="AX116" s="12" t="s">
        <v>76</v>
      </c>
      <c r="AY116" s="163" t="s">
        <v>143</v>
      </c>
    </row>
    <row r="117" spans="2:65" s="1" customFormat="1" ht="16.5" customHeight="1">
      <c r="B117" s="145"/>
      <c r="C117" s="146" t="s">
        <v>170</v>
      </c>
      <c r="D117" s="146" t="s">
        <v>145</v>
      </c>
      <c r="E117" s="147" t="s">
        <v>299</v>
      </c>
      <c r="F117" s="148" t="s">
        <v>300</v>
      </c>
      <c r="G117" s="149" t="s">
        <v>148</v>
      </c>
      <c r="H117" s="150">
        <v>16.5</v>
      </c>
      <c r="I117" s="151"/>
      <c r="J117" s="152">
        <f>ROUND(I117*H117,2)</f>
        <v>0</v>
      </c>
      <c r="K117" s="148" t="s">
        <v>149</v>
      </c>
      <c r="L117" s="30"/>
      <c r="M117" s="153" t="s">
        <v>1</v>
      </c>
      <c r="N117" s="154" t="s">
        <v>40</v>
      </c>
      <c r="O117" s="49"/>
      <c r="P117" s="155">
        <f>O117*H117</f>
        <v>0</v>
      </c>
      <c r="Q117" s="155">
        <v>0</v>
      </c>
      <c r="R117" s="155">
        <f>Q117*H117</f>
        <v>0</v>
      </c>
      <c r="S117" s="155">
        <v>0</v>
      </c>
      <c r="T117" s="156">
        <f>S117*H117</f>
        <v>0</v>
      </c>
      <c r="AR117" s="16" t="s">
        <v>150</v>
      </c>
      <c r="AT117" s="16" t="s">
        <v>145</v>
      </c>
      <c r="AU117" s="16" t="s">
        <v>78</v>
      </c>
      <c r="AY117" s="16" t="s">
        <v>143</v>
      </c>
      <c r="BE117" s="157">
        <f>IF(N117="základní",J117,0)</f>
        <v>0</v>
      </c>
      <c r="BF117" s="157">
        <f>IF(N117="snížená",J117,0)</f>
        <v>0</v>
      </c>
      <c r="BG117" s="157">
        <f>IF(N117="zákl. přenesená",J117,0)</f>
        <v>0</v>
      </c>
      <c r="BH117" s="157">
        <f>IF(N117="sníž. přenesená",J117,0)</f>
        <v>0</v>
      </c>
      <c r="BI117" s="157">
        <f>IF(N117="nulová",J117,0)</f>
        <v>0</v>
      </c>
      <c r="BJ117" s="16" t="s">
        <v>76</v>
      </c>
      <c r="BK117" s="157">
        <f>ROUND(I117*H117,2)</f>
        <v>0</v>
      </c>
      <c r="BL117" s="16" t="s">
        <v>150</v>
      </c>
      <c r="BM117" s="16" t="s">
        <v>301</v>
      </c>
    </row>
    <row r="118" spans="2:47" s="1" customFormat="1" ht="19.5">
      <c r="B118" s="30"/>
      <c r="D118" s="158" t="s">
        <v>152</v>
      </c>
      <c r="F118" s="159" t="s">
        <v>302</v>
      </c>
      <c r="I118" s="91"/>
      <c r="L118" s="30"/>
      <c r="M118" s="160"/>
      <c r="N118" s="49"/>
      <c r="O118" s="49"/>
      <c r="P118" s="49"/>
      <c r="Q118" s="49"/>
      <c r="R118" s="49"/>
      <c r="S118" s="49"/>
      <c r="T118" s="50"/>
      <c r="AT118" s="16" t="s">
        <v>152</v>
      </c>
      <c r="AU118" s="16" t="s">
        <v>78</v>
      </c>
    </row>
    <row r="119" spans="2:47" s="1" customFormat="1" ht="19.5">
      <c r="B119" s="30"/>
      <c r="D119" s="158" t="s">
        <v>154</v>
      </c>
      <c r="F119" s="161" t="s">
        <v>410</v>
      </c>
      <c r="I119" s="91"/>
      <c r="L119" s="30"/>
      <c r="M119" s="160"/>
      <c r="N119" s="49"/>
      <c r="O119" s="49"/>
      <c r="P119" s="49"/>
      <c r="Q119" s="49"/>
      <c r="R119" s="49"/>
      <c r="S119" s="49"/>
      <c r="T119" s="50"/>
      <c r="AT119" s="16" t="s">
        <v>154</v>
      </c>
      <c r="AU119" s="16" t="s">
        <v>78</v>
      </c>
    </row>
    <row r="120" spans="2:51" s="13" customFormat="1" ht="11.25">
      <c r="B120" s="170"/>
      <c r="D120" s="158" t="s">
        <v>156</v>
      </c>
      <c r="E120" s="171" t="s">
        <v>1</v>
      </c>
      <c r="F120" s="172" t="s">
        <v>411</v>
      </c>
      <c r="H120" s="171" t="s">
        <v>1</v>
      </c>
      <c r="I120" s="173"/>
      <c r="L120" s="170"/>
      <c r="M120" s="174"/>
      <c r="N120" s="175"/>
      <c r="O120" s="175"/>
      <c r="P120" s="175"/>
      <c r="Q120" s="175"/>
      <c r="R120" s="175"/>
      <c r="S120" s="175"/>
      <c r="T120" s="176"/>
      <c r="AT120" s="171" t="s">
        <v>156</v>
      </c>
      <c r="AU120" s="171" t="s">
        <v>78</v>
      </c>
      <c r="AV120" s="13" t="s">
        <v>76</v>
      </c>
      <c r="AW120" s="13" t="s">
        <v>32</v>
      </c>
      <c r="AX120" s="13" t="s">
        <v>69</v>
      </c>
      <c r="AY120" s="171" t="s">
        <v>143</v>
      </c>
    </row>
    <row r="121" spans="2:51" s="12" customFormat="1" ht="11.25">
      <c r="B121" s="162"/>
      <c r="D121" s="158" t="s">
        <v>156</v>
      </c>
      <c r="E121" s="163" t="s">
        <v>1</v>
      </c>
      <c r="F121" s="164" t="s">
        <v>412</v>
      </c>
      <c r="H121" s="165">
        <v>16.5</v>
      </c>
      <c r="I121" s="166"/>
      <c r="L121" s="162"/>
      <c r="M121" s="167"/>
      <c r="N121" s="168"/>
      <c r="O121" s="168"/>
      <c r="P121" s="168"/>
      <c r="Q121" s="168"/>
      <c r="R121" s="168"/>
      <c r="S121" s="168"/>
      <c r="T121" s="169"/>
      <c r="AT121" s="163" t="s">
        <v>156</v>
      </c>
      <c r="AU121" s="163" t="s">
        <v>78</v>
      </c>
      <c r="AV121" s="12" t="s">
        <v>78</v>
      </c>
      <c r="AW121" s="12" t="s">
        <v>32</v>
      </c>
      <c r="AX121" s="12" t="s">
        <v>76</v>
      </c>
      <c r="AY121" s="163" t="s">
        <v>143</v>
      </c>
    </row>
    <row r="122" spans="2:65" s="1" customFormat="1" ht="16.5" customHeight="1">
      <c r="B122" s="145"/>
      <c r="C122" s="146" t="s">
        <v>177</v>
      </c>
      <c r="D122" s="146" t="s">
        <v>145</v>
      </c>
      <c r="E122" s="147" t="s">
        <v>413</v>
      </c>
      <c r="F122" s="148" t="s">
        <v>414</v>
      </c>
      <c r="G122" s="149" t="s">
        <v>148</v>
      </c>
      <c r="H122" s="150">
        <v>42.899</v>
      </c>
      <c r="I122" s="151"/>
      <c r="J122" s="152">
        <f>ROUND(I122*H122,2)</f>
        <v>0</v>
      </c>
      <c r="K122" s="148" t="s">
        <v>149</v>
      </c>
      <c r="L122" s="30"/>
      <c r="M122" s="153" t="s">
        <v>1</v>
      </c>
      <c r="N122" s="154" t="s">
        <v>40</v>
      </c>
      <c r="O122" s="49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AR122" s="16" t="s">
        <v>150</v>
      </c>
      <c r="AT122" s="16" t="s">
        <v>145</v>
      </c>
      <c r="AU122" s="16" t="s">
        <v>78</v>
      </c>
      <c r="AY122" s="16" t="s">
        <v>143</v>
      </c>
      <c r="BE122" s="157">
        <f>IF(N122="základní",J122,0)</f>
        <v>0</v>
      </c>
      <c r="BF122" s="157">
        <f>IF(N122="snížená",J122,0)</f>
        <v>0</v>
      </c>
      <c r="BG122" s="157">
        <f>IF(N122="zákl. přenesená",J122,0)</f>
        <v>0</v>
      </c>
      <c r="BH122" s="157">
        <f>IF(N122="sníž. přenesená",J122,0)</f>
        <v>0</v>
      </c>
      <c r="BI122" s="157">
        <f>IF(N122="nulová",J122,0)</f>
        <v>0</v>
      </c>
      <c r="BJ122" s="16" t="s">
        <v>76</v>
      </c>
      <c r="BK122" s="157">
        <f>ROUND(I122*H122,2)</f>
        <v>0</v>
      </c>
      <c r="BL122" s="16" t="s">
        <v>150</v>
      </c>
      <c r="BM122" s="16" t="s">
        <v>415</v>
      </c>
    </row>
    <row r="123" spans="2:47" s="1" customFormat="1" ht="11.25">
      <c r="B123" s="30"/>
      <c r="D123" s="158" t="s">
        <v>152</v>
      </c>
      <c r="F123" s="159" t="s">
        <v>416</v>
      </c>
      <c r="I123" s="91"/>
      <c r="L123" s="30"/>
      <c r="M123" s="160"/>
      <c r="N123" s="49"/>
      <c r="O123" s="49"/>
      <c r="P123" s="49"/>
      <c r="Q123" s="49"/>
      <c r="R123" s="49"/>
      <c r="S123" s="49"/>
      <c r="T123" s="50"/>
      <c r="AT123" s="16" t="s">
        <v>152</v>
      </c>
      <c r="AU123" s="16" t="s">
        <v>78</v>
      </c>
    </row>
    <row r="124" spans="2:47" s="1" customFormat="1" ht="29.25">
      <c r="B124" s="30"/>
      <c r="D124" s="158" t="s">
        <v>154</v>
      </c>
      <c r="F124" s="161" t="s">
        <v>417</v>
      </c>
      <c r="I124" s="91"/>
      <c r="L124" s="30"/>
      <c r="M124" s="160"/>
      <c r="N124" s="49"/>
      <c r="O124" s="49"/>
      <c r="P124" s="49"/>
      <c r="Q124" s="49"/>
      <c r="R124" s="49"/>
      <c r="S124" s="49"/>
      <c r="T124" s="50"/>
      <c r="AT124" s="16" t="s">
        <v>154</v>
      </c>
      <c r="AU124" s="16" t="s">
        <v>78</v>
      </c>
    </row>
    <row r="125" spans="2:51" s="13" customFormat="1" ht="11.25">
      <c r="B125" s="170"/>
      <c r="D125" s="158" t="s">
        <v>156</v>
      </c>
      <c r="E125" s="171" t="s">
        <v>1</v>
      </c>
      <c r="F125" s="172" t="s">
        <v>418</v>
      </c>
      <c r="H125" s="171" t="s">
        <v>1</v>
      </c>
      <c r="I125" s="173"/>
      <c r="L125" s="170"/>
      <c r="M125" s="174"/>
      <c r="N125" s="175"/>
      <c r="O125" s="175"/>
      <c r="P125" s="175"/>
      <c r="Q125" s="175"/>
      <c r="R125" s="175"/>
      <c r="S125" s="175"/>
      <c r="T125" s="176"/>
      <c r="AT125" s="171" t="s">
        <v>156</v>
      </c>
      <c r="AU125" s="171" t="s">
        <v>78</v>
      </c>
      <c r="AV125" s="13" t="s">
        <v>76</v>
      </c>
      <c r="AW125" s="13" t="s">
        <v>32</v>
      </c>
      <c r="AX125" s="13" t="s">
        <v>69</v>
      </c>
      <c r="AY125" s="171" t="s">
        <v>143</v>
      </c>
    </row>
    <row r="126" spans="2:51" s="12" customFormat="1" ht="11.25">
      <c r="B126" s="162"/>
      <c r="D126" s="158" t="s">
        <v>156</v>
      </c>
      <c r="E126" s="163" t="s">
        <v>1</v>
      </c>
      <c r="F126" s="164" t="s">
        <v>419</v>
      </c>
      <c r="H126" s="165">
        <v>35.75</v>
      </c>
      <c r="I126" s="166"/>
      <c r="L126" s="162"/>
      <c r="M126" s="167"/>
      <c r="N126" s="168"/>
      <c r="O126" s="168"/>
      <c r="P126" s="168"/>
      <c r="Q126" s="168"/>
      <c r="R126" s="168"/>
      <c r="S126" s="168"/>
      <c r="T126" s="169"/>
      <c r="AT126" s="163" t="s">
        <v>156</v>
      </c>
      <c r="AU126" s="163" t="s">
        <v>78</v>
      </c>
      <c r="AV126" s="12" t="s">
        <v>78</v>
      </c>
      <c r="AW126" s="12" t="s">
        <v>32</v>
      </c>
      <c r="AX126" s="12" t="s">
        <v>69</v>
      </c>
      <c r="AY126" s="163" t="s">
        <v>143</v>
      </c>
    </row>
    <row r="127" spans="2:51" s="13" customFormat="1" ht="11.25">
      <c r="B127" s="170"/>
      <c r="D127" s="158" t="s">
        <v>156</v>
      </c>
      <c r="E127" s="171" t="s">
        <v>1</v>
      </c>
      <c r="F127" s="172" t="s">
        <v>420</v>
      </c>
      <c r="H127" s="171" t="s">
        <v>1</v>
      </c>
      <c r="I127" s="173"/>
      <c r="L127" s="170"/>
      <c r="M127" s="174"/>
      <c r="N127" s="175"/>
      <c r="O127" s="175"/>
      <c r="P127" s="175"/>
      <c r="Q127" s="175"/>
      <c r="R127" s="175"/>
      <c r="S127" s="175"/>
      <c r="T127" s="176"/>
      <c r="AT127" s="171" t="s">
        <v>156</v>
      </c>
      <c r="AU127" s="171" t="s">
        <v>78</v>
      </c>
      <c r="AV127" s="13" t="s">
        <v>76</v>
      </c>
      <c r="AW127" s="13" t="s">
        <v>32</v>
      </c>
      <c r="AX127" s="13" t="s">
        <v>69</v>
      </c>
      <c r="AY127" s="171" t="s">
        <v>143</v>
      </c>
    </row>
    <row r="128" spans="2:51" s="12" customFormat="1" ht="11.25">
      <c r="B128" s="162"/>
      <c r="D128" s="158" t="s">
        <v>156</v>
      </c>
      <c r="E128" s="163" t="s">
        <v>1</v>
      </c>
      <c r="F128" s="164" t="s">
        <v>421</v>
      </c>
      <c r="H128" s="165">
        <v>7.149</v>
      </c>
      <c r="I128" s="166"/>
      <c r="L128" s="162"/>
      <c r="M128" s="167"/>
      <c r="N128" s="168"/>
      <c r="O128" s="168"/>
      <c r="P128" s="168"/>
      <c r="Q128" s="168"/>
      <c r="R128" s="168"/>
      <c r="S128" s="168"/>
      <c r="T128" s="169"/>
      <c r="AT128" s="163" t="s">
        <v>156</v>
      </c>
      <c r="AU128" s="163" t="s">
        <v>78</v>
      </c>
      <c r="AV128" s="12" t="s">
        <v>78</v>
      </c>
      <c r="AW128" s="12" t="s">
        <v>32</v>
      </c>
      <c r="AX128" s="12" t="s">
        <v>69</v>
      </c>
      <c r="AY128" s="163" t="s">
        <v>143</v>
      </c>
    </row>
    <row r="129" spans="2:51" s="14" customFormat="1" ht="11.25">
      <c r="B129" s="183"/>
      <c r="D129" s="158" t="s">
        <v>156</v>
      </c>
      <c r="E129" s="184" t="s">
        <v>1</v>
      </c>
      <c r="F129" s="185" t="s">
        <v>422</v>
      </c>
      <c r="H129" s="186">
        <v>42.899</v>
      </c>
      <c r="I129" s="187"/>
      <c r="L129" s="183"/>
      <c r="M129" s="188"/>
      <c r="N129" s="189"/>
      <c r="O129" s="189"/>
      <c r="P129" s="189"/>
      <c r="Q129" s="189"/>
      <c r="R129" s="189"/>
      <c r="S129" s="189"/>
      <c r="T129" s="190"/>
      <c r="AT129" s="184" t="s">
        <v>156</v>
      </c>
      <c r="AU129" s="184" t="s">
        <v>78</v>
      </c>
      <c r="AV129" s="14" t="s">
        <v>150</v>
      </c>
      <c r="AW129" s="14" t="s">
        <v>32</v>
      </c>
      <c r="AX129" s="14" t="s">
        <v>76</v>
      </c>
      <c r="AY129" s="184" t="s">
        <v>143</v>
      </c>
    </row>
    <row r="130" spans="2:65" s="1" customFormat="1" ht="16.5" customHeight="1">
      <c r="B130" s="145"/>
      <c r="C130" s="146" t="s">
        <v>182</v>
      </c>
      <c r="D130" s="146" t="s">
        <v>145</v>
      </c>
      <c r="E130" s="147" t="s">
        <v>423</v>
      </c>
      <c r="F130" s="148" t="s">
        <v>424</v>
      </c>
      <c r="G130" s="149" t="s">
        <v>148</v>
      </c>
      <c r="H130" s="150">
        <v>42.899</v>
      </c>
      <c r="I130" s="151"/>
      <c r="J130" s="152">
        <f>ROUND(I130*H130,2)</f>
        <v>0</v>
      </c>
      <c r="K130" s="148" t="s">
        <v>149</v>
      </c>
      <c r="L130" s="30"/>
      <c r="M130" s="153" t="s">
        <v>1</v>
      </c>
      <c r="N130" s="154" t="s">
        <v>40</v>
      </c>
      <c r="O130" s="49"/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AR130" s="16" t="s">
        <v>150</v>
      </c>
      <c r="AT130" s="16" t="s">
        <v>145</v>
      </c>
      <c r="AU130" s="16" t="s">
        <v>78</v>
      </c>
      <c r="AY130" s="16" t="s">
        <v>143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6" t="s">
        <v>76</v>
      </c>
      <c r="BK130" s="157">
        <f>ROUND(I130*H130,2)</f>
        <v>0</v>
      </c>
      <c r="BL130" s="16" t="s">
        <v>150</v>
      </c>
      <c r="BM130" s="16" t="s">
        <v>425</v>
      </c>
    </row>
    <row r="131" spans="2:47" s="1" customFormat="1" ht="11.25">
      <c r="B131" s="30"/>
      <c r="D131" s="158" t="s">
        <v>152</v>
      </c>
      <c r="F131" s="159" t="s">
        <v>426</v>
      </c>
      <c r="I131" s="91"/>
      <c r="L131" s="30"/>
      <c r="M131" s="160"/>
      <c r="N131" s="49"/>
      <c r="O131" s="49"/>
      <c r="P131" s="49"/>
      <c r="Q131" s="49"/>
      <c r="R131" s="49"/>
      <c r="S131" s="49"/>
      <c r="T131" s="50"/>
      <c r="AT131" s="16" t="s">
        <v>152</v>
      </c>
      <c r="AU131" s="16" t="s">
        <v>78</v>
      </c>
    </row>
    <row r="132" spans="2:47" s="1" customFormat="1" ht="29.25">
      <c r="B132" s="30"/>
      <c r="D132" s="158" t="s">
        <v>154</v>
      </c>
      <c r="F132" s="161" t="s">
        <v>417</v>
      </c>
      <c r="I132" s="91"/>
      <c r="L132" s="30"/>
      <c r="M132" s="160"/>
      <c r="N132" s="49"/>
      <c r="O132" s="49"/>
      <c r="P132" s="49"/>
      <c r="Q132" s="49"/>
      <c r="R132" s="49"/>
      <c r="S132" s="49"/>
      <c r="T132" s="50"/>
      <c r="AT132" s="16" t="s">
        <v>154</v>
      </c>
      <c r="AU132" s="16" t="s">
        <v>78</v>
      </c>
    </row>
    <row r="133" spans="2:65" s="1" customFormat="1" ht="16.5" customHeight="1">
      <c r="B133" s="145"/>
      <c r="C133" s="146" t="s">
        <v>188</v>
      </c>
      <c r="D133" s="146" t="s">
        <v>145</v>
      </c>
      <c r="E133" s="147" t="s">
        <v>427</v>
      </c>
      <c r="F133" s="148" t="s">
        <v>428</v>
      </c>
      <c r="G133" s="149" t="s">
        <v>148</v>
      </c>
      <c r="H133" s="150">
        <v>21.45</v>
      </c>
      <c r="I133" s="151"/>
      <c r="J133" s="152">
        <f>ROUND(I133*H133,2)</f>
        <v>0</v>
      </c>
      <c r="K133" s="148" t="s">
        <v>149</v>
      </c>
      <c r="L133" s="30"/>
      <c r="M133" s="153" t="s">
        <v>1</v>
      </c>
      <c r="N133" s="154" t="s">
        <v>40</v>
      </c>
      <c r="O133" s="49"/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AR133" s="16" t="s">
        <v>150</v>
      </c>
      <c r="AT133" s="16" t="s">
        <v>145</v>
      </c>
      <c r="AU133" s="16" t="s">
        <v>78</v>
      </c>
      <c r="AY133" s="16" t="s">
        <v>143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6" t="s">
        <v>76</v>
      </c>
      <c r="BK133" s="157">
        <f>ROUND(I133*H133,2)</f>
        <v>0</v>
      </c>
      <c r="BL133" s="16" t="s">
        <v>150</v>
      </c>
      <c r="BM133" s="16" t="s">
        <v>429</v>
      </c>
    </row>
    <row r="134" spans="2:47" s="1" customFormat="1" ht="11.25">
      <c r="B134" s="30"/>
      <c r="D134" s="158" t="s">
        <v>152</v>
      </c>
      <c r="F134" s="159" t="s">
        <v>430</v>
      </c>
      <c r="I134" s="91"/>
      <c r="L134" s="30"/>
      <c r="M134" s="160"/>
      <c r="N134" s="49"/>
      <c r="O134" s="49"/>
      <c r="P134" s="49"/>
      <c r="Q134" s="49"/>
      <c r="R134" s="49"/>
      <c r="S134" s="49"/>
      <c r="T134" s="50"/>
      <c r="AT134" s="16" t="s">
        <v>152</v>
      </c>
      <c r="AU134" s="16" t="s">
        <v>78</v>
      </c>
    </row>
    <row r="135" spans="2:51" s="12" customFormat="1" ht="11.25">
      <c r="B135" s="162"/>
      <c r="D135" s="158" t="s">
        <v>156</v>
      </c>
      <c r="E135" s="163" t="s">
        <v>1</v>
      </c>
      <c r="F135" s="164" t="s">
        <v>431</v>
      </c>
      <c r="H135" s="165">
        <v>21.45</v>
      </c>
      <c r="I135" s="166"/>
      <c r="L135" s="162"/>
      <c r="M135" s="167"/>
      <c r="N135" s="168"/>
      <c r="O135" s="168"/>
      <c r="P135" s="168"/>
      <c r="Q135" s="168"/>
      <c r="R135" s="168"/>
      <c r="S135" s="168"/>
      <c r="T135" s="169"/>
      <c r="AT135" s="163" t="s">
        <v>156</v>
      </c>
      <c r="AU135" s="163" t="s">
        <v>78</v>
      </c>
      <c r="AV135" s="12" t="s">
        <v>78</v>
      </c>
      <c r="AW135" s="12" t="s">
        <v>32</v>
      </c>
      <c r="AX135" s="12" t="s">
        <v>76</v>
      </c>
      <c r="AY135" s="163" t="s">
        <v>143</v>
      </c>
    </row>
    <row r="136" spans="2:65" s="1" customFormat="1" ht="16.5" customHeight="1">
      <c r="B136" s="145"/>
      <c r="C136" s="146" t="s">
        <v>193</v>
      </c>
      <c r="D136" s="146" t="s">
        <v>145</v>
      </c>
      <c r="E136" s="147" t="s">
        <v>432</v>
      </c>
      <c r="F136" s="148" t="s">
        <v>433</v>
      </c>
      <c r="G136" s="149" t="s">
        <v>222</v>
      </c>
      <c r="H136" s="150">
        <v>79.8</v>
      </c>
      <c r="I136" s="151"/>
      <c r="J136" s="152">
        <f>ROUND(I136*H136,2)</f>
        <v>0</v>
      </c>
      <c r="K136" s="148" t="s">
        <v>149</v>
      </c>
      <c r="L136" s="30"/>
      <c r="M136" s="153" t="s">
        <v>1</v>
      </c>
      <c r="N136" s="154" t="s">
        <v>40</v>
      </c>
      <c r="O136" s="49"/>
      <c r="P136" s="155">
        <f>O136*H136</f>
        <v>0</v>
      </c>
      <c r="Q136" s="155">
        <v>0.0007</v>
      </c>
      <c r="R136" s="155">
        <f>Q136*H136</f>
        <v>0.05586</v>
      </c>
      <c r="S136" s="155">
        <v>0</v>
      </c>
      <c r="T136" s="156">
        <f>S136*H136</f>
        <v>0</v>
      </c>
      <c r="AR136" s="16" t="s">
        <v>150</v>
      </c>
      <c r="AT136" s="16" t="s">
        <v>145</v>
      </c>
      <c r="AU136" s="16" t="s">
        <v>78</v>
      </c>
      <c r="AY136" s="16" t="s">
        <v>143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6" t="s">
        <v>76</v>
      </c>
      <c r="BK136" s="157">
        <f>ROUND(I136*H136,2)</f>
        <v>0</v>
      </c>
      <c r="BL136" s="16" t="s">
        <v>150</v>
      </c>
      <c r="BM136" s="16" t="s">
        <v>434</v>
      </c>
    </row>
    <row r="137" spans="2:47" s="1" customFormat="1" ht="11.25">
      <c r="B137" s="30"/>
      <c r="D137" s="158" t="s">
        <v>152</v>
      </c>
      <c r="F137" s="159" t="s">
        <v>435</v>
      </c>
      <c r="I137" s="91"/>
      <c r="L137" s="30"/>
      <c r="M137" s="160"/>
      <c r="N137" s="49"/>
      <c r="O137" s="49"/>
      <c r="P137" s="49"/>
      <c r="Q137" s="49"/>
      <c r="R137" s="49"/>
      <c r="S137" s="49"/>
      <c r="T137" s="50"/>
      <c r="AT137" s="16" t="s">
        <v>152</v>
      </c>
      <c r="AU137" s="16" t="s">
        <v>78</v>
      </c>
    </row>
    <row r="138" spans="2:47" s="1" customFormat="1" ht="19.5">
      <c r="B138" s="30"/>
      <c r="D138" s="158" t="s">
        <v>154</v>
      </c>
      <c r="F138" s="161" t="s">
        <v>410</v>
      </c>
      <c r="I138" s="91"/>
      <c r="L138" s="30"/>
      <c r="M138" s="160"/>
      <c r="N138" s="49"/>
      <c r="O138" s="49"/>
      <c r="P138" s="49"/>
      <c r="Q138" s="49"/>
      <c r="R138" s="49"/>
      <c r="S138" s="49"/>
      <c r="T138" s="50"/>
      <c r="AT138" s="16" t="s">
        <v>154</v>
      </c>
      <c r="AU138" s="16" t="s">
        <v>78</v>
      </c>
    </row>
    <row r="139" spans="2:51" s="13" customFormat="1" ht="11.25">
      <c r="B139" s="170"/>
      <c r="D139" s="158" t="s">
        <v>156</v>
      </c>
      <c r="E139" s="171" t="s">
        <v>1</v>
      </c>
      <c r="F139" s="172" t="s">
        <v>436</v>
      </c>
      <c r="H139" s="171" t="s">
        <v>1</v>
      </c>
      <c r="I139" s="173"/>
      <c r="L139" s="170"/>
      <c r="M139" s="174"/>
      <c r="N139" s="175"/>
      <c r="O139" s="175"/>
      <c r="P139" s="175"/>
      <c r="Q139" s="175"/>
      <c r="R139" s="175"/>
      <c r="S139" s="175"/>
      <c r="T139" s="176"/>
      <c r="AT139" s="171" t="s">
        <v>156</v>
      </c>
      <c r="AU139" s="171" t="s">
        <v>78</v>
      </c>
      <c r="AV139" s="13" t="s">
        <v>76</v>
      </c>
      <c r="AW139" s="13" t="s">
        <v>32</v>
      </c>
      <c r="AX139" s="13" t="s">
        <v>69</v>
      </c>
      <c r="AY139" s="171" t="s">
        <v>143</v>
      </c>
    </row>
    <row r="140" spans="2:51" s="12" customFormat="1" ht="11.25">
      <c r="B140" s="162"/>
      <c r="D140" s="158" t="s">
        <v>156</v>
      </c>
      <c r="E140" s="163" t="s">
        <v>1</v>
      </c>
      <c r="F140" s="164" t="s">
        <v>437</v>
      </c>
      <c r="H140" s="165">
        <v>79.8</v>
      </c>
      <c r="I140" s="166"/>
      <c r="L140" s="162"/>
      <c r="M140" s="167"/>
      <c r="N140" s="168"/>
      <c r="O140" s="168"/>
      <c r="P140" s="168"/>
      <c r="Q140" s="168"/>
      <c r="R140" s="168"/>
      <c r="S140" s="168"/>
      <c r="T140" s="169"/>
      <c r="AT140" s="163" t="s">
        <v>156</v>
      </c>
      <c r="AU140" s="163" t="s">
        <v>78</v>
      </c>
      <c r="AV140" s="12" t="s">
        <v>78</v>
      </c>
      <c r="AW140" s="12" t="s">
        <v>32</v>
      </c>
      <c r="AX140" s="12" t="s">
        <v>76</v>
      </c>
      <c r="AY140" s="163" t="s">
        <v>143</v>
      </c>
    </row>
    <row r="141" spans="2:65" s="1" customFormat="1" ht="16.5" customHeight="1">
      <c r="B141" s="145"/>
      <c r="C141" s="146" t="s">
        <v>198</v>
      </c>
      <c r="D141" s="146" t="s">
        <v>145</v>
      </c>
      <c r="E141" s="147" t="s">
        <v>438</v>
      </c>
      <c r="F141" s="148" t="s">
        <v>439</v>
      </c>
      <c r="G141" s="149" t="s">
        <v>222</v>
      </c>
      <c r="H141" s="150">
        <v>79.8</v>
      </c>
      <c r="I141" s="151"/>
      <c r="J141" s="152">
        <f>ROUND(I141*H141,2)</f>
        <v>0</v>
      </c>
      <c r="K141" s="148" t="s">
        <v>149</v>
      </c>
      <c r="L141" s="30"/>
      <c r="M141" s="153" t="s">
        <v>1</v>
      </c>
      <c r="N141" s="154" t="s">
        <v>40</v>
      </c>
      <c r="O141" s="49"/>
      <c r="P141" s="155">
        <f>O141*H141</f>
        <v>0</v>
      </c>
      <c r="Q141" s="155">
        <v>0</v>
      </c>
      <c r="R141" s="155">
        <f>Q141*H141</f>
        <v>0</v>
      </c>
      <c r="S141" s="155">
        <v>0</v>
      </c>
      <c r="T141" s="156">
        <f>S141*H141</f>
        <v>0</v>
      </c>
      <c r="AR141" s="16" t="s">
        <v>150</v>
      </c>
      <c r="AT141" s="16" t="s">
        <v>145</v>
      </c>
      <c r="AU141" s="16" t="s">
        <v>78</v>
      </c>
      <c r="AY141" s="16" t="s">
        <v>143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6" t="s">
        <v>76</v>
      </c>
      <c r="BK141" s="157">
        <f>ROUND(I141*H141,2)</f>
        <v>0</v>
      </c>
      <c r="BL141" s="16" t="s">
        <v>150</v>
      </c>
      <c r="BM141" s="16" t="s">
        <v>440</v>
      </c>
    </row>
    <row r="142" spans="2:47" s="1" customFormat="1" ht="11.25">
      <c r="B142" s="30"/>
      <c r="D142" s="158" t="s">
        <v>152</v>
      </c>
      <c r="F142" s="159" t="s">
        <v>441</v>
      </c>
      <c r="I142" s="91"/>
      <c r="L142" s="30"/>
      <c r="M142" s="160"/>
      <c r="N142" s="49"/>
      <c r="O142" s="49"/>
      <c r="P142" s="49"/>
      <c r="Q142" s="49"/>
      <c r="R142" s="49"/>
      <c r="S142" s="49"/>
      <c r="T142" s="50"/>
      <c r="AT142" s="16" t="s">
        <v>152</v>
      </c>
      <c r="AU142" s="16" t="s">
        <v>78</v>
      </c>
    </row>
    <row r="143" spans="2:65" s="1" customFormat="1" ht="16.5" customHeight="1">
      <c r="B143" s="145"/>
      <c r="C143" s="146" t="s">
        <v>268</v>
      </c>
      <c r="D143" s="146" t="s">
        <v>145</v>
      </c>
      <c r="E143" s="147" t="s">
        <v>442</v>
      </c>
      <c r="F143" s="148" t="s">
        <v>443</v>
      </c>
      <c r="G143" s="149" t="s">
        <v>148</v>
      </c>
      <c r="H143" s="150">
        <v>279.3</v>
      </c>
      <c r="I143" s="151"/>
      <c r="J143" s="152">
        <f>ROUND(I143*H143,2)</f>
        <v>0</v>
      </c>
      <c r="K143" s="148" t="s">
        <v>149</v>
      </c>
      <c r="L143" s="30"/>
      <c r="M143" s="153" t="s">
        <v>1</v>
      </c>
      <c r="N143" s="154" t="s">
        <v>40</v>
      </c>
      <c r="O143" s="49"/>
      <c r="P143" s="155">
        <f>O143*H143</f>
        <v>0</v>
      </c>
      <c r="Q143" s="155">
        <v>0.00046</v>
      </c>
      <c r="R143" s="155">
        <f>Q143*H143</f>
        <v>0.128478</v>
      </c>
      <c r="S143" s="155">
        <v>0</v>
      </c>
      <c r="T143" s="156">
        <f>S143*H143</f>
        <v>0</v>
      </c>
      <c r="AR143" s="16" t="s">
        <v>150</v>
      </c>
      <c r="AT143" s="16" t="s">
        <v>145</v>
      </c>
      <c r="AU143" s="16" t="s">
        <v>78</v>
      </c>
      <c r="AY143" s="16" t="s">
        <v>143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6" t="s">
        <v>76</v>
      </c>
      <c r="BK143" s="157">
        <f>ROUND(I143*H143,2)</f>
        <v>0</v>
      </c>
      <c r="BL143" s="16" t="s">
        <v>150</v>
      </c>
      <c r="BM143" s="16" t="s">
        <v>444</v>
      </c>
    </row>
    <row r="144" spans="2:47" s="1" customFormat="1" ht="11.25">
      <c r="B144" s="30"/>
      <c r="D144" s="158" t="s">
        <v>152</v>
      </c>
      <c r="F144" s="159" t="s">
        <v>445</v>
      </c>
      <c r="I144" s="91"/>
      <c r="L144" s="30"/>
      <c r="M144" s="160"/>
      <c r="N144" s="49"/>
      <c r="O144" s="49"/>
      <c r="P144" s="49"/>
      <c r="Q144" s="49"/>
      <c r="R144" s="49"/>
      <c r="S144" s="49"/>
      <c r="T144" s="50"/>
      <c r="AT144" s="16" t="s">
        <v>152</v>
      </c>
      <c r="AU144" s="16" t="s">
        <v>78</v>
      </c>
    </row>
    <row r="145" spans="2:51" s="13" customFormat="1" ht="11.25">
      <c r="B145" s="170"/>
      <c r="D145" s="158" t="s">
        <v>156</v>
      </c>
      <c r="E145" s="171" t="s">
        <v>1</v>
      </c>
      <c r="F145" s="172" t="s">
        <v>436</v>
      </c>
      <c r="H145" s="171" t="s">
        <v>1</v>
      </c>
      <c r="I145" s="173"/>
      <c r="L145" s="170"/>
      <c r="M145" s="174"/>
      <c r="N145" s="175"/>
      <c r="O145" s="175"/>
      <c r="P145" s="175"/>
      <c r="Q145" s="175"/>
      <c r="R145" s="175"/>
      <c r="S145" s="175"/>
      <c r="T145" s="176"/>
      <c r="AT145" s="171" t="s">
        <v>156</v>
      </c>
      <c r="AU145" s="171" t="s">
        <v>78</v>
      </c>
      <c r="AV145" s="13" t="s">
        <v>76</v>
      </c>
      <c r="AW145" s="13" t="s">
        <v>32</v>
      </c>
      <c r="AX145" s="13" t="s">
        <v>69</v>
      </c>
      <c r="AY145" s="171" t="s">
        <v>143</v>
      </c>
    </row>
    <row r="146" spans="2:51" s="12" customFormat="1" ht="11.25">
      <c r="B146" s="162"/>
      <c r="D146" s="158" t="s">
        <v>156</v>
      </c>
      <c r="E146" s="163" t="s">
        <v>1</v>
      </c>
      <c r="F146" s="164" t="s">
        <v>446</v>
      </c>
      <c r="H146" s="165">
        <v>279.3</v>
      </c>
      <c r="I146" s="166"/>
      <c r="L146" s="162"/>
      <c r="M146" s="167"/>
      <c r="N146" s="168"/>
      <c r="O146" s="168"/>
      <c r="P146" s="168"/>
      <c r="Q146" s="168"/>
      <c r="R146" s="168"/>
      <c r="S146" s="168"/>
      <c r="T146" s="169"/>
      <c r="AT146" s="163" t="s">
        <v>156</v>
      </c>
      <c r="AU146" s="163" t="s">
        <v>78</v>
      </c>
      <c r="AV146" s="12" t="s">
        <v>78</v>
      </c>
      <c r="AW146" s="12" t="s">
        <v>32</v>
      </c>
      <c r="AX146" s="12" t="s">
        <v>76</v>
      </c>
      <c r="AY146" s="163" t="s">
        <v>143</v>
      </c>
    </row>
    <row r="147" spans="2:65" s="1" customFormat="1" ht="16.5" customHeight="1">
      <c r="B147" s="145"/>
      <c r="C147" s="146" t="s">
        <v>273</v>
      </c>
      <c r="D147" s="146" t="s">
        <v>145</v>
      </c>
      <c r="E147" s="147" t="s">
        <v>447</v>
      </c>
      <c r="F147" s="148" t="s">
        <v>448</v>
      </c>
      <c r="G147" s="149" t="s">
        <v>148</v>
      </c>
      <c r="H147" s="150">
        <v>279.3</v>
      </c>
      <c r="I147" s="151"/>
      <c r="J147" s="152">
        <f>ROUND(I147*H147,2)</f>
        <v>0</v>
      </c>
      <c r="K147" s="148" t="s">
        <v>149</v>
      </c>
      <c r="L147" s="30"/>
      <c r="M147" s="153" t="s">
        <v>1</v>
      </c>
      <c r="N147" s="154" t="s">
        <v>40</v>
      </c>
      <c r="O147" s="49"/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AR147" s="16" t="s">
        <v>150</v>
      </c>
      <c r="AT147" s="16" t="s">
        <v>145</v>
      </c>
      <c r="AU147" s="16" t="s">
        <v>78</v>
      </c>
      <c r="AY147" s="16" t="s">
        <v>143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6" t="s">
        <v>76</v>
      </c>
      <c r="BK147" s="157">
        <f>ROUND(I147*H147,2)</f>
        <v>0</v>
      </c>
      <c r="BL147" s="16" t="s">
        <v>150</v>
      </c>
      <c r="BM147" s="16" t="s">
        <v>449</v>
      </c>
    </row>
    <row r="148" spans="2:47" s="1" customFormat="1" ht="11.25">
      <c r="B148" s="30"/>
      <c r="D148" s="158" t="s">
        <v>152</v>
      </c>
      <c r="F148" s="159" t="s">
        <v>450</v>
      </c>
      <c r="I148" s="91"/>
      <c r="L148" s="30"/>
      <c r="M148" s="160"/>
      <c r="N148" s="49"/>
      <c r="O148" s="49"/>
      <c r="P148" s="49"/>
      <c r="Q148" s="49"/>
      <c r="R148" s="49"/>
      <c r="S148" s="49"/>
      <c r="T148" s="50"/>
      <c r="AT148" s="16" t="s">
        <v>152</v>
      </c>
      <c r="AU148" s="16" t="s">
        <v>78</v>
      </c>
    </row>
    <row r="149" spans="2:65" s="1" customFormat="1" ht="16.5" customHeight="1">
      <c r="B149" s="145"/>
      <c r="C149" s="146" t="s">
        <v>334</v>
      </c>
      <c r="D149" s="146" t="s">
        <v>145</v>
      </c>
      <c r="E149" s="147" t="s">
        <v>451</v>
      </c>
      <c r="F149" s="148" t="s">
        <v>452</v>
      </c>
      <c r="G149" s="149" t="s">
        <v>148</v>
      </c>
      <c r="H149" s="150">
        <v>47.189</v>
      </c>
      <c r="I149" s="151"/>
      <c r="J149" s="152">
        <f>ROUND(I149*H149,2)</f>
        <v>0</v>
      </c>
      <c r="K149" s="148" t="s">
        <v>149</v>
      </c>
      <c r="L149" s="30"/>
      <c r="M149" s="153" t="s">
        <v>1</v>
      </c>
      <c r="N149" s="154" t="s">
        <v>40</v>
      </c>
      <c r="O149" s="49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AR149" s="16" t="s">
        <v>150</v>
      </c>
      <c r="AT149" s="16" t="s">
        <v>145</v>
      </c>
      <c r="AU149" s="16" t="s">
        <v>78</v>
      </c>
      <c r="AY149" s="16" t="s">
        <v>143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6" t="s">
        <v>76</v>
      </c>
      <c r="BK149" s="157">
        <f>ROUND(I149*H149,2)</f>
        <v>0</v>
      </c>
      <c r="BL149" s="16" t="s">
        <v>150</v>
      </c>
      <c r="BM149" s="16" t="s">
        <v>453</v>
      </c>
    </row>
    <row r="150" spans="2:47" s="1" customFormat="1" ht="19.5">
      <c r="B150" s="30"/>
      <c r="D150" s="158" t="s">
        <v>152</v>
      </c>
      <c r="F150" s="159" t="s">
        <v>454</v>
      </c>
      <c r="I150" s="91"/>
      <c r="L150" s="30"/>
      <c r="M150" s="160"/>
      <c r="N150" s="49"/>
      <c r="O150" s="49"/>
      <c r="P150" s="49"/>
      <c r="Q150" s="49"/>
      <c r="R150" s="49"/>
      <c r="S150" s="49"/>
      <c r="T150" s="50"/>
      <c r="AT150" s="16" t="s">
        <v>152</v>
      </c>
      <c r="AU150" s="16" t="s">
        <v>78</v>
      </c>
    </row>
    <row r="151" spans="2:51" s="12" customFormat="1" ht="11.25">
      <c r="B151" s="162"/>
      <c r="D151" s="158" t="s">
        <v>156</v>
      </c>
      <c r="E151" s="163" t="s">
        <v>1</v>
      </c>
      <c r="F151" s="164" t="s">
        <v>455</v>
      </c>
      <c r="H151" s="165">
        <v>47.189</v>
      </c>
      <c r="I151" s="166"/>
      <c r="L151" s="162"/>
      <c r="M151" s="167"/>
      <c r="N151" s="168"/>
      <c r="O151" s="168"/>
      <c r="P151" s="168"/>
      <c r="Q151" s="168"/>
      <c r="R151" s="168"/>
      <c r="S151" s="168"/>
      <c r="T151" s="169"/>
      <c r="AT151" s="163" t="s">
        <v>156</v>
      </c>
      <c r="AU151" s="163" t="s">
        <v>78</v>
      </c>
      <c r="AV151" s="12" t="s">
        <v>78</v>
      </c>
      <c r="AW151" s="12" t="s">
        <v>32</v>
      </c>
      <c r="AX151" s="12" t="s">
        <v>76</v>
      </c>
      <c r="AY151" s="163" t="s">
        <v>143</v>
      </c>
    </row>
    <row r="152" spans="2:65" s="1" customFormat="1" ht="16.5" customHeight="1">
      <c r="B152" s="145"/>
      <c r="C152" s="146" t="s">
        <v>337</v>
      </c>
      <c r="D152" s="146" t="s">
        <v>145</v>
      </c>
      <c r="E152" s="147" t="s">
        <v>171</v>
      </c>
      <c r="F152" s="148" t="s">
        <v>456</v>
      </c>
      <c r="G152" s="149" t="s">
        <v>148</v>
      </c>
      <c r="H152" s="150">
        <v>102.298</v>
      </c>
      <c r="I152" s="151"/>
      <c r="J152" s="152">
        <f>ROUND(I152*H152,2)</f>
        <v>0</v>
      </c>
      <c r="K152" s="148" t="s">
        <v>149</v>
      </c>
      <c r="L152" s="30"/>
      <c r="M152" s="153" t="s">
        <v>1</v>
      </c>
      <c r="N152" s="154" t="s">
        <v>40</v>
      </c>
      <c r="O152" s="49"/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AR152" s="16" t="s">
        <v>150</v>
      </c>
      <c r="AT152" s="16" t="s">
        <v>145</v>
      </c>
      <c r="AU152" s="16" t="s">
        <v>78</v>
      </c>
      <c r="AY152" s="16" t="s">
        <v>143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6" t="s">
        <v>76</v>
      </c>
      <c r="BK152" s="157">
        <f>ROUND(I152*H152,2)</f>
        <v>0</v>
      </c>
      <c r="BL152" s="16" t="s">
        <v>150</v>
      </c>
      <c r="BM152" s="16" t="s">
        <v>321</v>
      </c>
    </row>
    <row r="153" spans="2:47" s="1" customFormat="1" ht="19.5">
      <c r="B153" s="30"/>
      <c r="D153" s="158" t="s">
        <v>152</v>
      </c>
      <c r="F153" s="159" t="s">
        <v>174</v>
      </c>
      <c r="I153" s="91"/>
      <c r="L153" s="30"/>
      <c r="M153" s="160"/>
      <c r="N153" s="49"/>
      <c r="O153" s="49"/>
      <c r="P153" s="49"/>
      <c r="Q153" s="49"/>
      <c r="R153" s="49"/>
      <c r="S153" s="49"/>
      <c r="T153" s="50"/>
      <c r="AT153" s="16" t="s">
        <v>152</v>
      </c>
      <c r="AU153" s="16" t="s">
        <v>78</v>
      </c>
    </row>
    <row r="154" spans="2:51" s="13" customFormat="1" ht="11.25">
      <c r="B154" s="170"/>
      <c r="D154" s="158" t="s">
        <v>156</v>
      </c>
      <c r="E154" s="171" t="s">
        <v>1</v>
      </c>
      <c r="F154" s="172" t="s">
        <v>457</v>
      </c>
      <c r="H154" s="171" t="s">
        <v>1</v>
      </c>
      <c r="I154" s="173"/>
      <c r="L154" s="170"/>
      <c r="M154" s="174"/>
      <c r="N154" s="175"/>
      <c r="O154" s="175"/>
      <c r="P154" s="175"/>
      <c r="Q154" s="175"/>
      <c r="R154" s="175"/>
      <c r="S154" s="175"/>
      <c r="T154" s="176"/>
      <c r="AT154" s="171" t="s">
        <v>156</v>
      </c>
      <c r="AU154" s="171" t="s">
        <v>78</v>
      </c>
      <c r="AV154" s="13" t="s">
        <v>76</v>
      </c>
      <c r="AW154" s="13" t="s">
        <v>32</v>
      </c>
      <c r="AX154" s="13" t="s">
        <v>69</v>
      </c>
      <c r="AY154" s="171" t="s">
        <v>143</v>
      </c>
    </row>
    <row r="155" spans="2:51" s="12" customFormat="1" ht="11.25">
      <c r="B155" s="162"/>
      <c r="D155" s="158" t="s">
        <v>156</v>
      </c>
      <c r="E155" s="163" t="s">
        <v>1</v>
      </c>
      <c r="F155" s="164" t="s">
        <v>458</v>
      </c>
      <c r="H155" s="165">
        <v>16.5</v>
      </c>
      <c r="I155" s="166"/>
      <c r="L155" s="162"/>
      <c r="M155" s="167"/>
      <c r="N155" s="168"/>
      <c r="O155" s="168"/>
      <c r="P155" s="168"/>
      <c r="Q155" s="168"/>
      <c r="R155" s="168"/>
      <c r="S155" s="168"/>
      <c r="T155" s="169"/>
      <c r="AT155" s="163" t="s">
        <v>156</v>
      </c>
      <c r="AU155" s="163" t="s">
        <v>78</v>
      </c>
      <c r="AV155" s="12" t="s">
        <v>78</v>
      </c>
      <c r="AW155" s="12" t="s">
        <v>32</v>
      </c>
      <c r="AX155" s="12" t="s">
        <v>69</v>
      </c>
      <c r="AY155" s="163" t="s">
        <v>143</v>
      </c>
    </row>
    <row r="156" spans="2:51" s="13" customFormat="1" ht="11.25">
      <c r="B156" s="170"/>
      <c r="D156" s="158" t="s">
        <v>156</v>
      </c>
      <c r="E156" s="171" t="s">
        <v>1</v>
      </c>
      <c r="F156" s="172" t="s">
        <v>330</v>
      </c>
      <c r="H156" s="171" t="s">
        <v>1</v>
      </c>
      <c r="I156" s="173"/>
      <c r="L156" s="170"/>
      <c r="M156" s="174"/>
      <c r="N156" s="175"/>
      <c r="O156" s="175"/>
      <c r="P156" s="175"/>
      <c r="Q156" s="175"/>
      <c r="R156" s="175"/>
      <c r="S156" s="175"/>
      <c r="T156" s="176"/>
      <c r="AT156" s="171" t="s">
        <v>156</v>
      </c>
      <c r="AU156" s="171" t="s">
        <v>78</v>
      </c>
      <c r="AV156" s="13" t="s">
        <v>76</v>
      </c>
      <c r="AW156" s="13" t="s">
        <v>32</v>
      </c>
      <c r="AX156" s="13" t="s">
        <v>69</v>
      </c>
      <c r="AY156" s="171" t="s">
        <v>143</v>
      </c>
    </row>
    <row r="157" spans="2:51" s="12" customFormat="1" ht="11.25">
      <c r="B157" s="162"/>
      <c r="D157" s="158" t="s">
        <v>156</v>
      </c>
      <c r="E157" s="163" t="s">
        <v>1</v>
      </c>
      <c r="F157" s="164" t="s">
        <v>459</v>
      </c>
      <c r="H157" s="165">
        <v>85.798</v>
      </c>
      <c r="I157" s="166"/>
      <c r="L157" s="162"/>
      <c r="M157" s="167"/>
      <c r="N157" s="168"/>
      <c r="O157" s="168"/>
      <c r="P157" s="168"/>
      <c r="Q157" s="168"/>
      <c r="R157" s="168"/>
      <c r="S157" s="168"/>
      <c r="T157" s="169"/>
      <c r="AT157" s="163" t="s">
        <v>156</v>
      </c>
      <c r="AU157" s="163" t="s">
        <v>78</v>
      </c>
      <c r="AV157" s="12" t="s">
        <v>78</v>
      </c>
      <c r="AW157" s="12" t="s">
        <v>32</v>
      </c>
      <c r="AX157" s="12" t="s">
        <v>69</v>
      </c>
      <c r="AY157" s="163" t="s">
        <v>143</v>
      </c>
    </row>
    <row r="158" spans="2:51" s="14" customFormat="1" ht="11.25">
      <c r="B158" s="183"/>
      <c r="D158" s="158" t="s">
        <v>156</v>
      </c>
      <c r="E158" s="184" t="s">
        <v>1</v>
      </c>
      <c r="F158" s="185" t="s">
        <v>422</v>
      </c>
      <c r="H158" s="186">
        <v>102.298</v>
      </c>
      <c r="I158" s="187"/>
      <c r="L158" s="183"/>
      <c r="M158" s="188"/>
      <c r="N158" s="189"/>
      <c r="O158" s="189"/>
      <c r="P158" s="189"/>
      <c r="Q158" s="189"/>
      <c r="R158" s="189"/>
      <c r="S158" s="189"/>
      <c r="T158" s="190"/>
      <c r="AT158" s="184" t="s">
        <v>156</v>
      </c>
      <c r="AU158" s="184" t="s">
        <v>78</v>
      </c>
      <c r="AV158" s="14" t="s">
        <v>150</v>
      </c>
      <c r="AW158" s="14" t="s">
        <v>32</v>
      </c>
      <c r="AX158" s="14" t="s">
        <v>76</v>
      </c>
      <c r="AY158" s="184" t="s">
        <v>143</v>
      </c>
    </row>
    <row r="159" spans="2:65" s="1" customFormat="1" ht="16.5" customHeight="1">
      <c r="B159" s="145"/>
      <c r="C159" s="146" t="s">
        <v>8</v>
      </c>
      <c r="D159" s="146" t="s">
        <v>145</v>
      </c>
      <c r="E159" s="147" t="s">
        <v>322</v>
      </c>
      <c r="F159" s="148" t="s">
        <v>460</v>
      </c>
      <c r="G159" s="149" t="s">
        <v>148</v>
      </c>
      <c r="H159" s="150">
        <v>52.375</v>
      </c>
      <c r="I159" s="151"/>
      <c r="J159" s="152">
        <f>ROUND(I159*H159,2)</f>
        <v>0</v>
      </c>
      <c r="K159" s="148" t="s">
        <v>1</v>
      </c>
      <c r="L159" s="30"/>
      <c r="M159" s="153" t="s">
        <v>1</v>
      </c>
      <c r="N159" s="154" t="s">
        <v>40</v>
      </c>
      <c r="O159" s="49"/>
      <c r="P159" s="155">
        <f>O159*H159</f>
        <v>0</v>
      </c>
      <c r="Q159" s="155">
        <v>0</v>
      </c>
      <c r="R159" s="155">
        <f>Q159*H159</f>
        <v>0</v>
      </c>
      <c r="S159" s="155">
        <v>0</v>
      </c>
      <c r="T159" s="156">
        <f>S159*H159</f>
        <v>0</v>
      </c>
      <c r="AR159" s="16" t="s">
        <v>150</v>
      </c>
      <c r="AT159" s="16" t="s">
        <v>145</v>
      </c>
      <c r="AU159" s="16" t="s">
        <v>78</v>
      </c>
      <c r="AY159" s="16" t="s">
        <v>143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6" t="s">
        <v>76</v>
      </c>
      <c r="BK159" s="157">
        <f>ROUND(I159*H159,2)</f>
        <v>0</v>
      </c>
      <c r="BL159" s="16" t="s">
        <v>150</v>
      </c>
      <c r="BM159" s="16" t="s">
        <v>324</v>
      </c>
    </row>
    <row r="160" spans="2:47" s="1" customFormat="1" ht="19.5">
      <c r="B160" s="30"/>
      <c r="D160" s="158" t="s">
        <v>152</v>
      </c>
      <c r="F160" s="159" t="s">
        <v>174</v>
      </c>
      <c r="I160" s="91"/>
      <c r="L160" s="30"/>
      <c r="M160" s="160"/>
      <c r="N160" s="49"/>
      <c r="O160" s="49"/>
      <c r="P160" s="49"/>
      <c r="Q160" s="49"/>
      <c r="R160" s="49"/>
      <c r="S160" s="49"/>
      <c r="T160" s="50"/>
      <c r="AT160" s="16" t="s">
        <v>152</v>
      </c>
      <c r="AU160" s="16" t="s">
        <v>78</v>
      </c>
    </row>
    <row r="161" spans="2:65" s="1" customFormat="1" ht="16.5" customHeight="1">
      <c r="B161" s="145"/>
      <c r="C161" s="146" t="s">
        <v>344</v>
      </c>
      <c r="D161" s="146" t="s">
        <v>145</v>
      </c>
      <c r="E161" s="147" t="s">
        <v>325</v>
      </c>
      <c r="F161" s="148" t="s">
        <v>326</v>
      </c>
      <c r="G161" s="149" t="s">
        <v>148</v>
      </c>
      <c r="H161" s="150">
        <v>30</v>
      </c>
      <c r="I161" s="151"/>
      <c r="J161" s="152">
        <f>ROUND(I161*H161,2)</f>
        <v>0</v>
      </c>
      <c r="K161" s="148" t="s">
        <v>1</v>
      </c>
      <c r="L161" s="30"/>
      <c r="M161" s="153" t="s">
        <v>1</v>
      </c>
      <c r="N161" s="154" t="s">
        <v>40</v>
      </c>
      <c r="O161" s="49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AR161" s="16" t="s">
        <v>150</v>
      </c>
      <c r="AT161" s="16" t="s">
        <v>145</v>
      </c>
      <c r="AU161" s="16" t="s">
        <v>78</v>
      </c>
      <c r="AY161" s="16" t="s">
        <v>143</v>
      </c>
      <c r="BE161" s="157">
        <f>IF(N161="základní",J161,0)</f>
        <v>0</v>
      </c>
      <c r="BF161" s="157">
        <f>IF(N161="snížená",J161,0)</f>
        <v>0</v>
      </c>
      <c r="BG161" s="157">
        <f>IF(N161="zákl. přenesená",J161,0)</f>
        <v>0</v>
      </c>
      <c r="BH161" s="157">
        <f>IF(N161="sníž. přenesená",J161,0)</f>
        <v>0</v>
      </c>
      <c r="BI161" s="157">
        <f>IF(N161="nulová",J161,0)</f>
        <v>0</v>
      </c>
      <c r="BJ161" s="16" t="s">
        <v>76</v>
      </c>
      <c r="BK161" s="157">
        <f>ROUND(I161*H161,2)</f>
        <v>0</v>
      </c>
      <c r="BL161" s="16" t="s">
        <v>150</v>
      </c>
      <c r="BM161" s="16" t="s">
        <v>327</v>
      </c>
    </row>
    <row r="162" spans="2:47" s="1" customFormat="1" ht="19.5">
      <c r="B162" s="30"/>
      <c r="D162" s="158" t="s">
        <v>152</v>
      </c>
      <c r="F162" s="159" t="s">
        <v>174</v>
      </c>
      <c r="I162" s="91"/>
      <c r="L162" s="30"/>
      <c r="M162" s="160"/>
      <c r="N162" s="49"/>
      <c r="O162" s="49"/>
      <c r="P162" s="49"/>
      <c r="Q162" s="49"/>
      <c r="R162" s="49"/>
      <c r="S162" s="49"/>
      <c r="T162" s="50"/>
      <c r="AT162" s="16" t="s">
        <v>152</v>
      </c>
      <c r="AU162" s="16" t="s">
        <v>78</v>
      </c>
    </row>
    <row r="163" spans="2:65" s="1" customFormat="1" ht="16.5" customHeight="1">
      <c r="B163" s="145"/>
      <c r="C163" s="146" t="s">
        <v>347</v>
      </c>
      <c r="D163" s="146" t="s">
        <v>145</v>
      </c>
      <c r="E163" s="147" t="s">
        <v>178</v>
      </c>
      <c r="F163" s="148" t="s">
        <v>328</v>
      </c>
      <c r="G163" s="149" t="s">
        <v>148</v>
      </c>
      <c r="H163" s="150">
        <v>49.923</v>
      </c>
      <c r="I163" s="151"/>
      <c r="J163" s="152">
        <f>ROUND(I163*H163,2)</f>
        <v>0</v>
      </c>
      <c r="K163" s="148" t="s">
        <v>149</v>
      </c>
      <c r="L163" s="30"/>
      <c r="M163" s="153" t="s">
        <v>1</v>
      </c>
      <c r="N163" s="154" t="s">
        <v>40</v>
      </c>
      <c r="O163" s="49"/>
      <c r="P163" s="155">
        <f>O163*H163</f>
        <v>0</v>
      </c>
      <c r="Q163" s="155">
        <v>0</v>
      </c>
      <c r="R163" s="155">
        <f>Q163*H163</f>
        <v>0</v>
      </c>
      <c r="S163" s="155">
        <v>0</v>
      </c>
      <c r="T163" s="156">
        <f>S163*H163</f>
        <v>0</v>
      </c>
      <c r="AR163" s="16" t="s">
        <v>150</v>
      </c>
      <c r="AT163" s="16" t="s">
        <v>145</v>
      </c>
      <c r="AU163" s="16" t="s">
        <v>78</v>
      </c>
      <c r="AY163" s="16" t="s">
        <v>143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6" t="s">
        <v>76</v>
      </c>
      <c r="BK163" s="157">
        <f>ROUND(I163*H163,2)</f>
        <v>0</v>
      </c>
      <c r="BL163" s="16" t="s">
        <v>150</v>
      </c>
      <c r="BM163" s="16" t="s">
        <v>329</v>
      </c>
    </row>
    <row r="164" spans="2:47" s="1" customFormat="1" ht="19.5">
      <c r="B164" s="30"/>
      <c r="D164" s="158" t="s">
        <v>152</v>
      </c>
      <c r="F164" s="159" t="s">
        <v>181</v>
      </c>
      <c r="I164" s="91"/>
      <c r="L164" s="30"/>
      <c r="M164" s="160"/>
      <c r="N164" s="49"/>
      <c r="O164" s="49"/>
      <c r="P164" s="49"/>
      <c r="Q164" s="49"/>
      <c r="R164" s="49"/>
      <c r="S164" s="49"/>
      <c r="T164" s="50"/>
      <c r="AT164" s="16" t="s">
        <v>152</v>
      </c>
      <c r="AU164" s="16" t="s">
        <v>78</v>
      </c>
    </row>
    <row r="165" spans="2:65" s="1" customFormat="1" ht="16.5" customHeight="1">
      <c r="B165" s="145"/>
      <c r="C165" s="146" t="s">
        <v>355</v>
      </c>
      <c r="D165" s="146" t="s">
        <v>145</v>
      </c>
      <c r="E165" s="147" t="s">
        <v>183</v>
      </c>
      <c r="F165" s="148" t="s">
        <v>184</v>
      </c>
      <c r="G165" s="149" t="s">
        <v>148</v>
      </c>
      <c r="H165" s="150">
        <v>499.23</v>
      </c>
      <c r="I165" s="151"/>
      <c r="J165" s="152">
        <f>ROUND(I165*H165,2)</f>
        <v>0</v>
      </c>
      <c r="K165" s="148" t="s">
        <v>149</v>
      </c>
      <c r="L165" s="30"/>
      <c r="M165" s="153" t="s">
        <v>1</v>
      </c>
      <c r="N165" s="154" t="s">
        <v>40</v>
      </c>
      <c r="O165" s="49"/>
      <c r="P165" s="155">
        <f>O165*H165</f>
        <v>0</v>
      </c>
      <c r="Q165" s="155">
        <v>0</v>
      </c>
      <c r="R165" s="155">
        <f>Q165*H165</f>
        <v>0</v>
      </c>
      <c r="S165" s="155">
        <v>0</v>
      </c>
      <c r="T165" s="156">
        <f>S165*H165</f>
        <v>0</v>
      </c>
      <c r="AR165" s="16" t="s">
        <v>150</v>
      </c>
      <c r="AT165" s="16" t="s">
        <v>145</v>
      </c>
      <c r="AU165" s="16" t="s">
        <v>78</v>
      </c>
      <c r="AY165" s="16" t="s">
        <v>143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6" t="s">
        <v>76</v>
      </c>
      <c r="BK165" s="157">
        <f>ROUND(I165*H165,2)</f>
        <v>0</v>
      </c>
      <c r="BL165" s="16" t="s">
        <v>150</v>
      </c>
      <c r="BM165" s="16" t="s">
        <v>332</v>
      </c>
    </row>
    <row r="166" spans="2:47" s="1" customFormat="1" ht="19.5">
      <c r="B166" s="30"/>
      <c r="D166" s="158" t="s">
        <v>152</v>
      </c>
      <c r="F166" s="159" t="s">
        <v>186</v>
      </c>
      <c r="I166" s="91"/>
      <c r="L166" s="30"/>
      <c r="M166" s="160"/>
      <c r="N166" s="49"/>
      <c r="O166" s="49"/>
      <c r="P166" s="49"/>
      <c r="Q166" s="49"/>
      <c r="R166" s="49"/>
      <c r="S166" s="49"/>
      <c r="T166" s="50"/>
      <c r="AT166" s="16" t="s">
        <v>152</v>
      </c>
      <c r="AU166" s="16" t="s">
        <v>78</v>
      </c>
    </row>
    <row r="167" spans="2:51" s="12" customFormat="1" ht="11.25">
      <c r="B167" s="162"/>
      <c r="D167" s="158" t="s">
        <v>156</v>
      </c>
      <c r="F167" s="164" t="s">
        <v>461</v>
      </c>
      <c r="H167" s="165">
        <v>499.23</v>
      </c>
      <c r="I167" s="166"/>
      <c r="L167" s="162"/>
      <c r="M167" s="167"/>
      <c r="N167" s="168"/>
      <c r="O167" s="168"/>
      <c r="P167" s="168"/>
      <c r="Q167" s="168"/>
      <c r="R167" s="168"/>
      <c r="S167" s="168"/>
      <c r="T167" s="169"/>
      <c r="AT167" s="163" t="s">
        <v>156</v>
      </c>
      <c r="AU167" s="163" t="s">
        <v>78</v>
      </c>
      <c r="AV167" s="12" t="s">
        <v>78</v>
      </c>
      <c r="AW167" s="12" t="s">
        <v>3</v>
      </c>
      <c r="AX167" s="12" t="s">
        <v>76</v>
      </c>
      <c r="AY167" s="163" t="s">
        <v>143</v>
      </c>
    </row>
    <row r="168" spans="2:65" s="1" customFormat="1" ht="16.5" customHeight="1">
      <c r="B168" s="145"/>
      <c r="C168" s="146" t="s">
        <v>359</v>
      </c>
      <c r="D168" s="146" t="s">
        <v>145</v>
      </c>
      <c r="E168" s="147" t="s">
        <v>189</v>
      </c>
      <c r="F168" s="148" t="s">
        <v>462</v>
      </c>
      <c r="G168" s="149" t="s">
        <v>148</v>
      </c>
      <c r="H168" s="150">
        <v>52.375</v>
      </c>
      <c r="I168" s="151"/>
      <c r="J168" s="152">
        <f>ROUND(I168*H168,2)</f>
        <v>0</v>
      </c>
      <c r="K168" s="148" t="s">
        <v>149</v>
      </c>
      <c r="L168" s="30"/>
      <c r="M168" s="153" t="s">
        <v>1</v>
      </c>
      <c r="N168" s="154" t="s">
        <v>40</v>
      </c>
      <c r="O168" s="49"/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AR168" s="16" t="s">
        <v>150</v>
      </c>
      <c r="AT168" s="16" t="s">
        <v>145</v>
      </c>
      <c r="AU168" s="16" t="s">
        <v>78</v>
      </c>
      <c r="AY168" s="16" t="s">
        <v>143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6" t="s">
        <v>76</v>
      </c>
      <c r="BK168" s="157">
        <f>ROUND(I168*H168,2)</f>
        <v>0</v>
      </c>
      <c r="BL168" s="16" t="s">
        <v>150</v>
      </c>
      <c r="BM168" s="16" t="s">
        <v>336</v>
      </c>
    </row>
    <row r="169" spans="2:47" s="1" customFormat="1" ht="11.25">
      <c r="B169" s="30"/>
      <c r="D169" s="158" t="s">
        <v>152</v>
      </c>
      <c r="F169" s="159" t="s">
        <v>192</v>
      </c>
      <c r="I169" s="91"/>
      <c r="L169" s="30"/>
      <c r="M169" s="160"/>
      <c r="N169" s="49"/>
      <c r="O169" s="49"/>
      <c r="P169" s="49"/>
      <c r="Q169" s="49"/>
      <c r="R169" s="49"/>
      <c r="S169" s="49"/>
      <c r="T169" s="50"/>
      <c r="AT169" s="16" t="s">
        <v>152</v>
      </c>
      <c r="AU169" s="16" t="s">
        <v>78</v>
      </c>
    </row>
    <row r="170" spans="2:51" s="13" customFormat="1" ht="11.25">
      <c r="B170" s="170"/>
      <c r="D170" s="158" t="s">
        <v>156</v>
      </c>
      <c r="E170" s="171" t="s">
        <v>1</v>
      </c>
      <c r="F170" s="172" t="s">
        <v>457</v>
      </c>
      <c r="H170" s="171" t="s">
        <v>1</v>
      </c>
      <c r="I170" s="173"/>
      <c r="L170" s="170"/>
      <c r="M170" s="174"/>
      <c r="N170" s="175"/>
      <c r="O170" s="175"/>
      <c r="P170" s="175"/>
      <c r="Q170" s="175"/>
      <c r="R170" s="175"/>
      <c r="S170" s="175"/>
      <c r="T170" s="176"/>
      <c r="AT170" s="171" t="s">
        <v>156</v>
      </c>
      <c r="AU170" s="171" t="s">
        <v>78</v>
      </c>
      <c r="AV170" s="13" t="s">
        <v>76</v>
      </c>
      <c r="AW170" s="13" t="s">
        <v>32</v>
      </c>
      <c r="AX170" s="13" t="s">
        <v>69</v>
      </c>
      <c r="AY170" s="171" t="s">
        <v>143</v>
      </c>
    </row>
    <row r="171" spans="2:51" s="12" customFormat="1" ht="11.25">
      <c r="B171" s="162"/>
      <c r="D171" s="158" t="s">
        <v>156</v>
      </c>
      <c r="E171" s="163" t="s">
        <v>1</v>
      </c>
      <c r="F171" s="164" t="s">
        <v>458</v>
      </c>
      <c r="H171" s="165">
        <v>16.5</v>
      </c>
      <c r="I171" s="166"/>
      <c r="L171" s="162"/>
      <c r="M171" s="167"/>
      <c r="N171" s="168"/>
      <c r="O171" s="168"/>
      <c r="P171" s="168"/>
      <c r="Q171" s="168"/>
      <c r="R171" s="168"/>
      <c r="S171" s="168"/>
      <c r="T171" s="169"/>
      <c r="AT171" s="163" t="s">
        <v>156</v>
      </c>
      <c r="AU171" s="163" t="s">
        <v>78</v>
      </c>
      <c r="AV171" s="12" t="s">
        <v>78</v>
      </c>
      <c r="AW171" s="12" t="s">
        <v>32</v>
      </c>
      <c r="AX171" s="12" t="s">
        <v>69</v>
      </c>
      <c r="AY171" s="163" t="s">
        <v>143</v>
      </c>
    </row>
    <row r="172" spans="2:51" s="13" customFormat="1" ht="11.25">
      <c r="B172" s="170"/>
      <c r="D172" s="158" t="s">
        <v>156</v>
      </c>
      <c r="E172" s="171" t="s">
        <v>1</v>
      </c>
      <c r="F172" s="172" t="s">
        <v>463</v>
      </c>
      <c r="H172" s="171" t="s">
        <v>1</v>
      </c>
      <c r="I172" s="173"/>
      <c r="L172" s="170"/>
      <c r="M172" s="174"/>
      <c r="N172" s="175"/>
      <c r="O172" s="175"/>
      <c r="P172" s="175"/>
      <c r="Q172" s="175"/>
      <c r="R172" s="175"/>
      <c r="S172" s="175"/>
      <c r="T172" s="176"/>
      <c r="AT172" s="171" t="s">
        <v>156</v>
      </c>
      <c r="AU172" s="171" t="s">
        <v>78</v>
      </c>
      <c r="AV172" s="13" t="s">
        <v>76</v>
      </c>
      <c r="AW172" s="13" t="s">
        <v>32</v>
      </c>
      <c r="AX172" s="13" t="s">
        <v>69</v>
      </c>
      <c r="AY172" s="171" t="s">
        <v>143</v>
      </c>
    </row>
    <row r="173" spans="2:51" s="12" customFormat="1" ht="11.25">
      <c r="B173" s="162"/>
      <c r="D173" s="158" t="s">
        <v>156</v>
      </c>
      <c r="E173" s="163" t="s">
        <v>1</v>
      </c>
      <c r="F173" s="164" t="s">
        <v>464</v>
      </c>
      <c r="H173" s="165">
        <v>42.76</v>
      </c>
      <c r="I173" s="166"/>
      <c r="L173" s="162"/>
      <c r="M173" s="167"/>
      <c r="N173" s="168"/>
      <c r="O173" s="168"/>
      <c r="P173" s="168"/>
      <c r="Q173" s="168"/>
      <c r="R173" s="168"/>
      <c r="S173" s="168"/>
      <c r="T173" s="169"/>
      <c r="AT173" s="163" t="s">
        <v>156</v>
      </c>
      <c r="AU173" s="163" t="s">
        <v>78</v>
      </c>
      <c r="AV173" s="12" t="s">
        <v>78</v>
      </c>
      <c r="AW173" s="12" t="s">
        <v>32</v>
      </c>
      <c r="AX173" s="12" t="s">
        <v>69</v>
      </c>
      <c r="AY173" s="163" t="s">
        <v>143</v>
      </c>
    </row>
    <row r="174" spans="2:51" s="12" customFormat="1" ht="11.25">
      <c r="B174" s="162"/>
      <c r="D174" s="158" t="s">
        <v>156</v>
      </c>
      <c r="E174" s="163" t="s">
        <v>1</v>
      </c>
      <c r="F174" s="164" t="s">
        <v>465</v>
      </c>
      <c r="H174" s="165">
        <v>-6.885</v>
      </c>
      <c r="I174" s="166"/>
      <c r="L174" s="162"/>
      <c r="M174" s="167"/>
      <c r="N174" s="168"/>
      <c r="O174" s="168"/>
      <c r="P174" s="168"/>
      <c r="Q174" s="168"/>
      <c r="R174" s="168"/>
      <c r="S174" s="168"/>
      <c r="T174" s="169"/>
      <c r="AT174" s="163" t="s">
        <v>156</v>
      </c>
      <c r="AU174" s="163" t="s">
        <v>78</v>
      </c>
      <c r="AV174" s="12" t="s">
        <v>78</v>
      </c>
      <c r="AW174" s="12" t="s">
        <v>32</v>
      </c>
      <c r="AX174" s="12" t="s">
        <v>69</v>
      </c>
      <c r="AY174" s="163" t="s">
        <v>143</v>
      </c>
    </row>
    <row r="175" spans="2:51" s="14" customFormat="1" ht="11.25">
      <c r="B175" s="183"/>
      <c r="D175" s="158" t="s">
        <v>156</v>
      </c>
      <c r="E175" s="184" t="s">
        <v>1</v>
      </c>
      <c r="F175" s="185" t="s">
        <v>422</v>
      </c>
      <c r="H175" s="186">
        <v>52.375</v>
      </c>
      <c r="I175" s="187"/>
      <c r="L175" s="183"/>
      <c r="M175" s="188"/>
      <c r="N175" s="189"/>
      <c r="O175" s="189"/>
      <c r="P175" s="189"/>
      <c r="Q175" s="189"/>
      <c r="R175" s="189"/>
      <c r="S175" s="189"/>
      <c r="T175" s="190"/>
      <c r="AT175" s="184" t="s">
        <v>156</v>
      </c>
      <c r="AU175" s="184" t="s">
        <v>78</v>
      </c>
      <c r="AV175" s="14" t="s">
        <v>150</v>
      </c>
      <c r="AW175" s="14" t="s">
        <v>32</v>
      </c>
      <c r="AX175" s="14" t="s">
        <v>76</v>
      </c>
      <c r="AY175" s="184" t="s">
        <v>143</v>
      </c>
    </row>
    <row r="176" spans="2:65" s="1" customFormat="1" ht="16.5" customHeight="1">
      <c r="B176" s="145"/>
      <c r="C176" s="146" t="s">
        <v>364</v>
      </c>
      <c r="D176" s="146" t="s">
        <v>145</v>
      </c>
      <c r="E176" s="147" t="s">
        <v>338</v>
      </c>
      <c r="F176" s="148" t="s">
        <v>339</v>
      </c>
      <c r="G176" s="149" t="s">
        <v>148</v>
      </c>
      <c r="H176" s="150">
        <v>30</v>
      </c>
      <c r="I176" s="151"/>
      <c r="J176" s="152">
        <f>ROUND(I176*H176,2)</f>
        <v>0</v>
      </c>
      <c r="K176" s="148" t="s">
        <v>1</v>
      </c>
      <c r="L176" s="30"/>
      <c r="M176" s="153" t="s">
        <v>1</v>
      </c>
      <c r="N176" s="154" t="s">
        <v>40</v>
      </c>
      <c r="O176" s="49"/>
      <c r="P176" s="155">
        <f>O176*H176</f>
        <v>0</v>
      </c>
      <c r="Q176" s="155">
        <v>0</v>
      </c>
      <c r="R176" s="155">
        <f>Q176*H176</f>
        <v>0</v>
      </c>
      <c r="S176" s="155">
        <v>0</v>
      </c>
      <c r="T176" s="156">
        <f>S176*H176</f>
        <v>0</v>
      </c>
      <c r="AR176" s="16" t="s">
        <v>150</v>
      </c>
      <c r="AT176" s="16" t="s">
        <v>145</v>
      </c>
      <c r="AU176" s="16" t="s">
        <v>78</v>
      </c>
      <c r="AY176" s="16" t="s">
        <v>143</v>
      </c>
      <c r="BE176" s="157">
        <f>IF(N176="základní",J176,0)</f>
        <v>0</v>
      </c>
      <c r="BF176" s="157">
        <f>IF(N176="snížená",J176,0)</f>
        <v>0</v>
      </c>
      <c r="BG176" s="157">
        <f>IF(N176="zákl. přenesená",J176,0)</f>
        <v>0</v>
      </c>
      <c r="BH176" s="157">
        <f>IF(N176="sníž. přenesená",J176,0)</f>
        <v>0</v>
      </c>
      <c r="BI176" s="157">
        <f>IF(N176="nulová",J176,0)</f>
        <v>0</v>
      </c>
      <c r="BJ176" s="16" t="s">
        <v>76</v>
      </c>
      <c r="BK176" s="157">
        <f>ROUND(I176*H176,2)</f>
        <v>0</v>
      </c>
      <c r="BL176" s="16" t="s">
        <v>150</v>
      </c>
      <c r="BM176" s="16" t="s">
        <v>340</v>
      </c>
    </row>
    <row r="177" spans="2:47" s="1" customFormat="1" ht="11.25">
      <c r="B177" s="30"/>
      <c r="D177" s="158" t="s">
        <v>152</v>
      </c>
      <c r="F177" s="159" t="s">
        <v>192</v>
      </c>
      <c r="I177" s="91"/>
      <c r="L177" s="30"/>
      <c r="M177" s="160"/>
      <c r="N177" s="49"/>
      <c r="O177" s="49"/>
      <c r="P177" s="49"/>
      <c r="Q177" s="49"/>
      <c r="R177" s="49"/>
      <c r="S177" s="49"/>
      <c r="T177" s="50"/>
      <c r="AT177" s="16" t="s">
        <v>152</v>
      </c>
      <c r="AU177" s="16" t="s">
        <v>78</v>
      </c>
    </row>
    <row r="178" spans="2:51" s="13" customFormat="1" ht="11.25">
      <c r="B178" s="170"/>
      <c r="D178" s="158" t="s">
        <v>156</v>
      </c>
      <c r="E178" s="171" t="s">
        <v>1</v>
      </c>
      <c r="F178" s="172" t="s">
        <v>341</v>
      </c>
      <c r="H178" s="171" t="s">
        <v>1</v>
      </c>
      <c r="I178" s="173"/>
      <c r="L178" s="170"/>
      <c r="M178" s="174"/>
      <c r="N178" s="175"/>
      <c r="O178" s="175"/>
      <c r="P178" s="175"/>
      <c r="Q178" s="175"/>
      <c r="R178" s="175"/>
      <c r="S178" s="175"/>
      <c r="T178" s="176"/>
      <c r="AT178" s="171" t="s">
        <v>156</v>
      </c>
      <c r="AU178" s="171" t="s">
        <v>78</v>
      </c>
      <c r="AV178" s="13" t="s">
        <v>76</v>
      </c>
      <c r="AW178" s="13" t="s">
        <v>32</v>
      </c>
      <c r="AX178" s="13" t="s">
        <v>69</v>
      </c>
      <c r="AY178" s="171" t="s">
        <v>143</v>
      </c>
    </row>
    <row r="179" spans="2:51" s="12" customFormat="1" ht="11.25">
      <c r="B179" s="162"/>
      <c r="D179" s="158" t="s">
        <v>156</v>
      </c>
      <c r="E179" s="163" t="s">
        <v>1</v>
      </c>
      <c r="F179" s="164" t="s">
        <v>466</v>
      </c>
      <c r="H179" s="165">
        <v>30</v>
      </c>
      <c r="I179" s="166"/>
      <c r="L179" s="162"/>
      <c r="M179" s="167"/>
      <c r="N179" s="168"/>
      <c r="O179" s="168"/>
      <c r="P179" s="168"/>
      <c r="Q179" s="168"/>
      <c r="R179" s="168"/>
      <c r="S179" s="168"/>
      <c r="T179" s="169"/>
      <c r="AT179" s="163" t="s">
        <v>156</v>
      </c>
      <c r="AU179" s="163" t="s">
        <v>78</v>
      </c>
      <c r="AV179" s="12" t="s">
        <v>78</v>
      </c>
      <c r="AW179" s="12" t="s">
        <v>32</v>
      </c>
      <c r="AX179" s="12" t="s">
        <v>76</v>
      </c>
      <c r="AY179" s="163" t="s">
        <v>143</v>
      </c>
    </row>
    <row r="180" spans="2:65" s="1" customFormat="1" ht="16.5" customHeight="1">
      <c r="B180" s="145"/>
      <c r="C180" s="146" t="s">
        <v>7</v>
      </c>
      <c r="D180" s="146" t="s">
        <v>145</v>
      </c>
      <c r="E180" s="147" t="s">
        <v>467</v>
      </c>
      <c r="F180" s="148" t="s">
        <v>468</v>
      </c>
      <c r="G180" s="149" t="s">
        <v>148</v>
      </c>
      <c r="H180" s="150">
        <v>49.923</v>
      </c>
      <c r="I180" s="151"/>
      <c r="J180" s="152">
        <f>ROUND(I180*H180,2)</f>
        <v>0</v>
      </c>
      <c r="K180" s="148" t="s">
        <v>1</v>
      </c>
      <c r="L180" s="30"/>
      <c r="M180" s="153" t="s">
        <v>1</v>
      </c>
      <c r="N180" s="154" t="s">
        <v>40</v>
      </c>
      <c r="O180" s="49"/>
      <c r="P180" s="155">
        <f>O180*H180</f>
        <v>0</v>
      </c>
      <c r="Q180" s="155">
        <v>0</v>
      </c>
      <c r="R180" s="155">
        <f>Q180*H180</f>
        <v>0</v>
      </c>
      <c r="S180" s="155">
        <v>0</v>
      </c>
      <c r="T180" s="156">
        <f>S180*H180</f>
        <v>0</v>
      </c>
      <c r="AR180" s="16" t="s">
        <v>150</v>
      </c>
      <c r="AT180" s="16" t="s">
        <v>145</v>
      </c>
      <c r="AU180" s="16" t="s">
        <v>78</v>
      </c>
      <c r="AY180" s="16" t="s">
        <v>143</v>
      </c>
      <c r="BE180" s="157">
        <f>IF(N180="základní",J180,0)</f>
        <v>0</v>
      </c>
      <c r="BF180" s="157">
        <f>IF(N180="snížená",J180,0)</f>
        <v>0</v>
      </c>
      <c r="BG180" s="157">
        <f>IF(N180="zákl. přenesená",J180,0)</f>
        <v>0</v>
      </c>
      <c r="BH180" s="157">
        <f>IF(N180="sníž. přenesená",J180,0)</f>
        <v>0</v>
      </c>
      <c r="BI180" s="157">
        <f>IF(N180="nulová",J180,0)</f>
        <v>0</v>
      </c>
      <c r="BJ180" s="16" t="s">
        <v>76</v>
      </c>
      <c r="BK180" s="157">
        <f>ROUND(I180*H180,2)</f>
        <v>0</v>
      </c>
      <c r="BL180" s="16" t="s">
        <v>150</v>
      </c>
      <c r="BM180" s="16" t="s">
        <v>469</v>
      </c>
    </row>
    <row r="181" spans="2:47" s="1" customFormat="1" ht="11.25">
      <c r="B181" s="30"/>
      <c r="D181" s="158" t="s">
        <v>152</v>
      </c>
      <c r="F181" s="159" t="s">
        <v>192</v>
      </c>
      <c r="I181" s="91"/>
      <c r="L181" s="30"/>
      <c r="M181" s="160"/>
      <c r="N181" s="49"/>
      <c r="O181" s="49"/>
      <c r="P181" s="49"/>
      <c r="Q181" s="49"/>
      <c r="R181" s="49"/>
      <c r="S181" s="49"/>
      <c r="T181" s="50"/>
      <c r="AT181" s="16" t="s">
        <v>152</v>
      </c>
      <c r="AU181" s="16" t="s">
        <v>78</v>
      </c>
    </row>
    <row r="182" spans="2:51" s="13" customFormat="1" ht="11.25">
      <c r="B182" s="170"/>
      <c r="D182" s="158" t="s">
        <v>156</v>
      </c>
      <c r="E182" s="171" t="s">
        <v>1</v>
      </c>
      <c r="F182" s="172" t="s">
        <v>470</v>
      </c>
      <c r="H182" s="171" t="s">
        <v>1</v>
      </c>
      <c r="I182" s="173"/>
      <c r="L182" s="170"/>
      <c r="M182" s="174"/>
      <c r="N182" s="175"/>
      <c r="O182" s="175"/>
      <c r="P182" s="175"/>
      <c r="Q182" s="175"/>
      <c r="R182" s="175"/>
      <c r="S182" s="175"/>
      <c r="T182" s="176"/>
      <c r="AT182" s="171" t="s">
        <v>156</v>
      </c>
      <c r="AU182" s="171" t="s">
        <v>78</v>
      </c>
      <c r="AV182" s="13" t="s">
        <v>76</v>
      </c>
      <c r="AW182" s="13" t="s">
        <v>32</v>
      </c>
      <c r="AX182" s="13" t="s">
        <v>69</v>
      </c>
      <c r="AY182" s="171" t="s">
        <v>143</v>
      </c>
    </row>
    <row r="183" spans="2:51" s="12" customFormat="1" ht="11.25">
      <c r="B183" s="162"/>
      <c r="D183" s="158" t="s">
        <v>156</v>
      </c>
      <c r="E183" s="163" t="s">
        <v>1</v>
      </c>
      <c r="F183" s="164" t="s">
        <v>471</v>
      </c>
      <c r="H183" s="165">
        <v>102.298</v>
      </c>
      <c r="I183" s="166"/>
      <c r="L183" s="162"/>
      <c r="M183" s="167"/>
      <c r="N183" s="168"/>
      <c r="O183" s="168"/>
      <c r="P183" s="168"/>
      <c r="Q183" s="168"/>
      <c r="R183" s="168"/>
      <c r="S183" s="168"/>
      <c r="T183" s="169"/>
      <c r="AT183" s="163" t="s">
        <v>156</v>
      </c>
      <c r="AU183" s="163" t="s">
        <v>78</v>
      </c>
      <c r="AV183" s="12" t="s">
        <v>78</v>
      </c>
      <c r="AW183" s="12" t="s">
        <v>32</v>
      </c>
      <c r="AX183" s="12" t="s">
        <v>69</v>
      </c>
      <c r="AY183" s="163" t="s">
        <v>143</v>
      </c>
    </row>
    <row r="184" spans="2:51" s="13" customFormat="1" ht="11.25">
      <c r="B184" s="170"/>
      <c r="D184" s="158" t="s">
        <v>156</v>
      </c>
      <c r="E184" s="171" t="s">
        <v>1</v>
      </c>
      <c r="F184" s="172" t="s">
        <v>472</v>
      </c>
      <c r="H184" s="171" t="s">
        <v>1</v>
      </c>
      <c r="I184" s="173"/>
      <c r="L184" s="170"/>
      <c r="M184" s="174"/>
      <c r="N184" s="175"/>
      <c r="O184" s="175"/>
      <c r="P184" s="175"/>
      <c r="Q184" s="175"/>
      <c r="R184" s="175"/>
      <c r="S184" s="175"/>
      <c r="T184" s="176"/>
      <c r="AT184" s="171" t="s">
        <v>156</v>
      </c>
      <c r="AU184" s="171" t="s">
        <v>78</v>
      </c>
      <c r="AV184" s="13" t="s">
        <v>76</v>
      </c>
      <c r="AW184" s="13" t="s">
        <v>32</v>
      </c>
      <c r="AX184" s="13" t="s">
        <v>69</v>
      </c>
      <c r="AY184" s="171" t="s">
        <v>143</v>
      </c>
    </row>
    <row r="185" spans="2:51" s="12" customFormat="1" ht="11.25">
      <c r="B185" s="162"/>
      <c r="D185" s="158" t="s">
        <v>156</v>
      </c>
      <c r="E185" s="163" t="s">
        <v>1</v>
      </c>
      <c r="F185" s="164" t="s">
        <v>473</v>
      </c>
      <c r="H185" s="165">
        <v>-52.375</v>
      </c>
      <c r="I185" s="166"/>
      <c r="L185" s="162"/>
      <c r="M185" s="167"/>
      <c r="N185" s="168"/>
      <c r="O185" s="168"/>
      <c r="P185" s="168"/>
      <c r="Q185" s="168"/>
      <c r="R185" s="168"/>
      <c r="S185" s="168"/>
      <c r="T185" s="169"/>
      <c r="AT185" s="163" t="s">
        <v>156</v>
      </c>
      <c r="AU185" s="163" t="s">
        <v>78</v>
      </c>
      <c r="AV185" s="12" t="s">
        <v>78</v>
      </c>
      <c r="AW185" s="12" t="s">
        <v>32</v>
      </c>
      <c r="AX185" s="12" t="s">
        <v>69</v>
      </c>
      <c r="AY185" s="163" t="s">
        <v>143</v>
      </c>
    </row>
    <row r="186" spans="2:51" s="14" customFormat="1" ht="11.25">
      <c r="B186" s="183"/>
      <c r="D186" s="158" t="s">
        <v>156</v>
      </c>
      <c r="E186" s="184" t="s">
        <v>1</v>
      </c>
      <c r="F186" s="185" t="s">
        <v>422</v>
      </c>
      <c r="H186" s="186">
        <v>49.923</v>
      </c>
      <c r="I186" s="187"/>
      <c r="L186" s="183"/>
      <c r="M186" s="188"/>
      <c r="N186" s="189"/>
      <c r="O186" s="189"/>
      <c r="P186" s="189"/>
      <c r="Q186" s="189"/>
      <c r="R186" s="189"/>
      <c r="S186" s="189"/>
      <c r="T186" s="190"/>
      <c r="AT186" s="184" t="s">
        <v>156</v>
      </c>
      <c r="AU186" s="184" t="s">
        <v>78</v>
      </c>
      <c r="AV186" s="14" t="s">
        <v>150</v>
      </c>
      <c r="AW186" s="14" t="s">
        <v>32</v>
      </c>
      <c r="AX186" s="14" t="s">
        <v>76</v>
      </c>
      <c r="AY186" s="184" t="s">
        <v>143</v>
      </c>
    </row>
    <row r="187" spans="2:65" s="1" customFormat="1" ht="16.5" customHeight="1">
      <c r="B187" s="145"/>
      <c r="C187" s="146" t="s">
        <v>378</v>
      </c>
      <c r="D187" s="146" t="s">
        <v>145</v>
      </c>
      <c r="E187" s="147" t="s">
        <v>194</v>
      </c>
      <c r="F187" s="148" t="s">
        <v>195</v>
      </c>
      <c r="G187" s="149" t="s">
        <v>148</v>
      </c>
      <c r="H187" s="150">
        <v>49.923</v>
      </c>
      <c r="I187" s="151"/>
      <c r="J187" s="152">
        <f>ROUND(I187*H187,2)</f>
        <v>0</v>
      </c>
      <c r="K187" s="148" t="s">
        <v>149</v>
      </c>
      <c r="L187" s="30"/>
      <c r="M187" s="153" t="s">
        <v>1</v>
      </c>
      <c r="N187" s="154" t="s">
        <v>40</v>
      </c>
      <c r="O187" s="49"/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AR187" s="16" t="s">
        <v>150</v>
      </c>
      <c r="AT187" s="16" t="s">
        <v>145</v>
      </c>
      <c r="AU187" s="16" t="s">
        <v>78</v>
      </c>
      <c r="AY187" s="16" t="s">
        <v>143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6" t="s">
        <v>76</v>
      </c>
      <c r="BK187" s="157">
        <f>ROUND(I187*H187,2)</f>
        <v>0</v>
      </c>
      <c r="BL187" s="16" t="s">
        <v>150</v>
      </c>
      <c r="BM187" s="16" t="s">
        <v>343</v>
      </c>
    </row>
    <row r="188" spans="2:47" s="1" customFormat="1" ht="11.25">
      <c r="B188" s="30"/>
      <c r="D188" s="158" t="s">
        <v>152</v>
      </c>
      <c r="F188" s="159" t="s">
        <v>197</v>
      </c>
      <c r="I188" s="91"/>
      <c r="L188" s="30"/>
      <c r="M188" s="160"/>
      <c r="N188" s="49"/>
      <c r="O188" s="49"/>
      <c r="P188" s="49"/>
      <c r="Q188" s="49"/>
      <c r="R188" s="49"/>
      <c r="S188" s="49"/>
      <c r="T188" s="50"/>
      <c r="AT188" s="16" t="s">
        <v>152</v>
      </c>
      <c r="AU188" s="16" t="s">
        <v>78</v>
      </c>
    </row>
    <row r="189" spans="2:65" s="1" customFormat="1" ht="16.5" customHeight="1">
      <c r="B189" s="145"/>
      <c r="C189" s="146" t="s">
        <v>387</v>
      </c>
      <c r="D189" s="146" t="s">
        <v>145</v>
      </c>
      <c r="E189" s="147" t="s">
        <v>199</v>
      </c>
      <c r="F189" s="148" t="s">
        <v>200</v>
      </c>
      <c r="G189" s="149" t="s">
        <v>201</v>
      </c>
      <c r="H189" s="150">
        <v>89.861</v>
      </c>
      <c r="I189" s="151"/>
      <c r="J189" s="152">
        <f>ROUND(I189*H189,2)</f>
        <v>0</v>
      </c>
      <c r="K189" s="148" t="s">
        <v>149</v>
      </c>
      <c r="L189" s="30"/>
      <c r="M189" s="153" t="s">
        <v>1</v>
      </c>
      <c r="N189" s="154" t="s">
        <v>40</v>
      </c>
      <c r="O189" s="49"/>
      <c r="P189" s="155">
        <f>O189*H189</f>
        <v>0</v>
      </c>
      <c r="Q189" s="155">
        <v>0</v>
      </c>
      <c r="R189" s="155">
        <f>Q189*H189</f>
        <v>0</v>
      </c>
      <c r="S189" s="155">
        <v>0</v>
      </c>
      <c r="T189" s="156">
        <f>S189*H189</f>
        <v>0</v>
      </c>
      <c r="AR189" s="16" t="s">
        <v>150</v>
      </c>
      <c r="AT189" s="16" t="s">
        <v>145</v>
      </c>
      <c r="AU189" s="16" t="s">
        <v>78</v>
      </c>
      <c r="AY189" s="16" t="s">
        <v>143</v>
      </c>
      <c r="BE189" s="157">
        <f>IF(N189="základní",J189,0)</f>
        <v>0</v>
      </c>
      <c r="BF189" s="157">
        <f>IF(N189="snížená",J189,0)</f>
        <v>0</v>
      </c>
      <c r="BG189" s="157">
        <f>IF(N189="zákl. přenesená",J189,0)</f>
        <v>0</v>
      </c>
      <c r="BH189" s="157">
        <f>IF(N189="sníž. přenesená",J189,0)</f>
        <v>0</v>
      </c>
      <c r="BI189" s="157">
        <f>IF(N189="nulová",J189,0)</f>
        <v>0</v>
      </c>
      <c r="BJ189" s="16" t="s">
        <v>76</v>
      </c>
      <c r="BK189" s="157">
        <f>ROUND(I189*H189,2)</f>
        <v>0</v>
      </c>
      <c r="BL189" s="16" t="s">
        <v>150</v>
      </c>
      <c r="BM189" s="16" t="s">
        <v>345</v>
      </c>
    </row>
    <row r="190" spans="2:47" s="1" customFormat="1" ht="11.25">
      <c r="B190" s="30"/>
      <c r="D190" s="158" t="s">
        <v>152</v>
      </c>
      <c r="F190" s="159" t="s">
        <v>203</v>
      </c>
      <c r="I190" s="91"/>
      <c r="L190" s="30"/>
      <c r="M190" s="160"/>
      <c r="N190" s="49"/>
      <c r="O190" s="49"/>
      <c r="P190" s="49"/>
      <c r="Q190" s="49"/>
      <c r="R190" s="49"/>
      <c r="S190" s="49"/>
      <c r="T190" s="50"/>
      <c r="AT190" s="16" t="s">
        <v>152</v>
      </c>
      <c r="AU190" s="16" t="s">
        <v>78</v>
      </c>
    </row>
    <row r="191" spans="2:51" s="12" customFormat="1" ht="11.25">
      <c r="B191" s="162"/>
      <c r="D191" s="158" t="s">
        <v>156</v>
      </c>
      <c r="F191" s="164" t="s">
        <v>474</v>
      </c>
      <c r="H191" s="165">
        <v>89.861</v>
      </c>
      <c r="I191" s="166"/>
      <c r="L191" s="162"/>
      <c r="M191" s="167"/>
      <c r="N191" s="168"/>
      <c r="O191" s="168"/>
      <c r="P191" s="168"/>
      <c r="Q191" s="168"/>
      <c r="R191" s="168"/>
      <c r="S191" s="168"/>
      <c r="T191" s="169"/>
      <c r="AT191" s="163" t="s">
        <v>156</v>
      </c>
      <c r="AU191" s="163" t="s">
        <v>78</v>
      </c>
      <c r="AV191" s="12" t="s">
        <v>78</v>
      </c>
      <c r="AW191" s="12" t="s">
        <v>3</v>
      </c>
      <c r="AX191" s="12" t="s">
        <v>76</v>
      </c>
      <c r="AY191" s="163" t="s">
        <v>143</v>
      </c>
    </row>
    <row r="192" spans="2:65" s="1" customFormat="1" ht="22.5" customHeight="1">
      <c r="B192" s="145"/>
      <c r="C192" s="146" t="s">
        <v>393</v>
      </c>
      <c r="D192" s="146" t="s">
        <v>145</v>
      </c>
      <c r="E192" s="147" t="s">
        <v>348</v>
      </c>
      <c r="F192" s="148" t="s">
        <v>349</v>
      </c>
      <c r="G192" s="149" t="s">
        <v>350</v>
      </c>
      <c r="H192" s="150">
        <v>3</v>
      </c>
      <c r="I192" s="151"/>
      <c r="J192" s="152">
        <f>ROUND(I192*H192,2)</f>
        <v>0</v>
      </c>
      <c r="K192" s="148" t="s">
        <v>1</v>
      </c>
      <c r="L192" s="30"/>
      <c r="M192" s="153" t="s">
        <v>1</v>
      </c>
      <c r="N192" s="154" t="s">
        <v>40</v>
      </c>
      <c r="O192" s="49"/>
      <c r="P192" s="155">
        <f>O192*H192</f>
        <v>0</v>
      </c>
      <c r="Q192" s="155">
        <v>0</v>
      </c>
      <c r="R192" s="155">
        <f>Q192*H192</f>
        <v>0</v>
      </c>
      <c r="S192" s="155">
        <v>0</v>
      </c>
      <c r="T192" s="156">
        <f>S192*H192</f>
        <v>0</v>
      </c>
      <c r="AR192" s="16" t="s">
        <v>150</v>
      </c>
      <c r="AT192" s="16" t="s">
        <v>145</v>
      </c>
      <c r="AU192" s="16" t="s">
        <v>78</v>
      </c>
      <c r="AY192" s="16" t="s">
        <v>143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6" t="s">
        <v>76</v>
      </c>
      <c r="BK192" s="157">
        <f>ROUND(I192*H192,2)</f>
        <v>0</v>
      </c>
      <c r="BL192" s="16" t="s">
        <v>150</v>
      </c>
      <c r="BM192" s="16" t="s">
        <v>351</v>
      </c>
    </row>
    <row r="193" spans="2:47" s="1" customFormat="1" ht="11.25">
      <c r="B193" s="30"/>
      <c r="D193" s="158" t="s">
        <v>152</v>
      </c>
      <c r="F193" s="159" t="s">
        <v>349</v>
      </c>
      <c r="I193" s="91"/>
      <c r="L193" s="30"/>
      <c r="M193" s="160"/>
      <c r="N193" s="49"/>
      <c r="O193" s="49"/>
      <c r="P193" s="49"/>
      <c r="Q193" s="49"/>
      <c r="R193" s="49"/>
      <c r="S193" s="49"/>
      <c r="T193" s="50"/>
      <c r="AT193" s="16" t="s">
        <v>152</v>
      </c>
      <c r="AU193" s="16" t="s">
        <v>78</v>
      </c>
    </row>
    <row r="194" spans="2:47" s="1" customFormat="1" ht="19.5">
      <c r="B194" s="30"/>
      <c r="D194" s="158" t="s">
        <v>154</v>
      </c>
      <c r="F194" s="161" t="s">
        <v>410</v>
      </c>
      <c r="I194" s="91"/>
      <c r="L194" s="30"/>
      <c r="M194" s="160"/>
      <c r="N194" s="49"/>
      <c r="O194" s="49"/>
      <c r="P194" s="49"/>
      <c r="Q194" s="49"/>
      <c r="R194" s="49"/>
      <c r="S194" s="49"/>
      <c r="T194" s="50"/>
      <c r="AT194" s="16" t="s">
        <v>154</v>
      </c>
      <c r="AU194" s="16" t="s">
        <v>78</v>
      </c>
    </row>
    <row r="195" spans="2:51" s="13" customFormat="1" ht="11.25">
      <c r="B195" s="170"/>
      <c r="D195" s="158" t="s">
        <v>156</v>
      </c>
      <c r="E195" s="171" t="s">
        <v>1</v>
      </c>
      <c r="F195" s="172" t="s">
        <v>353</v>
      </c>
      <c r="H195" s="171" t="s">
        <v>1</v>
      </c>
      <c r="I195" s="173"/>
      <c r="L195" s="170"/>
      <c r="M195" s="174"/>
      <c r="N195" s="175"/>
      <c r="O195" s="175"/>
      <c r="P195" s="175"/>
      <c r="Q195" s="175"/>
      <c r="R195" s="175"/>
      <c r="S195" s="175"/>
      <c r="T195" s="176"/>
      <c r="AT195" s="171" t="s">
        <v>156</v>
      </c>
      <c r="AU195" s="171" t="s">
        <v>78</v>
      </c>
      <c r="AV195" s="13" t="s">
        <v>76</v>
      </c>
      <c r="AW195" s="13" t="s">
        <v>32</v>
      </c>
      <c r="AX195" s="13" t="s">
        <v>69</v>
      </c>
      <c r="AY195" s="171" t="s">
        <v>143</v>
      </c>
    </row>
    <row r="196" spans="2:51" s="13" customFormat="1" ht="11.25">
      <c r="B196" s="170"/>
      <c r="D196" s="158" t="s">
        <v>156</v>
      </c>
      <c r="E196" s="171" t="s">
        <v>1</v>
      </c>
      <c r="F196" s="172" t="s">
        <v>354</v>
      </c>
      <c r="H196" s="171" t="s">
        <v>1</v>
      </c>
      <c r="I196" s="173"/>
      <c r="L196" s="170"/>
      <c r="M196" s="174"/>
      <c r="N196" s="175"/>
      <c r="O196" s="175"/>
      <c r="P196" s="175"/>
      <c r="Q196" s="175"/>
      <c r="R196" s="175"/>
      <c r="S196" s="175"/>
      <c r="T196" s="176"/>
      <c r="AT196" s="171" t="s">
        <v>156</v>
      </c>
      <c r="AU196" s="171" t="s">
        <v>78</v>
      </c>
      <c r="AV196" s="13" t="s">
        <v>76</v>
      </c>
      <c r="AW196" s="13" t="s">
        <v>32</v>
      </c>
      <c r="AX196" s="13" t="s">
        <v>69</v>
      </c>
      <c r="AY196" s="171" t="s">
        <v>143</v>
      </c>
    </row>
    <row r="197" spans="2:51" s="12" customFormat="1" ht="11.25">
      <c r="B197" s="162"/>
      <c r="D197" s="158" t="s">
        <v>156</v>
      </c>
      <c r="E197" s="163" t="s">
        <v>1</v>
      </c>
      <c r="F197" s="164" t="s">
        <v>86</v>
      </c>
      <c r="H197" s="165">
        <v>3</v>
      </c>
      <c r="I197" s="166"/>
      <c r="L197" s="162"/>
      <c r="M197" s="167"/>
      <c r="N197" s="168"/>
      <c r="O197" s="168"/>
      <c r="P197" s="168"/>
      <c r="Q197" s="168"/>
      <c r="R197" s="168"/>
      <c r="S197" s="168"/>
      <c r="T197" s="169"/>
      <c r="AT197" s="163" t="s">
        <v>156</v>
      </c>
      <c r="AU197" s="163" t="s">
        <v>78</v>
      </c>
      <c r="AV197" s="12" t="s">
        <v>78</v>
      </c>
      <c r="AW197" s="12" t="s">
        <v>32</v>
      </c>
      <c r="AX197" s="12" t="s">
        <v>76</v>
      </c>
      <c r="AY197" s="163" t="s">
        <v>143</v>
      </c>
    </row>
    <row r="198" spans="2:65" s="1" customFormat="1" ht="16.5" customHeight="1">
      <c r="B198" s="145"/>
      <c r="C198" s="146" t="s">
        <v>283</v>
      </c>
      <c r="D198" s="146" t="s">
        <v>145</v>
      </c>
      <c r="E198" s="147" t="s">
        <v>475</v>
      </c>
      <c r="F198" s="148" t="s">
        <v>476</v>
      </c>
      <c r="G198" s="149" t="s">
        <v>148</v>
      </c>
      <c r="H198" s="150">
        <v>42.76</v>
      </c>
      <c r="I198" s="151"/>
      <c r="J198" s="152">
        <f>ROUND(I198*H198,2)</f>
        <v>0</v>
      </c>
      <c r="K198" s="148" t="s">
        <v>149</v>
      </c>
      <c r="L198" s="30"/>
      <c r="M198" s="153" t="s">
        <v>1</v>
      </c>
      <c r="N198" s="154" t="s">
        <v>40</v>
      </c>
      <c r="O198" s="49"/>
      <c r="P198" s="155">
        <f>O198*H198</f>
        <v>0</v>
      </c>
      <c r="Q198" s="155">
        <v>0</v>
      </c>
      <c r="R198" s="155">
        <f>Q198*H198</f>
        <v>0</v>
      </c>
      <c r="S198" s="155">
        <v>0</v>
      </c>
      <c r="T198" s="156">
        <f>S198*H198</f>
        <v>0</v>
      </c>
      <c r="AR198" s="16" t="s">
        <v>150</v>
      </c>
      <c r="AT198" s="16" t="s">
        <v>145</v>
      </c>
      <c r="AU198" s="16" t="s">
        <v>78</v>
      </c>
      <c r="AY198" s="16" t="s">
        <v>143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6" t="s">
        <v>76</v>
      </c>
      <c r="BK198" s="157">
        <f>ROUND(I198*H198,2)</f>
        <v>0</v>
      </c>
      <c r="BL198" s="16" t="s">
        <v>150</v>
      </c>
      <c r="BM198" s="16" t="s">
        <v>477</v>
      </c>
    </row>
    <row r="199" spans="2:47" s="1" customFormat="1" ht="19.5">
      <c r="B199" s="30"/>
      <c r="D199" s="158" t="s">
        <v>152</v>
      </c>
      <c r="F199" s="159" t="s">
        <v>478</v>
      </c>
      <c r="I199" s="91"/>
      <c r="L199" s="30"/>
      <c r="M199" s="160"/>
      <c r="N199" s="49"/>
      <c r="O199" s="49"/>
      <c r="P199" s="49"/>
      <c r="Q199" s="49"/>
      <c r="R199" s="49"/>
      <c r="S199" s="49"/>
      <c r="T199" s="50"/>
      <c r="AT199" s="16" t="s">
        <v>152</v>
      </c>
      <c r="AU199" s="16" t="s">
        <v>78</v>
      </c>
    </row>
    <row r="200" spans="2:51" s="13" customFormat="1" ht="11.25">
      <c r="B200" s="170"/>
      <c r="D200" s="158" t="s">
        <v>156</v>
      </c>
      <c r="E200" s="171" t="s">
        <v>1</v>
      </c>
      <c r="F200" s="172" t="s">
        <v>479</v>
      </c>
      <c r="H200" s="171" t="s">
        <v>1</v>
      </c>
      <c r="I200" s="173"/>
      <c r="L200" s="170"/>
      <c r="M200" s="174"/>
      <c r="N200" s="175"/>
      <c r="O200" s="175"/>
      <c r="P200" s="175"/>
      <c r="Q200" s="175"/>
      <c r="R200" s="175"/>
      <c r="S200" s="175"/>
      <c r="T200" s="176"/>
      <c r="AT200" s="171" t="s">
        <v>156</v>
      </c>
      <c r="AU200" s="171" t="s">
        <v>78</v>
      </c>
      <c r="AV200" s="13" t="s">
        <v>76</v>
      </c>
      <c r="AW200" s="13" t="s">
        <v>32</v>
      </c>
      <c r="AX200" s="13" t="s">
        <v>69</v>
      </c>
      <c r="AY200" s="171" t="s">
        <v>143</v>
      </c>
    </row>
    <row r="201" spans="2:51" s="12" customFormat="1" ht="11.25">
      <c r="B201" s="162"/>
      <c r="D201" s="158" t="s">
        <v>156</v>
      </c>
      <c r="E201" s="163" t="s">
        <v>1</v>
      </c>
      <c r="F201" s="164" t="s">
        <v>480</v>
      </c>
      <c r="H201" s="165">
        <v>55</v>
      </c>
      <c r="I201" s="166"/>
      <c r="L201" s="162"/>
      <c r="M201" s="167"/>
      <c r="N201" s="168"/>
      <c r="O201" s="168"/>
      <c r="P201" s="168"/>
      <c r="Q201" s="168"/>
      <c r="R201" s="168"/>
      <c r="S201" s="168"/>
      <c r="T201" s="169"/>
      <c r="AT201" s="163" t="s">
        <v>156</v>
      </c>
      <c r="AU201" s="163" t="s">
        <v>78</v>
      </c>
      <c r="AV201" s="12" t="s">
        <v>78</v>
      </c>
      <c r="AW201" s="12" t="s">
        <v>32</v>
      </c>
      <c r="AX201" s="12" t="s">
        <v>69</v>
      </c>
      <c r="AY201" s="163" t="s">
        <v>143</v>
      </c>
    </row>
    <row r="202" spans="2:51" s="13" customFormat="1" ht="11.25">
      <c r="B202" s="170"/>
      <c r="D202" s="158" t="s">
        <v>156</v>
      </c>
      <c r="E202" s="171" t="s">
        <v>1</v>
      </c>
      <c r="F202" s="172" t="s">
        <v>481</v>
      </c>
      <c r="H202" s="171" t="s">
        <v>1</v>
      </c>
      <c r="I202" s="173"/>
      <c r="L202" s="170"/>
      <c r="M202" s="174"/>
      <c r="N202" s="175"/>
      <c r="O202" s="175"/>
      <c r="P202" s="175"/>
      <c r="Q202" s="175"/>
      <c r="R202" s="175"/>
      <c r="S202" s="175"/>
      <c r="T202" s="176"/>
      <c r="AT202" s="171" t="s">
        <v>156</v>
      </c>
      <c r="AU202" s="171" t="s">
        <v>78</v>
      </c>
      <c r="AV202" s="13" t="s">
        <v>76</v>
      </c>
      <c r="AW202" s="13" t="s">
        <v>32</v>
      </c>
      <c r="AX202" s="13" t="s">
        <v>69</v>
      </c>
      <c r="AY202" s="171" t="s">
        <v>143</v>
      </c>
    </row>
    <row r="203" spans="2:51" s="12" customFormat="1" ht="11.25">
      <c r="B203" s="162"/>
      <c r="D203" s="158" t="s">
        <v>156</v>
      </c>
      <c r="E203" s="163" t="s">
        <v>1</v>
      </c>
      <c r="F203" s="164" t="s">
        <v>482</v>
      </c>
      <c r="H203" s="165">
        <v>-12.24</v>
      </c>
      <c r="I203" s="166"/>
      <c r="L203" s="162"/>
      <c r="M203" s="167"/>
      <c r="N203" s="168"/>
      <c r="O203" s="168"/>
      <c r="P203" s="168"/>
      <c r="Q203" s="168"/>
      <c r="R203" s="168"/>
      <c r="S203" s="168"/>
      <c r="T203" s="169"/>
      <c r="AT203" s="163" t="s">
        <v>156</v>
      </c>
      <c r="AU203" s="163" t="s">
        <v>78</v>
      </c>
      <c r="AV203" s="12" t="s">
        <v>78</v>
      </c>
      <c r="AW203" s="12" t="s">
        <v>32</v>
      </c>
      <c r="AX203" s="12" t="s">
        <v>69</v>
      </c>
      <c r="AY203" s="163" t="s">
        <v>143</v>
      </c>
    </row>
    <row r="204" spans="2:51" s="14" customFormat="1" ht="11.25">
      <c r="B204" s="183"/>
      <c r="D204" s="158" t="s">
        <v>156</v>
      </c>
      <c r="E204" s="184" t="s">
        <v>1</v>
      </c>
      <c r="F204" s="185" t="s">
        <v>422</v>
      </c>
      <c r="H204" s="186">
        <v>42.76</v>
      </c>
      <c r="I204" s="187"/>
      <c r="L204" s="183"/>
      <c r="M204" s="188"/>
      <c r="N204" s="189"/>
      <c r="O204" s="189"/>
      <c r="P204" s="189"/>
      <c r="Q204" s="189"/>
      <c r="R204" s="189"/>
      <c r="S204" s="189"/>
      <c r="T204" s="190"/>
      <c r="AT204" s="184" t="s">
        <v>156</v>
      </c>
      <c r="AU204" s="184" t="s">
        <v>78</v>
      </c>
      <c r="AV204" s="14" t="s">
        <v>150</v>
      </c>
      <c r="AW204" s="14" t="s">
        <v>32</v>
      </c>
      <c r="AX204" s="14" t="s">
        <v>76</v>
      </c>
      <c r="AY204" s="184" t="s">
        <v>143</v>
      </c>
    </row>
    <row r="205" spans="2:65" s="1" customFormat="1" ht="16.5" customHeight="1">
      <c r="B205" s="145"/>
      <c r="C205" s="191" t="s">
        <v>483</v>
      </c>
      <c r="D205" s="191" t="s">
        <v>484</v>
      </c>
      <c r="E205" s="192" t="s">
        <v>485</v>
      </c>
      <c r="F205" s="193" t="s">
        <v>486</v>
      </c>
      <c r="G205" s="194" t="s">
        <v>201</v>
      </c>
      <c r="H205" s="195">
        <v>13.77</v>
      </c>
      <c r="I205" s="196"/>
      <c r="J205" s="197">
        <f>ROUND(I205*H205,2)</f>
        <v>0</v>
      </c>
      <c r="K205" s="193" t="s">
        <v>149</v>
      </c>
      <c r="L205" s="198"/>
      <c r="M205" s="199" t="s">
        <v>1</v>
      </c>
      <c r="N205" s="200" t="s">
        <v>40</v>
      </c>
      <c r="O205" s="49"/>
      <c r="P205" s="155">
        <f>O205*H205</f>
        <v>0</v>
      </c>
      <c r="Q205" s="155">
        <v>0.3</v>
      </c>
      <c r="R205" s="155">
        <f>Q205*H205</f>
        <v>4.130999999999999</v>
      </c>
      <c r="S205" s="155">
        <v>0</v>
      </c>
      <c r="T205" s="156">
        <f>S205*H205</f>
        <v>0</v>
      </c>
      <c r="AR205" s="16" t="s">
        <v>188</v>
      </c>
      <c r="AT205" s="16" t="s">
        <v>484</v>
      </c>
      <c r="AU205" s="16" t="s">
        <v>78</v>
      </c>
      <c r="AY205" s="16" t="s">
        <v>143</v>
      </c>
      <c r="BE205" s="157">
        <f>IF(N205="základní",J205,0)</f>
        <v>0</v>
      </c>
      <c r="BF205" s="157">
        <f>IF(N205="snížená",J205,0)</f>
        <v>0</v>
      </c>
      <c r="BG205" s="157">
        <f>IF(N205="zákl. přenesená",J205,0)</f>
        <v>0</v>
      </c>
      <c r="BH205" s="157">
        <f>IF(N205="sníž. přenesená",J205,0)</f>
        <v>0</v>
      </c>
      <c r="BI205" s="157">
        <f>IF(N205="nulová",J205,0)</f>
        <v>0</v>
      </c>
      <c r="BJ205" s="16" t="s">
        <v>76</v>
      </c>
      <c r="BK205" s="157">
        <f>ROUND(I205*H205,2)</f>
        <v>0</v>
      </c>
      <c r="BL205" s="16" t="s">
        <v>150</v>
      </c>
      <c r="BM205" s="16" t="s">
        <v>487</v>
      </c>
    </row>
    <row r="206" spans="2:47" s="1" customFormat="1" ht="11.25">
      <c r="B206" s="30"/>
      <c r="D206" s="158" t="s">
        <v>152</v>
      </c>
      <c r="F206" s="159" t="s">
        <v>486</v>
      </c>
      <c r="I206" s="91"/>
      <c r="L206" s="30"/>
      <c r="M206" s="160"/>
      <c r="N206" s="49"/>
      <c r="O206" s="49"/>
      <c r="P206" s="49"/>
      <c r="Q206" s="49"/>
      <c r="R206" s="49"/>
      <c r="S206" s="49"/>
      <c r="T206" s="50"/>
      <c r="AT206" s="16" t="s">
        <v>152</v>
      </c>
      <c r="AU206" s="16" t="s">
        <v>78</v>
      </c>
    </row>
    <row r="207" spans="2:51" s="13" customFormat="1" ht="11.25">
      <c r="B207" s="170"/>
      <c r="D207" s="158" t="s">
        <v>156</v>
      </c>
      <c r="E207" s="171" t="s">
        <v>1</v>
      </c>
      <c r="F207" s="172" t="s">
        <v>488</v>
      </c>
      <c r="H207" s="171" t="s">
        <v>1</v>
      </c>
      <c r="I207" s="173"/>
      <c r="L207" s="170"/>
      <c r="M207" s="174"/>
      <c r="N207" s="175"/>
      <c r="O207" s="175"/>
      <c r="P207" s="175"/>
      <c r="Q207" s="175"/>
      <c r="R207" s="175"/>
      <c r="S207" s="175"/>
      <c r="T207" s="176"/>
      <c r="AT207" s="171" t="s">
        <v>156</v>
      </c>
      <c r="AU207" s="171" t="s">
        <v>78</v>
      </c>
      <c r="AV207" s="13" t="s">
        <v>76</v>
      </c>
      <c r="AW207" s="13" t="s">
        <v>32</v>
      </c>
      <c r="AX207" s="13" t="s">
        <v>69</v>
      </c>
      <c r="AY207" s="171" t="s">
        <v>143</v>
      </c>
    </row>
    <row r="208" spans="2:51" s="13" customFormat="1" ht="11.25">
      <c r="B208" s="170"/>
      <c r="D208" s="158" t="s">
        <v>156</v>
      </c>
      <c r="E208" s="171" t="s">
        <v>1</v>
      </c>
      <c r="F208" s="172" t="s">
        <v>411</v>
      </c>
      <c r="H208" s="171" t="s">
        <v>1</v>
      </c>
      <c r="I208" s="173"/>
      <c r="L208" s="170"/>
      <c r="M208" s="174"/>
      <c r="N208" s="175"/>
      <c r="O208" s="175"/>
      <c r="P208" s="175"/>
      <c r="Q208" s="175"/>
      <c r="R208" s="175"/>
      <c r="S208" s="175"/>
      <c r="T208" s="176"/>
      <c r="AT208" s="171" t="s">
        <v>156</v>
      </c>
      <c r="AU208" s="171" t="s">
        <v>78</v>
      </c>
      <c r="AV208" s="13" t="s">
        <v>76</v>
      </c>
      <c r="AW208" s="13" t="s">
        <v>32</v>
      </c>
      <c r="AX208" s="13" t="s">
        <v>69</v>
      </c>
      <c r="AY208" s="171" t="s">
        <v>143</v>
      </c>
    </row>
    <row r="209" spans="2:51" s="12" customFormat="1" ht="11.25">
      <c r="B209" s="162"/>
      <c r="D209" s="158" t="s">
        <v>156</v>
      </c>
      <c r="E209" s="163" t="s">
        <v>1</v>
      </c>
      <c r="F209" s="164" t="s">
        <v>489</v>
      </c>
      <c r="H209" s="165">
        <v>6.885</v>
      </c>
      <c r="I209" s="166"/>
      <c r="L209" s="162"/>
      <c r="M209" s="167"/>
      <c r="N209" s="168"/>
      <c r="O209" s="168"/>
      <c r="P209" s="168"/>
      <c r="Q209" s="168"/>
      <c r="R209" s="168"/>
      <c r="S209" s="168"/>
      <c r="T209" s="169"/>
      <c r="AT209" s="163" t="s">
        <v>156</v>
      </c>
      <c r="AU209" s="163" t="s">
        <v>78</v>
      </c>
      <c r="AV209" s="12" t="s">
        <v>78</v>
      </c>
      <c r="AW209" s="12" t="s">
        <v>32</v>
      </c>
      <c r="AX209" s="12" t="s">
        <v>76</v>
      </c>
      <c r="AY209" s="163" t="s">
        <v>143</v>
      </c>
    </row>
    <row r="210" spans="2:51" s="12" customFormat="1" ht="11.25">
      <c r="B210" s="162"/>
      <c r="D210" s="158" t="s">
        <v>156</v>
      </c>
      <c r="F210" s="164" t="s">
        <v>490</v>
      </c>
      <c r="H210" s="165">
        <v>13.77</v>
      </c>
      <c r="I210" s="166"/>
      <c r="L210" s="162"/>
      <c r="M210" s="167"/>
      <c r="N210" s="168"/>
      <c r="O210" s="168"/>
      <c r="P210" s="168"/>
      <c r="Q210" s="168"/>
      <c r="R210" s="168"/>
      <c r="S210" s="168"/>
      <c r="T210" s="169"/>
      <c r="AT210" s="163" t="s">
        <v>156</v>
      </c>
      <c r="AU210" s="163" t="s">
        <v>78</v>
      </c>
      <c r="AV210" s="12" t="s">
        <v>78</v>
      </c>
      <c r="AW210" s="12" t="s">
        <v>3</v>
      </c>
      <c r="AX210" s="12" t="s">
        <v>76</v>
      </c>
      <c r="AY210" s="163" t="s">
        <v>143</v>
      </c>
    </row>
    <row r="211" spans="2:65" s="1" customFormat="1" ht="16.5" customHeight="1">
      <c r="B211" s="145"/>
      <c r="C211" s="146" t="s">
        <v>491</v>
      </c>
      <c r="D211" s="146" t="s">
        <v>145</v>
      </c>
      <c r="E211" s="147" t="s">
        <v>356</v>
      </c>
      <c r="F211" s="148" t="s">
        <v>357</v>
      </c>
      <c r="G211" s="149" t="s">
        <v>222</v>
      </c>
      <c r="H211" s="150">
        <v>82.5</v>
      </c>
      <c r="I211" s="151"/>
      <c r="J211" s="152">
        <f>ROUND(I211*H211,2)</f>
        <v>0</v>
      </c>
      <c r="K211" s="148" t="s">
        <v>1</v>
      </c>
      <c r="L211" s="30"/>
      <c r="M211" s="153" t="s">
        <v>1</v>
      </c>
      <c r="N211" s="154" t="s">
        <v>40</v>
      </c>
      <c r="O211" s="49"/>
      <c r="P211" s="155">
        <f>O211*H211</f>
        <v>0</v>
      </c>
      <c r="Q211" s="155">
        <v>0</v>
      </c>
      <c r="R211" s="155">
        <f>Q211*H211</f>
        <v>0</v>
      </c>
      <c r="S211" s="155">
        <v>0</v>
      </c>
      <c r="T211" s="156">
        <f>S211*H211</f>
        <v>0</v>
      </c>
      <c r="AR211" s="16" t="s">
        <v>150</v>
      </c>
      <c r="AT211" s="16" t="s">
        <v>145</v>
      </c>
      <c r="AU211" s="16" t="s">
        <v>78</v>
      </c>
      <c r="AY211" s="16" t="s">
        <v>143</v>
      </c>
      <c r="BE211" s="157">
        <f>IF(N211="základní",J211,0)</f>
        <v>0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6" t="s">
        <v>76</v>
      </c>
      <c r="BK211" s="157">
        <f>ROUND(I211*H211,2)</f>
        <v>0</v>
      </c>
      <c r="BL211" s="16" t="s">
        <v>150</v>
      </c>
      <c r="BM211" s="16" t="s">
        <v>358</v>
      </c>
    </row>
    <row r="212" spans="2:47" s="1" customFormat="1" ht="11.25">
      <c r="B212" s="30"/>
      <c r="D212" s="158" t="s">
        <v>152</v>
      </c>
      <c r="F212" s="159" t="s">
        <v>357</v>
      </c>
      <c r="I212" s="91"/>
      <c r="L212" s="30"/>
      <c r="M212" s="160"/>
      <c r="N212" s="49"/>
      <c r="O212" s="49"/>
      <c r="P212" s="49"/>
      <c r="Q212" s="49"/>
      <c r="R212" s="49"/>
      <c r="S212" s="49"/>
      <c r="T212" s="50"/>
      <c r="AT212" s="16" t="s">
        <v>152</v>
      </c>
      <c r="AU212" s="16" t="s">
        <v>78</v>
      </c>
    </row>
    <row r="213" spans="2:65" s="1" customFormat="1" ht="16.5" customHeight="1">
      <c r="B213" s="145"/>
      <c r="C213" s="146" t="s">
        <v>492</v>
      </c>
      <c r="D213" s="146" t="s">
        <v>145</v>
      </c>
      <c r="E213" s="147" t="s">
        <v>360</v>
      </c>
      <c r="F213" s="148" t="s">
        <v>361</v>
      </c>
      <c r="G213" s="149" t="s">
        <v>222</v>
      </c>
      <c r="H213" s="150">
        <v>82.5</v>
      </c>
      <c r="I213" s="151"/>
      <c r="J213" s="152">
        <f>ROUND(I213*H213,2)</f>
        <v>0</v>
      </c>
      <c r="K213" s="148" t="s">
        <v>149</v>
      </c>
      <c r="L213" s="30"/>
      <c r="M213" s="153" t="s">
        <v>1</v>
      </c>
      <c r="N213" s="154" t="s">
        <v>40</v>
      </c>
      <c r="O213" s="49"/>
      <c r="P213" s="155">
        <f>O213*H213</f>
        <v>0</v>
      </c>
      <c r="Q213" s="155">
        <v>0</v>
      </c>
      <c r="R213" s="155">
        <f>Q213*H213</f>
        <v>0</v>
      </c>
      <c r="S213" s="155">
        <v>0</v>
      </c>
      <c r="T213" s="156">
        <f>S213*H213</f>
        <v>0</v>
      </c>
      <c r="AR213" s="16" t="s">
        <v>150</v>
      </c>
      <c r="AT213" s="16" t="s">
        <v>145</v>
      </c>
      <c r="AU213" s="16" t="s">
        <v>78</v>
      </c>
      <c r="AY213" s="16" t="s">
        <v>143</v>
      </c>
      <c r="BE213" s="157">
        <f>IF(N213="základní",J213,0)</f>
        <v>0</v>
      </c>
      <c r="BF213" s="157">
        <f>IF(N213="snížená",J213,0)</f>
        <v>0</v>
      </c>
      <c r="BG213" s="157">
        <f>IF(N213="zákl. přenesená",J213,0)</f>
        <v>0</v>
      </c>
      <c r="BH213" s="157">
        <f>IF(N213="sníž. přenesená",J213,0)</f>
        <v>0</v>
      </c>
      <c r="BI213" s="157">
        <f>IF(N213="nulová",J213,0)</f>
        <v>0</v>
      </c>
      <c r="BJ213" s="16" t="s">
        <v>76</v>
      </c>
      <c r="BK213" s="157">
        <f>ROUND(I213*H213,2)</f>
        <v>0</v>
      </c>
      <c r="BL213" s="16" t="s">
        <v>150</v>
      </c>
      <c r="BM213" s="16" t="s">
        <v>362</v>
      </c>
    </row>
    <row r="214" spans="2:47" s="1" customFormat="1" ht="11.25">
      <c r="B214" s="30"/>
      <c r="D214" s="158" t="s">
        <v>152</v>
      </c>
      <c r="F214" s="159" t="s">
        <v>363</v>
      </c>
      <c r="I214" s="91"/>
      <c r="L214" s="30"/>
      <c r="M214" s="160"/>
      <c r="N214" s="49"/>
      <c r="O214" s="49"/>
      <c r="P214" s="49"/>
      <c r="Q214" s="49"/>
      <c r="R214" s="49"/>
      <c r="S214" s="49"/>
      <c r="T214" s="50"/>
      <c r="AT214" s="16" t="s">
        <v>152</v>
      </c>
      <c r="AU214" s="16" t="s">
        <v>78</v>
      </c>
    </row>
    <row r="215" spans="2:65" s="1" customFormat="1" ht="16.5" customHeight="1">
      <c r="B215" s="145"/>
      <c r="C215" s="146" t="s">
        <v>493</v>
      </c>
      <c r="D215" s="146" t="s">
        <v>145</v>
      </c>
      <c r="E215" s="147" t="s">
        <v>365</v>
      </c>
      <c r="F215" s="148" t="s">
        <v>366</v>
      </c>
      <c r="G215" s="149" t="s">
        <v>222</v>
      </c>
      <c r="H215" s="150">
        <v>82.5</v>
      </c>
      <c r="I215" s="151"/>
      <c r="J215" s="152">
        <f>ROUND(I215*H215,2)</f>
        <v>0</v>
      </c>
      <c r="K215" s="148" t="s">
        <v>149</v>
      </c>
      <c r="L215" s="30"/>
      <c r="M215" s="153" t="s">
        <v>1</v>
      </c>
      <c r="N215" s="154" t="s">
        <v>40</v>
      </c>
      <c r="O215" s="49"/>
      <c r="P215" s="155">
        <f>O215*H215</f>
        <v>0</v>
      </c>
      <c r="Q215" s="155">
        <v>0</v>
      </c>
      <c r="R215" s="155">
        <f>Q215*H215</f>
        <v>0</v>
      </c>
      <c r="S215" s="155">
        <v>0</v>
      </c>
      <c r="T215" s="156">
        <f>S215*H215</f>
        <v>0</v>
      </c>
      <c r="AR215" s="16" t="s">
        <v>150</v>
      </c>
      <c r="AT215" s="16" t="s">
        <v>145</v>
      </c>
      <c r="AU215" s="16" t="s">
        <v>78</v>
      </c>
      <c r="AY215" s="16" t="s">
        <v>143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6" t="s">
        <v>76</v>
      </c>
      <c r="BK215" s="157">
        <f>ROUND(I215*H215,2)</f>
        <v>0</v>
      </c>
      <c r="BL215" s="16" t="s">
        <v>150</v>
      </c>
      <c r="BM215" s="16" t="s">
        <v>367</v>
      </c>
    </row>
    <row r="216" spans="2:47" s="1" customFormat="1" ht="11.25">
      <c r="B216" s="30"/>
      <c r="D216" s="158" t="s">
        <v>152</v>
      </c>
      <c r="F216" s="159" t="s">
        <v>368</v>
      </c>
      <c r="I216" s="91"/>
      <c r="L216" s="30"/>
      <c r="M216" s="160"/>
      <c r="N216" s="49"/>
      <c r="O216" s="49"/>
      <c r="P216" s="49"/>
      <c r="Q216" s="49"/>
      <c r="R216" s="49"/>
      <c r="S216" s="49"/>
      <c r="T216" s="50"/>
      <c r="AT216" s="16" t="s">
        <v>152</v>
      </c>
      <c r="AU216" s="16" t="s">
        <v>78</v>
      </c>
    </row>
    <row r="217" spans="2:47" s="1" customFormat="1" ht="19.5">
      <c r="B217" s="30"/>
      <c r="D217" s="158" t="s">
        <v>154</v>
      </c>
      <c r="F217" s="161" t="s">
        <v>410</v>
      </c>
      <c r="I217" s="91"/>
      <c r="L217" s="30"/>
      <c r="M217" s="160"/>
      <c r="N217" s="49"/>
      <c r="O217" s="49"/>
      <c r="P217" s="49"/>
      <c r="Q217" s="49"/>
      <c r="R217" s="49"/>
      <c r="S217" s="49"/>
      <c r="T217" s="50"/>
      <c r="AT217" s="16" t="s">
        <v>154</v>
      </c>
      <c r="AU217" s="16" t="s">
        <v>78</v>
      </c>
    </row>
    <row r="218" spans="2:51" s="13" customFormat="1" ht="11.25">
      <c r="B218" s="170"/>
      <c r="D218" s="158" t="s">
        <v>156</v>
      </c>
      <c r="E218" s="171" t="s">
        <v>1</v>
      </c>
      <c r="F218" s="172" t="s">
        <v>411</v>
      </c>
      <c r="H218" s="171" t="s">
        <v>1</v>
      </c>
      <c r="I218" s="173"/>
      <c r="L218" s="170"/>
      <c r="M218" s="174"/>
      <c r="N218" s="175"/>
      <c r="O218" s="175"/>
      <c r="P218" s="175"/>
      <c r="Q218" s="175"/>
      <c r="R218" s="175"/>
      <c r="S218" s="175"/>
      <c r="T218" s="176"/>
      <c r="AT218" s="171" t="s">
        <v>156</v>
      </c>
      <c r="AU218" s="171" t="s">
        <v>78</v>
      </c>
      <c r="AV218" s="13" t="s">
        <v>76</v>
      </c>
      <c r="AW218" s="13" t="s">
        <v>32</v>
      </c>
      <c r="AX218" s="13" t="s">
        <v>69</v>
      </c>
      <c r="AY218" s="171" t="s">
        <v>143</v>
      </c>
    </row>
    <row r="219" spans="2:51" s="12" customFormat="1" ht="11.25">
      <c r="B219" s="162"/>
      <c r="D219" s="158" t="s">
        <v>156</v>
      </c>
      <c r="E219" s="163" t="s">
        <v>1</v>
      </c>
      <c r="F219" s="164" t="s">
        <v>494</v>
      </c>
      <c r="H219" s="165">
        <v>82.5</v>
      </c>
      <c r="I219" s="166"/>
      <c r="L219" s="162"/>
      <c r="M219" s="167"/>
      <c r="N219" s="168"/>
      <c r="O219" s="168"/>
      <c r="P219" s="168"/>
      <c r="Q219" s="168"/>
      <c r="R219" s="168"/>
      <c r="S219" s="168"/>
      <c r="T219" s="169"/>
      <c r="AT219" s="163" t="s">
        <v>156</v>
      </c>
      <c r="AU219" s="163" t="s">
        <v>78</v>
      </c>
      <c r="AV219" s="12" t="s">
        <v>78</v>
      </c>
      <c r="AW219" s="12" t="s">
        <v>32</v>
      </c>
      <c r="AX219" s="12" t="s">
        <v>76</v>
      </c>
      <c r="AY219" s="163" t="s">
        <v>143</v>
      </c>
    </row>
    <row r="220" spans="2:63" s="11" customFormat="1" ht="22.9" customHeight="1">
      <c r="B220" s="132"/>
      <c r="D220" s="133" t="s">
        <v>68</v>
      </c>
      <c r="E220" s="143" t="s">
        <v>78</v>
      </c>
      <c r="F220" s="143" t="s">
        <v>495</v>
      </c>
      <c r="I220" s="135"/>
      <c r="J220" s="144">
        <f>BK220</f>
        <v>0</v>
      </c>
      <c r="L220" s="132"/>
      <c r="M220" s="137"/>
      <c r="N220" s="138"/>
      <c r="O220" s="138"/>
      <c r="P220" s="139">
        <f>SUM(P221:P256)</f>
        <v>0</v>
      </c>
      <c r="Q220" s="138"/>
      <c r="R220" s="139">
        <f>SUM(R221:R256)</f>
        <v>51.86862023</v>
      </c>
      <c r="S220" s="138"/>
      <c r="T220" s="140">
        <f>SUM(T221:T256)</f>
        <v>0</v>
      </c>
      <c r="AR220" s="133" t="s">
        <v>76</v>
      </c>
      <c r="AT220" s="141" t="s">
        <v>68</v>
      </c>
      <c r="AU220" s="141" t="s">
        <v>76</v>
      </c>
      <c r="AY220" s="133" t="s">
        <v>143</v>
      </c>
      <c r="BK220" s="142">
        <f>SUM(BK221:BK256)</f>
        <v>0</v>
      </c>
    </row>
    <row r="221" spans="2:65" s="1" customFormat="1" ht="16.5" customHeight="1">
      <c r="B221" s="145"/>
      <c r="C221" s="146" t="s">
        <v>466</v>
      </c>
      <c r="D221" s="146" t="s">
        <v>145</v>
      </c>
      <c r="E221" s="147" t="s">
        <v>496</v>
      </c>
      <c r="F221" s="148" t="s">
        <v>497</v>
      </c>
      <c r="G221" s="149" t="s">
        <v>222</v>
      </c>
      <c r="H221" s="150">
        <v>61.2</v>
      </c>
      <c r="I221" s="151"/>
      <c r="J221" s="152">
        <f>ROUND(I221*H221,2)</f>
        <v>0</v>
      </c>
      <c r="K221" s="148" t="s">
        <v>149</v>
      </c>
      <c r="L221" s="30"/>
      <c r="M221" s="153" t="s">
        <v>1</v>
      </c>
      <c r="N221" s="154" t="s">
        <v>40</v>
      </c>
      <c r="O221" s="49"/>
      <c r="P221" s="155">
        <f>O221*H221</f>
        <v>0</v>
      </c>
      <c r="Q221" s="155">
        <v>0.00017</v>
      </c>
      <c r="R221" s="155">
        <f>Q221*H221</f>
        <v>0.010404000000000002</v>
      </c>
      <c r="S221" s="155">
        <v>0</v>
      </c>
      <c r="T221" s="156">
        <f>S221*H221</f>
        <v>0</v>
      </c>
      <c r="AR221" s="16" t="s">
        <v>150</v>
      </c>
      <c r="AT221" s="16" t="s">
        <v>145</v>
      </c>
      <c r="AU221" s="16" t="s">
        <v>78</v>
      </c>
      <c r="AY221" s="16" t="s">
        <v>143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6" t="s">
        <v>76</v>
      </c>
      <c r="BK221" s="157">
        <f>ROUND(I221*H221,2)</f>
        <v>0</v>
      </c>
      <c r="BL221" s="16" t="s">
        <v>150</v>
      </c>
      <c r="BM221" s="16" t="s">
        <v>498</v>
      </c>
    </row>
    <row r="222" spans="2:47" s="1" customFormat="1" ht="11.25">
      <c r="B222" s="30"/>
      <c r="D222" s="158" t="s">
        <v>152</v>
      </c>
      <c r="F222" s="159" t="s">
        <v>499</v>
      </c>
      <c r="I222" s="91"/>
      <c r="L222" s="30"/>
      <c r="M222" s="160"/>
      <c r="N222" s="49"/>
      <c r="O222" s="49"/>
      <c r="P222" s="49"/>
      <c r="Q222" s="49"/>
      <c r="R222" s="49"/>
      <c r="S222" s="49"/>
      <c r="T222" s="50"/>
      <c r="AT222" s="16" t="s">
        <v>152</v>
      </c>
      <c r="AU222" s="16" t="s">
        <v>78</v>
      </c>
    </row>
    <row r="223" spans="2:47" s="1" customFormat="1" ht="19.5">
      <c r="B223" s="30"/>
      <c r="D223" s="158" t="s">
        <v>154</v>
      </c>
      <c r="F223" s="161" t="s">
        <v>410</v>
      </c>
      <c r="I223" s="91"/>
      <c r="L223" s="30"/>
      <c r="M223" s="160"/>
      <c r="N223" s="49"/>
      <c r="O223" s="49"/>
      <c r="P223" s="49"/>
      <c r="Q223" s="49"/>
      <c r="R223" s="49"/>
      <c r="S223" s="49"/>
      <c r="T223" s="50"/>
      <c r="AT223" s="16" t="s">
        <v>154</v>
      </c>
      <c r="AU223" s="16" t="s">
        <v>78</v>
      </c>
    </row>
    <row r="224" spans="2:51" s="13" customFormat="1" ht="11.25">
      <c r="B224" s="170"/>
      <c r="D224" s="158" t="s">
        <v>156</v>
      </c>
      <c r="E224" s="171" t="s">
        <v>1</v>
      </c>
      <c r="F224" s="172" t="s">
        <v>500</v>
      </c>
      <c r="H224" s="171" t="s">
        <v>1</v>
      </c>
      <c r="I224" s="173"/>
      <c r="L224" s="170"/>
      <c r="M224" s="174"/>
      <c r="N224" s="175"/>
      <c r="O224" s="175"/>
      <c r="P224" s="175"/>
      <c r="Q224" s="175"/>
      <c r="R224" s="175"/>
      <c r="S224" s="175"/>
      <c r="T224" s="176"/>
      <c r="AT224" s="171" t="s">
        <v>156</v>
      </c>
      <c r="AU224" s="171" t="s">
        <v>78</v>
      </c>
      <c r="AV224" s="13" t="s">
        <v>76</v>
      </c>
      <c r="AW224" s="13" t="s">
        <v>32</v>
      </c>
      <c r="AX224" s="13" t="s">
        <v>69</v>
      </c>
      <c r="AY224" s="171" t="s">
        <v>143</v>
      </c>
    </row>
    <row r="225" spans="2:51" s="13" customFormat="1" ht="11.25">
      <c r="B225" s="170"/>
      <c r="D225" s="158" t="s">
        <v>156</v>
      </c>
      <c r="E225" s="171" t="s">
        <v>1</v>
      </c>
      <c r="F225" s="172" t="s">
        <v>411</v>
      </c>
      <c r="H225" s="171" t="s">
        <v>1</v>
      </c>
      <c r="I225" s="173"/>
      <c r="L225" s="170"/>
      <c r="M225" s="174"/>
      <c r="N225" s="175"/>
      <c r="O225" s="175"/>
      <c r="P225" s="175"/>
      <c r="Q225" s="175"/>
      <c r="R225" s="175"/>
      <c r="S225" s="175"/>
      <c r="T225" s="176"/>
      <c r="AT225" s="171" t="s">
        <v>156</v>
      </c>
      <c r="AU225" s="171" t="s">
        <v>78</v>
      </c>
      <c r="AV225" s="13" t="s">
        <v>76</v>
      </c>
      <c r="AW225" s="13" t="s">
        <v>32</v>
      </c>
      <c r="AX225" s="13" t="s">
        <v>69</v>
      </c>
      <c r="AY225" s="171" t="s">
        <v>143</v>
      </c>
    </row>
    <row r="226" spans="2:51" s="12" customFormat="1" ht="11.25">
      <c r="B226" s="162"/>
      <c r="D226" s="158" t="s">
        <v>156</v>
      </c>
      <c r="E226" s="163" t="s">
        <v>1</v>
      </c>
      <c r="F226" s="164" t="s">
        <v>501</v>
      </c>
      <c r="H226" s="165">
        <v>61.2</v>
      </c>
      <c r="I226" s="166"/>
      <c r="L226" s="162"/>
      <c r="M226" s="167"/>
      <c r="N226" s="168"/>
      <c r="O226" s="168"/>
      <c r="P226" s="168"/>
      <c r="Q226" s="168"/>
      <c r="R226" s="168"/>
      <c r="S226" s="168"/>
      <c r="T226" s="169"/>
      <c r="AT226" s="163" t="s">
        <v>156</v>
      </c>
      <c r="AU226" s="163" t="s">
        <v>78</v>
      </c>
      <c r="AV226" s="12" t="s">
        <v>78</v>
      </c>
      <c r="AW226" s="12" t="s">
        <v>32</v>
      </c>
      <c r="AX226" s="12" t="s">
        <v>76</v>
      </c>
      <c r="AY226" s="163" t="s">
        <v>143</v>
      </c>
    </row>
    <row r="227" spans="2:65" s="1" customFormat="1" ht="16.5" customHeight="1">
      <c r="B227" s="145"/>
      <c r="C227" s="191" t="s">
        <v>502</v>
      </c>
      <c r="D227" s="191" t="s">
        <v>484</v>
      </c>
      <c r="E227" s="192" t="s">
        <v>503</v>
      </c>
      <c r="F227" s="193" t="s">
        <v>504</v>
      </c>
      <c r="G227" s="194" t="s">
        <v>222</v>
      </c>
      <c r="H227" s="195">
        <v>73.44</v>
      </c>
      <c r="I227" s="196"/>
      <c r="J227" s="197">
        <f>ROUND(I227*H227,2)</f>
        <v>0</v>
      </c>
      <c r="K227" s="193" t="s">
        <v>149</v>
      </c>
      <c r="L227" s="198"/>
      <c r="M227" s="199" t="s">
        <v>1</v>
      </c>
      <c r="N227" s="200" t="s">
        <v>40</v>
      </c>
      <c r="O227" s="49"/>
      <c r="P227" s="155">
        <f>O227*H227</f>
        <v>0</v>
      </c>
      <c r="Q227" s="155">
        <v>0.0003</v>
      </c>
      <c r="R227" s="155">
        <f>Q227*H227</f>
        <v>0.022031999999999996</v>
      </c>
      <c r="S227" s="155">
        <v>0</v>
      </c>
      <c r="T227" s="156">
        <f>S227*H227</f>
        <v>0</v>
      </c>
      <c r="AR227" s="16" t="s">
        <v>188</v>
      </c>
      <c r="AT227" s="16" t="s">
        <v>484</v>
      </c>
      <c r="AU227" s="16" t="s">
        <v>78</v>
      </c>
      <c r="AY227" s="16" t="s">
        <v>143</v>
      </c>
      <c r="BE227" s="157">
        <f>IF(N227="základní",J227,0)</f>
        <v>0</v>
      </c>
      <c r="BF227" s="157">
        <f>IF(N227="snížená",J227,0)</f>
        <v>0</v>
      </c>
      <c r="BG227" s="157">
        <f>IF(N227="zákl. přenesená",J227,0)</f>
        <v>0</v>
      </c>
      <c r="BH227" s="157">
        <f>IF(N227="sníž. přenesená",J227,0)</f>
        <v>0</v>
      </c>
      <c r="BI227" s="157">
        <f>IF(N227="nulová",J227,0)</f>
        <v>0</v>
      </c>
      <c r="BJ227" s="16" t="s">
        <v>76</v>
      </c>
      <c r="BK227" s="157">
        <f>ROUND(I227*H227,2)</f>
        <v>0</v>
      </c>
      <c r="BL227" s="16" t="s">
        <v>150</v>
      </c>
      <c r="BM227" s="16" t="s">
        <v>505</v>
      </c>
    </row>
    <row r="228" spans="2:47" s="1" customFormat="1" ht="11.25">
      <c r="B228" s="30"/>
      <c r="D228" s="158" t="s">
        <v>152</v>
      </c>
      <c r="F228" s="159" t="s">
        <v>504</v>
      </c>
      <c r="I228" s="91"/>
      <c r="L228" s="30"/>
      <c r="M228" s="160"/>
      <c r="N228" s="49"/>
      <c r="O228" s="49"/>
      <c r="P228" s="49"/>
      <c r="Q228" s="49"/>
      <c r="R228" s="49"/>
      <c r="S228" s="49"/>
      <c r="T228" s="50"/>
      <c r="AT228" s="16" t="s">
        <v>152</v>
      </c>
      <c r="AU228" s="16" t="s">
        <v>78</v>
      </c>
    </row>
    <row r="229" spans="2:51" s="12" customFormat="1" ht="11.25">
      <c r="B229" s="162"/>
      <c r="D229" s="158" t="s">
        <v>156</v>
      </c>
      <c r="F229" s="164" t="s">
        <v>506</v>
      </c>
      <c r="H229" s="165">
        <v>73.44</v>
      </c>
      <c r="I229" s="166"/>
      <c r="L229" s="162"/>
      <c r="M229" s="167"/>
      <c r="N229" s="168"/>
      <c r="O229" s="168"/>
      <c r="P229" s="168"/>
      <c r="Q229" s="168"/>
      <c r="R229" s="168"/>
      <c r="S229" s="168"/>
      <c r="T229" s="169"/>
      <c r="AT229" s="163" t="s">
        <v>156</v>
      </c>
      <c r="AU229" s="163" t="s">
        <v>78</v>
      </c>
      <c r="AV229" s="12" t="s">
        <v>78</v>
      </c>
      <c r="AW229" s="12" t="s">
        <v>3</v>
      </c>
      <c r="AX229" s="12" t="s">
        <v>76</v>
      </c>
      <c r="AY229" s="163" t="s">
        <v>143</v>
      </c>
    </row>
    <row r="230" spans="2:65" s="1" customFormat="1" ht="16.5" customHeight="1">
      <c r="B230" s="145"/>
      <c r="C230" s="146" t="s">
        <v>507</v>
      </c>
      <c r="D230" s="146" t="s">
        <v>145</v>
      </c>
      <c r="E230" s="147" t="s">
        <v>508</v>
      </c>
      <c r="F230" s="148" t="s">
        <v>509</v>
      </c>
      <c r="G230" s="149" t="s">
        <v>381</v>
      </c>
      <c r="H230" s="150">
        <v>25.5</v>
      </c>
      <c r="I230" s="151"/>
      <c r="J230" s="152">
        <f>ROUND(I230*H230,2)</f>
        <v>0</v>
      </c>
      <c r="K230" s="148" t="s">
        <v>149</v>
      </c>
      <c r="L230" s="30"/>
      <c r="M230" s="153" t="s">
        <v>1</v>
      </c>
      <c r="N230" s="154" t="s">
        <v>40</v>
      </c>
      <c r="O230" s="49"/>
      <c r="P230" s="155">
        <f>O230*H230</f>
        <v>0</v>
      </c>
      <c r="Q230" s="155">
        <v>0.22657</v>
      </c>
      <c r="R230" s="155">
        <f>Q230*H230</f>
        <v>5.777534999999999</v>
      </c>
      <c r="S230" s="155">
        <v>0</v>
      </c>
      <c r="T230" s="156">
        <f>S230*H230</f>
        <v>0</v>
      </c>
      <c r="AR230" s="16" t="s">
        <v>150</v>
      </c>
      <c r="AT230" s="16" t="s">
        <v>145</v>
      </c>
      <c r="AU230" s="16" t="s">
        <v>78</v>
      </c>
      <c r="AY230" s="16" t="s">
        <v>143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6" t="s">
        <v>76</v>
      </c>
      <c r="BK230" s="157">
        <f>ROUND(I230*H230,2)</f>
        <v>0</v>
      </c>
      <c r="BL230" s="16" t="s">
        <v>150</v>
      </c>
      <c r="BM230" s="16" t="s">
        <v>510</v>
      </c>
    </row>
    <row r="231" spans="2:47" s="1" customFormat="1" ht="19.5">
      <c r="B231" s="30"/>
      <c r="D231" s="158" t="s">
        <v>152</v>
      </c>
      <c r="F231" s="159" t="s">
        <v>511</v>
      </c>
      <c r="I231" s="91"/>
      <c r="L231" s="30"/>
      <c r="M231" s="160"/>
      <c r="N231" s="49"/>
      <c r="O231" s="49"/>
      <c r="P231" s="49"/>
      <c r="Q231" s="49"/>
      <c r="R231" s="49"/>
      <c r="S231" s="49"/>
      <c r="T231" s="50"/>
      <c r="AT231" s="16" t="s">
        <v>152</v>
      </c>
      <c r="AU231" s="16" t="s">
        <v>78</v>
      </c>
    </row>
    <row r="232" spans="2:47" s="1" customFormat="1" ht="19.5">
      <c r="B232" s="30"/>
      <c r="D232" s="158" t="s">
        <v>154</v>
      </c>
      <c r="F232" s="161" t="s">
        <v>410</v>
      </c>
      <c r="I232" s="91"/>
      <c r="L232" s="30"/>
      <c r="M232" s="160"/>
      <c r="N232" s="49"/>
      <c r="O232" s="49"/>
      <c r="P232" s="49"/>
      <c r="Q232" s="49"/>
      <c r="R232" s="49"/>
      <c r="S232" s="49"/>
      <c r="T232" s="50"/>
      <c r="AT232" s="16" t="s">
        <v>154</v>
      </c>
      <c r="AU232" s="16" t="s">
        <v>78</v>
      </c>
    </row>
    <row r="233" spans="2:51" s="13" customFormat="1" ht="11.25">
      <c r="B233" s="170"/>
      <c r="D233" s="158" t="s">
        <v>156</v>
      </c>
      <c r="E233" s="171" t="s">
        <v>1</v>
      </c>
      <c r="F233" s="172" t="s">
        <v>512</v>
      </c>
      <c r="H233" s="171" t="s">
        <v>1</v>
      </c>
      <c r="I233" s="173"/>
      <c r="L233" s="170"/>
      <c r="M233" s="174"/>
      <c r="N233" s="175"/>
      <c r="O233" s="175"/>
      <c r="P233" s="175"/>
      <c r="Q233" s="175"/>
      <c r="R233" s="175"/>
      <c r="S233" s="175"/>
      <c r="T233" s="176"/>
      <c r="AT233" s="171" t="s">
        <v>156</v>
      </c>
      <c r="AU233" s="171" t="s">
        <v>78</v>
      </c>
      <c r="AV233" s="13" t="s">
        <v>76</v>
      </c>
      <c r="AW233" s="13" t="s">
        <v>32</v>
      </c>
      <c r="AX233" s="13" t="s">
        <v>69</v>
      </c>
      <c r="AY233" s="171" t="s">
        <v>143</v>
      </c>
    </row>
    <row r="234" spans="2:51" s="13" customFormat="1" ht="11.25">
      <c r="B234" s="170"/>
      <c r="D234" s="158" t="s">
        <v>156</v>
      </c>
      <c r="E234" s="171" t="s">
        <v>1</v>
      </c>
      <c r="F234" s="172" t="s">
        <v>411</v>
      </c>
      <c r="H234" s="171" t="s">
        <v>1</v>
      </c>
      <c r="I234" s="173"/>
      <c r="L234" s="170"/>
      <c r="M234" s="174"/>
      <c r="N234" s="175"/>
      <c r="O234" s="175"/>
      <c r="P234" s="175"/>
      <c r="Q234" s="175"/>
      <c r="R234" s="175"/>
      <c r="S234" s="175"/>
      <c r="T234" s="176"/>
      <c r="AT234" s="171" t="s">
        <v>156</v>
      </c>
      <c r="AU234" s="171" t="s">
        <v>78</v>
      </c>
      <c r="AV234" s="13" t="s">
        <v>76</v>
      </c>
      <c r="AW234" s="13" t="s">
        <v>32</v>
      </c>
      <c r="AX234" s="13" t="s">
        <v>69</v>
      </c>
      <c r="AY234" s="171" t="s">
        <v>143</v>
      </c>
    </row>
    <row r="235" spans="2:51" s="12" customFormat="1" ht="11.25">
      <c r="B235" s="162"/>
      <c r="D235" s="158" t="s">
        <v>156</v>
      </c>
      <c r="E235" s="163" t="s">
        <v>1</v>
      </c>
      <c r="F235" s="164" t="s">
        <v>513</v>
      </c>
      <c r="H235" s="165">
        <v>25.5</v>
      </c>
      <c r="I235" s="166"/>
      <c r="L235" s="162"/>
      <c r="M235" s="167"/>
      <c r="N235" s="168"/>
      <c r="O235" s="168"/>
      <c r="P235" s="168"/>
      <c r="Q235" s="168"/>
      <c r="R235" s="168"/>
      <c r="S235" s="168"/>
      <c r="T235" s="169"/>
      <c r="AT235" s="163" t="s">
        <v>156</v>
      </c>
      <c r="AU235" s="163" t="s">
        <v>78</v>
      </c>
      <c r="AV235" s="12" t="s">
        <v>78</v>
      </c>
      <c r="AW235" s="12" t="s">
        <v>32</v>
      </c>
      <c r="AX235" s="12" t="s">
        <v>76</v>
      </c>
      <c r="AY235" s="163" t="s">
        <v>143</v>
      </c>
    </row>
    <row r="236" spans="2:65" s="1" customFormat="1" ht="16.5" customHeight="1">
      <c r="B236" s="145"/>
      <c r="C236" s="146" t="s">
        <v>514</v>
      </c>
      <c r="D236" s="146" t="s">
        <v>145</v>
      </c>
      <c r="E236" s="147" t="s">
        <v>515</v>
      </c>
      <c r="F236" s="148" t="s">
        <v>516</v>
      </c>
      <c r="G236" s="149" t="s">
        <v>222</v>
      </c>
      <c r="H236" s="150">
        <v>48.825</v>
      </c>
      <c r="I236" s="151"/>
      <c r="J236" s="152">
        <f>ROUND(I236*H236,2)</f>
        <v>0</v>
      </c>
      <c r="K236" s="148" t="s">
        <v>149</v>
      </c>
      <c r="L236" s="30"/>
      <c r="M236" s="153" t="s">
        <v>1</v>
      </c>
      <c r="N236" s="154" t="s">
        <v>40</v>
      </c>
      <c r="O236" s="49"/>
      <c r="P236" s="155">
        <f>O236*H236</f>
        <v>0</v>
      </c>
      <c r="Q236" s="155">
        <v>0</v>
      </c>
      <c r="R236" s="155">
        <f>Q236*H236</f>
        <v>0</v>
      </c>
      <c r="S236" s="155">
        <v>0</v>
      </c>
      <c r="T236" s="156">
        <f>S236*H236</f>
        <v>0</v>
      </c>
      <c r="AR236" s="16" t="s">
        <v>150</v>
      </c>
      <c r="AT236" s="16" t="s">
        <v>145</v>
      </c>
      <c r="AU236" s="16" t="s">
        <v>78</v>
      </c>
      <c r="AY236" s="16" t="s">
        <v>143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6" t="s">
        <v>76</v>
      </c>
      <c r="BK236" s="157">
        <f>ROUND(I236*H236,2)</f>
        <v>0</v>
      </c>
      <c r="BL236" s="16" t="s">
        <v>150</v>
      </c>
      <c r="BM236" s="16" t="s">
        <v>517</v>
      </c>
    </row>
    <row r="237" spans="2:47" s="1" customFormat="1" ht="19.5">
      <c r="B237" s="30"/>
      <c r="D237" s="158" t="s">
        <v>152</v>
      </c>
      <c r="F237" s="159" t="s">
        <v>518</v>
      </c>
      <c r="I237" s="91"/>
      <c r="L237" s="30"/>
      <c r="M237" s="160"/>
      <c r="N237" s="49"/>
      <c r="O237" s="49"/>
      <c r="P237" s="49"/>
      <c r="Q237" s="49"/>
      <c r="R237" s="49"/>
      <c r="S237" s="49"/>
      <c r="T237" s="50"/>
      <c r="AT237" s="16" t="s">
        <v>152</v>
      </c>
      <c r="AU237" s="16" t="s">
        <v>78</v>
      </c>
    </row>
    <row r="238" spans="2:47" s="1" customFormat="1" ht="19.5">
      <c r="B238" s="30"/>
      <c r="D238" s="158" t="s">
        <v>154</v>
      </c>
      <c r="F238" s="161" t="s">
        <v>410</v>
      </c>
      <c r="I238" s="91"/>
      <c r="L238" s="30"/>
      <c r="M238" s="160"/>
      <c r="N238" s="49"/>
      <c r="O238" s="49"/>
      <c r="P238" s="49"/>
      <c r="Q238" s="49"/>
      <c r="R238" s="49"/>
      <c r="S238" s="49"/>
      <c r="T238" s="50"/>
      <c r="AT238" s="16" t="s">
        <v>154</v>
      </c>
      <c r="AU238" s="16" t="s">
        <v>78</v>
      </c>
    </row>
    <row r="239" spans="2:51" s="13" customFormat="1" ht="11.25">
      <c r="B239" s="170"/>
      <c r="D239" s="158" t="s">
        <v>156</v>
      </c>
      <c r="E239" s="171" t="s">
        <v>1</v>
      </c>
      <c r="F239" s="172" t="s">
        <v>519</v>
      </c>
      <c r="H239" s="171" t="s">
        <v>1</v>
      </c>
      <c r="I239" s="173"/>
      <c r="L239" s="170"/>
      <c r="M239" s="174"/>
      <c r="N239" s="175"/>
      <c r="O239" s="175"/>
      <c r="P239" s="175"/>
      <c r="Q239" s="175"/>
      <c r="R239" s="175"/>
      <c r="S239" s="175"/>
      <c r="T239" s="176"/>
      <c r="AT239" s="171" t="s">
        <v>156</v>
      </c>
      <c r="AU239" s="171" t="s">
        <v>78</v>
      </c>
      <c r="AV239" s="13" t="s">
        <v>76</v>
      </c>
      <c r="AW239" s="13" t="s">
        <v>32</v>
      </c>
      <c r="AX239" s="13" t="s">
        <v>69</v>
      </c>
      <c r="AY239" s="171" t="s">
        <v>143</v>
      </c>
    </row>
    <row r="240" spans="2:51" s="12" customFormat="1" ht="11.25">
      <c r="B240" s="162"/>
      <c r="D240" s="158" t="s">
        <v>156</v>
      </c>
      <c r="E240" s="163" t="s">
        <v>1</v>
      </c>
      <c r="F240" s="164" t="s">
        <v>520</v>
      </c>
      <c r="H240" s="165">
        <v>26.5</v>
      </c>
      <c r="I240" s="166"/>
      <c r="L240" s="162"/>
      <c r="M240" s="167"/>
      <c r="N240" s="168"/>
      <c r="O240" s="168"/>
      <c r="P240" s="168"/>
      <c r="Q240" s="168"/>
      <c r="R240" s="168"/>
      <c r="S240" s="168"/>
      <c r="T240" s="169"/>
      <c r="AT240" s="163" t="s">
        <v>156</v>
      </c>
      <c r="AU240" s="163" t="s">
        <v>78</v>
      </c>
      <c r="AV240" s="12" t="s">
        <v>78</v>
      </c>
      <c r="AW240" s="12" t="s">
        <v>32</v>
      </c>
      <c r="AX240" s="12" t="s">
        <v>69</v>
      </c>
      <c r="AY240" s="163" t="s">
        <v>143</v>
      </c>
    </row>
    <row r="241" spans="2:51" s="13" customFormat="1" ht="11.25">
      <c r="B241" s="170"/>
      <c r="D241" s="158" t="s">
        <v>156</v>
      </c>
      <c r="E241" s="171" t="s">
        <v>1</v>
      </c>
      <c r="F241" s="172" t="s">
        <v>521</v>
      </c>
      <c r="H241" s="171" t="s">
        <v>1</v>
      </c>
      <c r="I241" s="173"/>
      <c r="L241" s="170"/>
      <c r="M241" s="174"/>
      <c r="N241" s="175"/>
      <c r="O241" s="175"/>
      <c r="P241" s="175"/>
      <c r="Q241" s="175"/>
      <c r="R241" s="175"/>
      <c r="S241" s="175"/>
      <c r="T241" s="176"/>
      <c r="AT241" s="171" t="s">
        <v>156</v>
      </c>
      <c r="AU241" s="171" t="s">
        <v>78</v>
      </c>
      <c r="AV241" s="13" t="s">
        <v>76</v>
      </c>
      <c r="AW241" s="13" t="s">
        <v>32</v>
      </c>
      <c r="AX241" s="13" t="s">
        <v>69</v>
      </c>
      <c r="AY241" s="171" t="s">
        <v>143</v>
      </c>
    </row>
    <row r="242" spans="2:51" s="12" customFormat="1" ht="11.25">
      <c r="B242" s="162"/>
      <c r="D242" s="158" t="s">
        <v>156</v>
      </c>
      <c r="E242" s="163" t="s">
        <v>1</v>
      </c>
      <c r="F242" s="164" t="s">
        <v>522</v>
      </c>
      <c r="H242" s="165">
        <v>22.325</v>
      </c>
      <c r="I242" s="166"/>
      <c r="L242" s="162"/>
      <c r="M242" s="167"/>
      <c r="N242" s="168"/>
      <c r="O242" s="168"/>
      <c r="P242" s="168"/>
      <c r="Q242" s="168"/>
      <c r="R242" s="168"/>
      <c r="S242" s="168"/>
      <c r="T242" s="169"/>
      <c r="AT242" s="163" t="s">
        <v>156</v>
      </c>
      <c r="AU242" s="163" t="s">
        <v>78</v>
      </c>
      <c r="AV242" s="12" t="s">
        <v>78</v>
      </c>
      <c r="AW242" s="12" t="s">
        <v>32</v>
      </c>
      <c r="AX242" s="12" t="s">
        <v>69</v>
      </c>
      <c r="AY242" s="163" t="s">
        <v>143</v>
      </c>
    </row>
    <row r="243" spans="2:51" s="14" customFormat="1" ht="11.25">
      <c r="B243" s="183"/>
      <c r="D243" s="158" t="s">
        <v>156</v>
      </c>
      <c r="E243" s="184" t="s">
        <v>1</v>
      </c>
      <c r="F243" s="185" t="s">
        <v>422</v>
      </c>
      <c r="H243" s="186">
        <v>48.825</v>
      </c>
      <c r="I243" s="187"/>
      <c r="L243" s="183"/>
      <c r="M243" s="188"/>
      <c r="N243" s="189"/>
      <c r="O243" s="189"/>
      <c r="P243" s="189"/>
      <c r="Q243" s="189"/>
      <c r="R243" s="189"/>
      <c r="S243" s="189"/>
      <c r="T243" s="190"/>
      <c r="AT243" s="184" t="s">
        <v>156</v>
      </c>
      <c r="AU243" s="184" t="s">
        <v>78</v>
      </c>
      <c r="AV243" s="14" t="s">
        <v>150</v>
      </c>
      <c r="AW243" s="14" t="s">
        <v>32</v>
      </c>
      <c r="AX243" s="14" t="s">
        <v>76</v>
      </c>
      <c r="AY243" s="184" t="s">
        <v>143</v>
      </c>
    </row>
    <row r="244" spans="2:65" s="1" customFormat="1" ht="16.5" customHeight="1">
      <c r="B244" s="145"/>
      <c r="C244" s="146" t="s">
        <v>523</v>
      </c>
      <c r="D244" s="146" t="s">
        <v>145</v>
      </c>
      <c r="E244" s="147" t="s">
        <v>524</v>
      </c>
      <c r="F244" s="148" t="s">
        <v>525</v>
      </c>
      <c r="G244" s="149" t="s">
        <v>148</v>
      </c>
      <c r="H244" s="150">
        <v>14.297</v>
      </c>
      <c r="I244" s="151"/>
      <c r="J244" s="152">
        <f>ROUND(I244*H244,2)</f>
        <v>0</v>
      </c>
      <c r="K244" s="148" t="s">
        <v>149</v>
      </c>
      <c r="L244" s="30"/>
      <c r="M244" s="153" t="s">
        <v>1</v>
      </c>
      <c r="N244" s="154" t="s">
        <v>40</v>
      </c>
      <c r="O244" s="49"/>
      <c r="P244" s="155">
        <f>O244*H244</f>
        <v>0</v>
      </c>
      <c r="Q244" s="155">
        <v>2.25634</v>
      </c>
      <c r="R244" s="155">
        <f>Q244*H244</f>
        <v>32.25889298</v>
      </c>
      <c r="S244" s="155">
        <v>0</v>
      </c>
      <c r="T244" s="156">
        <f>S244*H244</f>
        <v>0</v>
      </c>
      <c r="AR244" s="16" t="s">
        <v>150</v>
      </c>
      <c r="AT244" s="16" t="s">
        <v>145</v>
      </c>
      <c r="AU244" s="16" t="s">
        <v>78</v>
      </c>
      <c r="AY244" s="16" t="s">
        <v>143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6" t="s">
        <v>76</v>
      </c>
      <c r="BK244" s="157">
        <f>ROUND(I244*H244,2)</f>
        <v>0</v>
      </c>
      <c r="BL244" s="16" t="s">
        <v>150</v>
      </c>
      <c r="BM244" s="16" t="s">
        <v>526</v>
      </c>
    </row>
    <row r="245" spans="2:47" s="1" customFormat="1" ht="11.25">
      <c r="B245" s="30"/>
      <c r="D245" s="158" t="s">
        <v>152</v>
      </c>
      <c r="F245" s="159" t="s">
        <v>527</v>
      </c>
      <c r="I245" s="91"/>
      <c r="L245" s="30"/>
      <c r="M245" s="160"/>
      <c r="N245" s="49"/>
      <c r="O245" s="49"/>
      <c r="P245" s="49"/>
      <c r="Q245" s="49"/>
      <c r="R245" s="49"/>
      <c r="S245" s="49"/>
      <c r="T245" s="50"/>
      <c r="AT245" s="16" t="s">
        <v>152</v>
      </c>
      <c r="AU245" s="16" t="s">
        <v>78</v>
      </c>
    </row>
    <row r="246" spans="2:47" s="1" customFormat="1" ht="19.5">
      <c r="B246" s="30"/>
      <c r="D246" s="158" t="s">
        <v>154</v>
      </c>
      <c r="F246" s="161" t="s">
        <v>410</v>
      </c>
      <c r="I246" s="91"/>
      <c r="L246" s="30"/>
      <c r="M246" s="160"/>
      <c r="N246" s="49"/>
      <c r="O246" s="49"/>
      <c r="P246" s="49"/>
      <c r="Q246" s="49"/>
      <c r="R246" s="49"/>
      <c r="S246" s="49"/>
      <c r="T246" s="50"/>
      <c r="AT246" s="16" t="s">
        <v>154</v>
      </c>
      <c r="AU246" s="16" t="s">
        <v>78</v>
      </c>
    </row>
    <row r="247" spans="2:51" s="13" customFormat="1" ht="11.25">
      <c r="B247" s="170"/>
      <c r="D247" s="158" t="s">
        <v>156</v>
      </c>
      <c r="E247" s="171" t="s">
        <v>1</v>
      </c>
      <c r="F247" s="172" t="s">
        <v>519</v>
      </c>
      <c r="H247" s="171" t="s">
        <v>1</v>
      </c>
      <c r="I247" s="173"/>
      <c r="L247" s="170"/>
      <c r="M247" s="174"/>
      <c r="N247" s="175"/>
      <c r="O247" s="175"/>
      <c r="P247" s="175"/>
      <c r="Q247" s="175"/>
      <c r="R247" s="175"/>
      <c r="S247" s="175"/>
      <c r="T247" s="176"/>
      <c r="AT247" s="171" t="s">
        <v>156</v>
      </c>
      <c r="AU247" s="171" t="s">
        <v>78</v>
      </c>
      <c r="AV247" s="13" t="s">
        <v>76</v>
      </c>
      <c r="AW247" s="13" t="s">
        <v>32</v>
      </c>
      <c r="AX247" s="13" t="s">
        <v>69</v>
      </c>
      <c r="AY247" s="171" t="s">
        <v>143</v>
      </c>
    </row>
    <row r="248" spans="2:51" s="12" customFormat="1" ht="11.25">
      <c r="B248" s="162"/>
      <c r="D248" s="158" t="s">
        <v>156</v>
      </c>
      <c r="E248" s="163" t="s">
        <v>1</v>
      </c>
      <c r="F248" s="164" t="s">
        <v>528</v>
      </c>
      <c r="H248" s="165">
        <v>7.77</v>
      </c>
      <c r="I248" s="166"/>
      <c r="L248" s="162"/>
      <c r="M248" s="167"/>
      <c r="N248" s="168"/>
      <c r="O248" s="168"/>
      <c r="P248" s="168"/>
      <c r="Q248" s="168"/>
      <c r="R248" s="168"/>
      <c r="S248" s="168"/>
      <c r="T248" s="169"/>
      <c r="AT248" s="163" t="s">
        <v>156</v>
      </c>
      <c r="AU248" s="163" t="s">
        <v>78</v>
      </c>
      <c r="AV248" s="12" t="s">
        <v>78</v>
      </c>
      <c r="AW248" s="12" t="s">
        <v>32</v>
      </c>
      <c r="AX248" s="12" t="s">
        <v>69</v>
      </c>
      <c r="AY248" s="163" t="s">
        <v>143</v>
      </c>
    </row>
    <row r="249" spans="2:51" s="13" customFormat="1" ht="11.25">
      <c r="B249" s="170"/>
      <c r="D249" s="158" t="s">
        <v>156</v>
      </c>
      <c r="E249" s="171" t="s">
        <v>1</v>
      </c>
      <c r="F249" s="172" t="s">
        <v>521</v>
      </c>
      <c r="H249" s="171" t="s">
        <v>1</v>
      </c>
      <c r="I249" s="173"/>
      <c r="L249" s="170"/>
      <c r="M249" s="174"/>
      <c r="N249" s="175"/>
      <c r="O249" s="175"/>
      <c r="P249" s="175"/>
      <c r="Q249" s="175"/>
      <c r="R249" s="175"/>
      <c r="S249" s="175"/>
      <c r="T249" s="176"/>
      <c r="AT249" s="171" t="s">
        <v>156</v>
      </c>
      <c r="AU249" s="171" t="s">
        <v>78</v>
      </c>
      <c r="AV249" s="13" t="s">
        <v>76</v>
      </c>
      <c r="AW249" s="13" t="s">
        <v>32</v>
      </c>
      <c r="AX249" s="13" t="s">
        <v>69</v>
      </c>
      <c r="AY249" s="171" t="s">
        <v>143</v>
      </c>
    </row>
    <row r="250" spans="2:51" s="12" customFormat="1" ht="11.25">
      <c r="B250" s="162"/>
      <c r="D250" s="158" t="s">
        <v>156</v>
      </c>
      <c r="E250" s="163" t="s">
        <v>1</v>
      </c>
      <c r="F250" s="164" t="s">
        <v>529</v>
      </c>
      <c r="H250" s="165">
        <v>6.527</v>
      </c>
      <c r="I250" s="166"/>
      <c r="L250" s="162"/>
      <c r="M250" s="167"/>
      <c r="N250" s="168"/>
      <c r="O250" s="168"/>
      <c r="P250" s="168"/>
      <c r="Q250" s="168"/>
      <c r="R250" s="168"/>
      <c r="S250" s="168"/>
      <c r="T250" s="169"/>
      <c r="AT250" s="163" t="s">
        <v>156</v>
      </c>
      <c r="AU250" s="163" t="s">
        <v>78</v>
      </c>
      <c r="AV250" s="12" t="s">
        <v>78</v>
      </c>
      <c r="AW250" s="12" t="s">
        <v>32</v>
      </c>
      <c r="AX250" s="12" t="s">
        <v>69</v>
      </c>
      <c r="AY250" s="163" t="s">
        <v>143</v>
      </c>
    </row>
    <row r="251" spans="2:51" s="14" customFormat="1" ht="11.25">
      <c r="B251" s="183"/>
      <c r="D251" s="158" t="s">
        <v>156</v>
      </c>
      <c r="E251" s="184" t="s">
        <v>1</v>
      </c>
      <c r="F251" s="185" t="s">
        <v>422</v>
      </c>
      <c r="H251" s="186">
        <v>14.297</v>
      </c>
      <c r="I251" s="187"/>
      <c r="L251" s="183"/>
      <c r="M251" s="188"/>
      <c r="N251" s="189"/>
      <c r="O251" s="189"/>
      <c r="P251" s="189"/>
      <c r="Q251" s="189"/>
      <c r="R251" s="189"/>
      <c r="S251" s="189"/>
      <c r="T251" s="190"/>
      <c r="AT251" s="184" t="s">
        <v>156</v>
      </c>
      <c r="AU251" s="184" t="s">
        <v>78</v>
      </c>
      <c r="AV251" s="14" t="s">
        <v>150</v>
      </c>
      <c r="AW251" s="14" t="s">
        <v>32</v>
      </c>
      <c r="AX251" s="14" t="s">
        <v>76</v>
      </c>
      <c r="AY251" s="184" t="s">
        <v>143</v>
      </c>
    </row>
    <row r="252" spans="2:65" s="1" customFormat="1" ht="16.5" customHeight="1">
      <c r="B252" s="145"/>
      <c r="C252" s="146" t="s">
        <v>530</v>
      </c>
      <c r="D252" s="146" t="s">
        <v>145</v>
      </c>
      <c r="E252" s="147" t="s">
        <v>531</v>
      </c>
      <c r="F252" s="148" t="s">
        <v>532</v>
      </c>
      <c r="G252" s="149" t="s">
        <v>148</v>
      </c>
      <c r="H252" s="150">
        <v>5.625</v>
      </c>
      <c r="I252" s="151"/>
      <c r="J252" s="152">
        <f>ROUND(I252*H252,2)</f>
        <v>0</v>
      </c>
      <c r="K252" s="148" t="s">
        <v>149</v>
      </c>
      <c r="L252" s="30"/>
      <c r="M252" s="153" t="s">
        <v>1</v>
      </c>
      <c r="N252" s="154" t="s">
        <v>40</v>
      </c>
      <c r="O252" s="49"/>
      <c r="P252" s="155">
        <f>O252*H252</f>
        <v>0</v>
      </c>
      <c r="Q252" s="155">
        <v>2.45329</v>
      </c>
      <c r="R252" s="155">
        <f>Q252*H252</f>
        <v>13.79975625</v>
      </c>
      <c r="S252" s="155">
        <v>0</v>
      </c>
      <c r="T252" s="156">
        <f>S252*H252</f>
        <v>0</v>
      </c>
      <c r="AR252" s="16" t="s">
        <v>150</v>
      </c>
      <c r="AT252" s="16" t="s">
        <v>145</v>
      </c>
      <c r="AU252" s="16" t="s">
        <v>78</v>
      </c>
      <c r="AY252" s="16" t="s">
        <v>143</v>
      </c>
      <c r="BE252" s="157">
        <f>IF(N252="základní",J252,0)</f>
        <v>0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6" t="s">
        <v>76</v>
      </c>
      <c r="BK252" s="157">
        <f>ROUND(I252*H252,2)</f>
        <v>0</v>
      </c>
      <c r="BL252" s="16" t="s">
        <v>150</v>
      </c>
      <c r="BM252" s="16" t="s">
        <v>533</v>
      </c>
    </row>
    <row r="253" spans="2:47" s="1" customFormat="1" ht="11.25">
      <c r="B253" s="30"/>
      <c r="D253" s="158" t="s">
        <v>152</v>
      </c>
      <c r="F253" s="159" t="s">
        <v>534</v>
      </c>
      <c r="I253" s="91"/>
      <c r="L253" s="30"/>
      <c r="M253" s="160"/>
      <c r="N253" s="49"/>
      <c r="O253" s="49"/>
      <c r="P253" s="49"/>
      <c r="Q253" s="49"/>
      <c r="R253" s="49"/>
      <c r="S253" s="49"/>
      <c r="T253" s="50"/>
      <c r="AT253" s="16" t="s">
        <v>152</v>
      </c>
      <c r="AU253" s="16" t="s">
        <v>78</v>
      </c>
    </row>
    <row r="254" spans="2:47" s="1" customFormat="1" ht="19.5">
      <c r="B254" s="30"/>
      <c r="D254" s="158" t="s">
        <v>154</v>
      </c>
      <c r="F254" s="161" t="s">
        <v>410</v>
      </c>
      <c r="I254" s="91"/>
      <c r="L254" s="30"/>
      <c r="M254" s="160"/>
      <c r="N254" s="49"/>
      <c r="O254" s="49"/>
      <c r="P254" s="49"/>
      <c r="Q254" s="49"/>
      <c r="R254" s="49"/>
      <c r="S254" s="49"/>
      <c r="T254" s="50"/>
      <c r="AT254" s="16" t="s">
        <v>154</v>
      </c>
      <c r="AU254" s="16" t="s">
        <v>78</v>
      </c>
    </row>
    <row r="255" spans="2:51" s="13" customFormat="1" ht="11.25">
      <c r="B255" s="170"/>
      <c r="D255" s="158" t="s">
        <v>156</v>
      </c>
      <c r="E255" s="171" t="s">
        <v>1</v>
      </c>
      <c r="F255" s="172" t="s">
        <v>535</v>
      </c>
      <c r="H255" s="171" t="s">
        <v>1</v>
      </c>
      <c r="I255" s="173"/>
      <c r="L255" s="170"/>
      <c r="M255" s="174"/>
      <c r="N255" s="175"/>
      <c r="O255" s="175"/>
      <c r="P255" s="175"/>
      <c r="Q255" s="175"/>
      <c r="R255" s="175"/>
      <c r="S255" s="175"/>
      <c r="T255" s="176"/>
      <c r="AT255" s="171" t="s">
        <v>156</v>
      </c>
      <c r="AU255" s="171" t="s">
        <v>78</v>
      </c>
      <c r="AV255" s="13" t="s">
        <v>76</v>
      </c>
      <c r="AW255" s="13" t="s">
        <v>32</v>
      </c>
      <c r="AX255" s="13" t="s">
        <v>69</v>
      </c>
      <c r="AY255" s="171" t="s">
        <v>143</v>
      </c>
    </row>
    <row r="256" spans="2:51" s="12" customFormat="1" ht="11.25">
      <c r="B256" s="162"/>
      <c r="D256" s="158" t="s">
        <v>156</v>
      </c>
      <c r="E256" s="163" t="s">
        <v>1</v>
      </c>
      <c r="F256" s="164" t="s">
        <v>536</v>
      </c>
      <c r="H256" s="165">
        <v>5.625</v>
      </c>
      <c r="I256" s="166"/>
      <c r="L256" s="162"/>
      <c r="M256" s="167"/>
      <c r="N256" s="168"/>
      <c r="O256" s="168"/>
      <c r="P256" s="168"/>
      <c r="Q256" s="168"/>
      <c r="R256" s="168"/>
      <c r="S256" s="168"/>
      <c r="T256" s="169"/>
      <c r="AT256" s="163" t="s">
        <v>156</v>
      </c>
      <c r="AU256" s="163" t="s">
        <v>78</v>
      </c>
      <c r="AV256" s="12" t="s">
        <v>78</v>
      </c>
      <c r="AW256" s="12" t="s">
        <v>32</v>
      </c>
      <c r="AX256" s="12" t="s">
        <v>76</v>
      </c>
      <c r="AY256" s="163" t="s">
        <v>143</v>
      </c>
    </row>
    <row r="257" spans="2:63" s="11" customFormat="1" ht="22.9" customHeight="1">
      <c r="B257" s="132"/>
      <c r="D257" s="133" t="s">
        <v>68</v>
      </c>
      <c r="E257" s="143" t="s">
        <v>86</v>
      </c>
      <c r="F257" s="143" t="s">
        <v>537</v>
      </c>
      <c r="I257" s="135"/>
      <c r="J257" s="144">
        <f>BK257</f>
        <v>0</v>
      </c>
      <c r="L257" s="132"/>
      <c r="M257" s="137"/>
      <c r="N257" s="138"/>
      <c r="O257" s="138"/>
      <c r="P257" s="139">
        <f>SUM(P258:P320)</f>
        <v>0</v>
      </c>
      <c r="Q257" s="138"/>
      <c r="R257" s="139">
        <f>SUM(R258:R320)</f>
        <v>44.55161978</v>
      </c>
      <c r="S257" s="138"/>
      <c r="T257" s="140">
        <f>SUM(T258:T320)</f>
        <v>0</v>
      </c>
      <c r="AR257" s="133" t="s">
        <v>76</v>
      </c>
      <c r="AT257" s="141" t="s">
        <v>68</v>
      </c>
      <c r="AU257" s="141" t="s">
        <v>76</v>
      </c>
      <c r="AY257" s="133" t="s">
        <v>143</v>
      </c>
      <c r="BK257" s="142">
        <f>SUM(BK258:BK320)</f>
        <v>0</v>
      </c>
    </row>
    <row r="258" spans="2:65" s="1" customFormat="1" ht="16.5" customHeight="1">
      <c r="B258" s="145"/>
      <c r="C258" s="146" t="s">
        <v>538</v>
      </c>
      <c r="D258" s="146" t="s">
        <v>145</v>
      </c>
      <c r="E258" s="147" t="s">
        <v>539</v>
      </c>
      <c r="F258" s="148" t="s">
        <v>540</v>
      </c>
      <c r="G258" s="149" t="s">
        <v>148</v>
      </c>
      <c r="H258" s="150">
        <v>14.4</v>
      </c>
      <c r="I258" s="151"/>
      <c r="J258" s="152">
        <f>ROUND(I258*H258,2)</f>
        <v>0</v>
      </c>
      <c r="K258" s="148" t="s">
        <v>149</v>
      </c>
      <c r="L258" s="30"/>
      <c r="M258" s="153" t="s">
        <v>1</v>
      </c>
      <c r="N258" s="154" t="s">
        <v>40</v>
      </c>
      <c r="O258" s="49"/>
      <c r="P258" s="155">
        <f>O258*H258</f>
        <v>0</v>
      </c>
      <c r="Q258" s="155">
        <v>2.89693</v>
      </c>
      <c r="R258" s="155">
        <f>Q258*H258</f>
        <v>41.715792</v>
      </c>
      <c r="S258" s="155">
        <v>0</v>
      </c>
      <c r="T258" s="156">
        <f>S258*H258</f>
        <v>0</v>
      </c>
      <c r="AR258" s="16" t="s">
        <v>150</v>
      </c>
      <c r="AT258" s="16" t="s">
        <v>145</v>
      </c>
      <c r="AU258" s="16" t="s">
        <v>78</v>
      </c>
      <c r="AY258" s="16" t="s">
        <v>143</v>
      </c>
      <c r="BE258" s="157">
        <f>IF(N258="základní",J258,0)</f>
        <v>0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6" t="s">
        <v>76</v>
      </c>
      <c r="BK258" s="157">
        <f>ROUND(I258*H258,2)</f>
        <v>0</v>
      </c>
      <c r="BL258" s="16" t="s">
        <v>150</v>
      </c>
      <c r="BM258" s="16" t="s">
        <v>541</v>
      </c>
    </row>
    <row r="259" spans="2:47" s="1" customFormat="1" ht="19.5">
      <c r="B259" s="30"/>
      <c r="D259" s="158" t="s">
        <v>152</v>
      </c>
      <c r="F259" s="159" t="s">
        <v>542</v>
      </c>
      <c r="I259" s="91"/>
      <c r="L259" s="30"/>
      <c r="M259" s="160"/>
      <c r="N259" s="49"/>
      <c r="O259" s="49"/>
      <c r="P259" s="49"/>
      <c r="Q259" s="49"/>
      <c r="R259" s="49"/>
      <c r="S259" s="49"/>
      <c r="T259" s="50"/>
      <c r="AT259" s="16" t="s">
        <v>152</v>
      </c>
      <c r="AU259" s="16" t="s">
        <v>78</v>
      </c>
    </row>
    <row r="260" spans="2:47" s="1" customFormat="1" ht="19.5">
      <c r="B260" s="30"/>
      <c r="D260" s="158" t="s">
        <v>154</v>
      </c>
      <c r="F260" s="161" t="s">
        <v>410</v>
      </c>
      <c r="I260" s="91"/>
      <c r="L260" s="30"/>
      <c r="M260" s="160"/>
      <c r="N260" s="49"/>
      <c r="O260" s="49"/>
      <c r="P260" s="49"/>
      <c r="Q260" s="49"/>
      <c r="R260" s="49"/>
      <c r="S260" s="49"/>
      <c r="T260" s="50"/>
      <c r="AT260" s="16" t="s">
        <v>154</v>
      </c>
      <c r="AU260" s="16" t="s">
        <v>78</v>
      </c>
    </row>
    <row r="261" spans="2:51" s="13" customFormat="1" ht="11.25">
      <c r="B261" s="170"/>
      <c r="D261" s="158" t="s">
        <v>156</v>
      </c>
      <c r="E261" s="171" t="s">
        <v>1</v>
      </c>
      <c r="F261" s="172" t="s">
        <v>543</v>
      </c>
      <c r="H261" s="171" t="s">
        <v>1</v>
      </c>
      <c r="I261" s="173"/>
      <c r="L261" s="170"/>
      <c r="M261" s="174"/>
      <c r="N261" s="175"/>
      <c r="O261" s="175"/>
      <c r="P261" s="175"/>
      <c r="Q261" s="175"/>
      <c r="R261" s="175"/>
      <c r="S261" s="175"/>
      <c r="T261" s="176"/>
      <c r="AT261" s="171" t="s">
        <v>156</v>
      </c>
      <c r="AU261" s="171" t="s">
        <v>78</v>
      </c>
      <c r="AV261" s="13" t="s">
        <v>76</v>
      </c>
      <c r="AW261" s="13" t="s">
        <v>32</v>
      </c>
      <c r="AX261" s="13" t="s">
        <v>69</v>
      </c>
      <c r="AY261" s="171" t="s">
        <v>143</v>
      </c>
    </row>
    <row r="262" spans="2:51" s="12" customFormat="1" ht="11.25">
      <c r="B262" s="162"/>
      <c r="D262" s="158" t="s">
        <v>156</v>
      </c>
      <c r="E262" s="163" t="s">
        <v>1</v>
      </c>
      <c r="F262" s="164" t="s">
        <v>544</v>
      </c>
      <c r="H262" s="165">
        <v>7.65</v>
      </c>
      <c r="I262" s="166"/>
      <c r="L262" s="162"/>
      <c r="M262" s="167"/>
      <c r="N262" s="168"/>
      <c r="O262" s="168"/>
      <c r="P262" s="168"/>
      <c r="Q262" s="168"/>
      <c r="R262" s="168"/>
      <c r="S262" s="168"/>
      <c r="T262" s="169"/>
      <c r="AT262" s="163" t="s">
        <v>156</v>
      </c>
      <c r="AU262" s="163" t="s">
        <v>78</v>
      </c>
      <c r="AV262" s="12" t="s">
        <v>78</v>
      </c>
      <c r="AW262" s="12" t="s">
        <v>32</v>
      </c>
      <c r="AX262" s="12" t="s">
        <v>69</v>
      </c>
      <c r="AY262" s="163" t="s">
        <v>143</v>
      </c>
    </row>
    <row r="263" spans="2:51" s="13" customFormat="1" ht="11.25">
      <c r="B263" s="170"/>
      <c r="D263" s="158" t="s">
        <v>156</v>
      </c>
      <c r="E263" s="171" t="s">
        <v>1</v>
      </c>
      <c r="F263" s="172" t="s">
        <v>545</v>
      </c>
      <c r="H263" s="171" t="s">
        <v>1</v>
      </c>
      <c r="I263" s="173"/>
      <c r="L263" s="170"/>
      <c r="M263" s="174"/>
      <c r="N263" s="175"/>
      <c r="O263" s="175"/>
      <c r="P263" s="175"/>
      <c r="Q263" s="175"/>
      <c r="R263" s="175"/>
      <c r="S263" s="175"/>
      <c r="T263" s="176"/>
      <c r="AT263" s="171" t="s">
        <v>156</v>
      </c>
      <c r="AU263" s="171" t="s">
        <v>78</v>
      </c>
      <c r="AV263" s="13" t="s">
        <v>76</v>
      </c>
      <c r="AW263" s="13" t="s">
        <v>32</v>
      </c>
      <c r="AX263" s="13" t="s">
        <v>69</v>
      </c>
      <c r="AY263" s="171" t="s">
        <v>143</v>
      </c>
    </row>
    <row r="264" spans="2:51" s="12" customFormat="1" ht="11.25">
      <c r="B264" s="162"/>
      <c r="D264" s="158" t="s">
        <v>156</v>
      </c>
      <c r="E264" s="163" t="s">
        <v>1</v>
      </c>
      <c r="F264" s="164" t="s">
        <v>546</v>
      </c>
      <c r="H264" s="165">
        <v>6.75</v>
      </c>
      <c r="I264" s="166"/>
      <c r="L264" s="162"/>
      <c r="M264" s="167"/>
      <c r="N264" s="168"/>
      <c r="O264" s="168"/>
      <c r="P264" s="168"/>
      <c r="Q264" s="168"/>
      <c r="R264" s="168"/>
      <c r="S264" s="168"/>
      <c r="T264" s="169"/>
      <c r="AT264" s="163" t="s">
        <v>156</v>
      </c>
      <c r="AU264" s="163" t="s">
        <v>78</v>
      </c>
      <c r="AV264" s="12" t="s">
        <v>78</v>
      </c>
      <c r="AW264" s="12" t="s">
        <v>32</v>
      </c>
      <c r="AX264" s="12" t="s">
        <v>69</v>
      </c>
      <c r="AY264" s="163" t="s">
        <v>143</v>
      </c>
    </row>
    <row r="265" spans="2:51" s="14" customFormat="1" ht="11.25">
      <c r="B265" s="183"/>
      <c r="D265" s="158" t="s">
        <v>156</v>
      </c>
      <c r="E265" s="184" t="s">
        <v>1</v>
      </c>
      <c r="F265" s="185" t="s">
        <v>422</v>
      </c>
      <c r="H265" s="186">
        <v>14.4</v>
      </c>
      <c r="I265" s="187"/>
      <c r="L265" s="183"/>
      <c r="M265" s="188"/>
      <c r="N265" s="189"/>
      <c r="O265" s="189"/>
      <c r="P265" s="189"/>
      <c r="Q265" s="189"/>
      <c r="R265" s="189"/>
      <c r="S265" s="189"/>
      <c r="T265" s="190"/>
      <c r="AT265" s="184" t="s">
        <v>156</v>
      </c>
      <c r="AU265" s="184" t="s">
        <v>78</v>
      </c>
      <c r="AV265" s="14" t="s">
        <v>150</v>
      </c>
      <c r="AW265" s="14" t="s">
        <v>32</v>
      </c>
      <c r="AX265" s="14" t="s">
        <v>76</v>
      </c>
      <c r="AY265" s="184" t="s">
        <v>143</v>
      </c>
    </row>
    <row r="266" spans="2:65" s="1" customFormat="1" ht="16.5" customHeight="1">
      <c r="B266" s="145"/>
      <c r="C266" s="146" t="s">
        <v>547</v>
      </c>
      <c r="D266" s="146" t="s">
        <v>145</v>
      </c>
      <c r="E266" s="147" t="s">
        <v>548</v>
      </c>
      <c r="F266" s="148" t="s">
        <v>549</v>
      </c>
      <c r="G266" s="149" t="s">
        <v>222</v>
      </c>
      <c r="H266" s="150">
        <v>57.6</v>
      </c>
      <c r="I266" s="151"/>
      <c r="J266" s="152">
        <f>ROUND(I266*H266,2)</f>
        <v>0</v>
      </c>
      <c r="K266" s="148" t="s">
        <v>1</v>
      </c>
      <c r="L266" s="30"/>
      <c r="M266" s="153" t="s">
        <v>1</v>
      </c>
      <c r="N266" s="154" t="s">
        <v>40</v>
      </c>
      <c r="O266" s="49"/>
      <c r="P266" s="155">
        <f>O266*H266</f>
        <v>0</v>
      </c>
      <c r="Q266" s="155">
        <v>0</v>
      </c>
      <c r="R266" s="155">
        <f>Q266*H266</f>
        <v>0</v>
      </c>
      <c r="S266" s="155">
        <v>0</v>
      </c>
      <c r="T266" s="156">
        <f>S266*H266</f>
        <v>0</v>
      </c>
      <c r="AR266" s="16" t="s">
        <v>150</v>
      </c>
      <c r="AT266" s="16" t="s">
        <v>145</v>
      </c>
      <c r="AU266" s="16" t="s">
        <v>78</v>
      </c>
      <c r="AY266" s="16" t="s">
        <v>143</v>
      </c>
      <c r="BE266" s="157">
        <f>IF(N266="základní",J266,0)</f>
        <v>0</v>
      </c>
      <c r="BF266" s="157">
        <f>IF(N266="snížená",J266,0)</f>
        <v>0</v>
      </c>
      <c r="BG266" s="157">
        <f>IF(N266="zákl. přenesená",J266,0)</f>
        <v>0</v>
      </c>
      <c r="BH266" s="157">
        <f>IF(N266="sníž. přenesená",J266,0)</f>
        <v>0</v>
      </c>
      <c r="BI266" s="157">
        <f>IF(N266="nulová",J266,0)</f>
        <v>0</v>
      </c>
      <c r="BJ266" s="16" t="s">
        <v>76</v>
      </c>
      <c r="BK266" s="157">
        <f>ROUND(I266*H266,2)</f>
        <v>0</v>
      </c>
      <c r="BL266" s="16" t="s">
        <v>150</v>
      </c>
      <c r="BM266" s="16" t="s">
        <v>550</v>
      </c>
    </row>
    <row r="267" spans="2:47" s="1" customFormat="1" ht="11.25">
      <c r="B267" s="30"/>
      <c r="D267" s="158" t="s">
        <v>152</v>
      </c>
      <c r="F267" s="159" t="s">
        <v>551</v>
      </c>
      <c r="I267" s="91"/>
      <c r="L267" s="30"/>
      <c r="M267" s="160"/>
      <c r="N267" s="49"/>
      <c r="O267" s="49"/>
      <c r="P267" s="49"/>
      <c r="Q267" s="49"/>
      <c r="R267" s="49"/>
      <c r="S267" s="49"/>
      <c r="T267" s="50"/>
      <c r="AT267" s="16" t="s">
        <v>152</v>
      </c>
      <c r="AU267" s="16" t="s">
        <v>78</v>
      </c>
    </row>
    <row r="268" spans="2:51" s="13" customFormat="1" ht="11.25">
      <c r="B268" s="170"/>
      <c r="D268" s="158" t="s">
        <v>156</v>
      </c>
      <c r="E268" s="171" t="s">
        <v>1</v>
      </c>
      <c r="F268" s="172" t="s">
        <v>543</v>
      </c>
      <c r="H268" s="171" t="s">
        <v>1</v>
      </c>
      <c r="I268" s="173"/>
      <c r="L268" s="170"/>
      <c r="M268" s="174"/>
      <c r="N268" s="175"/>
      <c r="O268" s="175"/>
      <c r="P268" s="175"/>
      <c r="Q268" s="175"/>
      <c r="R268" s="175"/>
      <c r="S268" s="175"/>
      <c r="T268" s="176"/>
      <c r="AT268" s="171" t="s">
        <v>156</v>
      </c>
      <c r="AU268" s="171" t="s">
        <v>78</v>
      </c>
      <c r="AV268" s="13" t="s">
        <v>76</v>
      </c>
      <c r="AW268" s="13" t="s">
        <v>32</v>
      </c>
      <c r="AX268" s="13" t="s">
        <v>69</v>
      </c>
      <c r="AY268" s="171" t="s">
        <v>143</v>
      </c>
    </row>
    <row r="269" spans="2:51" s="12" customFormat="1" ht="11.25">
      <c r="B269" s="162"/>
      <c r="D269" s="158" t="s">
        <v>156</v>
      </c>
      <c r="E269" s="163" t="s">
        <v>1</v>
      </c>
      <c r="F269" s="164" t="s">
        <v>552</v>
      </c>
      <c r="H269" s="165">
        <v>30.6</v>
      </c>
      <c r="I269" s="166"/>
      <c r="L269" s="162"/>
      <c r="M269" s="167"/>
      <c r="N269" s="168"/>
      <c r="O269" s="168"/>
      <c r="P269" s="168"/>
      <c r="Q269" s="168"/>
      <c r="R269" s="168"/>
      <c r="S269" s="168"/>
      <c r="T269" s="169"/>
      <c r="AT269" s="163" t="s">
        <v>156</v>
      </c>
      <c r="AU269" s="163" t="s">
        <v>78</v>
      </c>
      <c r="AV269" s="12" t="s">
        <v>78</v>
      </c>
      <c r="AW269" s="12" t="s">
        <v>32</v>
      </c>
      <c r="AX269" s="12" t="s">
        <v>69</v>
      </c>
      <c r="AY269" s="163" t="s">
        <v>143</v>
      </c>
    </row>
    <row r="270" spans="2:51" s="13" customFormat="1" ht="11.25">
      <c r="B270" s="170"/>
      <c r="D270" s="158" t="s">
        <v>156</v>
      </c>
      <c r="E270" s="171" t="s">
        <v>1</v>
      </c>
      <c r="F270" s="172" t="s">
        <v>545</v>
      </c>
      <c r="H270" s="171" t="s">
        <v>1</v>
      </c>
      <c r="I270" s="173"/>
      <c r="L270" s="170"/>
      <c r="M270" s="174"/>
      <c r="N270" s="175"/>
      <c r="O270" s="175"/>
      <c r="P270" s="175"/>
      <c r="Q270" s="175"/>
      <c r="R270" s="175"/>
      <c r="S270" s="175"/>
      <c r="T270" s="176"/>
      <c r="AT270" s="171" t="s">
        <v>156</v>
      </c>
      <c r="AU270" s="171" t="s">
        <v>78</v>
      </c>
      <c r="AV270" s="13" t="s">
        <v>76</v>
      </c>
      <c r="AW270" s="13" t="s">
        <v>32</v>
      </c>
      <c r="AX270" s="13" t="s">
        <v>69</v>
      </c>
      <c r="AY270" s="171" t="s">
        <v>143</v>
      </c>
    </row>
    <row r="271" spans="2:51" s="12" customFormat="1" ht="11.25">
      <c r="B271" s="162"/>
      <c r="D271" s="158" t="s">
        <v>156</v>
      </c>
      <c r="E271" s="163" t="s">
        <v>1</v>
      </c>
      <c r="F271" s="164" t="s">
        <v>553</v>
      </c>
      <c r="H271" s="165">
        <v>27</v>
      </c>
      <c r="I271" s="166"/>
      <c r="L271" s="162"/>
      <c r="M271" s="167"/>
      <c r="N271" s="168"/>
      <c r="O271" s="168"/>
      <c r="P271" s="168"/>
      <c r="Q271" s="168"/>
      <c r="R271" s="168"/>
      <c r="S271" s="168"/>
      <c r="T271" s="169"/>
      <c r="AT271" s="163" t="s">
        <v>156</v>
      </c>
      <c r="AU271" s="163" t="s">
        <v>78</v>
      </c>
      <c r="AV271" s="12" t="s">
        <v>78</v>
      </c>
      <c r="AW271" s="12" t="s">
        <v>32</v>
      </c>
      <c r="AX271" s="12" t="s">
        <v>69</v>
      </c>
      <c r="AY271" s="163" t="s">
        <v>143</v>
      </c>
    </row>
    <row r="272" spans="2:51" s="14" customFormat="1" ht="11.25">
      <c r="B272" s="183"/>
      <c r="D272" s="158" t="s">
        <v>156</v>
      </c>
      <c r="E272" s="184" t="s">
        <v>1</v>
      </c>
      <c r="F272" s="185" t="s">
        <v>422</v>
      </c>
      <c r="H272" s="186">
        <v>57.6</v>
      </c>
      <c r="I272" s="187"/>
      <c r="L272" s="183"/>
      <c r="M272" s="188"/>
      <c r="N272" s="189"/>
      <c r="O272" s="189"/>
      <c r="P272" s="189"/>
      <c r="Q272" s="189"/>
      <c r="R272" s="189"/>
      <c r="S272" s="189"/>
      <c r="T272" s="190"/>
      <c r="AT272" s="184" t="s">
        <v>156</v>
      </c>
      <c r="AU272" s="184" t="s">
        <v>78</v>
      </c>
      <c r="AV272" s="14" t="s">
        <v>150</v>
      </c>
      <c r="AW272" s="14" t="s">
        <v>32</v>
      </c>
      <c r="AX272" s="14" t="s">
        <v>76</v>
      </c>
      <c r="AY272" s="184" t="s">
        <v>143</v>
      </c>
    </row>
    <row r="273" spans="2:65" s="1" customFormat="1" ht="16.5" customHeight="1">
      <c r="B273" s="145"/>
      <c r="C273" s="146" t="s">
        <v>554</v>
      </c>
      <c r="D273" s="146" t="s">
        <v>145</v>
      </c>
      <c r="E273" s="147" t="s">
        <v>555</v>
      </c>
      <c r="F273" s="148" t="s">
        <v>556</v>
      </c>
      <c r="G273" s="149" t="s">
        <v>148</v>
      </c>
      <c r="H273" s="150">
        <v>14.4</v>
      </c>
      <c r="I273" s="151"/>
      <c r="J273" s="152">
        <f>ROUND(I273*H273,2)</f>
        <v>0</v>
      </c>
      <c r="K273" s="148" t="s">
        <v>149</v>
      </c>
      <c r="L273" s="30"/>
      <c r="M273" s="153" t="s">
        <v>1</v>
      </c>
      <c r="N273" s="154" t="s">
        <v>40</v>
      </c>
      <c r="O273" s="49"/>
      <c r="P273" s="155">
        <f>O273*H273</f>
        <v>0</v>
      </c>
      <c r="Q273" s="155">
        <v>0</v>
      </c>
      <c r="R273" s="155">
        <f>Q273*H273</f>
        <v>0</v>
      </c>
      <c r="S273" s="155">
        <v>0</v>
      </c>
      <c r="T273" s="156">
        <f>S273*H273</f>
        <v>0</v>
      </c>
      <c r="AR273" s="16" t="s">
        <v>150</v>
      </c>
      <c r="AT273" s="16" t="s">
        <v>145</v>
      </c>
      <c r="AU273" s="16" t="s">
        <v>78</v>
      </c>
      <c r="AY273" s="16" t="s">
        <v>143</v>
      </c>
      <c r="BE273" s="157">
        <f>IF(N273="základní",J273,0)</f>
        <v>0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6" t="s">
        <v>76</v>
      </c>
      <c r="BK273" s="157">
        <f>ROUND(I273*H273,2)</f>
        <v>0</v>
      </c>
      <c r="BL273" s="16" t="s">
        <v>150</v>
      </c>
      <c r="BM273" s="16" t="s">
        <v>557</v>
      </c>
    </row>
    <row r="274" spans="2:47" s="1" customFormat="1" ht="19.5">
      <c r="B274" s="30"/>
      <c r="D274" s="158" t="s">
        <v>152</v>
      </c>
      <c r="F274" s="159" t="s">
        <v>558</v>
      </c>
      <c r="I274" s="91"/>
      <c r="L274" s="30"/>
      <c r="M274" s="160"/>
      <c r="N274" s="49"/>
      <c r="O274" s="49"/>
      <c r="P274" s="49"/>
      <c r="Q274" s="49"/>
      <c r="R274" s="49"/>
      <c r="S274" s="49"/>
      <c r="T274" s="50"/>
      <c r="AT274" s="16" t="s">
        <v>152</v>
      </c>
      <c r="AU274" s="16" t="s">
        <v>78</v>
      </c>
    </row>
    <row r="275" spans="2:65" s="1" customFormat="1" ht="16.5" customHeight="1">
      <c r="B275" s="145"/>
      <c r="C275" s="146" t="s">
        <v>559</v>
      </c>
      <c r="D275" s="146" t="s">
        <v>145</v>
      </c>
      <c r="E275" s="147" t="s">
        <v>560</v>
      </c>
      <c r="F275" s="148" t="s">
        <v>561</v>
      </c>
      <c r="G275" s="149" t="s">
        <v>148</v>
      </c>
      <c r="H275" s="150">
        <v>12.24</v>
      </c>
      <c r="I275" s="151"/>
      <c r="J275" s="152">
        <f>ROUND(I275*H275,2)</f>
        <v>0</v>
      </c>
      <c r="K275" s="148" t="s">
        <v>149</v>
      </c>
      <c r="L275" s="30"/>
      <c r="M275" s="153" t="s">
        <v>1</v>
      </c>
      <c r="N275" s="154" t="s">
        <v>40</v>
      </c>
      <c r="O275" s="49"/>
      <c r="P275" s="155">
        <f>O275*H275</f>
        <v>0</v>
      </c>
      <c r="Q275" s="155">
        <v>0</v>
      </c>
      <c r="R275" s="155">
        <f>Q275*H275</f>
        <v>0</v>
      </c>
      <c r="S275" s="155">
        <v>0</v>
      </c>
      <c r="T275" s="156">
        <f>S275*H275</f>
        <v>0</v>
      </c>
      <c r="AR275" s="16" t="s">
        <v>150</v>
      </c>
      <c r="AT275" s="16" t="s">
        <v>145</v>
      </c>
      <c r="AU275" s="16" t="s">
        <v>78</v>
      </c>
      <c r="AY275" s="16" t="s">
        <v>143</v>
      </c>
      <c r="BE275" s="157">
        <f>IF(N275="základní",J275,0)</f>
        <v>0</v>
      </c>
      <c r="BF275" s="157">
        <f>IF(N275="snížená",J275,0)</f>
        <v>0</v>
      </c>
      <c r="BG275" s="157">
        <f>IF(N275="zákl. přenesená",J275,0)</f>
        <v>0</v>
      </c>
      <c r="BH275" s="157">
        <f>IF(N275="sníž. přenesená",J275,0)</f>
        <v>0</v>
      </c>
      <c r="BI275" s="157">
        <f>IF(N275="nulová",J275,0)</f>
        <v>0</v>
      </c>
      <c r="BJ275" s="16" t="s">
        <v>76</v>
      </c>
      <c r="BK275" s="157">
        <f>ROUND(I275*H275,2)</f>
        <v>0</v>
      </c>
      <c r="BL275" s="16" t="s">
        <v>150</v>
      </c>
      <c r="BM275" s="16" t="s">
        <v>562</v>
      </c>
    </row>
    <row r="276" spans="2:47" s="1" customFormat="1" ht="11.25">
      <c r="B276" s="30"/>
      <c r="D276" s="158" t="s">
        <v>152</v>
      </c>
      <c r="F276" s="159" t="s">
        <v>563</v>
      </c>
      <c r="I276" s="91"/>
      <c r="L276" s="30"/>
      <c r="M276" s="160"/>
      <c r="N276" s="49"/>
      <c r="O276" s="49"/>
      <c r="P276" s="49"/>
      <c r="Q276" s="49"/>
      <c r="R276" s="49"/>
      <c r="S276" s="49"/>
      <c r="T276" s="50"/>
      <c r="AT276" s="16" t="s">
        <v>152</v>
      </c>
      <c r="AU276" s="16" t="s">
        <v>78</v>
      </c>
    </row>
    <row r="277" spans="2:47" s="1" customFormat="1" ht="19.5">
      <c r="B277" s="30"/>
      <c r="D277" s="158" t="s">
        <v>154</v>
      </c>
      <c r="F277" s="161" t="s">
        <v>410</v>
      </c>
      <c r="I277" s="91"/>
      <c r="L277" s="30"/>
      <c r="M277" s="160"/>
      <c r="N277" s="49"/>
      <c r="O277" s="49"/>
      <c r="P277" s="49"/>
      <c r="Q277" s="49"/>
      <c r="R277" s="49"/>
      <c r="S277" s="49"/>
      <c r="T277" s="50"/>
      <c r="AT277" s="16" t="s">
        <v>154</v>
      </c>
      <c r="AU277" s="16" t="s">
        <v>78</v>
      </c>
    </row>
    <row r="278" spans="2:51" s="13" customFormat="1" ht="11.25">
      <c r="B278" s="170"/>
      <c r="D278" s="158" t="s">
        <v>156</v>
      </c>
      <c r="E278" s="171" t="s">
        <v>1</v>
      </c>
      <c r="F278" s="172" t="s">
        <v>411</v>
      </c>
      <c r="H278" s="171" t="s">
        <v>1</v>
      </c>
      <c r="I278" s="173"/>
      <c r="L278" s="170"/>
      <c r="M278" s="174"/>
      <c r="N278" s="175"/>
      <c r="O278" s="175"/>
      <c r="P278" s="175"/>
      <c r="Q278" s="175"/>
      <c r="R278" s="175"/>
      <c r="S278" s="175"/>
      <c r="T278" s="176"/>
      <c r="AT278" s="171" t="s">
        <v>156</v>
      </c>
      <c r="AU278" s="171" t="s">
        <v>78</v>
      </c>
      <c r="AV278" s="13" t="s">
        <v>76</v>
      </c>
      <c r="AW278" s="13" t="s">
        <v>32</v>
      </c>
      <c r="AX278" s="13" t="s">
        <v>69</v>
      </c>
      <c r="AY278" s="171" t="s">
        <v>143</v>
      </c>
    </row>
    <row r="279" spans="2:51" s="12" customFormat="1" ht="11.25">
      <c r="B279" s="162"/>
      <c r="D279" s="158" t="s">
        <v>156</v>
      </c>
      <c r="E279" s="163" t="s">
        <v>1</v>
      </c>
      <c r="F279" s="164" t="s">
        <v>564</v>
      </c>
      <c r="H279" s="165">
        <v>12.24</v>
      </c>
      <c r="I279" s="166"/>
      <c r="L279" s="162"/>
      <c r="M279" s="167"/>
      <c r="N279" s="168"/>
      <c r="O279" s="168"/>
      <c r="P279" s="168"/>
      <c r="Q279" s="168"/>
      <c r="R279" s="168"/>
      <c r="S279" s="168"/>
      <c r="T279" s="169"/>
      <c r="AT279" s="163" t="s">
        <v>156</v>
      </c>
      <c r="AU279" s="163" t="s">
        <v>78</v>
      </c>
      <c r="AV279" s="12" t="s">
        <v>78</v>
      </c>
      <c r="AW279" s="12" t="s">
        <v>32</v>
      </c>
      <c r="AX279" s="12" t="s">
        <v>76</v>
      </c>
      <c r="AY279" s="163" t="s">
        <v>143</v>
      </c>
    </row>
    <row r="280" spans="2:65" s="1" customFormat="1" ht="16.5" customHeight="1">
      <c r="B280" s="145"/>
      <c r="C280" s="146" t="s">
        <v>565</v>
      </c>
      <c r="D280" s="146" t="s">
        <v>145</v>
      </c>
      <c r="E280" s="147" t="s">
        <v>566</v>
      </c>
      <c r="F280" s="148" t="s">
        <v>567</v>
      </c>
      <c r="G280" s="149" t="s">
        <v>148</v>
      </c>
      <c r="H280" s="150">
        <v>34.56</v>
      </c>
      <c r="I280" s="151"/>
      <c r="J280" s="152">
        <f>ROUND(I280*H280,2)</f>
        <v>0</v>
      </c>
      <c r="K280" s="148" t="s">
        <v>1</v>
      </c>
      <c r="L280" s="30"/>
      <c r="M280" s="153" t="s">
        <v>1</v>
      </c>
      <c r="N280" s="154" t="s">
        <v>40</v>
      </c>
      <c r="O280" s="49"/>
      <c r="P280" s="155">
        <f>O280*H280</f>
        <v>0</v>
      </c>
      <c r="Q280" s="155">
        <v>0</v>
      </c>
      <c r="R280" s="155">
        <f>Q280*H280</f>
        <v>0</v>
      </c>
      <c r="S280" s="155">
        <v>0</v>
      </c>
      <c r="T280" s="156">
        <f>S280*H280</f>
        <v>0</v>
      </c>
      <c r="AR280" s="16" t="s">
        <v>150</v>
      </c>
      <c r="AT280" s="16" t="s">
        <v>145</v>
      </c>
      <c r="AU280" s="16" t="s">
        <v>78</v>
      </c>
      <c r="AY280" s="16" t="s">
        <v>143</v>
      </c>
      <c r="BE280" s="157">
        <f>IF(N280="základní",J280,0)</f>
        <v>0</v>
      </c>
      <c r="BF280" s="157">
        <f>IF(N280="snížená",J280,0)</f>
        <v>0</v>
      </c>
      <c r="BG280" s="157">
        <f>IF(N280="zákl. přenesená",J280,0)</f>
        <v>0</v>
      </c>
      <c r="BH280" s="157">
        <f>IF(N280="sníž. přenesená",J280,0)</f>
        <v>0</v>
      </c>
      <c r="BI280" s="157">
        <f>IF(N280="nulová",J280,0)</f>
        <v>0</v>
      </c>
      <c r="BJ280" s="16" t="s">
        <v>76</v>
      </c>
      <c r="BK280" s="157">
        <f>ROUND(I280*H280,2)</f>
        <v>0</v>
      </c>
      <c r="BL280" s="16" t="s">
        <v>150</v>
      </c>
      <c r="BM280" s="16" t="s">
        <v>568</v>
      </c>
    </row>
    <row r="281" spans="2:47" s="1" customFormat="1" ht="11.25">
      <c r="B281" s="30"/>
      <c r="D281" s="158" t="s">
        <v>152</v>
      </c>
      <c r="F281" s="159" t="s">
        <v>569</v>
      </c>
      <c r="I281" s="91"/>
      <c r="L281" s="30"/>
      <c r="M281" s="160"/>
      <c r="N281" s="49"/>
      <c r="O281" s="49"/>
      <c r="P281" s="49"/>
      <c r="Q281" s="49"/>
      <c r="R281" s="49"/>
      <c r="S281" s="49"/>
      <c r="T281" s="50"/>
      <c r="AT281" s="16" t="s">
        <v>152</v>
      </c>
      <c r="AU281" s="16" t="s">
        <v>78</v>
      </c>
    </row>
    <row r="282" spans="2:47" s="1" customFormat="1" ht="19.5">
      <c r="B282" s="30"/>
      <c r="D282" s="158" t="s">
        <v>154</v>
      </c>
      <c r="F282" s="161" t="s">
        <v>410</v>
      </c>
      <c r="I282" s="91"/>
      <c r="L282" s="30"/>
      <c r="M282" s="160"/>
      <c r="N282" s="49"/>
      <c r="O282" s="49"/>
      <c r="P282" s="49"/>
      <c r="Q282" s="49"/>
      <c r="R282" s="49"/>
      <c r="S282" s="49"/>
      <c r="T282" s="50"/>
      <c r="AT282" s="16" t="s">
        <v>154</v>
      </c>
      <c r="AU282" s="16" t="s">
        <v>78</v>
      </c>
    </row>
    <row r="283" spans="2:51" s="13" customFormat="1" ht="11.25">
      <c r="B283" s="170"/>
      <c r="D283" s="158" t="s">
        <v>156</v>
      </c>
      <c r="E283" s="171" t="s">
        <v>1</v>
      </c>
      <c r="F283" s="172" t="s">
        <v>543</v>
      </c>
      <c r="H283" s="171" t="s">
        <v>1</v>
      </c>
      <c r="I283" s="173"/>
      <c r="L283" s="170"/>
      <c r="M283" s="174"/>
      <c r="N283" s="175"/>
      <c r="O283" s="175"/>
      <c r="P283" s="175"/>
      <c r="Q283" s="175"/>
      <c r="R283" s="175"/>
      <c r="S283" s="175"/>
      <c r="T283" s="176"/>
      <c r="AT283" s="171" t="s">
        <v>156</v>
      </c>
      <c r="AU283" s="171" t="s">
        <v>78</v>
      </c>
      <c r="AV283" s="13" t="s">
        <v>76</v>
      </c>
      <c r="AW283" s="13" t="s">
        <v>32</v>
      </c>
      <c r="AX283" s="13" t="s">
        <v>69</v>
      </c>
      <c r="AY283" s="171" t="s">
        <v>143</v>
      </c>
    </row>
    <row r="284" spans="2:51" s="12" customFormat="1" ht="11.25">
      <c r="B284" s="162"/>
      <c r="D284" s="158" t="s">
        <v>156</v>
      </c>
      <c r="E284" s="163" t="s">
        <v>1</v>
      </c>
      <c r="F284" s="164" t="s">
        <v>570</v>
      </c>
      <c r="H284" s="165">
        <v>6.12</v>
      </c>
      <c r="I284" s="166"/>
      <c r="L284" s="162"/>
      <c r="M284" s="167"/>
      <c r="N284" s="168"/>
      <c r="O284" s="168"/>
      <c r="P284" s="168"/>
      <c r="Q284" s="168"/>
      <c r="R284" s="168"/>
      <c r="S284" s="168"/>
      <c r="T284" s="169"/>
      <c r="AT284" s="163" t="s">
        <v>156</v>
      </c>
      <c r="AU284" s="163" t="s">
        <v>78</v>
      </c>
      <c r="AV284" s="12" t="s">
        <v>78</v>
      </c>
      <c r="AW284" s="12" t="s">
        <v>32</v>
      </c>
      <c r="AX284" s="12" t="s">
        <v>69</v>
      </c>
      <c r="AY284" s="163" t="s">
        <v>143</v>
      </c>
    </row>
    <row r="285" spans="2:51" s="12" customFormat="1" ht="11.25">
      <c r="B285" s="162"/>
      <c r="D285" s="158" t="s">
        <v>156</v>
      </c>
      <c r="E285" s="163" t="s">
        <v>1</v>
      </c>
      <c r="F285" s="164" t="s">
        <v>571</v>
      </c>
      <c r="H285" s="165">
        <v>12.24</v>
      </c>
      <c r="I285" s="166"/>
      <c r="L285" s="162"/>
      <c r="M285" s="167"/>
      <c r="N285" s="168"/>
      <c r="O285" s="168"/>
      <c r="P285" s="168"/>
      <c r="Q285" s="168"/>
      <c r="R285" s="168"/>
      <c r="S285" s="168"/>
      <c r="T285" s="169"/>
      <c r="AT285" s="163" t="s">
        <v>156</v>
      </c>
      <c r="AU285" s="163" t="s">
        <v>78</v>
      </c>
      <c r="AV285" s="12" t="s">
        <v>78</v>
      </c>
      <c r="AW285" s="12" t="s">
        <v>32</v>
      </c>
      <c r="AX285" s="12" t="s">
        <v>69</v>
      </c>
      <c r="AY285" s="163" t="s">
        <v>143</v>
      </c>
    </row>
    <row r="286" spans="2:51" s="13" customFormat="1" ht="11.25">
      <c r="B286" s="170"/>
      <c r="D286" s="158" t="s">
        <v>156</v>
      </c>
      <c r="E286" s="171" t="s">
        <v>1</v>
      </c>
      <c r="F286" s="172" t="s">
        <v>545</v>
      </c>
      <c r="H286" s="171" t="s">
        <v>1</v>
      </c>
      <c r="I286" s="173"/>
      <c r="L286" s="170"/>
      <c r="M286" s="174"/>
      <c r="N286" s="175"/>
      <c r="O286" s="175"/>
      <c r="P286" s="175"/>
      <c r="Q286" s="175"/>
      <c r="R286" s="175"/>
      <c r="S286" s="175"/>
      <c r="T286" s="176"/>
      <c r="AT286" s="171" t="s">
        <v>156</v>
      </c>
      <c r="AU286" s="171" t="s">
        <v>78</v>
      </c>
      <c r="AV286" s="13" t="s">
        <v>76</v>
      </c>
      <c r="AW286" s="13" t="s">
        <v>32</v>
      </c>
      <c r="AX286" s="13" t="s">
        <v>69</v>
      </c>
      <c r="AY286" s="171" t="s">
        <v>143</v>
      </c>
    </row>
    <row r="287" spans="2:51" s="12" customFormat="1" ht="11.25">
      <c r="B287" s="162"/>
      <c r="D287" s="158" t="s">
        <v>156</v>
      </c>
      <c r="E287" s="163" t="s">
        <v>1</v>
      </c>
      <c r="F287" s="164" t="s">
        <v>572</v>
      </c>
      <c r="H287" s="165">
        <v>5.4</v>
      </c>
      <c r="I287" s="166"/>
      <c r="L287" s="162"/>
      <c r="M287" s="167"/>
      <c r="N287" s="168"/>
      <c r="O287" s="168"/>
      <c r="P287" s="168"/>
      <c r="Q287" s="168"/>
      <c r="R287" s="168"/>
      <c r="S287" s="168"/>
      <c r="T287" s="169"/>
      <c r="AT287" s="163" t="s">
        <v>156</v>
      </c>
      <c r="AU287" s="163" t="s">
        <v>78</v>
      </c>
      <c r="AV287" s="12" t="s">
        <v>78</v>
      </c>
      <c r="AW287" s="12" t="s">
        <v>32</v>
      </c>
      <c r="AX287" s="12" t="s">
        <v>69</v>
      </c>
      <c r="AY287" s="163" t="s">
        <v>143</v>
      </c>
    </row>
    <row r="288" spans="2:51" s="12" customFormat="1" ht="11.25">
      <c r="B288" s="162"/>
      <c r="D288" s="158" t="s">
        <v>156</v>
      </c>
      <c r="E288" s="163" t="s">
        <v>1</v>
      </c>
      <c r="F288" s="164" t="s">
        <v>573</v>
      </c>
      <c r="H288" s="165">
        <v>10.8</v>
      </c>
      <c r="I288" s="166"/>
      <c r="L288" s="162"/>
      <c r="M288" s="167"/>
      <c r="N288" s="168"/>
      <c r="O288" s="168"/>
      <c r="P288" s="168"/>
      <c r="Q288" s="168"/>
      <c r="R288" s="168"/>
      <c r="S288" s="168"/>
      <c r="T288" s="169"/>
      <c r="AT288" s="163" t="s">
        <v>156</v>
      </c>
      <c r="AU288" s="163" t="s">
        <v>78</v>
      </c>
      <c r="AV288" s="12" t="s">
        <v>78</v>
      </c>
      <c r="AW288" s="12" t="s">
        <v>32</v>
      </c>
      <c r="AX288" s="12" t="s">
        <v>69</v>
      </c>
      <c r="AY288" s="163" t="s">
        <v>143</v>
      </c>
    </row>
    <row r="289" spans="2:51" s="14" customFormat="1" ht="11.25">
      <c r="B289" s="183"/>
      <c r="D289" s="158" t="s">
        <v>156</v>
      </c>
      <c r="E289" s="184" t="s">
        <v>1</v>
      </c>
      <c r="F289" s="185" t="s">
        <v>422</v>
      </c>
      <c r="H289" s="186">
        <v>34.56</v>
      </c>
      <c r="I289" s="187"/>
      <c r="L289" s="183"/>
      <c r="M289" s="188"/>
      <c r="N289" s="189"/>
      <c r="O289" s="189"/>
      <c r="P289" s="189"/>
      <c r="Q289" s="189"/>
      <c r="R289" s="189"/>
      <c r="S289" s="189"/>
      <c r="T289" s="190"/>
      <c r="AT289" s="184" t="s">
        <v>156</v>
      </c>
      <c r="AU289" s="184" t="s">
        <v>78</v>
      </c>
      <c r="AV289" s="14" t="s">
        <v>150</v>
      </c>
      <c r="AW289" s="14" t="s">
        <v>32</v>
      </c>
      <c r="AX289" s="14" t="s">
        <v>76</v>
      </c>
      <c r="AY289" s="184" t="s">
        <v>143</v>
      </c>
    </row>
    <row r="290" spans="2:65" s="1" customFormat="1" ht="16.5" customHeight="1">
      <c r="B290" s="145"/>
      <c r="C290" s="146" t="s">
        <v>574</v>
      </c>
      <c r="D290" s="146" t="s">
        <v>145</v>
      </c>
      <c r="E290" s="147" t="s">
        <v>575</v>
      </c>
      <c r="F290" s="148" t="s">
        <v>576</v>
      </c>
      <c r="G290" s="149" t="s">
        <v>148</v>
      </c>
      <c r="H290" s="150">
        <v>5.895</v>
      </c>
      <c r="I290" s="151"/>
      <c r="J290" s="152">
        <f>ROUND(I290*H290,2)</f>
        <v>0</v>
      </c>
      <c r="K290" s="148" t="s">
        <v>1</v>
      </c>
      <c r="L290" s="30"/>
      <c r="M290" s="153" t="s">
        <v>1</v>
      </c>
      <c r="N290" s="154" t="s">
        <v>40</v>
      </c>
      <c r="O290" s="49"/>
      <c r="P290" s="155">
        <f>O290*H290</f>
        <v>0</v>
      </c>
      <c r="Q290" s="155">
        <v>0</v>
      </c>
      <c r="R290" s="155">
        <f>Q290*H290</f>
        <v>0</v>
      </c>
      <c r="S290" s="155">
        <v>0</v>
      </c>
      <c r="T290" s="156">
        <f>S290*H290</f>
        <v>0</v>
      </c>
      <c r="AR290" s="16" t="s">
        <v>150</v>
      </c>
      <c r="AT290" s="16" t="s">
        <v>145</v>
      </c>
      <c r="AU290" s="16" t="s">
        <v>78</v>
      </c>
      <c r="AY290" s="16" t="s">
        <v>143</v>
      </c>
      <c r="BE290" s="157">
        <f>IF(N290="základní",J290,0)</f>
        <v>0</v>
      </c>
      <c r="BF290" s="157">
        <f>IF(N290="snížená",J290,0)</f>
        <v>0</v>
      </c>
      <c r="BG290" s="157">
        <f>IF(N290="zákl. přenesená",J290,0)</f>
        <v>0</v>
      </c>
      <c r="BH290" s="157">
        <f>IF(N290="sníž. přenesená",J290,0)</f>
        <v>0</v>
      </c>
      <c r="BI290" s="157">
        <f>IF(N290="nulová",J290,0)</f>
        <v>0</v>
      </c>
      <c r="BJ290" s="16" t="s">
        <v>76</v>
      </c>
      <c r="BK290" s="157">
        <f>ROUND(I290*H290,2)</f>
        <v>0</v>
      </c>
      <c r="BL290" s="16" t="s">
        <v>150</v>
      </c>
      <c r="BM290" s="16" t="s">
        <v>577</v>
      </c>
    </row>
    <row r="291" spans="2:47" s="1" customFormat="1" ht="11.25">
      <c r="B291" s="30"/>
      <c r="D291" s="158" t="s">
        <v>152</v>
      </c>
      <c r="F291" s="159" t="s">
        <v>578</v>
      </c>
      <c r="I291" s="91"/>
      <c r="L291" s="30"/>
      <c r="M291" s="160"/>
      <c r="N291" s="49"/>
      <c r="O291" s="49"/>
      <c r="P291" s="49"/>
      <c r="Q291" s="49"/>
      <c r="R291" s="49"/>
      <c r="S291" s="49"/>
      <c r="T291" s="50"/>
      <c r="AT291" s="16" t="s">
        <v>152</v>
      </c>
      <c r="AU291" s="16" t="s">
        <v>78</v>
      </c>
    </row>
    <row r="292" spans="2:47" s="1" customFormat="1" ht="19.5">
      <c r="B292" s="30"/>
      <c r="D292" s="158" t="s">
        <v>154</v>
      </c>
      <c r="F292" s="161" t="s">
        <v>410</v>
      </c>
      <c r="I292" s="91"/>
      <c r="L292" s="30"/>
      <c r="M292" s="160"/>
      <c r="N292" s="49"/>
      <c r="O292" s="49"/>
      <c r="P292" s="49"/>
      <c r="Q292" s="49"/>
      <c r="R292" s="49"/>
      <c r="S292" s="49"/>
      <c r="T292" s="50"/>
      <c r="AT292" s="16" t="s">
        <v>154</v>
      </c>
      <c r="AU292" s="16" t="s">
        <v>78</v>
      </c>
    </row>
    <row r="293" spans="2:51" s="13" customFormat="1" ht="11.25">
      <c r="B293" s="170"/>
      <c r="D293" s="158" t="s">
        <v>156</v>
      </c>
      <c r="E293" s="171" t="s">
        <v>1</v>
      </c>
      <c r="F293" s="172" t="s">
        <v>543</v>
      </c>
      <c r="H293" s="171" t="s">
        <v>1</v>
      </c>
      <c r="I293" s="173"/>
      <c r="L293" s="170"/>
      <c r="M293" s="174"/>
      <c r="N293" s="175"/>
      <c r="O293" s="175"/>
      <c r="P293" s="175"/>
      <c r="Q293" s="175"/>
      <c r="R293" s="175"/>
      <c r="S293" s="175"/>
      <c r="T293" s="176"/>
      <c r="AT293" s="171" t="s">
        <v>156</v>
      </c>
      <c r="AU293" s="171" t="s">
        <v>78</v>
      </c>
      <c r="AV293" s="13" t="s">
        <v>76</v>
      </c>
      <c r="AW293" s="13" t="s">
        <v>32</v>
      </c>
      <c r="AX293" s="13" t="s">
        <v>69</v>
      </c>
      <c r="AY293" s="171" t="s">
        <v>143</v>
      </c>
    </row>
    <row r="294" spans="2:51" s="12" customFormat="1" ht="11.25">
      <c r="B294" s="162"/>
      <c r="D294" s="158" t="s">
        <v>156</v>
      </c>
      <c r="E294" s="163" t="s">
        <v>1</v>
      </c>
      <c r="F294" s="164" t="s">
        <v>579</v>
      </c>
      <c r="H294" s="165">
        <v>3.06</v>
      </c>
      <c r="I294" s="166"/>
      <c r="L294" s="162"/>
      <c r="M294" s="167"/>
      <c r="N294" s="168"/>
      <c r="O294" s="168"/>
      <c r="P294" s="168"/>
      <c r="Q294" s="168"/>
      <c r="R294" s="168"/>
      <c r="S294" s="168"/>
      <c r="T294" s="169"/>
      <c r="AT294" s="163" t="s">
        <v>156</v>
      </c>
      <c r="AU294" s="163" t="s">
        <v>78</v>
      </c>
      <c r="AV294" s="12" t="s">
        <v>78</v>
      </c>
      <c r="AW294" s="12" t="s">
        <v>32</v>
      </c>
      <c r="AX294" s="12" t="s">
        <v>69</v>
      </c>
      <c r="AY294" s="163" t="s">
        <v>143</v>
      </c>
    </row>
    <row r="295" spans="2:51" s="13" customFormat="1" ht="11.25">
      <c r="B295" s="170"/>
      <c r="D295" s="158" t="s">
        <v>156</v>
      </c>
      <c r="E295" s="171" t="s">
        <v>1</v>
      </c>
      <c r="F295" s="172" t="s">
        <v>545</v>
      </c>
      <c r="H295" s="171" t="s">
        <v>1</v>
      </c>
      <c r="I295" s="173"/>
      <c r="L295" s="170"/>
      <c r="M295" s="174"/>
      <c r="N295" s="175"/>
      <c r="O295" s="175"/>
      <c r="P295" s="175"/>
      <c r="Q295" s="175"/>
      <c r="R295" s="175"/>
      <c r="S295" s="175"/>
      <c r="T295" s="176"/>
      <c r="AT295" s="171" t="s">
        <v>156</v>
      </c>
      <c r="AU295" s="171" t="s">
        <v>78</v>
      </c>
      <c r="AV295" s="13" t="s">
        <v>76</v>
      </c>
      <c r="AW295" s="13" t="s">
        <v>32</v>
      </c>
      <c r="AX295" s="13" t="s">
        <v>69</v>
      </c>
      <c r="AY295" s="171" t="s">
        <v>143</v>
      </c>
    </row>
    <row r="296" spans="2:51" s="12" customFormat="1" ht="11.25">
      <c r="B296" s="162"/>
      <c r="D296" s="158" t="s">
        <v>156</v>
      </c>
      <c r="E296" s="163" t="s">
        <v>1</v>
      </c>
      <c r="F296" s="164" t="s">
        <v>580</v>
      </c>
      <c r="H296" s="165">
        <v>2.835</v>
      </c>
      <c r="I296" s="166"/>
      <c r="L296" s="162"/>
      <c r="M296" s="167"/>
      <c r="N296" s="168"/>
      <c r="O296" s="168"/>
      <c r="P296" s="168"/>
      <c r="Q296" s="168"/>
      <c r="R296" s="168"/>
      <c r="S296" s="168"/>
      <c r="T296" s="169"/>
      <c r="AT296" s="163" t="s">
        <v>156</v>
      </c>
      <c r="AU296" s="163" t="s">
        <v>78</v>
      </c>
      <c r="AV296" s="12" t="s">
        <v>78</v>
      </c>
      <c r="AW296" s="12" t="s">
        <v>32</v>
      </c>
      <c r="AX296" s="12" t="s">
        <v>69</v>
      </c>
      <c r="AY296" s="163" t="s">
        <v>143</v>
      </c>
    </row>
    <row r="297" spans="2:51" s="14" customFormat="1" ht="11.25">
      <c r="B297" s="183"/>
      <c r="D297" s="158" t="s">
        <v>156</v>
      </c>
      <c r="E297" s="184" t="s">
        <v>1</v>
      </c>
      <c r="F297" s="185" t="s">
        <v>422</v>
      </c>
      <c r="H297" s="186">
        <v>5.895</v>
      </c>
      <c r="I297" s="187"/>
      <c r="L297" s="183"/>
      <c r="M297" s="188"/>
      <c r="N297" s="189"/>
      <c r="O297" s="189"/>
      <c r="P297" s="189"/>
      <c r="Q297" s="189"/>
      <c r="R297" s="189"/>
      <c r="S297" s="189"/>
      <c r="T297" s="190"/>
      <c r="AT297" s="184" t="s">
        <v>156</v>
      </c>
      <c r="AU297" s="184" t="s">
        <v>78</v>
      </c>
      <c r="AV297" s="14" t="s">
        <v>150</v>
      </c>
      <c r="AW297" s="14" t="s">
        <v>32</v>
      </c>
      <c r="AX297" s="14" t="s">
        <v>76</v>
      </c>
      <c r="AY297" s="184" t="s">
        <v>143</v>
      </c>
    </row>
    <row r="298" spans="2:65" s="1" customFormat="1" ht="16.5" customHeight="1">
      <c r="B298" s="145"/>
      <c r="C298" s="146" t="s">
        <v>581</v>
      </c>
      <c r="D298" s="146" t="s">
        <v>145</v>
      </c>
      <c r="E298" s="147" t="s">
        <v>582</v>
      </c>
      <c r="F298" s="148" t="s">
        <v>583</v>
      </c>
      <c r="G298" s="149" t="s">
        <v>222</v>
      </c>
      <c r="H298" s="150">
        <v>151.986</v>
      </c>
      <c r="I298" s="151"/>
      <c r="J298" s="152">
        <f>ROUND(I298*H298,2)</f>
        <v>0</v>
      </c>
      <c r="K298" s="148" t="s">
        <v>149</v>
      </c>
      <c r="L298" s="30"/>
      <c r="M298" s="153" t="s">
        <v>1</v>
      </c>
      <c r="N298" s="154" t="s">
        <v>40</v>
      </c>
      <c r="O298" s="49"/>
      <c r="P298" s="155">
        <f>O298*H298</f>
        <v>0</v>
      </c>
      <c r="Q298" s="155">
        <v>0.00237</v>
      </c>
      <c r="R298" s="155">
        <f>Q298*H298</f>
        <v>0.36020682</v>
      </c>
      <c r="S298" s="155">
        <v>0</v>
      </c>
      <c r="T298" s="156">
        <f>S298*H298</f>
        <v>0</v>
      </c>
      <c r="AR298" s="16" t="s">
        <v>150</v>
      </c>
      <c r="AT298" s="16" t="s">
        <v>145</v>
      </c>
      <c r="AU298" s="16" t="s">
        <v>78</v>
      </c>
      <c r="AY298" s="16" t="s">
        <v>143</v>
      </c>
      <c r="BE298" s="157">
        <f>IF(N298="základní",J298,0)</f>
        <v>0</v>
      </c>
      <c r="BF298" s="157">
        <f>IF(N298="snížená",J298,0)</f>
        <v>0</v>
      </c>
      <c r="BG298" s="157">
        <f>IF(N298="zákl. přenesená",J298,0)</f>
        <v>0</v>
      </c>
      <c r="BH298" s="157">
        <f>IF(N298="sníž. přenesená",J298,0)</f>
        <v>0</v>
      </c>
      <c r="BI298" s="157">
        <f>IF(N298="nulová",J298,0)</f>
        <v>0</v>
      </c>
      <c r="BJ298" s="16" t="s">
        <v>76</v>
      </c>
      <c r="BK298" s="157">
        <f>ROUND(I298*H298,2)</f>
        <v>0</v>
      </c>
      <c r="BL298" s="16" t="s">
        <v>150</v>
      </c>
      <c r="BM298" s="16" t="s">
        <v>584</v>
      </c>
    </row>
    <row r="299" spans="2:47" s="1" customFormat="1" ht="11.25">
      <c r="B299" s="30"/>
      <c r="D299" s="158" t="s">
        <v>152</v>
      </c>
      <c r="F299" s="159" t="s">
        <v>585</v>
      </c>
      <c r="I299" s="91"/>
      <c r="L299" s="30"/>
      <c r="M299" s="160"/>
      <c r="N299" s="49"/>
      <c r="O299" s="49"/>
      <c r="P299" s="49"/>
      <c r="Q299" s="49"/>
      <c r="R299" s="49"/>
      <c r="S299" s="49"/>
      <c r="T299" s="50"/>
      <c r="AT299" s="16" t="s">
        <v>152</v>
      </c>
      <c r="AU299" s="16" t="s">
        <v>78</v>
      </c>
    </row>
    <row r="300" spans="2:51" s="13" customFormat="1" ht="11.25">
      <c r="B300" s="170"/>
      <c r="D300" s="158" t="s">
        <v>156</v>
      </c>
      <c r="E300" s="171" t="s">
        <v>1</v>
      </c>
      <c r="F300" s="172" t="s">
        <v>543</v>
      </c>
      <c r="H300" s="171" t="s">
        <v>1</v>
      </c>
      <c r="I300" s="173"/>
      <c r="L300" s="170"/>
      <c r="M300" s="174"/>
      <c r="N300" s="175"/>
      <c r="O300" s="175"/>
      <c r="P300" s="175"/>
      <c r="Q300" s="175"/>
      <c r="R300" s="175"/>
      <c r="S300" s="175"/>
      <c r="T300" s="176"/>
      <c r="AT300" s="171" t="s">
        <v>156</v>
      </c>
      <c r="AU300" s="171" t="s">
        <v>78</v>
      </c>
      <c r="AV300" s="13" t="s">
        <v>76</v>
      </c>
      <c r="AW300" s="13" t="s">
        <v>32</v>
      </c>
      <c r="AX300" s="13" t="s">
        <v>69</v>
      </c>
      <c r="AY300" s="171" t="s">
        <v>143</v>
      </c>
    </row>
    <row r="301" spans="2:51" s="12" customFormat="1" ht="11.25">
      <c r="B301" s="162"/>
      <c r="D301" s="158" t="s">
        <v>156</v>
      </c>
      <c r="E301" s="163" t="s">
        <v>1</v>
      </c>
      <c r="F301" s="164" t="s">
        <v>586</v>
      </c>
      <c r="H301" s="165">
        <v>95.625</v>
      </c>
      <c r="I301" s="166"/>
      <c r="L301" s="162"/>
      <c r="M301" s="167"/>
      <c r="N301" s="168"/>
      <c r="O301" s="168"/>
      <c r="P301" s="168"/>
      <c r="Q301" s="168"/>
      <c r="R301" s="168"/>
      <c r="S301" s="168"/>
      <c r="T301" s="169"/>
      <c r="AT301" s="163" t="s">
        <v>156</v>
      </c>
      <c r="AU301" s="163" t="s">
        <v>78</v>
      </c>
      <c r="AV301" s="12" t="s">
        <v>78</v>
      </c>
      <c r="AW301" s="12" t="s">
        <v>32</v>
      </c>
      <c r="AX301" s="12" t="s">
        <v>69</v>
      </c>
      <c r="AY301" s="163" t="s">
        <v>143</v>
      </c>
    </row>
    <row r="302" spans="2:51" s="12" customFormat="1" ht="11.25">
      <c r="B302" s="162"/>
      <c r="D302" s="158" t="s">
        <v>156</v>
      </c>
      <c r="E302" s="163" t="s">
        <v>1</v>
      </c>
      <c r="F302" s="164" t="s">
        <v>587</v>
      </c>
      <c r="H302" s="165">
        <v>5.88</v>
      </c>
      <c r="I302" s="166"/>
      <c r="L302" s="162"/>
      <c r="M302" s="167"/>
      <c r="N302" s="168"/>
      <c r="O302" s="168"/>
      <c r="P302" s="168"/>
      <c r="Q302" s="168"/>
      <c r="R302" s="168"/>
      <c r="S302" s="168"/>
      <c r="T302" s="169"/>
      <c r="AT302" s="163" t="s">
        <v>156</v>
      </c>
      <c r="AU302" s="163" t="s">
        <v>78</v>
      </c>
      <c r="AV302" s="12" t="s">
        <v>78</v>
      </c>
      <c r="AW302" s="12" t="s">
        <v>32</v>
      </c>
      <c r="AX302" s="12" t="s">
        <v>69</v>
      </c>
      <c r="AY302" s="163" t="s">
        <v>143</v>
      </c>
    </row>
    <row r="303" spans="2:51" s="13" customFormat="1" ht="11.25">
      <c r="B303" s="170"/>
      <c r="D303" s="158" t="s">
        <v>156</v>
      </c>
      <c r="E303" s="171" t="s">
        <v>1</v>
      </c>
      <c r="F303" s="172" t="s">
        <v>545</v>
      </c>
      <c r="H303" s="171" t="s">
        <v>1</v>
      </c>
      <c r="I303" s="173"/>
      <c r="L303" s="170"/>
      <c r="M303" s="174"/>
      <c r="N303" s="175"/>
      <c r="O303" s="175"/>
      <c r="P303" s="175"/>
      <c r="Q303" s="175"/>
      <c r="R303" s="175"/>
      <c r="S303" s="175"/>
      <c r="T303" s="176"/>
      <c r="AT303" s="171" t="s">
        <v>156</v>
      </c>
      <c r="AU303" s="171" t="s">
        <v>78</v>
      </c>
      <c r="AV303" s="13" t="s">
        <v>76</v>
      </c>
      <c r="AW303" s="13" t="s">
        <v>32</v>
      </c>
      <c r="AX303" s="13" t="s">
        <v>69</v>
      </c>
      <c r="AY303" s="171" t="s">
        <v>143</v>
      </c>
    </row>
    <row r="304" spans="2:51" s="12" customFormat="1" ht="11.25">
      <c r="B304" s="162"/>
      <c r="D304" s="158" t="s">
        <v>156</v>
      </c>
      <c r="E304" s="163" t="s">
        <v>1</v>
      </c>
      <c r="F304" s="164" t="s">
        <v>588</v>
      </c>
      <c r="H304" s="165">
        <v>46.125</v>
      </c>
      <c r="I304" s="166"/>
      <c r="L304" s="162"/>
      <c r="M304" s="167"/>
      <c r="N304" s="168"/>
      <c r="O304" s="168"/>
      <c r="P304" s="168"/>
      <c r="Q304" s="168"/>
      <c r="R304" s="168"/>
      <c r="S304" s="168"/>
      <c r="T304" s="169"/>
      <c r="AT304" s="163" t="s">
        <v>156</v>
      </c>
      <c r="AU304" s="163" t="s">
        <v>78</v>
      </c>
      <c r="AV304" s="12" t="s">
        <v>78</v>
      </c>
      <c r="AW304" s="12" t="s">
        <v>32</v>
      </c>
      <c r="AX304" s="12" t="s">
        <v>69</v>
      </c>
      <c r="AY304" s="163" t="s">
        <v>143</v>
      </c>
    </row>
    <row r="305" spans="2:51" s="12" customFormat="1" ht="11.25">
      <c r="B305" s="162"/>
      <c r="D305" s="158" t="s">
        <v>156</v>
      </c>
      <c r="E305" s="163" t="s">
        <v>1</v>
      </c>
      <c r="F305" s="164" t="s">
        <v>589</v>
      </c>
      <c r="H305" s="165">
        <v>4.356</v>
      </c>
      <c r="I305" s="166"/>
      <c r="L305" s="162"/>
      <c r="M305" s="167"/>
      <c r="N305" s="168"/>
      <c r="O305" s="168"/>
      <c r="P305" s="168"/>
      <c r="Q305" s="168"/>
      <c r="R305" s="168"/>
      <c r="S305" s="168"/>
      <c r="T305" s="169"/>
      <c r="AT305" s="163" t="s">
        <v>156</v>
      </c>
      <c r="AU305" s="163" t="s">
        <v>78</v>
      </c>
      <c r="AV305" s="12" t="s">
        <v>78</v>
      </c>
      <c r="AW305" s="12" t="s">
        <v>32</v>
      </c>
      <c r="AX305" s="12" t="s">
        <v>69</v>
      </c>
      <c r="AY305" s="163" t="s">
        <v>143</v>
      </c>
    </row>
    <row r="306" spans="2:51" s="14" customFormat="1" ht="11.25">
      <c r="B306" s="183"/>
      <c r="D306" s="158" t="s">
        <v>156</v>
      </c>
      <c r="E306" s="184" t="s">
        <v>1</v>
      </c>
      <c r="F306" s="185" t="s">
        <v>422</v>
      </c>
      <c r="H306" s="186">
        <v>151.986</v>
      </c>
      <c r="I306" s="187"/>
      <c r="L306" s="183"/>
      <c r="M306" s="188"/>
      <c r="N306" s="189"/>
      <c r="O306" s="189"/>
      <c r="P306" s="189"/>
      <c r="Q306" s="189"/>
      <c r="R306" s="189"/>
      <c r="S306" s="189"/>
      <c r="T306" s="190"/>
      <c r="AT306" s="184" t="s">
        <v>156</v>
      </c>
      <c r="AU306" s="184" t="s">
        <v>78</v>
      </c>
      <c r="AV306" s="14" t="s">
        <v>150</v>
      </c>
      <c r="AW306" s="14" t="s">
        <v>32</v>
      </c>
      <c r="AX306" s="14" t="s">
        <v>76</v>
      </c>
      <c r="AY306" s="184" t="s">
        <v>143</v>
      </c>
    </row>
    <row r="307" spans="2:65" s="1" customFormat="1" ht="16.5" customHeight="1">
      <c r="B307" s="145"/>
      <c r="C307" s="146" t="s">
        <v>590</v>
      </c>
      <c r="D307" s="146" t="s">
        <v>145</v>
      </c>
      <c r="E307" s="147" t="s">
        <v>591</v>
      </c>
      <c r="F307" s="148" t="s">
        <v>592</v>
      </c>
      <c r="G307" s="149" t="s">
        <v>222</v>
      </c>
      <c r="H307" s="150">
        <v>151.986</v>
      </c>
      <c r="I307" s="151"/>
      <c r="J307" s="152">
        <f>ROUND(I307*H307,2)</f>
        <v>0</v>
      </c>
      <c r="K307" s="148" t="s">
        <v>149</v>
      </c>
      <c r="L307" s="30"/>
      <c r="M307" s="153" t="s">
        <v>1</v>
      </c>
      <c r="N307" s="154" t="s">
        <v>40</v>
      </c>
      <c r="O307" s="49"/>
      <c r="P307" s="155">
        <f>O307*H307</f>
        <v>0</v>
      </c>
      <c r="Q307" s="155">
        <v>0</v>
      </c>
      <c r="R307" s="155">
        <f>Q307*H307</f>
        <v>0</v>
      </c>
      <c r="S307" s="155">
        <v>0</v>
      </c>
      <c r="T307" s="156">
        <f>S307*H307</f>
        <v>0</v>
      </c>
      <c r="AR307" s="16" t="s">
        <v>150</v>
      </c>
      <c r="AT307" s="16" t="s">
        <v>145</v>
      </c>
      <c r="AU307" s="16" t="s">
        <v>78</v>
      </c>
      <c r="AY307" s="16" t="s">
        <v>143</v>
      </c>
      <c r="BE307" s="157">
        <f>IF(N307="základní",J307,0)</f>
        <v>0</v>
      </c>
      <c r="BF307" s="157">
        <f>IF(N307="snížená",J307,0)</f>
        <v>0</v>
      </c>
      <c r="BG307" s="157">
        <f>IF(N307="zákl. přenesená",J307,0)</f>
        <v>0</v>
      </c>
      <c r="BH307" s="157">
        <f>IF(N307="sníž. přenesená",J307,0)</f>
        <v>0</v>
      </c>
      <c r="BI307" s="157">
        <f>IF(N307="nulová",J307,0)</f>
        <v>0</v>
      </c>
      <c r="BJ307" s="16" t="s">
        <v>76</v>
      </c>
      <c r="BK307" s="157">
        <f>ROUND(I307*H307,2)</f>
        <v>0</v>
      </c>
      <c r="BL307" s="16" t="s">
        <v>150</v>
      </c>
      <c r="BM307" s="16" t="s">
        <v>593</v>
      </c>
    </row>
    <row r="308" spans="2:47" s="1" customFormat="1" ht="11.25">
      <c r="B308" s="30"/>
      <c r="D308" s="158" t="s">
        <v>152</v>
      </c>
      <c r="F308" s="159" t="s">
        <v>594</v>
      </c>
      <c r="I308" s="91"/>
      <c r="L308" s="30"/>
      <c r="M308" s="160"/>
      <c r="N308" s="49"/>
      <c r="O308" s="49"/>
      <c r="P308" s="49"/>
      <c r="Q308" s="49"/>
      <c r="R308" s="49"/>
      <c r="S308" s="49"/>
      <c r="T308" s="50"/>
      <c r="AT308" s="16" t="s">
        <v>152</v>
      </c>
      <c r="AU308" s="16" t="s">
        <v>78</v>
      </c>
    </row>
    <row r="309" spans="2:65" s="1" customFormat="1" ht="16.5" customHeight="1">
      <c r="B309" s="145"/>
      <c r="C309" s="146" t="s">
        <v>595</v>
      </c>
      <c r="D309" s="146" t="s">
        <v>145</v>
      </c>
      <c r="E309" s="147" t="s">
        <v>596</v>
      </c>
      <c r="F309" s="148" t="s">
        <v>597</v>
      </c>
      <c r="G309" s="149" t="s">
        <v>201</v>
      </c>
      <c r="H309" s="150">
        <v>1.824</v>
      </c>
      <c r="I309" s="151"/>
      <c r="J309" s="152">
        <f>ROUND(I309*H309,2)</f>
        <v>0</v>
      </c>
      <c r="K309" s="148" t="s">
        <v>149</v>
      </c>
      <c r="L309" s="30"/>
      <c r="M309" s="153" t="s">
        <v>1</v>
      </c>
      <c r="N309" s="154" t="s">
        <v>40</v>
      </c>
      <c r="O309" s="49"/>
      <c r="P309" s="155">
        <f>O309*H309</f>
        <v>0</v>
      </c>
      <c r="Q309" s="155">
        <v>1.04331</v>
      </c>
      <c r="R309" s="155">
        <f>Q309*H309</f>
        <v>1.90299744</v>
      </c>
      <c r="S309" s="155">
        <v>0</v>
      </c>
      <c r="T309" s="156">
        <f>S309*H309</f>
        <v>0</v>
      </c>
      <c r="AR309" s="16" t="s">
        <v>150</v>
      </c>
      <c r="AT309" s="16" t="s">
        <v>145</v>
      </c>
      <c r="AU309" s="16" t="s">
        <v>78</v>
      </c>
      <c r="AY309" s="16" t="s">
        <v>143</v>
      </c>
      <c r="BE309" s="157">
        <f>IF(N309="základní",J309,0)</f>
        <v>0</v>
      </c>
      <c r="BF309" s="157">
        <f>IF(N309="snížená",J309,0)</f>
        <v>0</v>
      </c>
      <c r="BG309" s="157">
        <f>IF(N309="zákl. přenesená",J309,0)</f>
        <v>0</v>
      </c>
      <c r="BH309" s="157">
        <f>IF(N309="sníž. přenesená",J309,0)</f>
        <v>0</v>
      </c>
      <c r="BI309" s="157">
        <f>IF(N309="nulová",J309,0)</f>
        <v>0</v>
      </c>
      <c r="BJ309" s="16" t="s">
        <v>76</v>
      </c>
      <c r="BK309" s="157">
        <f>ROUND(I309*H309,2)</f>
        <v>0</v>
      </c>
      <c r="BL309" s="16" t="s">
        <v>150</v>
      </c>
      <c r="BM309" s="16" t="s">
        <v>598</v>
      </c>
    </row>
    <row r="310" spans="2:47" s="1" customFormat="1" ht="11.25">
      <c r="B310" s="30"/>
      <c r="D310" s="158" t="s">
        <v>152</v>
      </c>
      <c r="F310" s="159" t="s">
        <v>599</v>
      </c>
      <c r="I310" s="91"/>
      <c r="L310" s="30"/>
      <c r="M310" s="160"/>
      <c r="N310" s="49"/>
      <c r="O310" s="49"/>
      <c r="P310" s="49"/>
      <c r="Q310" s="49"/>
      <c r="R310" s="49"/>
      <c r="S310" s="49"/>
      <c r="T310" s="50"/>
      <c r="AT310" s="16" t="s">
        <v>152</v>
      </c>
      <c r="AU310" s="16" t="s">
        <v>78</v>
      </c>
    </row>
    <row r="311" spans="2:47" s="1" customFormat="1" ht="19.5">
      <c r="B311" s="30"/>
      <c r="D311" s="158" t="s">
        <v>154</v>
      </c>
      <c r="F311" s="161" t="s">
        <v>410</v>
      </c>
      <c r="I311" s="91"/>
      <c r="L311" s="30"/>
      <c r="M311" s="160"/>
      <c r="N311" s="49"/>
      <c r="O311" s="49"/>
      <c r="P311" s="49"/>
      <c r="Q311" s="49"/>
      <c r="R311" s="49"/>
      <c r="S311" s="49"/>
      <c r="T311" s="50"/>
      <c r="AT311" s="16" t="s">
        <v>154</v>
      </c>
      <c r="AU311" s="16" t="s">
        <v>78</v>
      </c>
    </row>
    <row r="312" spans="2:51" s="13" customFormat="1" ht="11.25">
      <c r="B312" s="170"/>
      <c r="D312" s="158" t="s">
        <v>156</v>
      </c>
      <c r="E312" s="171" t="s">
        <v>1</v>
      </c>
      <c r="F312" s="172" t="s">
        <v>600</v>
      </c>
      <c r="H312" s="171" t="s">
        <v>1</v>
      </c>
      <c r="I312" s="173"/>
      <c r="L312" s="170"/>
      <c r="M312" s="174"/>
      <c r="N312" s="175"/>
      <c r="O312" s="175"/>
      <c r="P312" s="175"/>
      <c r="Q312" s="175"/>
      <c r="R312" s="175"/>
      <c r="S312" s="175"/>
      <c r="T312" s="176"/>
      <c r="AT312" s="171" t="s">
        <v>156</v>
      </c>
      <c r="AU312" s="171" t="s">
        <v>78</v>
      </c>
      <c r="AV312" s="13" t="s">
        <v>76</v>
      </c>
      <c r="AW312" s="13" t="s">
        <v>32</v>
      </c>
      <c r="AX312" s="13" t="s">
        <v>69</v>
      </c>
      <c r="AY312" s="171" t="s">
        <v>143</v>
      </c>
    </row>
    <row r="313" spans="2:51" s="13" customFormat="1" ht="11.25">
      <c r="B313" s="170"/>
      <c r="D313" s="158" t="s">
        <v>156</v>
      </c>
      <c r="E313" s="171" t="s">
        <v>1</v>
      </c>
      <c r="F313" s="172" t="s">
        <v>601</v>
      </c>
      <c r="H313" s="171" t="s">
        <v>1</v>
      </c>
      <c r="I313" s="173"/>
      <c r="L313" s="170"/>
      <c r="M313" s="174"/>
      <c r="N313" s="175"/>
      <c r="O313" s="175"/>
      <c r="P313" s="175"/>
      <c r="Q313" s="175"/>
      <c r="R313" s="175"/>
      <c r="S313" s="175"/>
      <c r="T313" s="176"/>
      <c r="AT313" s="171" t="s">
        <v>156</v>
      </c>
      <c r="AU313" s="171" t="s">
        <v>78</v>
      </c>
      <c r="AV313" s="13" t="s">
        <v>76</v>
      </c>
      <c r="AW313" s="13" t="s">
        <v>32</v>
      </c>
      <c r="AX313" s="13" t="s">
        <v>69</v>
      </c>
      <c r="AY313" s="171" t="s">
        <v>143</v>
      </c>
    </row>
    <row r="314" spans="2:51" s="12" customFormat="1" ht="11.25">
      <c r="B314" s="162"/>
      <c r="D314" s="158" t="s">
        <v>156</v>
      </c>
      <c r="E314" s="163" t="s">
        <v>1</v>
      </c>
      <c r="F314" s="164" t="s">
        <v>602</v>
      </c>
      <c r="H314" s="165">
        <v>1.824</v>
      </c>
      <c r="I314" s="166"/>
      <c r="L314" s="162"/>
      <c r="M314" s="167"/>
      <c r="N314" s="168"/>
      <c r="O314" s="168"/>
      <c r="P314" s="168"/>
      <c r="Q314" s="168"/>
      <c r="R314" s="168"/>
      <c r="S314" s="168"/>
      <c r="T314" s="169"/>
      <c r="AT314" s="163" t="s">
        <v>156</v>
      </c>
      <c r="AU314" s="163" t="s">
        <v>78</v>
      </c>
      <c r="AV314" s="12" t="s">
        <v>78</v>
      </c>
      <c r="AW314" s="12" t="s">
        <v>32</v>
      </c>
      <c r="AX314" s="12" t="s">
        <v>76</v>
      </c>
      <c r="AY314" s="163" t="s">
        <v>143</v>
      </c>
    </row>
    <row r="315" spans="2:65" s="1" customFormat="1" ht="16.5" customHeight="1">
      <c r="B315" s="145"/>
      <c r="C315" s="146" t="s">
        <v>603</v>
      </c>
      <c r="D315" s="146" t="s">
        <v>145</v>
      </c>
      <c r="E315" s="147" t="s">
        <v>604</v>
      </c>
      <c r="F315" s="148" t="s">
        <v>605</v>
      </c>
      <c r="G315" s="149" t="s">
        <v>201</v>
      </c>
      <c r="H315" s="150">
        <v>0.532</v>
      </c>
      <c r="I315" s="151"/>
      <c r="J315" s="152">
        <f>ROUND(I315*H315,2)</f>
        <v>0</v>
      </c>
      <c r="K315" s="148" t="s">
        <v>149</v>
      </c>
      <c r="L315" s="30"/>
      <c r="M315" s="153" t="s">
        <v>1</v>
      </c>
      <c r="N315" s="154" t="s">
        <v>40</v>
      </c>
      <c r="O315" s="49"/>
      <c r="P315" s="155">
        <f>O315*H315</f>
        <v>0</v>
      </c>
      <c r="Q315" s="155">
        <v>1.07636</v>
      </c>
      <c r="R315" s="155">
        <f>Q315*H315</f>
        <v>0.57262352</v>
      </c>
      <c r="S315" s="155">
        <v>0</v>
      </c>
      <c r="T315" s="156">
        <f>S315*H315</f>
        <v>0</v>
      </c>
      <c r="AR315" s="16" t="s">
        <v>150</v>
      </c>
      <c r="AT315" s="16" t="s">
        <v>145</v>
      </c>
      <c r="AU315" s="16" t="s">
        <v>78</v>
      </c>
      <c r="AY315" s="16" t="s">
        <v>143</v>
      </c>
      <c r="BE315" s="157">
        <f>IF(N315="základní",J315,0)</f>
        <v>0</v>
      </c>
      <c r="BF315" s="157">
        <f>IF(N315="snížená",J315,0)</f>
        <v>0</v>
      </c>
      <c r="BG315" s="157">
        <f>IF(N315="zákl. přenesená",J315,0)</f>
        <v>0</v>
      </c>
      <c r="BH315" s="157">
        <f>IF(N315="sníž. přenesená",J315,0)</f>
        <v>0</v>
      </c>
      <c r="BI315" s="157">
        <f>IF(N315="nulová",J315,0)</f>
        <v>0</v>
      </c>
      <c r="BJ315" s="16" t="s">
        <v>76</v>
      </c>
      <c r="BK315" s="157">
        <f>ROUND(I315*H315,2)</f>
        <v>0</v>
      </c>
      <c r="BL315" s="16" t="s">
        <v>150</v>
      </c>
      <c r="BM315" s="16" t="s">
        <v>606</v>
      </c>
    </row>
    <row r="316" spans="2:47" s="1" customFormat="1" ht="11.25">
      <c r="B316" s="30"/>
      <c r="D316" s="158" t="s">
        <v>152</v>
      </c>
      <c r="F316" s="159" t="s">
        <v>607</v>
      </c>
      <c r="I316" s="91"/>
      <c r="L316" s="30"/>
      <c r="M316" s="160"/>
      <c r="N316" s="49"/>
      <c r="O316" s="49"/>
      <c r="P316" s="49"/>
      <c r="Q316" s="49"/>
      <c r="R316" s="49"/>
      <c r="S316" s="49"/>
      <c r="T316" s="50"/>
      <c r="AT316" s="16" t="s">
        <v>152</v>
      </c>
      <c r="AU316" s="16" t="s">
        <v>78</v>
      </c>
    </row>
    <row r="317" spans="2:47" s="1" customFormat="1" ht="19.5">
      <c r="B317" s="30"/>
      <c r="D317" s="158" t="s">
        <v>154</v>
      </c>
      <c r="F317" s="161" t="s">
        <v>410</v>
      </c>
      <c r="I317" s="91"/>
      <c r="L317" s="30"/>
      <c r="M317" s="160"/>
      <c r="N317" s="49"/>
      <c r="O317" s="49"/>
      <c r="P317" s="49"/>
      <c r="Q317" s="49"/>
      <c r="R317" s="49"/>
      <c r="S317" s="49"/>
      <c r="T317" s="50"/>
      <c r="AT317" s="16" t="s">
        <v>154</v>
      </c>
      <c r="AU317" s="16" t="s">
        <v>78</v>
      </c>
    </row>
    <row r="318" spans="2:51" s="13" customFormat="1" ht="11.25">
      <c r="B318" s="170"/>
      <c r="D318" s="158" t="s">
        <v>156</v>
      </c>
      <c r="E318" s="171" t="s">
        <v>1</v>
      </c>
      <c r="F318" s="172" t="s">
        <v>608</v>
      </c>
      <c r="H318" s="171" t="s">
        <v>1</v>
      </c>
      <c r="I318" s="173"/>
      <c r="L318" s="170"/>
      <c r="M318" s="174"/>
      <c r="N318" s="175"/>
      <c r="O318" s="175"/>
      <c r="P318" s="175"/>
      <c r="Q318" s="175"/>
      <c r="R318" s="175"/>
      <c r="S318" s="175"/>
      <c r="T318" s="176"/>
      <c r="AT318" s="171" t="s">
        <v>156</v>
      </c>
      <c r="AU318" s="171" t="s">
        <v>78</v>
      </c>
      <c r="AV318" s="13" t="s">
        <v>76</v>
      </c>
      <c r="AW318" s="13" t="s">
        <v>32</v>
      </c>
      <c r="AX318" s="13" t="s">
        <v>69</v>
      </c>
      <c r="AY318" s="171" t="s">
        <v>143</v>
      </c>
    </row>
    <row r="319" spans="2:51" s="13" customFormat="1" ht="11.25">
      <c r="B319" s="170"/>
      <c r="D319" s="158" t="s">
        <v>156</v>
      </c>
      <c r="E319" s="171" t="s">
        <v>1</v>
      </c>
      <c r="F319" s="172" t="s">
        <v>601</v>
      </c>
      <c r="H319" s="171" t="s">
        <v>1</v>
      </c>
      <c r="I319" s="173"/>
      <c r="L319" s="170"/>
      <c r="M319" s="174"/>
      <c r="N319" s="175"/>
      <c r="O319" s="175"/>
      <c r="P319" s="175"/>
      <c r="Q319" s="175"/>
      <c r="R319" s="175"/>
      <c r="S319" s="175"/>
      <c r="T319" s="176"/>
      <c r="AT319" s="171" t="s">
        <v>156</v>
      </c>
      <c r="AU319" s="171" t="s">
        <v>78</v>
      </c>
      <c r="AV319" s="13" t="s">
        <v>76</v>
      </c>
      <c r="AW319" s="13" t="s">
        <v>32</v>
      </c>
      <c r="AX319" s="13" t="s">
        <v>69</v>
      </c>
      <c r="AY319" s="171" t="s">
        <v>143</v>
      </c>
    </row>
    <row r="320" spans="2:51" s="12" customFormat="1" ht="11.25">
      <c r="B320" s="162"/>
      <c r="D320" s="158" t="s">
        <v>156</v>
      </c>
      <c r="E320" s="163" t="s">
        <v>1</v>
      </c>
      <c r="F320" s="164" t="s">
        <v>609</v>
      </c>
      <c r="H320" s="165">
        <v>0.532</v>
      </c>
      <c r="I320" s="166"/>
      <c r="L320" s="162"/>
      <c r="M320" s="167"/>
      <c r="N320" s="168"/>
      <c r="O320" s="168"/>
      <c r="P320" s="168"/>
      <c r="Q320" s="168"/>
      <c r="R320" s="168"/>
      <c r="S320" s="168"/>
      <c r="T320" s="169"/>
      <c r="AT320" s="163" t="s">
        <v>156</v>
      </c>
      <c r="AU320" s="163" t="s">
        <v>78</v>
      </c>
      <c r="AV320" s="12" t="s">
        <v>78</v>
      </c>
      <c r="AW320" s="12" t="s">
        <v>32</v>
      </c>
      <c r="AX320" s="12" t="s">
        <v>76</v>
      </c>
      <c r="AY320" s="163" t="s">
        <v>143</v>
      </c>
    </row>
    <row r="321" spans="2:63" s="11" customFormat="1" ht="22.9" customHeight="1">
      <c r="B321" s="132"/>
      <c r="D321" s="133" t="s">
        <v>68</v>
      </c>
      <c r="E321" s="143" t="s">
        <v>150</v>
      </c>
      <c r="F321" s="143" t="s">
        <v>370</v>
      </c>
      <c r="I321" s="135"/>
      <c r="J321" s="144">
        <f>BK321</f>
        <v>0</v>
      </c>
      <c r="L321" s="132"/>
      <c r="M321" s="137"/>
      <c r="N321" s="138"/>
      <c r="O321" s="138"/>
      <c r="P321" s="139">
        <f>SUM(P322:P326)</f>
        <v>0</v>
      </c>
      <c r="Q321" s="138"/>
      <c r="R321" s="139">
        <f>SUM(R322:R326)</f>
        <v>0</v>
      </c>
      <c r="S321" s="138"/>
      <c r="T321" s="140">
        <f>SUM(T322:T326)</f>
        <v>0</v>
      </c>
      <c r="AR321" s="133" t="s">
        <v>76</v>
      </c>
      <c r="AT321" s="141" t="s">
        <v>68</v>
      </c>
      <c r="AU321" s="141" t="s">
        <v>76</v>
      </c>
      <c r="AY321" s="133" t="s">
        <v>143</v>
      </c>
      <c r="BK321" s="142">
        <f>SUM(BK322:BK326)</f>
        <v>0</v>
      </c>
    </row>
    <row r="322" spans="2:65" s="1" customFormat="1" ht="16.5" customHeight="1">
      <c r="B322" s="145"/>
      <c r="C322" s="146" t="s">
        <v>610</v>
      </c>
      <c r="D322" s="146" t="s">
        <v>145</v>
      </c>
      <c r="E322" s="147" t="s">
        <v>371</v>
      </c>
      <c r="F322" s="148" t="s">
        <v>372</v>
      </c>
      <c r="G322" s="149" t="s">
        <v>148</v>
      </c>
      <c r="H322" s="150">
        <v>30</v>
      </c>
      <c r="I322" s="151"/>
      <c r="J322" s="152">
        <f>ROUND(I322*H322,2)</f>
        <v>0</v>
      </c>
      <c r="K322" s="148" t="s">
        <v>1</v>
      </c>
      <c r="L322" s="30"/>
      <c r="M322" s="153" t="s">
        <v>1</v>
      </c>
      <c r="N322" s="154" t="s">
        <v>40</v>
      </c>
      <c r="O322" s="49"/>
      <c r="P322" s="155">
        <f>O322*H322</f>
        <v>0</v>
      </c>
      <c r="Q322" s="155">
        <v>0</v>
      </c>
      <c r="R322" s="155">
        <f>Q322*H322</f>
        <v>0</v>
      </c>
      <c r="S322" s="155">
        <v>0</v>
      </c>
      <c r="T322" s="156">
        <f>S322*H322</f>
        <v>0</v>
      </c>
      <c r="AR322" s="16" t="s">
        <v>150</v>
      </c>
      <c r="AT322" s="16" t="s">
        <v>145</v>
      </c>
      <c r="AU322" s="16" t="s">
        <v>78</v>
      </c>
      <c r="AY322" s="16" t="s">
        <v>143</v>
      </c>
      <c r="BE322" s="157">
        <f>IF(N322="základní",J322,0)</f>
        <v>0</v>
      </c>
      <c r="BF322" s="157">
        <f>IF(N322="snížená",J322,0)</f>
        <v>0</v>
      </c>
      <c r="BG322" s="157">
        <f>IF(N322="zákl. přenesená",J322,0)</f>
        <v>0</v>
      </c>
      <c r="BH322" s="157">
        <f>IF(N322="sníž. přenesená",J322,0)</f>
        <v>0</v>
      </c>
      <c r="BI322" s="157">
        <f>IF(N322="nulová",J322,0)</f>
        <v>0</v>
      </c>
      <c r="BJ322" s="16" t="s">
        <v>76</v>
      </c>
      <c r="BK322" s="157">
        <f>ROUND(I322*H322,2)</f>
        <v>0</v>
      </c>
      <c r="BL322" s="16" t="s">
        <v>150</v>
      </c>
      <c r="BM322" s="16" t="s">
        <v>373</v>
      </c>
    </row>
    <row r="323" spans="2:47" s="1" customFormat="1" ht="11.25">
      <c r="B323" s="30"/>
      <c r="D323" s="158" t="s">
        <v>152</v>
      </c>
      <c r="F323" s="159" t="s">
        <v>374</v>
      </c>
      <c r="I323" s="91"/>
      <c r="L323" s="30"/>
      <c r="M323" s="160"/>
      <c r="N323" s="49"/>
      <c r="O323" s="49"/>
      <c r="P323" s="49"/>
      <c r="Q323" s="49"/>
      <c r="R323" s="49"/>
      <c r="S323" s="49"/>
      <c r="T323" s="50"/>
      <c r="AT323" s="16" t="s">
        <v>152</v>
      </c>
      <c r="AU323" s="16" t="s">
        <v>78</v>
      </c>
    </row>
    <row r="324" spans="2:47" s="1" customFormat="1" ht="19.5">
      <c r="B324" s="30"/>
      <c r="D324" s="158" t="s">
        <v>154</v>
      </c>
      <c r="F324" s="161" t="s">
        <v>410</v>
      </c>
      <c r="I324" s="91"/>
      <c r="L324" s="30"/>
      <c r="M324" s="160"/>
      <c r="N324" s="49"/>
      <c r="O324" s="49"/>
      <c r="P324" s="49"/>
      <c r="Q324" s="49"/>
      <c r="R324" s="49"/>
      <c r="S324" s="49"/>
      <c r="T324" s="50"/>
      <c r="AT324" s="16" t="s">
        <v>154</v>
      </c>
      <c r="AU324" s="16" t="s">
        <v>78</v>
      </c>
    </row>
    <row r="325" spans="2:51" s="13" customFormat="1" ht="11.25">
      <c r="B325" s="170"/>
      <c r="D325" s="158" t="s">
        <v>156</v>
      </c>
      <c r="E325" s="171" t="s">
        <v>1</v>
      </c>
      <c r="F325" s="172" t="s">
        <v>611</v>
      </c>
      <c r="H325" s="171" t="s">
        <v>1</v>
      </c>
      <c r="I325" s="173"/>
      <c r="L325" s="170"/>
      <c r="M325" s="174"/>
      <c r="N325" s="175"/>
      <c r="O325" s="175"/>
      <c r="P325" s="175"/>
      <c r="Q325" s="175"/>
      <c r="R325" s="175"/>
      <c r="S325" s="175"/>
      <c r="T325" s="176"/>
      <c r="AT325" s="171" t="s">
        <v>156</v>
      </c>
      <c r="AU325" s="171" t="s">
        <v>78</v>
      </c>
      <c r="AV325" s="13" t="s">
        <v>76</v>
      </c>
      <c r="AW325" s="13" t="s">
        <v>32</v>
      </c>
      <c r="AX325" s="13" t="s">
        <v>69</v>
      </c>
      <c r="AY325" s="171" t="s">
        <v>143</v>
      </c>
    </row>
    <row r="326" spans="2:51" s="12" customFormat="1" ht="11.25">
      <c r="B326" s="162"/>
      <c r="D326" s="158" t="s">
        <v>156</v>
      </c>
      <c r="E326" s="163" t="s">
        <v>1</v>
      </c>
      <c r="F326" s="164" t="s">
        <v>612</v>
      </c>
      <c r="H326" s="165">
        <v>30</v>
      </c>
      <c r="I326" s="166"/>
      <c r="L326" s="162"/>
      <c r="M326" s="167"/>
      <c r="N326" s="168"/>
      <c r="O326" s="168"/>
      <c r="P326" s="168"/>
      <c r="Q326" s="168"/>
      <c r="R326" s="168"/>
      <c r="S326" s="168"/>
      <c r="T326" s="169"/>
      <c r="AT326" s="163" t="s">
        <v>156</v>
      </c>
      <c r="AU326" s="163" t="s">
        <v>78</v>
      </c>
      <c r="AV326" s="12" t="s">
        <v>78</v>
      </c>
      <c r="AW326" s="12" t="s">
        <v>32</v>
      </c>
      <c r="AX326" s="12" t="s">
        <v>76</v>
      </c>
      <c r="AY326" s="163" t="s">
        <v>143</v>
      </c>
    </row>
    <row r="327" spans="2:63" s="11" customFormat="1" ht="22.9" customHeight="1">
      <c r="B327" s="132"/>
      <c r="D327" s="133" t="s">
        <v>68</v>
      </c>
      <c r="E327" s="143" t="s">
        <v>188</v>
      </c>
      <c r="F327" s="143" t="s">
        <v>377</v>
      </c>
      <c r="I327" s="135"/>
      <c r="J327" s="144">
        <f>BK327</f>
        <v>0</v>
      </c>
      <c r="L327" s="132"/>
      <c r="M327" s="137"/>
      <c r="N327" s="138"/>
      <c r="O327" s="138"/>
      <c r="P327" s="139">
        <f>SUM(P328:P332)</f>
        <v>0</v>
      </c>
      <c r="Q327" s="138"/>
      <c r="R327" s="139">
        <f>SUM(R328:R332)</f>
        <v>0.34440000000000004</v>
      </c>
      <c r="S327" s="138"/>
      <c r="T327" s="140">
        <f>SUM(T328:T332)</f>
        <v>0</v>
      </c>
      <c r="AR327" s="133" t="s">
        <v>76</v>
      </c>
      <c r="AT327" s="141" t="s">
        <v>68</v>
      </c>
      <c r="AU327" s="141" t="s">
        <v>76</v>
      </c>
      <c r="AY327" s="133" t="s">
        <v>143</v>
      </c>
      <c r="BK327" s="142">
        <f>SUM(BK328:BK332)</f>
        <v>0</v>
      </c>
    </row>
    <row r="328" spans="2:65" s="1" customFormat="1" ht="16.5" customHeight="1">
      <c r="B328" s="145"/>
      <c r="C328" s="146" t="s">
        <v>613</v>
      </c>
      <c r="D328" s="146" t="s">
        <v>145</v>
      </c>
      <c r="E328" s="147" t="s">
        <v>379</v>
      </c>
      <c r="F328" s="148" t="s">
        <v>380</v>
      </c>
      <c r="G328" s="149" t="s">
        <v>381</v>
      </c>
      <c r="H328" s="150">
        <v>30</v>
      </c>
      <c r="I328" s="151"/>
      <c r="J328" s="152">
        <f>ROUND(I328*H328,2)</f>
        <v>0</v>
      </c>
      <c r="K328" s="148" t="s">
        <v>149</v>
      </c>
      <c r="L328" s="30"/>
      <c r="M328" s="153" t="s">
        <v>1</v>
      </c>
      <c r="N328" s="154" t="s">
        <v>40</v>
      </c>
      <c r="O328" s="49"/>
      <c r="P328" s="155">
        <f>O328*H328</f>
        <v>0</v>
      </c>
      <c r="Q328" s="155">
        <v>0.01148</v>
      </c>
      <c r="R328" s="155">
        <f>Q328*H328</f>
        <v>0.34440000000000004</v>
      </c>
      <c r="S328" s="155">
        <v>0</v>
      </c>
      <c r="T328" s="156">
        <f>S328*H328</f>
        <v>0</v>
      </c>
      <c r="AR328" s="16" t="s">
        <v>150</v>
      </c>
      <c r="AT328" s="16" t="s">
        <v>145</v>
      </c>
      <c r="AU328" s="16" t="s">
        <v>78</v>
      </c>
      <c r="AY328" s="16" t="s">
        <v>143</v>
      </c>
      <c r="BE328" s="157">
        <f>IF(N328="základní",J328,0)</f>
        <v>0</v>
      </c>
      <c r="BF328" s="157">
        <f>IF(N328="snížená",J328,0)</f>
        <v>0</v>
      </c>
      <c r="BG328" s="157">
        <f>IF(N328="zákl. přenesená",J328,0)</f>
        <v>0</v>
      </c>
      <c r="BH328" s="157">
        <f>IF(N328="sníž. přenesená",J328,0)</f>
        <v>0</v>
      </c>
      <c r="BI328" s="157">
        <f>IF(N328="nulová",J328,0)</f>
        <v>0</v>
      </c>
      <c r="BJ328" s="16" t="s">
        <v>76</v>
      </c>
      <c r="BK328" s="157">
        <f>ROUND(I328*H328,2)</f>
        <v>0</v>
      </c>
      <c r="BL328" s="16" t="s">
        <v>150</v>
      </c>
      <c r="BM328" s="16" t="s">
        <v>382</v>
      </c>
    </row>
    <row r="329" spans="2:47" s="1" customFormat="1" ht="19.5">
      <c r="B329" s="30"/>
      <c r="D329" s="158" t="s">
        <v>152</v>
      </c>
      <c r="F329" s="159" t="s">
        <v>383</v>
      </c>
      <c r="I329" s="91"/>
      <c r="L329" s="30"/>
      <c r="M329" s="160"/>
      <c r="N329" s="49"/>
      <c r="O329" s="49"/>
      <c r="P329" s="49"/>
      <c r="Q329" s="49"/>
      <c r="R329" s="49"/>
      <c r="S329" s="49"/>
      <c r="T329" s="50"/>
      <c r="AT329" s="16" t="s">
        <v>152</v>
      </c>
      <c r="AU329" s="16" t="s">
        <v>78</v>
      </c>
    </row>
    <row r="330" spans="2:47" s="1" customFormat="1" ht="19.5">
      <c r="B330" s="30"/>
      <c r="D330" s="158" t="s">
        <v>154</v>
      </c>
      <c r="F330" s="161" t="s">
        <v>614</v>
      </c>
      <c r="I330" s="91"/>
      <c r="L330" s="30"/>
      <c r="M330" s="160"/>
      <c r="N330" s="49"/>
      <c r="O330" s="49"/>
      <c r="P330" s="49"/>
      <c r="Q330" s="49"/>
      <c r="R330" s="49"/>
      <c r="S330" s="49"/>
      <c r="T330" s="50"/>
      <c r="AT330" s="16" t="s">
        <v>154</v>
      </c>
      <c r="AU330" s="16" t="s">
        <v>78</v>
      </c>
    </row>
    <row r="331" spans="2:51" s="13" customFormat="1" ht="11.25">
      <c r="B331" s="170"/>
      <c r="D331" s="158" t="s">
        <v>156</v>
      </c>
      <c r="E331" s="171" t="s">
        <v>1</v>
      </c>
      <c r="F331" s="172" t="s">
        <v>384</v>
      </c>
      <c r="H331" s="171" t="s">
        <v>1</v>
      </c>
      <c r="I331" s="173"/>
      <c r="L331" s="170"/>
      <c r="M331" s="174"/>
      <c r="N331" s="175"/>
      <c r="O331" s="175"/>
      <c r="P331" s="175"/>
      <c r="Q331" s="175"/>
      <c r="R331" s="175"/>
      <c r="S331" s="175"/>
      <c r="T331" s="176"/>
      <c r="AT331" s="171" t="s">
        <v>156</v>
      </c>
      <c r="AU331" s="171" t="s">
        <v>78</v>
      </c>
      <c r="AV331" s="13" t="s">
        <v>76</v>
      </c>
      <c r="AW331" s="13" t="s">
        <v>32</v>
      </c>
      <c r="AX331" s="13" t="s">
        <v>69</v>
      </c>
      <c r="AY331" s="171" t="s">
        <v>143</v>
      </c>
    </row>
    <row r="332" spans="2:51" s="12" customFormat="1" ht="11.25">
      <c r="B332" s="162"/>
      <c r="D332" s="158" t="s">
        <v>156</v>
      </c>
      <c r="E332" s="163" t="s">
        <v>1</v>
      </c>
      <c r="F332" s="164" t="s">
        <v>615</v>
      </c>
      <c r="H332" s="165">
        <v>30</v>
      </c>
      <c r="I332" s="166"/>
      <c r="L332" s="162"/>
      <c r="M332" s="167"/>
      <c r="N332" s="168"/>
      <c r="O332" s="168"/>
      <c r="P332" s="168"/>
      <c r="Q332" s="168"/>
      <c r="R332" s="168"/>
      <c r="S332" s="168"/>
      <c r="T332" s="169"/>
      <c r="AT332" s="163" t="s">
        <v>156</v>
      </c>
      <c r="AU332" s="163" t="s">
        <v>78</v>
      </c>
      <c r="AV332" s="12" t="s">
        <v>78</v>
      </c>
      <c r="AW332" s="12" t="s">
        <v>32</v>
      </c>
      <c r="AX332" s="12" t="s">
        <v>76</v>
      </c>
      <c r="AY332" s="163" t="s">
        <v>143</v>
      </c>
    </row>
    <row r="333" spans="2:63" s="11" customFormat="1" ht="22.9" customHeight="1">
      <c r="B333" s="132"/>
      <c r="D333" s="133" t="s">
        <v>68</v>
      </c>
      <c r="E333" s="143" t="s">
        <v>193</v>
      </c>
      <c r="F333" s="143" t="s">
        <v>386</v>
      </c>
      <c r="I333" s="135"/>
      <c r="J333" s="144">
        <f>BK333</f>
        <v>0</v>
      </c>
      <c r="L333" s="132"/>
      <c r="M333" s="137"/>
      <c r="N333" s="138"/>
      <c r="O333" s="138"/>
      <c r="P333" s="139">
        <f>SUM(P334:P412)</f>
        <v>0</v>
      </c>
      <c r="Q333" s="138"/>
      <c r="R333" s="139">
        <f>SUM(R334:R412)</f>
        <v>0.18328332</v>
      </c>
      <c r="S333" s="138"/>
      <c r="T333" s="140">
        <f>SUM(T334:T412)</f>
        <v>70</v>
      </c>
      <c r="AR333" s="133" t="s">
        <v>76</v>
      </c>
      <c r="AT333" s="141" t="s">
        <v>68</v>
      </c>
      <c r="AU333" s="141" t="s">
        <v>76</v>
      </c>
      <c r="AY333" s="133" t="s">
        <v>143</v>
      </c>
      <c r="BK333" s="142">
        <f>SUM(BK334:BK412)</f>
        <v>0</v>
      </c>
    </row>
    <row r="334" spans="2:65" s="1" customFormat="1" ht="16.5" customHeight="1">
      <c r="B334" s="145"/>
      <c r="C334" s="146" t="s">
        <v>616</v>
      </c>
      <c r="D334" s="146" t="s">
        <v>145</v>
      </c>
      <c r="E334" s="147" t="s">
        <v>617</v>
      </c>
      <c r="F334" s="148" t="s">
        <v>618</v>
      </c>
      <c r="G334" s="149" t="s">
        <v>619</v>
      </c>
      <c r="H334" s="150">
        <v>1</v>
      </c>
      <c r="I334" s="151"/>
      <c r="J334" s="152">
        <f>ROUND(I334*H334,2)</f>
        <v>0</v>
      </c>
      <c r="K334" s="148" t="s">
        <v>1</v>
      </c>
      <c r="L334" s="30"/>
      <c r="M334" s="153" t="s">
        <v>1</v>
      </c>
      <c r="N334" s="154" t="s">
        <v>40</v>
      </c>
      <c r="O334" s="49"/>
      <c r="P334" s="155">
        <f>O334*H334</f>
        <v>0</v>
      </c>
      <c r="Q334" s="155">
        <v>0</v>
      </c>
      <c r="R334" s="155">
        <f>Q334*H334</f>
        <v>0</v>
      </c>
      <c r="S334" s="155">
        <v>0</v>
      </c>
      <c r="T334" s="156">
        <f>S334*H334</f>
        <v>0</v>
      </c>
      <c r="AR334" s="16" t="s">
        <v>150</v>
      </c>
      <c r="AT334" s="16" t="s">
        <v>145</v>
      </c>
      <c r="AU334" s="16" t="s">
        <v>78</v>
      </c>
      <c r="AY334" s="16" t="s">
        <v>143</v>
      </c>
      <c r="BE334" s="157">
        <f>IF(N334="základní",J334,0)</f>
        <v>0</v>
      </c>
      <c r="BF334" s="157">
        <f>IF(N334="snížená",J334,0)</f>
        <v>0</v>
      </c>
      <c r="BG334" s="157">
        <f>IF(N334="zákl. přenesená",J334,0)</f>
        <v>0</v>
      </c>
      <c r="BH334" s="157">
        <f>IF(N334="sníž. přenesená",J334,0)</f>
        <v>0</v>
      </c>
      <c r="BI334" s="157">
        <f>IF(N334="nulová",J334,0)</f>
        <v>0</v>
      </c>
      <c r="BJ334" s="16" t="s">
        <v>76</v>
      </c>
      <c r="BK334" s="157">
        <f>ROUND(I334*H334,2)</f>
        <v>0</v>
      </c>
      <c r="BL334" s="16" t="s">
        <v>150</v>
      </c>
      <c r="BM334" s="16" t="s">
        <v>620</v>
      </c>
    </row>
    <row r="335" spans="2:47" s="1" customFormat="1" ht="11.25">
      <c r="B335" s="30"/>
      <c r="D335" s="158" t="s">
        <v>152</v>
      </c>
      <c r="F335" s="159" t="s">
        <v>618</v>
      </c>
      <c r="I335" s="91"/>
      <c r="L335" s="30"/>
      <c r="M335" s="160"/>
      <c r="N335" s="49"/>
      <c r="O335" s="49"/>
      <c r="P335" s="49"/>
      <c r="Q335" s="49"/>
      <c r="R335" s="49"/>
      <c r="S335" s="49"/>
      <c r="T335" s="50"/>
      <c r="AT335" s="16" t="s">
        <v>152</v>
      </c>
      <c r="AU335" s="16" t="s">
        <v>78</v>
      </c>
    </row>
    <row r="336" spans="2:65" s="1" customFormat="1" ht="22.5" customHeight="1">
      <c r="B336" s="145"/>
      <c r="C336" s="146" t="s">
        <v>621</v>
      </c>
      <c r="D336" s="146" t="s">
        <v>145</v>
      </c>
      <c r="E336" s="147" t="s">
        <v>622</v>
      </c>
      <c r="F336" s="148" t="s">
        <v>623</v>
      </c>
      <c r="G336" s="149" t="s">
        <v>350</v>
      </c>
      <c r="H336" s="150">
        <v>11</v>
      </c>
      <c r="I336" s="151"/>
      <c r="J336" s="152">
        <f>ROUND(I336*H336,2)</f>
        <v>0</v>
      </c>
      <c r="K336" s="148" t="s">
        <v>1</v>
      </c>
      <c r="L336" s="30"/>
      <c r="M336" s="153" t="s">
        <v>1</v>
      </c>
      <c r="N336" s="154" t="s">
        <v>40</v>
      </c>
      <c r="O336" s="49"/>
      <c r="P336" s="155">
        <f>O336*H336</f>
        <v>0</v>
      </c>
      <c r="Q336" s="155">
        <v>0</v>
      </c>
      <c r="R336" s="155">
        <f>Q336*H336</f>
        <v>0</v>
      </c>
      <c r="S336" s="155">
        <v>0</v>
      </c>
      <c r="T336" s="156">
        <f>S336*H336</f>
        <v>0</v>
      </c>
      <c r="AR336" s="16" t="s">
        <v>150</v>
      </c>
      <c r="AT336" s="16" t="s">
        <v>145</v>
      </c>
      <c r="AU336" s="16" t="s">
        <v>78</v>
      </c>
      <c r="AY336" s="16" t="s">
        <v>143</v>
      </c>
      <c r="BE336" s="157">
        <f>IF(N336="základní",J336,0)</f>
        <v>0</v>
      </c>
      <c r="BF336" s="157">
        <f>IF(N336="snížená",J336,0)</f>
        <v>0</v>
      </c>
      <c r="BG336" s="157">
        <f>IF(N336="zákl. přenesená",J336,0)</f>
        <v>0</v>
      </c>
      <c r="BH336" s="157">
        <f>IF(N336="sníž. přenesená",J336,0)</f>
        <v>0</v>
      </c>
      <c r="BI336" s="157">
        <f>IF(N336="nulová",J336,0)</f>
        <v>0</v>
      </c>
      <c r="BJ336" s="16" t="s">
        <v>76</v>
      </c>
      <c r="BK336" s="157">
        <f>ROUND(I336*H336,2)</f>
        <v>0</v>
      </c>
      <c r="BL336" s="16" t="s">
        <v>150</v>
      </c>
      <c r="BM336" s="16" t="s">
        <v>624</v>
      </c>
    </row>
    <row r="337" spans="2:47" s="1" customFormat="1" ht="19.5">
      <c r="B337" s="30"/>
      <c r="D337" s="158" t="s">
        <v>152</v>
      </c>
      <c r="F337" s="159" t="s">
        <v>623</v>
      </c>
      <c r="I337" s="91"/>
      <c r="L337" s="30"/>
      <c r="M337" s="160"/>
      <c r="N337" s="49"/>
      <c r="O337" s="49"/>
      <c r="P337" s="49"/>
      <c r="Q337" s="49"/>
      <c r="R337" s="49"/>
      <c r="S337" s="49"/>
      <c r="T337" s="50"/>
      <c r="AT337" s="16" t="s">
        <v>152</v>
      </c>
      <c r="AU337" s="16" t="s">
        <v>78</v>
      </c>
    </row>
    <row r="338" spans="2:47" s="1" customFormat="1" ht="19.5">
      <c r="B338" s="30"/>
      <c r="D338" s="158" t="s">
        <v>154</v>
      </c>
      <c r="F338" s="161" t="s">
        <v>410</v>
      </c>
      <c r="I338" s="91"/>
      <c r="L338" s="30"/>
      <c r="M338" s="160"/>
      <c r="N338" s="49"/>
      <c r="O338" s="49"/>
      <c r="P338" s="49"/>
      <c r="Q338" s="49"/>
      <c r="R338" s="49"/>
      <c r="S338" s="49"/>
      <c r="T338" s="50"/>
      <c r="AT338" s="16" t="s">
        <v>154</v>
      </c>
      <c r="AU338" s="16" t="s">
        <v>78</v>
      </c>
    </row>
    <row r="339" spans="2:51" s="13" customFormat="1" ht="11.25">
      <c r="B339" s="170"/>
      <c r="D339" s="158" t="s">
        <v>156</v>
      </c>
      <c r="E339" s="171" t="s">
        <v>1</v>
      </c>
      <c r="F339" s="172" t="s">
        <v>625</v>
      </c>
      <c r="H339" s="171" t="s">
        <v>1</v>
      </c>
      <c r="I339" s="173"/>
      <c r="L339" s="170"/>
      <c r="M339" s="174"/>
      <c r="N339" s="175"/>
      <c r="O339" s="175"/>
      <c r="P339" s="175"/>
      <c r="Q339" s="175"/>
      <c r="R339" s="175"/>
      <c r="S339" s="175"/>
      <c r="T339" s="176"/>
      <c r="AT339" s="171" t="s">
        <v>156</v>
      </c>
      <c r="AU339" s="171" t="s">
        <v>78</v>
      </c>
      <c r="AV339" s="13" t="s">
        <v>76</v>
      </c>
      <c r="AW339" s="13" t="s">
        <v>32</v>
      </c>
      <c r="AX339" s="13" t="s">
        <v>69</v>
      </c>
      <c r="AY339" s="171" t="s">
        <v>143</v>
      </c>
    </row>
    <row r="340" spans="2:51" s="12" customFormat="1" ht="11.25">
      <c r="B340" s="162"/>
      <c r="D340" s="158" t="s">
        <v>156</v>
      </c>
      <c r="E340" s="163" t="s">
        <v>1</v>
      </c>
      <c r="F340" s="164" t="s">
        <v>177</v>
      </c>
      <c r="H340" s="165">
        <v>6</v>
      </c>
      <c r="I340" s="166"/>
      <c r="L340" s="162"/>
      <c r="M340" s="167"/>
      <c r="N340" s="168"/>
      <c r="O340" s="168"/>
      <c r="P340" s="168"/>
      <c r="Q340" s="168"/>
      <c r="R340" s="168"/>
      <c r="S340" s="168"/>
      <c r="T340" s="169"/>
      <c r="AT340" s="163" t="s">
        <v>156</v>
      </c>
      <c r="AU340" s="163" t="s">
        <v>78</v>
      </c>
      <c r="AV340" s="12" t="s">
        <v>78</v>
      </c>
      <c r="AW340" s="12" t="s">
        <v>32</v>
      </c>
      <c r="AX340" s="12" t="s">
        <v>69</v>
      </c>
      <c r="AY340" s="163" t="s">
        <v>143</v>
      </c>
    </row>
    <row r="341" spans="2:51" s="13" customFormat="1" ht="11.25">
      <c r="B341" s="170"/>
      <c r="D341" s="158" t="s">
        <v>156</v>
      </c>
      <c r="E341" s="171" t="s">
        <v>1</v>
      </c>
      <c r="F341" s="172" t="s">
        <v>626</v>
      </c>
      <c r="H341" s="171" t="s">
        <v>1</v>
      </c>
      <c r="I341" s="173"/>
      <c r="L341" s="170"/>
      <c r="M341" s="174"/>
      <c r="N341" s="175"/>
      <c r="O341" s="175"/>
      <c r="P341" s="175"/>
      <c r="Q341" s="175"/>
      <c r="R341" s="175"/>
      <c r="S341" s="175"/>
      <c r="T341" s="176"/>
      <c r="AT341" s="171" t="s">
        <v>156</v>
      </c>
      <c r="AU341" s="171" t="s">
        <v>78</v>
      </c>
      <c r="AV341" s="13" t="s">
        <v>76</v>
      </c>
      <c r="AW341" s="13" t="s">
        <v>32</v>
      </c>
      <c r="AX341" s="13" t="s">
        <v>69</v>
      </c>
      <c r="AY341" s="171" t="s">
        <v>143</v>
      </c>
    </row>
    <row r="342" spans="2:51" s="12" customFormat="1" ht="11.25">
      <c r="B342" s="162"/>
      <c r="D342" s="158" t="s">
        <v>156</v>
      </c>
      <c r="E342" s="163" t="s">
        <v>1</v>
      </c>
      <c r="F342" s="164" t="s">
        <v>170</v>
      </c>
      <c r="H342" s="165">
        <v>5</v>
      </c>
      <c r="I342" s="166"/>
      <c r="L342" s="162"/>
      <c r="M342" s="167"/>
      <c r="N342" s="168"/>
      <c r="O342" s="168"/>
      <c r="P342" s="168"/>
      <c r="Q342" s="168"/>
      <c r="R342" s="168"/>
      <c r="S342" s="168"/>
      <c r="T342" s="169"/>
      <c r="AT342" s="163" t="s">
        <v>156</v>
      </c>
      <c r="AU342" s="163" t="s">
        <v>78</v>
      </c>
      <c r="AV342" s="12" t="s">
        <v>78</v>
      </c>
      <c r="AW342" s="12" t="s">
        <v>32</v>
      </c>
      <c r="AX342" s="12" t="s">
        <v>69</v>
      </c>
      <c r="AY342" s="163" t="s">
        <v>143</v>
      </c>
    </row>
    <row r="343" spans="2:51" s="14" customFormat="1" ht="11.25">
      <c r="B343" s="183"/>
      <c r="D343" s="158" t="s">
        <v>156</v>
      </c>
      <c r="E343" s="184" t="s">
        <v>1</v>
      </c>
      <c r="F343" s="185" t="s">
        <v>422</v>
      </c>
      <c r="H343" s="186">
        <v>11</v>
      </c>
      <c r="I343" s="187"/>
      <c r="L343" s="183"/>
      <c r="M343" s="188"/>
      <c r="N343" s="189"/>
      <c r="O343" s="189"/>
      <c r="P343" s="189"/>
      <c r="Q343" s="189"/>
      <c r="R343" s="189"/>
      <c r="S343" s="189"/>
      <c r="T343" s="190"/>
      <c r="AT343" s="184" t="s">
        <v>156</v>
      </c>
      <c r="AU343" s="184" t="s">
        <v>78</v>
      </c>
      <c r="AV343" s="14" t="s">
        <v>150</v>
      </c>
      <c r="AW343" s="14" t="s">
        <v>32</v>
      </c>
      <c r="AX343" s="14" t="s">
        <v>76</v>
      </c>
      <c r="AY343" s="184" t="s">
        <v>143</v>
      </c>
    </row>
    <row r="344" spans="2:65" s="1" customFormat="1" ht="33.75" customHeight="1">
      <c r="B344" s="145"/>
      <c r="C344" s="146" t="s">
        <v>342</v>
      </c>
      <c r="D344" s="146" t="s">
        <v>145</v>
      </c>
      <c r="E344" s="147" t="s">
        <v>627</v>
      </c>
      <c r="F344" s="148" t="s">
        <v>628</v>
      </c>
      <c r="G344" s="149" t="s">
        <v>350</v>
      </c>
      <c r="H344" s="150">
        <v>3</v>
      </c>
      <c r="I344" s="151"/>
      <c r="J344" s="152">
        <f>ROUND(I344*H344,2)</f>
        <v>0</v>
      </c>
      <c r="K344" s="148" t="s">
        <v>1</v>
      </c>
      <c r="L344" s="30"/>
      <c r="M344" s="153" t="s">
        <v>1</v>
      </c>
      <c r="N344" s="154" t="s">
        <v>40</v>
      </c>
      <c r="O344" s="49"/>
      <c r="P344" s="155">
        <f>O344*H344</f>
        <v>0</v>
      </c>
      <c r="Q344" s="155">
        <v>0</v>
      </c>
      <c r="R344" s="155">
        <f>Q344*H344</f>
        <v>0</v>
      </c>
      <c r="S344" s="155">
        <v>0</v>
      </c>
      <c r="T344" s="156">
        <f>S344*H344</f>
        <v>0</v>
      </c>
      <c r="AR344" s="16" t="s">
        <v>150</v>
      </c>
      <c r="AT344" s="16" t="s">
        <v>145</v>
      </c>
      <c r="AU344" s="16" t="s">
        <v>78</v>
      </c>
      <c r="AY344" s="16" t="s">
        <v>143</v>
      </c>
      <c r="BE344" s="157">
        <f>IF(N344="základní",J344,0)</f>
        <v>0</v>
      </c>
      <c r="BF344" s="157">
        <f>IF(N344="snížená",J344,0)</f>
        <v>0</v>
      </c>
      <c r="BG344" s="157">
        <f>IF(N344="zákl. přenesená",J344,0)</f>
        <v>0</v>
      </c>
      <c r="BH344" s="157">
        <f>IF(N344="sníž. přenesená",J344,0)</f>
        <v>0</v>
      </c>
      <c r="BI344" s="157">
        <f>IF(N344="nulová",J344,0)</f>
        <v>0</v>
      </c>
      <c r="BJ344" s="16" t="s">
        <v>76</v>
      </c>
      <c r="BK344" s="157">
        <f>ROUND(I344*H344,2)</f>
        <v>0</v>
      </c>
      <c r="BL344" s="16" t="s">
        <v>150</v>
      </c>
      <c r="BM344" s="16" t="s">
        <v>629</v>
      </c>
    </row>
    <row r="345" spans="2:47" s="1" customFormat="1" ht="29.25">
      <c r="B345" s="30"/>
      <c r="D345" s="158" t="s">
        <v>152</v>
      </c>
      <c r="F345" s="159" t="s">
        <v>630</v>
      </c>
      <c r="I345" s="91"/>
      <c r="L345" s="30"/>
      <c r="M345" s="160"/>
      <c r="N345" s="49"/>
      <c r="O345" s="49"/>
      <c r="P345" s="49"/>
      <c r="Q345" s="49"/>
      <c r="R345" s="49"/>
      <c r="S345" s="49"/>
      <c r="T345" s="50"/>
      <c r="AT345" s="16" t="s">
        <v>152</v>
      </c>
      <c r="AU345" s="16" t="s">
        <v>78</v>
      </c>
    </row>
    <row r="346" spans="2:47" s="1" customFormat="1" ht="19.5">
      <c r="B346" s="30"/>
      <c r="D346" s="158" t="s">
        <v>154</v>
      </c>
      <c r="F346" s="161" t="s">
        <v>410</v>
      </c>
      <c r="I346" s="91"/>
      <c r="L346" s="30"/>
      <c r="M346" s="160"/>
      <c r="N346" s="49"/>
      <c r="O346" s="49"/>
      <c r="P346" s="49"/>
      <c r="Q346" s="49"/>
      <c r="R346" s="49"/>
      <c r="S346" s="49"/>
      <c r="T346" s="50"/>
      <c r="AT346" s="16" t="s">
        <v>154</v>
      </c>
      <c r="AU346" s="16" t="s">
        <v>78</v>
      </c>
    </row>
    <row r="347" spans="2:51" s="12" customFormat="1" ht="11.25">
      <c r="B347" s="162"/>
      <c r="D347" s="158" t="s">
        <v>156</v>
      </c>
      <c r="E347" s="163" t="s">
        <v>1</v>
      </c>
      <c r="F347" s="164" t="s">
        <v>86</v>
      </c>
      <c r="H347" s="165">
        <v>3</v>
      </c>
      <c r="I347" s="166"/>
      <c r="L347" s="162"/>
      <c r="M347" s="167"/>
      <c r="N347" s="168"/>
      <c r="O347" s="168"/>
      <c r="P347" s="168"/>
      <c r="Q347" s="168"/>
      <c r="R347" s="168"/>
      <c r="S347" s="168"/>
      <c r="T347" s="169"/>
      <c r="AT347" s="163" t="s">
        <v>156</v>
      </c>
      <c r="AU347" s="163" t="s">
        <v>78</v>
      </c>
      <c r="AV347" s="12" t="s">
        <v>78</v>
      </c>
      <c r="AW347" s="12" t="s">
        <v>32</v>
      </c>
      <c r="AX347" s="12" t="s">
        <v>76</v>
      </c>
      <c r="AY347" s="163" t="s">
        <v>143</v>
      </c>
    </row>
    <row r="348" spans="2:65" s="1" customFormat="1" ht="33.75" customHeight="1">
      <c r="B348" s="145"/>
      <c r="C348" s="146" t="s">
        <v>631</v>
      </c>
      <c r="D348" s="146" t="s">
        <v>145</v>
      </c>
      <c r="E348" s="147" t="s">
        <v>632</v>
      </c>
      <c r="F348" s="148" t="s">
        <v>633</v>
      </c>
      <c r="G348" s="149" t="s">
        <v>350</v>
      </c>
      <c r="H348" s="150">
        <v>1</v>
      </c>
      <c r="I348" s="151"/>
      <c r="J348" s="152">
        <f>ROUND(I348*H348,2)</f>
        <v>0</v>
      </c>
      <c r="K348" s="148" t="s">
        <v>1</v>
      </c>
      <c r="L348" s="30"/>
      <c r="M348" s="153" t="s">
        <v>1</v>
      </c>
      <c r="N348" s="154" t="s">
        <v>40</v>
      </c>
      <c r="O348" s="49"/>
      <c r="P348" s="155">
        <f>O348*H348</f>
        <v>0</v>
      </c>
      <c r="Q348" s="155">
        <v>0</v>
      </c>
      <c r="R348" s="155">
        <f>Q348*H348</f>
        <v>0</v>
      </c>
      <c r="S348" s="155">
        <v>0</v>
      </c>
      <c r="T348" s="156">
        <f>S348*H348</f>
        <v>0</v>
      </c>
      <c r="AR348" s="16" t="s">
        <v>150</v>
      </c>
      <c r="AT348" s="16" t="s">
        <v>145</v>
      </c>
      <c r="AU348" s="16" t="s">
        <v>78</v>
      </c>
      <c r="AY348" s="16" t="s">
        <v>143</v>
      </c>
      <c r="BE348" s="157">
        <f>IF(N348="základní",J348,0)</f>
        <v>0</v>
      </c>
      <c r="BF348" s="157">
        <f>IF(N348="snížená",J348,0)</f>
        <v>0</v>
      </c>
      <c r="BG348" s="157">
        <f>IF(N348="zákl. přenesená",J348,0)</f>
        <v>0</v>
      </c>
      <c r="BH348" s="157">
        <f>IF(N348="sníž. přenesená",J348,0)</f>
        <v>0</v>
      </c>
      <c r="BI348" s="157">
        <f>IF(N348="nulová",J348,0)</f>
        <v>0</v>
      </c>
      <c r="BJ348" s="16" t="s">
        <v>76</v>
      </c>
      <c r="BK348" s="157">
        <f>ROUND(I348*H348,2)</f>
        <v>0</v>
      </c>
      <c r="BL348" s="16" t="s">
        <v>150</v>
      </c>
      <c r="BM348" s="16" t="s">
        <v>634</v>
      </c>
    </row>
    <row r="349" spans="2:47" s="1" customFormat="1" ht="29.25">
      <c r="B349" s="30"/>
      <c r="D349" s="158" t="s">
        <v>152</v>
      </c>
      <c r="F349" s="159" t="s">
        <v>635</v>
      </c>
      <c r="I349" s="91"/>
      <c r="L349" s="30"/>
      <c r="M349" s="160"/>
      <c r="N349" s="49"/>
      <c r="O349" s="49"/>
      <c r="P349" s="49"/>
      <c r="Q349" s="49"/>
      <c r="R349" s="49"/>
      <c r="S349" s="49"/>
      <c r="T349" s="50"/>
      <c r="AT349" s="16" t="s">
        <v>152</v>
      </c>
      <c r="AU349" s="16" t="s">
        <v>78</v>
      </c>
    </row>
    <row r="350" spans="2:47" s="1" customFormat="1" ht="19.5">
      <c r="B350" s="30"/>
      <c r="D350" s="158" t="s">
        <v>154</v>
      </c>
      <c r="F350" s="161" t="s">
        <v>410</v>
      </c>
      <c r="I350" s="91"/>
      <c r="L350" s="30"/>
      <c r="M350" s="160"/>
      <c r="N350" s="49"/>
      <c r="O350" s="49"/>
      <c r="P350" s="49"/>
      <c r="Q350" s="49"/>
      <c r="R350" s="49"/>
      <c r="S350" s="49"/>
      <c r="T350" s="50"/>
      <c r="AT350" s="16" t="s">
        <v>154</v>
      </c>
      <c r="AU350" s="16" t="s">
        <v>78</v>
      </c>
    </row>
    <row r="351" spans="2:51" s="12" customFormat="1" ht="11.25">
      <c r="B351" s="162"/>
      <c r="D351" s="158" t="s">
        <v>156</v>
      </c>
      <c r="E351" s="163" t="s">
        <v>1</v>
      </c>
      <c r="F351" s="164" t="s">
        <v>76</v>
      </c>
      <c r="H351" s="165">
        <v>1</v>
      </c>
      <c r="I351" s="166"/>
      <c r="L351" s="162"/>
      <c r="M351" s="167"/>
      <c r="N351" s="168"/>
      <c r="O351" s="168"/>
      <c r="P351" s="168"/>
      <c r="Q351" s="168"/>
      <c r="R351" s="168"/>
      <c r="S351" s="168"/>
      <c r="T351" s="169"/>
      <c r="AT351" s="163" t="s">
        <v>156</v>
      </c>
      <c r="AU351" s="163" t="s">
        <v>78</v>
      </c>
      <c r="AV351" s="12" t="s">
        <v>78</v>
      </c>
      <c r="AW351" s="12" t="s">
        <v>32</v>
      </c>
      <c r="AX351" s="12" t="s">
        <v>76</v>
      </c>
      <c r="AY351" s="163" t="s">
        <v>143</v>
      </c>
    </row>
    <row r="352" spans="2:65" s="1" customFormat="1" ht="33.75" customHeight="1">
      <c r="B352" s="145"/>
      <c r="C352" s="146" t="s">
        <v>636</v>
      </c>
      <c r="D352" s="146" t="s">
        <v>145</v>
      </c>
      <c r="E352" s="147" t="s">
        <v>637</v>
      </c>
      <c r="F352" s="148" t="s">
        <v>638</v>
      </c>
      <c r="G352" s="149" t="s">
        <v>350</v>
      </c>
      <c r="H352" s="150">
        <v>1</v>
      </c>
      <c r="I352" s="151"/>
      <c r="J352" s="152">
        <f>ROUND(I352*H352,2)</f>
        <v>0</v>
      </c>
      <c r="K352" s="148" t="s">
        <v>1</v>
      </c>
      <c r="L352" s="30"/>
      <c r="M352" s="153" t="s">
        <v>1</v>
      </c>
      <c r="N352" s="154" t="s">
        <v>40</v>
      </c>
      <c r="O352" s="49"/>
      <c r="P352" s="155">
        <f>O352*H352</f>
        <v>0</v>
      </c>
      <c r="Q352" s="155">
        <v>0</v>
      </c>
      <c r="R352" s="155">
        <f>Q352*H352</f>
        <v>0</v>
      </c>
      <c r="S352" s="155">
        <v>0</v>
      </c>
      <c r="T352" s="156">
        <f>S352*H352</f>
        <v>0</v>
      </c>
      <c r="AR352" s="16" t="s">
        <v>150</v>
      </c>
      <c r="AT352" s="16" t="s">
        <v>145</v>
      </c>
      <c r="AU352" s="16" t="s">
        <v>78</v>
      </c>
      <c r="AY352" s="16" t="s">
        <v>143</v>
      </c>
      <c r="BE352" s="157">
        <f>IF(N352="základní",J352,0)</f>
        <v>0</v>
      </c>
      <c r="BF352" s="157">
        <f>IF(N352="snížená",J352,0)</f>
        <v>0</v>
      </c>
      <c r="BG352" s="157">
        <f>IF(N352="zákl. přenesená",J352,0)</f>
        <v>0</v>
      </c>
      <c r="BH352" s="157">
        <f>IF(N352="sníž. přenesená",J352,0)</f>
        <v>0</v>
      </c>
      <c r="BI352" s="157">
        <f>IF(N352="nulová",J352,0)</f>
        <v>0</v>
      </c>
      <c r="BJ352" s="16" t="s">
        <v>76</v>
      </c>
      <c r="BK352" s="157">
        <f>ROUND(I352*H352,2)</f>
        <v>0</v>
      </c>
      <c r="BL352" s="16" t="s">
        <v>150</v>
      </c>
      <c r="BM352" s="16" t="s">
        <v>639</v>
      </c>
    </row>
    <row r="353" spans="2:47" s="1" customFormat="1" ht="29.25">
      <c r="B353" s="30"/>
      <c r="D353" s="158" t="s">
        <v>152</v>
      </c>
      <c r="F353" s="159" t="s">
        <v>640</v>
      </c>
      <c r="I353" s="91"/>
      <c r="L353" s="30"/>
      <c r="M353" s="160"/>
      <c r="N353" s="49"/>
      <c r="O353" s="49"/>
      <c r="P353" s="49"/>
      <c r="Q353" s="49"/>
      <c r="R353" s="49"/>
      <c r="S353" s="49"/>
      <c r="T353" s="50"/>
      <c r="AT353" s="16" t="s">
        <v>152</v>
      </c>
      <c r="AU353" s="16" t="s">
        <v>78</v>
      </c>
    </row>
    <row r="354" spans="2:47" s="1" customFormat="1" ht="19.5">
      <c r="B354" s="30"/>
      <c r="D354" s="158" t="s">
        <v>154</v>
      </c>
      <c r="F354" s="161" t="s">
        <v>410</v>
      </c>
      <c r="I354" s="91"/>
      <c r="L354" s="30"/>
      <c r="M354" s="160"/>
      <c r="N354" s="49"/>
      <c r="O354" s="49"/>
      <c r="P354" s="49"/>
      <c r="Q354" s="49"/>
      <c r="R354" s="49"/>
      <c r="S354" s="49"/>
      <c r="T354" s="50"/>
      <c r="AT354" s="16" t="s">
        <v>154</v>
      </c>
      <c r="AU354" s="16" t="s">
        <v>78</v>
      </c>
    </row>
    <row r="355" spans="2:51" s="12" customFormat="1" ht="11.25">
      <c r="B355" s="162"/>
      <c r="D355" s="158" t="s">
        <v>156</v>
      </c>
      <c r="E355" s="163" t="s">
        <v>1</v>
      </c>
      <c r="F355" s="164" t="s">
        <v>76</v>
      </c>
      <c r="H355" s="165">
        <v>1</v>
      </c>
      <c r="I355" s="166"/>
      <c r="L355" s="162"/>
      <c r="M355" s="167"/>
      <c r="N355" s="168"/>
      <c r="O355" s="168"/>
      <c r="P355" s="168"/>
      <c r="Q355" s="168"/>
      <c r="R355" s="168"/>
      <c r="S355" s="168"/>
      <c r="T355" s="169"/>
      <c r="AT355" s="163" t="s">
        <v>156</v>
      </c>
      <c r="AU355" s="163" t="s">
        <v>78</v>
      </c>
      <c r="AV355" s="12" t="s">
        <v>78</v>
      </c>
      <c r="AW355" s="12" t="s">
        <v>32</v>
      </c>
      <c r="AX355" s="12" t="s">
        <v>76</v>
      </c>
      <c r="AY355" s="163" t="s">
        <v>143</v>
      </c>
    </row>
    <row r="356" spans="2:65" s="1" customFormat="1" ht="33.75" customHeight="1">
      <c r="B356" s="145"/>
      <c r="C356" s="146" t="s">
        <v>641</v>
      </c>
      <c r="D356" s="146" t="s">
        <v>145</v>
      </c>
      <c r="E356" s="147" t="s">
        <v>642</v>
      </c>
      <c r="F356" s="148" t="s">
        <v>643</v>
      </c>
      <c r="G356" s="149" t="s">
        <v>350</v>
      </c>
      <c r="H356" s="150">
        <v>1</v>
      </c>
      <c r="I356" s="151"/>
      <c r="J356" s="152">
        <f>ROUND(I356*H356,2)</f>
        <v>0</v>
      </c>
      <c r="K356" s="148" t="s">
        <v>1</v>
      </c>
      <c r="L356" s="30"/>
      <c r="M356" s="153" t="s">
        <v>1</v>
      </c>
      <c r="N356" s="154" t="s">
        <v>40</v>
      </c>
      <c r="O356" s="49"/>
      <c r="P356" s="155">
        <f>O356*H356</f>
        <v>0</v>
      </c>
      <c r="Q356" s="155">
        <v>0</v>
      </c>
      <c r="R356" s="155">
        <f>Q356*H356</f>
        <v>0</v>
      </c>
      <c r="S356" s="155">
        <v>0</v>
      </c>
      <c r="T356" s="156">
        <f>S356*H356</f>
        <v>0</v>
      </c>
      <c r="AR356" s="16" t="s">
        <v>150</v>
      </c>
      <c r="AT356" s="16" t="s">
        <v>145</v>
      </c>
      <c r="AU356" s="16" t="s">
        <v>78</v>
      </c>
      <c r="AY356" s="16" t="s">
        <v>143</v>
      </c>
      <c r="BE356" s="157">
        <f>IF(N356="základní",J356,0)</f>
        <v>0</v>
      </c>
      <c r="BF356" s="157">
        <f>IF(N356="snížená",J356,0)</f>
        <v>0</v>
      </c>
      <c r="BG356" s="157">
        <f>IF(N356="zákl. přenesená",J356,0)</f>
        <v>0</v>
      </c>
      <c r="BH356" s="157">
        <f>IF(N356="sníž. přenesená",J356,0)</f>
        <v>0</v>
      </c>
      <c r="BI356" s="157">
        <f>IF(N356="nulová",J356,0)</f>
        <v>0</v>
      </c>
      <c r="BJ356" s="16" t="s">
        <v>76</v>
      </c>
      <c r="BK356" s="157">
        <f>ROUND(I356*H356,2)</f>
        <v>0</v>
      </c>
      <c r="BL356" s="16" t="s">
        <v>150</v>
      </c>
      <c r="BM356" s="16" t="s">
        <v>644</v>
      </c>
    </row>
    <row r="357" spans="2:47" s="1" customFormat="1" ht="29.25">
      <c r="B357" s="30"/>
      <c r="D357" s="158" t="s">
        <v>152</v>
      </c>
      <c r="F357" s="159" t="s">
        <v>645</v>
      </c>
      <c r="I357" s="91"/>
      <c r="L357" s="30"/>
      <c r="M357" s="160"/>
      <c r="N357" s="49"/>
      <c r="O357" s="49"/>
      <c r="P357" s="49"/>
      <c r="Q357" s="49"/>
      <c r="R357" s="49"/>
      <c r="S357" s="49"/>
      <c r="T357" s="50"/>
      <c r="AT357" s="16" t="s">
        <v>152</v>
      </c>
      <c r="AU357" s="16" t="s">
        <v>78</v>
      </c>
    </row>
    <row r="358" spans="2:47" s="1" customFormat="1" ht="19.5">
      <c r="B358" s="30"/>
      <c r="D358" s="158" t="s">
        <v>154</v>
      </c>
      <c r="F358" s="161" t="s">
        <v>410</v>
      </c>
      <c r="I358" s="91"/>
      <c r="L358" s="30"/>
      <c r="M358" s="160"/>
      <c r="N358" s="49"/>
      <c r="O358" s="49"/>
      <c r="P358" s="49"/>
      <c r="Q358" s="49"/>
      <c r="R358" s="49"/>
      <c r="S358" s="49"/>
      <c r="T358" s="50"/>
      <c r="AT358" s="16" t="s">
        <v>154</v>
      </c>
      <c r="AU358" s="16" t="s">
        <v>78</v>
      </c>
    </row>
    <row r="359" spans="2:51" s="12" customFormat="1" ht="11.25">
      <c r="B359" s="162"/>
      <c r="D359" s="158" t="s">
        <v>156</v>
      </c>
      <c r="E359" s="163" t="s">
        <v>1</v>
      </c>
      <c r="F359" s="164" t="s">
        <v>76</v>
      </c>
      <c r="H359" s="165">
        <v>1</v>
      </c>
      <c r="I359" s="166"/>
      <c r="L359" s="162"/>
      <c r="M359" s="167"/>
      <c r="N359" s="168"/>
      <c r="O359" s="168"/>
      <c r="P359" s="168"/>
      <c r="Q359" s="168"/>
      <c r="R359" s="168"/>
      <c r="S359" s="168"/>
      <c r="T359" s="169"/>
      <c r="AT359" s="163" t="s">
        <v>156</v>
      </c>
      <c r="AU359" s="163" t="s">
        <v>78</v>
      </c>
      <c r="AV359" s="12" t="s">
        <v>78</v>
      </c>
      <c r="AW359" s="12" t="s">
        <v>32</v>
      </c>
      <c r="AX359" s="12" t="s">
        <v>76</v>
      </c>
      <c r="AY359" s="163" t="s">
        <v>143</v>
      </c>
    </row>
    <row r="360" spans="2:65" s="1" customFormat="1" ht="22.5" customHeight="1">
      <c r="B360" s="145"/>
      <c r="C360" s="146" t="s">
        <v>646</v>
      </c>
      <c r="D360" s="146" t="s">
        <v>145</v>
      </c>
      <c r="E360" s="147" t="s">
        <v>647</v>
      </c>
      <c r="F360" s="148" t="s">
        <v>648</v>
      </c>
      <c r="G360" s="149" t="s">
        <v>381</v>
      </c>
      <c r="H360" s="150">
        <v>57.83</v>
      </c>
      <c r="I360" s="151"/>
      <c r="J360" s="152">
        <f>ROUND(I360*H360,2)</f>
        <v>0</v>
      </c>
      <c r="K360" s="148" t="s">
        <v>1</v>
      </c>
      <c r="L360" s="30"/>
      <c r="M360" s="153" t="s">
        <v>1</v>
      </c>
      <c r="N360" s="154" t="s">
        <v>40</v>
      </c>
      <c r="O360" s="49"/>
      <c r="P360" s="155">
        <f>O360*H360</f>
        <v>0</v>
      </c>
      <c r="Q360" s="155">
        <v>0</v>
      </c>
      <c r="R360" s="155">
        <f>Q360*H360</f>
        <v>0</v>
      </c>
      <c r="S360" s="155">
        <v>0</v>
      </c>
      <c r="T360" s="156">
        <f>S360*H360</f>
        <v>0</v>
      </c>
      <c r="AR360" s="16" t="s">
        <v>150</v>
      </c>
      <c r="AT360" s="16" t="s">
        <v>145</v>
      </c>
      <c r="AU360" s="16" t="s">
        <v>78</v>
      </c>
      <c r="AY360" s="16" t="s">
        <v>143</v>
      </c>
      <c r="BE360" s="157">
        <f>IF(N360="základní",J360,0)</f>
        <v>0</v>
      </c>
      <c r="BF360" s="157">
        <f>IF(N360="snížená",J360,0)</f>
        <v>0</v>
      </c>
      <c r="BG360" s="157">
        <f>IF(N360="zákl. přenesená",J360,0)</f>
        <v>0</v>
      </c>
      <c r="BH360" s="157">
        <f>IF(N360="sníž. přenesená",J360,0)</f>
        <v>0</v>
      </c>
      <c r="BI360" s="157">
        <f>IF(N360="nulová",J360,0)</f>
        <v>0</v>
      </c>
      <c r="BJ360" s="16" t="s">
        <v>76</v>
      </c>
      <c r="BK360" s="157">
        <f>ROUND(I360*H360,2)</f>
        <v>0</v>
      </c>
      <c r="BL360" s="16" t="s">
        <v>150</v>
      </c>
      <c r="BM360" s="16" t="s">
        <v>649</v>
      </c>
    </row>
    <row r="361" spans="2:47" s="1" customFormat="1" ht="19.5">
      <c r="B361" s="30"/>
      <c r="D361" s="158" t="s">
        <v>152</v>
      </c>
      <c r="F361" s="159" t="s">
        <v>648</v>
      </c>
      <c r="I361" s="91"/>
      <c r="L361" s="30"/>
      <c r="M361" s="160"/>
      <c r="N361" s="49"/>
      <c r="O361" s="49"/>
      <c r="P361" s="49"/>
      <c r="Q361" s="49"/>
      <c r="R361" s="49"/>
      <c r="S361" s="49"/>
      <c r="T361" s="50"/>
      <c r="AT361" s="16" t="s">
        <v>152</v>
      </c>
      <c r="AU361" s="16" t="s">
        <v>78</v>
      </c>
    </row>
    <row r="362" spans="2:47" s="1" customFormat="1" ht="19.5">
      <c r="B362" s="30"/>
      <c r="D362" s="158" t="s">
        <v>154</v>
      </c>
      <c r="F362" s="161" t="s">
        <v>410</v>
      </c>
      <c r="I362" s="91"/>
      <c r="L362" s="30"/>
      <c r="M362" s="160"/>
      <c r="N362" s="49"/>
      <c r="O362" s="49"/>
      <c r="P362" s="49"/>
      <c r="Q362" s="49"/>
      <c r="R362" s="49"/>
      <c r="S362" s="49"/>
      <c r="T362" s="50"/>
      <c r="AT362" s="16" t="s">
        <v>154</v>
      </c>
      <c r="AU362" s="16" t="s">
        <v>78</v>
      </c>
    </row>
    <row r="363" spans="2:51" s="13" customFormat="1" ht="11.25">
      <c r="B363" s="170"/>
      <c r="D363" s="158" t="s">
        <v>156</v>
      </c>
      <c r="E363" s="171" t="s">
        <v>1</v>
      </c>
      <c r="F363" s="172" t="s">
        <v>625</v>
      </c>
      <c r="H363" s="171" t="s">
        <v>1</v>
      </c>
      <c r="I363" s="173"/>
      <c r="L363" s="170"/>
      <c r="M363" s="174"/>
      <c r="N363" s="175"/>
      <c r="O363" s="175"/>
      <c r="P363" s="175"/>
      <c r="Q363" s="175"/>
      <c r="R363" s="175"/>
      <c r="S363" s="175"/>
      <c r="T363" s="176"/>
      <c r="AT363" s="171" t="s">
        <v>156</v>
      </c>
      <c r="AU363" s="171" t="s">
        <v>78</v>
      </c>
      <c r="AV363" s="13" t="s">
        <v>76</v>
      </c>
      <c r="AW363" s="13" t="s">
        <v>32</v>
      </c>
      <c r="AX363" s="13" t="s">
        <v>69</v>
      </c>
      <c r="AY363" s="171" t="s">
        <v>143</v>
      </c>
    </row>
    <row r="364" spans="2:51" s="12" customFormat="1" ht="11.25">
      <c r="B364" s="162"/>
      <c r="D364" s="158" t="s">
        <v>156</v>
      </c>
      <c r="E364" s="163" t="s">
        <v>1</v>
      </c>
      <c r="F364" s="164" t="s">
        <v>650</v>
      </c>
      <c r="H364" s="165">
        <v>23.45</v>
      </c>
      <c r="I364" s="166"/>
      <c r="L364" s="162"/>
      <c r="M364" s="167"/>
      <c r="N364" s="168"/>
      <c r="O364" s="168"/>
      <c r="P364" s="168"/>
      <c r="Q364" s="168"/>
      <c r="R364" s="168"/>
      <c r="S364" s="168"/>
      <c r="T364" s="169"/>
      <c r="AT364" s="163" t="s">
        <v>156</v>
      </c>
      <c r="AU364" s="163" t="s">
        <v>78</v>
      </c>
      <c r="AV364" s="12" t="s">
        <v>78</v>
      </c>
      <c r="AW364" s="12" t="s">
        <v>32</v>
      </c>
      <c r="AX364" s="12" t="s">
        <v>69</v>
      </c>
      <c r="AY364" s="163" t="s">
        <v>143</v>
      </c>
    </row>
    <row r="365" spans="2:51" s="13" customFormat="1" ht="11.25">
      <c r="B365" s="170"/>
      <c r="D365" s="158" t="s">
        <v>156</v>
      </c>
      <c r="E365" s="171" t="s">
        <v>1</v>
      </c>
      <c r="F365" s="172" t="s">
        <v>626</v>
      </c>
      <c r="H365" s="171" t="s">
        <v>1</v>
      </c>
      <c r="I365" s="173"/>
      <c r="L365" s="170"/>
      <c r="M365" s="174"/>
      <c r="N365" s="175"/>
      <c r="O365" s="175"/>
      <c r="P365" s="175"/>
      <c r="Q365" s="175"/>
      <c r="R365" s="175"/>
      <c r="S365" s="175"/>
      <c r="T365" s="176"/>
      <c r="AT365" s="171" t="s">
        <v>156</v>
      </c>
      <c r="AU365" s="171" t="s">
        <v>78</v>
      </c>
      <c r="AV365" s="13" t="s">
        <v>76</v>
      </c>
      <c r="AW365" s="13" t="s">
        <v>32</v>
      </c>
      <c r="AX365" s="13" t="s">
        <v>69</v>
      </c>
      <c r="AY365" s="171" t="s">
        <v>143</v>
      </c>
    </row>
    <row r="366" spans="2:51" s="12" customFormat="1" ht="11.25">
      <c r="B366" s="162"/>
      <c r="D366" s="158" t="s">
        <v>156</v>
      </c>
      <c r="E366" s="163" t="s">
        <v>1</v>
      </c>
      <c r="F366" s="164" t="s">
        <v>651</v>
      </c>
      <c r="H366" s="165">
        <v>11.88</v>
      </c>
      <c r="I366" s="166"/>
      <c r="L366" s="162"/>
      <c r="M366" s="167"/>
      <c r="N366" s="168"/>
      <c r="O366" s="168"/>
      <c r="P366" s="168"/>
      <c r="Q366" s="168"/>
      <c r="R366" s="168"/>
      <c r="S366" s="168"/>
      <c r="T366" s="169"/>
      <c r="AT366" s="163" t="s">
        <v>156</v>
      </c>
      <c r="AU366" s="163" t="s">
        <v>78</v>
      </c>
      <c r="AV366" s="12" t="s">
        <v>78</v>
      </c>
      <c r="AW366" s="12" t="s">
        <v>32</v>
      </c>
      <c r="AX366" s="12" t="s">
        <v>69</v>
      </c>
      <c r="AY366" s="163" t="s">
        <v>143</v>
      </c>
    </row>
    <row r="367" spans="2:51" s="12" customFormat="1" ht="11.25">
      <c r="B367" s="162"/>
      <c r="D367" s="158" t="s">
        <v>156</v>
      </c>
      <c r="E367" s="163" t="s">
        <v>1</v>
      </c>
      <c r="F367" s="164" t="s">
        <v>652</v>
      </c>
      <c r="H367" s="165">
        <v>22.5</v>
      </c>
      <c r="I367" s="166"/>
      <c r="L367" s="162"/>
      <c r="M367" s="167"/>
      <c r="N367" s="168"/>
      <c r="O367" s="168"/>
      <c r="P367" s="168"/>
      <c r="Q367" s="168"/>
      <c r="R367" s="168"/>
      <c r="S367" s="168"/>
      <c r="T367" s="169"/>
      <c r="AT367" s="163" t="s">
        <v>156</v>
      </c>
      <c r="AU367" s="163" t="s">
        <v>78</v>
      </c>
      <c r="AV367" s="12" t="s">
        <v>78</v>
      </c>
      <c r="AW367" s="12" t="s">
        <v>32</v>
      </c>
      <c r="AX367" s="12" t="s">
        <v>69</v>
      </c>
      <c r="AY367" s="163" t="s">
        <v>143</v>
      </c>
    </row>
    <row r="368" spans="2:51" s="14" customFormat="1" ht="11.25">
      <c r="B368" s="183"/>
      <c r="D368" s="158" t="s">
        <v>156</v>
      </c>
      <c r="E368" s="184" t="s">
        <v>1</v>
      </c>
      <c r="F368" s="185" t="s">
        <v>422</v>
      </c>
      <c r="H368" s="186">
        <v>57.83</v>
      </c>
      <c r="I368" s="187"/>
      <c r="L368" s="183"/>
      <c r="M368" s="188"/>
      <c r="N368" s="189"/>
      <c r="O368" s="189"/>
      <c r="P368" s="189"/>
      <c r="Q368" s="189"/>
      <c r="R368" s="189"/>
      <c r="S368" s="189"/>
      <c r="T368" s="190"/>
      <c r="AT368" s="184" t="s">
        <v>156</v>
      </c>
      <c r="AU368" s="184" t="s">
        <v>78</v>
      </c>
      <c r="AV368" s="14" t="s">
        <v>150</v>
      </c>
      <c r="AW368" s="14" t="s">
        <v>32</v>
      </c>
      <c r="AX368" s="14" t="s">
        <v>76</v>
      </c>
      <c r="AY368" s="184" t="s">
        <v>143</v>
      </c>
    </row>
    <row r="369" spans="2:65" s="1" customFormat="1" ht="16.5" customHeight="1">
      <c r="B369" s="145"/>
      <c r="C369" s="146" t="s">
        <v>653</v>
      </c>
      <c r="D369" s="146" t="s">
        <v>145</v>
      </c>
      <c r="E369" s="147" t="s">
        <v>654</v>
      </c>
      <c r="F369" s="148" t="s">
        <v>655</v>
      </c>
      <c r="G369" s="149" t="s">
        <v>222</v>
      </c>
      <c r="H369" s="150">
        <v>13.164</v>
      </c>
      <c r="I369" s="151"/>
      <c r="J369" s="152">
        <f>ROUND(I369*H369,2)</f>
        <v>0</v>
      </c>
      <c r="K369" s="148" t="s">
        <v>149</v>
      </c>
      <c r="L369" s="30"/>
      <c r="M369" s="153" t="s">
        <v>1</v>
      </c>
      <c r="N369" s="154" t="s">
        <v>40</v>
      </c>
      <c r="O369" s="49"/>
      <c r="P369" s="155">
        <f>O369*H369</f>
        <v>0</v>
      </c>
      <c r="Q369" s="155">
        <v>0.00063</v>
      </c>
      <c r="R369" s="155">
        <f>Q369*H369</f>
        <v>0.00829332</v>
      </c>
      <c r="S369" s="155">
        <v>0</v>
      </c>
      <c r="T369" s="156">
        <f>S369*H369</f>
        <v>0</v>
      </c>
      <c r="AR369" s="16" t="s">
        <v>150</v>
      </c>
      <c r="AT369" s="16" t="s">
        <v>145</v>
      </c>
      <c r="AU369" s="16" t="s">
        <v>78</v>
      </c>
      <c r="AY369" s="16" t="s">
        <v>143</v>
      </c>
      <c r="BE369" s="157">
        <f>IF(N369="základní",J369,0)</f>
        <v>0</v>
      </c>
      <c r="BF369" s="157">
        <f>IF(N369="snížená",J369,0)</f>
        <v>0</v>
      </c>
      <c r="BG369" s="157">
        <f>IF(N369="zákl. přenesená",J369,0)</f>
        <v>0</v>
      </c>
      <c r="BH369" s="157">
        <f>IF(N369="sníž. přenesená",J369,0)</f>
        <v>0</v>
      </c>
      <c r="BI369" s="157">
        <f>IF(N369="nulová",J369,0)</f>
        <v>0</v>
      </c>
      <c r="BJ369" s="16" t="s">
        <v>76</v>
      </c>
      <c r="BK369" s="157">
        <f>ROUND(I369*H369,2)</f>
        <v>0</v>
      </c>
      <c r="BL369" s="16" t="s">
        <v>150</v>
      </c>
      <c r="BM369" s="16" t="s">
        <v>656</v>
      </c>
    </row>
    <row r="370" spans="2:47" s="1" customFormat="1" ht="19.5">
      <c r="B370" s="30"/>
      <c r="D370" s="158" t="s">
        <v>152</v>
      </c>
      <c r="F370" s="159" t="s">
        <v>657</v>
      </c>
      <c r="I370" s="91"/>
      <c r="L370" s="30"/>
      <c r="M370" s="160"/>
      <c r="N370" s="49"/>
      <c r="O370" s="49"/>
      <c r="P370" s="49"/>
      <c r="Q370" s="49"/>
      <c r="R370" s="49"/>
      <c r="S370" s="49"/>
      <c r="T370" s="50"/>
      <c r="AT370" s="16" t="s">
        <v>152</v>
      </c>
      <c r="AU370" s="16" t="s">
        <v>78</v>
      </c>
    </row>
    <row r="371" spans="2:47" s="1" customFormat="1" ht="19.5">
      <c r="B371" s="30"/>
      <c r="D371" s="158" t="s">
        <v>154</v>
      </c>
      <c r="F371" s="161" t="s">
        <v>410</v>
      </c>
      <c r="I371" s="91"/>
      <c r="L371" s="30"/>
      <c r="M371" s="160"/>
      <c r="N371" s="49"/>
      <c r="O371" s="49"/>
      <c r="P371" s="49"/>
      <c r="Q371" s="49"/>
      <c r="R371" s="49"/>
      <c r="S371" s="49"/>
      <c r="T371" s="50"/>
      <c r="AT371" s="16" t="s">
        <v>154</v>
      </c>
      <c r="AU371" s="16" t="s">
        <v>78</v>
      </c>
    </row>
    <row r="372" spans="2:51" s="13" customFormat="1" ht="11.25">
      <c r="B372" s="170"/>
      <c r="D372" s="158" t="s">
        <v>156</v>
      </c>
      <c r="E372" s="171" t="s">
        <v>1</v>
      </c>
      <c r="F372" s="172" t="s">
        <v>658</v>
      </c>
      <c r="H372" s="171" t="s">
        <v>1</v>
      </c>
      <c r="I372" s="173"/>
      <c r="L372" s="170"/>
      <c r="M372" s="174"/>
      <c r="N372" s="175"/>
      <c r="O372" s="175"/>
      <c r="P372" s="175"/>
      <c r="Q372" s="175"/>
      <c r="R372" s="175"/>
      <c r="S372" s="175"/>
      <c r="T372" s="176"/>
      <c r="AT372" s="171" t="s">
        <v>156</v>
      </c>
      <c r="AU372" s="171" t="s">
        <v>78</v>
      </c>
      <c r="AV372" s="13" t="s">
        <v>76</v>
      </c>
      <c r="AW372" s="13" t="s">
        <v>32</v>
      </c>
      <c r="AX372" s="13" t="s">
        <v>69</v>
      </c>
      <c r="AY372" s="171" t="s">
        <v>143</v>
      </c>
    </row>
    <row r="373" spans="2:51" s="13" customFormat="1" ht="11.25">
      <c r="B373" s="170"/>
      <c r="D373" s="158" t="s">
        <v>156</v>
      </c>
      <c r="E373" s="171" t="s">
        <v>1</v>
      </c>
      <c r="F373" s="172" t="s">
        <v>625</v>
      </c>
      <c r="H373" s="171" t="s">
        <v>1</v>
      </c>
      <c r="I373" s="173"/>
      <c r="L373" s="170"/>
      <c r="M373" s="174"/>
      <c r="N373" s="175"/>
      <c r="O373" s="175"/>
      <c r="P373" s="175"/>
      <c r="Q373" s="175"/>
      <c r="R373" s="175"/>
      <c r="S373" s="175"/>
      <c r="T373" s="176"/>
      <c r="AT373" s="171" t="s">
        <v>156</v>
      </c>
      <c r="AU373" s="171" t="s">
        <v>78</v>
      </c>
      <c r="AV373" s="13" t="s">
        <v>76</v>
      </c>
      <c r="AW373" s="13" t="s">
        <v>32</v>
      </c>
      <c r="AX373" s="13" t="s">
        <v>69</v>
      </c>
      <c r="AY373" s="171" t="s">
        <v>143</v>
      </c>
    </row>
    <row r="374" spans="2:51" s="12" customFormat="1" ht="11.25">
      <c r="B374" s="162"/>
      <c r="D374" s="158" t="s">
        <v>156</v>
      </c>
      <c r="E374" s="163" t="s">
        <v>1</v>
      </c>
      <c r="F374" s="164" t="s">
        <v>659</v>
      </c>
      <c r="H374" s="165">
        <v>4.8</v>
      </c>
      <c r="I374" s="166"/>
      <c r="L374" s="162"/>
      <c r="M374" s="167"/>
      <c r="N374" s="168"/>
      <c r="O374" s="168"/>
      <c r="P374" s="168"/>
      <c r="Q374" s="168"/>
      <c r="R374" s="168"/>
      <c r="S374" s="168"/>
      <c r="T374" s="169"/>
      <c r="AT374" s="163" t="s">
        <v>156</v>
      </c>
      <c r="AU374" s="163" t="s">
        <v>78</v>
      </c>
      <c r="AV374" s="12" t="s">
        <v>78</v>
      </c>
      <c r="AW374" s="12" t="s">
        <v>32</v>
      </c>
      <c r="AX374" s="12" t="s">
        <v>69</v>
      </c>
      <c r="AY374" s="163" t="s">
        <v>143</v>
      </c>
    </row>
    <row r="375" spans="2:51" s="13" customFormat="1" ht="11.25">
      <c r="B375" s="170"/>
      <c r="D375" s="158" t="s">
        <v>156</v>
      </c>
      <c r="E375" s="171" t="s">
        <v>1</v>
      </c>
      <c r="F375" s="172" t="s">
        <v>626</v>
      </c>
      <c r="H375" s="171" t="s">
        <v>1</v>
      </c>
      <c r="I375" s="173"/>
      <c r="L375" s="170"/>
      <c r="M375" s="174"/>
      <c r="N375" s="175"/>
      <c r="O375" s="175"/>
      <c r="P375" s="175"/>
      <c r="Q375" s="175"/>
      <c r="R375" s="175"/>
      <c r="S375" s="175"/>
      <c r="T375" s="176"/>
      <c r="AT375" s="171" t="s">
        <v>156</v>
      </c>
      <c r="AU375" s="171" t="s">
        <v>78</v>
      </c>
      <c r="AV375" s="13" t="s">
        <v>76</v>
      </c>
      <c r="AW375" s="13" t="s">
        <v>32</v>
      </c>
      <c r="AX375" s="13" t="s">
        <v>69</v>
      </c>
      <c r="AY375" s="171" t="s">
        <v>143</v>
      </c>
    </row>
    <row r="376" spans="2:51" s="12" customFormat="1" ht="11.25">
      <c r="B376" s="162"/>
      <c r="D376" s="158" t="s">
        <v>156</v>
      </c>
      <c r="E376" s="163" t="s">
        <v>1</v>
      </c>
      <c r="F376" s="164" t="s">
        <v>660</v>
      </c>
      <c r="H376" s="165">
        <v>3.864</v>
      </c>
      <c r="I376" s="166"/>
      <c r="L376" s="162"/>
      <c r="M376" s="167"/>
      <c r="N376" s="168"/>
      <c r="O376" s="168"/>
      <c r="P376" s="168"/>
      <c r="Q376" s="168"/>
      <c r="R376" s="168"/>
      <c r="S376" s="168"/>
      <c r="T376" s="169"/>
      <c r="AT376" s="163" t="s">
        <v>156</v>
      </c>
      <c r="AU376" s="163" t="s">
        <v>78</v>
      </c>
      <c r="AV376" s="12" t="s">
        <v>78</v>
      </c>
      <c r="AW376" s="12" t="s">
        <v>32</v>
      </c>
      <c r="AX376" s="12" t="s">
        <v>69</v>
      </c>
      <c r="AY376" s="163" t="s">
        <v>143</v>
      </c>
    </row>
    <row r="377" spans="2:51" s="12" customFormat="1" ht="11.25">
      <c r="B377" s="162"/>
      <c r="D377" s="158" t="s">
        <v>156</v>
      </c>
      <c r="E377" s="163" t="s">
        <v>1</v>
      </c>
      <c r="F377" s="164" t="s">
        <v>661</v>
      </c>
      <c r="H377" s="165">
        <v>4.5</v>
      </c>
      <c r="I377" s="166"/>
      <c r="L377" s="162"/>
      <c r="M377" s="167"/>
      <c r="N377" s="168"/>
      <c r="O377" s="168"/>
      <c r="P377" s="168"/>
      <c r="Q377" s="168"/>
      <c r="R377" s="168"/>
      <c r="S377" s="168"/>
      <c r="T377" s="169"/>
      <c r="AT377" s="163" t="s">
        <v>156</v>
      </c>
      <c r="AU377" s="163" t="s">
        <v>78</v>
      </c>
      <c r="AV377" s="12" t="s">
        <v>78</v>
      </c>
      <c r="AW377" s="12" t="s">
        <v>32</v>
      </c>
      <c r="AX377" s="12" t="s">
        <v>69</v>
      </c>
      <c r="AY377" s="163" t="s">
        <v>143</v>
      </c>
    </row>
    <row r="378" spans="2:51" s="14" customFormat="1" ht="11.25">
      <c r="B378" s="183"/>
      <c r="D378" s="158" t="s">
        <v>156</v>
      </c>
      <c r="E378" s="184" t="s">
        <v>1</v>
      </c>
      <c r="F378" s="185" t="s">
        <v>422</v>
      </c>
      <c r="H378" s="186">
        <v>13.164</v>
      </c>
      <c r="I378" s="187"/>
      <c r="L378" s="183"/>
      <c r="M378" s="188"/>
      <c r="N378" s="189"/>
      <c r="O378" s="189"/>
      <c r="P378" s="189"/>
      <c r="Q378" s="189"/>
      <c r="R378" s="189"/>
      <c r="S378" s="189"/>
      <c r="T378" s="190"/>
      <c r="AT378" s="184" t="s">
        <v>156</v>
      </c>
      <c r="AU378" s="184" t="s">
        <v>78</v>
      </c>
      <c r="AV378" s="14" t="s">
        <v>150</v>
      </c>
      <c r="AW378" s="14" t="s">
        <v>32</v>
      </c>
      <c r="AX378" s="14" t="s">
        <v>76</v>
      </c>
      <c r="AY378" s="184" t="s">
        <v>143</v>
      </c>
    </row>
    <row r="379" spans="2:65" s="1" customFormat="1" ht="16.5" customHeight="1">
      <c r="B379" s="145"/>
      <c r="C379" s="146" t="s">
        <v>662</v>
      </c>
      <c r="D379" s="146" t="s">
        <v>145</v>
      </c>
      <c r="E379" s="147" t="s">
        <v>663</v>
      </c>
      <c r="F379" s="148" t="s">
        <v>664</v>
      </c>
      <c r="G379" s="149" t="s">
        <v>222</v>
      </c>
      <c r="H379" s="150">
        <v>27</v>
      </c>
      <c r="I379" s="151"/>
      <c r="J379" s="152">
        <f>ROUND(I379*H379,2)</f>
        <v>0</v>
      </c>
      <c r="K379" s="148" t="s">
        <v>149</v>
      </c>
      <c r="L379" s="30"/>
      <c r="M379" s="153" t="s">
        <v>1</v>
      </c>
      <c r="N379" s="154" t="s">
        <v>40</v>
      </c>
      <c r="O379" s="49"/>
      <c r="P379" s="155">
        <f>O379*H379</f>
        <v>0</v>
      </c>
      <c r="Q379" s="155">
        <v>0.00158</v>
      </c>
      <c r="R379" s="155">
        <f>Q379*H379</f>
        <v>0.042660000000000003</v>
      </c>
      <c r="S379" s="155">
        <v>0</v>
      </c>
      <c r="T379" s="156">
        <f>S379*H379</f>
        <v>0</v>
      </c>
      <c r="AR379" s="16" t="s">
        <v>150</v>
      </c>
      <c r="AT379" s="16" t="s">
        <v>145</v>
      </c>
      <c r="AU379" s="16" t="s">
        <v>78</v>
      </c>
      <c r="AY379" s="16" t="s">
        <v>143</v>
      </c>
      <c r="BE379" s="157">
        <f>IF(N379="základní",J379,0)</f>
        <v>0</v>
      </c>
      <c r="BF379" s="157">
        <f>IF(N379="snížená",J379,0)</f>
        <v>0</v>
      </c>
      <c r="BG379" s="157">
        <f>IF(N379="zákl. přenesená",J379,0)</f>
        <v>0</v>
      </c>
      <c r="BH379" s="157">
        <f>IF(N379="sníž. přenesená",J379,0)</f>
        <v>0</v>
      </c>
      <c r="BI379" s="157">
        <f>IF(N379="nulová",J379,0)</f>
        <v>0</v>
      </c>
      <c r="BJ379" s="16" t="s">
        <v>76</v>
      </c>
      <c r="BK379" s="157">
        <f>ROUND(I379*H379,2)</f>
        <v>0</v>
      </c>
      <c r="BL379" s="16" t="s">
        <v>150</v>
      </c>
      <c r="BM379" s="16" t="s">
        <v>665</v>
      </c>
    </row>
    <row r="380" spans="2:47" s="1" customFormat="1" ht="19.5">
      <c r="B380" s="30"/>
      <c r="D380" s="158" t="s">
        <v>152</v>
      </c>
      <c r="F380" s="159" t="s">
        <v>666</v>
      </c>
      <c r="I380" s="91"/>
      <c r="L380" s="30"/>
      <c r="M380" s="160"/>
      <c r="N380" s="49"/>
      <c r="O380" s="49"/>
      <c r="P380" s="49"/>
      <c r="Q380" s="49"/>
      <c r="R380" s="49"/>
      <c r="S380" s="49"/>
      <c r="T380" s="50"/>
      <c r="AT380" s="16" t="s">
        <v>152</v>
      </c>
      <c r="AU380" s="16" t="s">
        <v>78</v>
      </c>
    </row>
    <row r="381" spans="2:47" s="1" customFormat="1" ht="19.5">
      <c r="B381" s="30"/>
      <c r="D381" s="158" t="s">
        <v>154</v>
      </c>
      <c r="F381" s="161" t="s">
        <v>410</v>
      </c>
      <c r="I381" s="91"/>
      <c r="L381" s="30"/>
      <c r="M381" s="160"/>
      <c r="N381" s="49"/>
      <c r="O381" s="49"/>
      <c r="P381" s="49"/>
      <c r="Q381" s="49"/>
      <c r="R381" s="49"/>
      <c r="S381" s="49"/>
      <c r="T381" s="50"/>
      <c r="AT381" s="16" t="s">
        <v>154</v>
      </c>
      <c r="AU381" s="16" t="s">
        <v>78</v>
      </c>
    </row>
    <row r="382" spans="2:51" s="13" customFormat="1" ht="11.25">
      <c r="B382" s="170"/>
      <c r="D382" s="158" t="s">
        <v>156</v>
      </c>
      <c r="E382" s="171" t="s">
        <v>1</v>
      </c>
      <c r="F382" s="172" t="s">
        <v>667</v>
      </c>
      <c r="H382" s="171" t="s">
        <v>1</v>
      </c>
      <c r="I382" s="173"/>
      <c r="L382" s="170"/>
      <c r="M382" s="174"/>
      <c r="N382" s="175"/>
      <c r="O382" s="175"/>
      <c r="P382" s="175"/>
      <c r="Q382" s="175"/>
      <c r="R382" s="175"/>
      <c r="S382" s="175"/>
      <c r="T382" s="176"/>
      <c r="AT382" s="171" t="s">
        <v>156</v>
      </c>
      <c r="AU382" s="171" t="s">
        <v>78</v>
      </c>
      <c r="AV382" s="13" t="s">
        <v>76</v>
      </c>
      <c r="AW382" s="13" t="s">
        <v>32</v>
      </c>
      <c r="AX382" s="13" t="s">
        <v>69</v>
      </c>
      <c r="AY382" s="171" t="s">
        <v>143</v>
      </c>
    </row>
    <row r="383" spans="2:51" s="12" customFormat="1" ht="11.25">
      <c r="B383" s="162"/>
      <c r="D383" s="158" t="s">
        <v>156</v>
      </c>
      <c r="E383" s="163" t="s">
        <v>1</v>
      </c>
      <c r="F383" s="164" t="s">
        <v>553</v>
      </c>
      <c r="H383" s="165">
        <v>27</v>
      </c>
      <c r="I383" s="166"/>
      <c r="L383" s="162"/>
      <c r="M383" s="167"/>
      <c r="N383" s="168"/>
      <c r="O383" s="168"/>
      <c r="P383" s="168"/>
      <c r="Q383" s="168"/>
      <c r="R383" s="168"/>
      <c r="S383" s="168"/>
      <c r="T383" s="169"/>
      <c r="AT383" s="163" t="s">
        <v>156</v>
      </c>
      <c r="AU383" s="163" t="s">
        <v>78</v>
      </c>
      <c r="AV383" s="12" t="s">
        <v>78</v>
      </c>
      <c r="AW383" s="12" t="s">
        <v>32</v>
      </c>
      <c r="AX383" s="12" t="s">
        <v>76</v>
      </c>
      <c r="AY383" s="163" t="s">
        <v>143</v>
      </c>
    </row>
    <row r="384" spans="2:65" s="1" customFormat="1" ht="16.5" customHeight="1">
      <c r="B384" s="145"/>
      <c r="C384" s="146" t="s">
        <v>668</v>
      </c>
      <c r="D384" s="146" t="s">
        <v>145</v>
      </c>
      <c r="E384" s="147" t="s">
        <v>669</v>
      </c>
      <c r="F384" s="148" t="s">
        <v>670</v>
      </c>
      <c r="G384" s="149" t="s">
        <v>222</v>
      </c>
      <c r="H384" s="150">
        <v>13.5</v>
      </c>
      <c r="I384" s="151"/>
      <c r="J384" s="152">
        <f>ROUND(I384*H384,2)</f>
        <v>0</v>
      </c>
      <c r="K384" s="148" t="s">
        <v>149</v>
      </c>
      <c r="L384" s="30"/>
      <c r="M384" s="153" t="s">
        <v>1</v>
      </c>
      <c r="N384" s="154" t="s">
        <v>40</v>
      </c>
      <c r="O384" s="49"/>
      <c r="P384" s="155">
        <f>O384*H384</f>
        <v>0</v>
      </c>
      <c r="Q384" s="155">
        <v>0.00142</v>
      </c>
      <c r="R384" s="155">
        <f>Q384*H384</f>
        <v>0.01917</v>
      </c>
      <c r="S384" s="155">
        <v>0</v>
      </c>
      <c r="T384" s="156">
        <f>S384*H384</f>
        <v>0</v>
      </c>
      <c r="AR384" s="16" t="s">
        <v>150</v>
      </c>
      <c r="AT384" s="16" t="s">
        <v>145</v>
      </c>
      <c r="AU384" s="16" t="s">
        <v>78</v>
      </c>
      <c r="AY384" s="16" t="s">
        <v>143</v>
      </c>
      <c r="BE384" s="157">
        <f>IF(N384="základní",J384,0)</f>
        <v>0</v>
      </c>
      <c r="BF384" s="157">
        <f>IF(N384="snížená",J384,0)</f>
        <v>0</v>
      </c>
      <c r="BG384" s="157">
        <f>IF(N384="zákl. přenesená",J384,0)</f>
        <v>0</v>
      </c>
      <c r="BH384" s="157">
        <f>IF(N384="sníž. přenesená",J384,0)</f>
        <v>0</v>
      </c>
      <c r="BI384" s="157">
        <f>IF(N384="nulová",J384,0)</f>
        <v>0</v>
      </c>
      <c r="BJ384" s="16" t="s">
        <v>76</v>
      </c>
      <c r="BK384" s="157">
        <f>ROUND(I384*H384,2)</f>
        <v>0</v>
      </c>
      <c r="BL384" s="16" t="s">
        <v>150</v>
      </c>
      <c r="BM384" s="16" t="s">
        <v>671</v>
      </c>
    </row>
    <row r="385" spans="2:47" s="1" customFormat="1" ht="11.25">
      <c r="B385" s="30"/>
      <c r="D385" s="158" t="s">
        <v>152</v>
      </c>
      <c r="F385" s="159" t="s">
        <v>672</v>
      </c>
      <c r="I385" s="91"/>
      <c r="L385" s="30"/>
      <c r="M385" s="160"/>
      <c r="N385" s="49"/>
      <c r="O385" s="49"/>
      <c r="P385" s="49"/>
      <c r="Q385" s="49"/>
      <c r="R385" s="49"/>
      <c r="S385" s="49"/>
      <c r="T385" s="50"/>
      <c r="AT385" s="16" t="s">
        <v>152</v>
      </c>
      <c r="AU385" s="16" t="s">
        <v>78</v>
      </c>
    </row>
    <row r="386" spans="2:47" s="1" customFormat="1" ht="19.5">
      <c r="B386" s="30"/>
      <c r="D386" s="158" t="s">
        <v>154</v>
      </c>
      <c r="F386" s="161" t="s">
        <v>410</v>
      </c>
      <c r="I386" s="91"/>
      <c r="L386" s="30"/>
      <c r="M386" s="160"/>
      <c r="N386" s="49"/>
      <c r="O386" s="49"/>
      <c r="P386" s="49"/>
      <c r="Q386" s="49"/>
      <c r="R386" s="49"/>
      <c r="S386" s="49"/>
      <c r="T386" s="50"/>
      <c r="AT386" s="16" t="s">
        <v>154</v>
      </c>
      <c r="AU386" s="16" t="s">
        <v>78</v>
      </c>
    </row>
    <row r="387" spans="2:51" s="13" customFormat="1" ht="11.25">
      <c r="B387" s="170"/>
      <c r="D387" s="158" t="s">
        <v>156</v>
      </c>
      <c r="E387" s="171" t="s">
        <v>1</v>
      </c>
      <c r="F387" s="172" t="s">
        <v>673</v>
      </c>
      <c r="H387" s="171" t="s">
        <v>1</v>
      </c>
      <c r="I387" s="173"/>
      <c r="L387" s="170"/>
      <c r="M387" s="174"/>
      <c r="N387" s="175"/>
      <c r="O387" s="175"/>
      <c r="P387" s="175"/>
      <c r="Q387" s="175"/>
      <c r="R387" s="175"/>
      <c r="S387" s="175"/>
      <c r="T387" s="176"/>
      <c r="AT387" s="171" t="s">
        <v>156</v>
      </c>
      <c r="AU387" s="171" t="s">
        <v>78</v>
      </c>
      <c r="AV387" s="13" t="s">
        <v>76</v>
      </c>
      <c r="AW387" s="13" t="s">
        <v>32</v>
      </c>
      <c r="AX387" s="13" t="s">
        <v>69</v>
      </c>
      <c r="AY387" s="171" t="s">
        <v>143</v>
      </c>
    </row>
    <row r="388" spans="2:51" s="12" customFormat="1" ht="11.25">
      <c r="B388" s="162"/>
      <c r="D388" s="158" t="s">
        <v>156</v>
      </c>
      <c r="E388" s="163" t="s">
        <v>1</v>
      </c>
      <c r="F388" s="164" t="s">
        <v>674</v>
      </c>
      <c r="H388" s="165">
        <v>13.5</v>
      </c>
      <c r="I388" s="166"/>
      <c r="L388" s="162"/>
      <c r="M388" s="167"/>
      <c r="N388" s="168"/>
      <c r="O388" s="168"/>
      <c r="P388" s="168"/>
      <c r="Q388" s="168"/>
      <c r="R388" s="168"/>
      <c r="S388" s="168"/>
      <c r="T388" s="169"/>
      <c r="AT388" s="163" t="s">
        <v>156</v>
      </c>
      <c r="AU388" s="163" t="s">
        <v>78</v>
      </c>
      <c r="AV388" s="12" t="s">
        <v>78</v>
      </c>
      <c r="AW388" s="12" t="s">
        <v>32</v>
      </c>
      <c r="AX388" s="12" t="s">
        <v>76</v>
      </c>
      <c r="AY388" s="163" t="s">
        <v>143</v>
      </c>
    </row>
    <row r="389" spans="2:65" s="1" customFormat="1" ht="16.5" customHeight="1">
      <c r="B389" s="145"/>
      <c r="C389" s="146" t="s">
        <v>675</v>
      </c>
      <c r="D389" s="146" t="s">
        <v>145</v>
      </c>
      <c r="E389" s="147" t="s">
        <v>676</v>
      </c>
      <c r="F389" s="148" t="s">
        <v>677</v>
      </c>
      <c r="G389" s="149" t="s">
        <v>381</v>
      </c>
      <c r="H389" s="150">
        <v>48</v>
      </c>
      <c r="I389" s="151"/>
      <c r="J389" s="152">
        <f>ROUND(I389*H389,2)</f>
        <v>0</v>
      </c>
      <c r="K389" s="148" t="s">
        <v>149</v>
      </c>
      <c r="L389" s="30"/>
      <c r="M389" s="153" t="s">
        <v>1</v>
      </c>
      <c r="N389" s="154" t="s">
        <v>40</v>
      </c>
      <c r="O389" s="49"/>
      <c r="P389" s="155">
        <f>O389*H389</f>
        <v>0</v>
      </c>
      <c r="Q389" s="155">
        <v>0.00232</v>
      </c>
      <c r="R389" s="155">
        <f>Q389*H389</f>
        <v>0.11136</v>
      </c>
      <c r="S389" s="155">
        <v>0</v>
      </c>
      <c r="T389" s="156">
        <f>S389*H389</f>
        <v>0</v>
      </c>
      <c r="AR389" s="16" t="s">
        <v>150</v>
      </c>
      <c r="AT389" s="16" t="s">
        <v>145</v>
      </c>
      <c r="AU389" s="16" t="s">
        <v>78</v>
      </c>
      <c r="AY389" s="16" t="s">
        <v>143</v>
      </c>
      <c r="BE389" s="157">
        <f>IF(N389="základní",J389,0)</f>
        <v>0</v>
      </c>
      <c r="BF389" s="157">
        <f>IF(N389="snížená",J389,0)</f>
        <v>0</v>
      </c>
      <c r="BG389" s="157">
        <f>IF(N389="zákl. přenesená",J389,0)</f>
        <v>0</v>
      </c>
      <c r="BH389" s="157">
        <f>IF(N389="sníž. přenesená",J389,0)</f>
        <v>0</v>
      </c>
      <c r="BI389" s="157">
        <f>IF(N389="nulová",J389,0)</f>
        <v>0</v>
      </c>
      <c r="BJ389" s="16" t="s">
        <v>76</v>
      </c>
      <c r="BK389" s="157">
        <f>ROUND(I389*H389,2)</f>
        <v>0</v>
      </c>
      <c r="BL389" s="16" t="s">
        <v>150</v>
      </c>
      <c r="BM389" s="16" t="s">
        <v>678</v>
      </c>
    </row>
    <row r="390" spans="2:47" s="1" customFormat="1" ht="19.5">
      <c r="B390" s="30"/>
      <c r="D390" s="158" t="s">
        <v>152</v>
      </c>
      <c r="F390" s="159" t="s">
        <v>679</v>
      </c>
      <c r="I390" s="91"/>
      <c r="L390" s="30"/>
      <c r="M390" s="160"/>
      <c r="N390" s="49"/>
      <c r="O390" s="49"/>
      <c r="P390" s="49"/>
      <c r="Q390" s="49"/>
      <c r="R390" s="49"/>
      <c r="S390" s="49"/>
      <c r="T390" s="50"/>
      <c r="AT390" s="16" t="s">
        <v>152</v>
      </c>
      <c r="AU390" s="16" t="s">
        <v>78</v>
      </c>
    </row>
    <row r="391" spans="2:47" s="1" customFormat="1" ht="19.5">
      <c r="B391" s="30"/>
      <c r="D391" s="158" t="s">
        <v>154</v>
      </c>
      <c r="F391" s="161" t="s">
        <v>410</v>
      </c>
      <c r="I391" s="91"/>
      <c r="L391" s="30"/>
      <c r="M391" s="160"/>
      <c r="N391" s="49"/>
      <c r="O391" s="49"/>
      <c r="P391" s="49"/>
      <c r="Q391" s="49"/>
      <c r="R391" s="49"/>
      <c r="S391" s="49"/>
      <c r="T391" s="50"/>
      <c r="AT391" s="16" t="s">
        <v>154</v>
      </c>
      <c r="AU391" s="16" t="s">
        <v>78</v>
      </c>
    </row>
    <row r="392" spans="2:51" s="13" customFormat="1" ht="11.25">
      <c r="B392" s="170"/>
      <c r="D392" s="158" t="s">
        <v>156</v>
      </c>
      <c r="E392" s="171" t="s">
        <v>1</v>
      </c>
      <c r="F392" s="172" t="s">
        <v>519</v>
      </c>
      <c r="H392" s="171" t="s">
        <v>1</v>
      </c>
      <c r="I392" s="173"/>
      <c r="L392" s="170"/>
      <c r="M392" s="174"/>
      <c r="N392" s="175"/>
      <c r="O392" s="175"/>
      <c r="P392" s="175"/>
      <c r="Q392" s="175"/>
      <c r="R392" s="175"/>
      <c r="S392" s="175"/>
      <c r="T392" s="176"/>
      <c r="AT392" s="171" t="s">
        <v>156</v>
      </c>
      <c r="AU392" s="171" t="s">
        <v>78</v>
      </c>
      <c r="AV392" s="13" t="s">
        <v>76</v>
      </c>
      <c r="AW392" s="13" t="s">
        <v>32</v>
      </c>
      <c r="AX392" s="13" t="s">
        <v>69</v>
      </c>
      <c r="AY392" s="171" t="s">
        <v>143</v>
      </c>
    </row>
    <row r="393" spans="2:51" s="12" customFormat="1" ht="11.25">
      <c r="B393" s="162"/>
      <c r="D393" s="158" t="s">
        <v>156</v>
      </c>
      <c r="E393" s="163" t="s">
        <v>1</v>
      </c>
      <c r="F393" s="164" t="s">
        <v>513</v>
      </c>
      <c r="H393" s="165">
        <v>25.5</v>
      </c>
      <c r="I393" s="166"/>
      <c r="L393" s="162"/>
      <c r="M393" s="167"/>
      <c r="N393" s="168"/>
      <c r="O393" s="168"/>
      <c r="P393" s="168"/>
      <c r="Q393" s="168"/>
      <c r="R393" s="168"/>
      <c r="S393" s="168"/>
      <c r="T393" s="169"/>
      <c r="AT393" s="163" t="s">
        <v>156</v>
      </c>
      <c r="AU393" s="163" t="s">
        <v>78</v>
      </c>
      <c r="AV393" s="12" t="s">
        <v>78</v>
      </c>
      <c r="AW393" s="12" t="s">
        <v>32</v>
      </c>
      <c r="AX393" s="12" t="s">
        <v>69</v>
      </c>
      <c r="AY393" s="163" t="s">
        <v>143</v>
      </c>
    </row>
    <row r="394" spans="2:51" s="13" customFormat="1" ht="11.25">
      <c r="B394" s="170"/>
      <c r="D394" s="158" t="s">
        <v>156</v>
      </c>
      <c r="E394" s="171" t="s">
        <v>1</v>
      </c>
      <c r="F394" s="172" t="s">
        <v>521</v>
      </c>
      <c r="H394" s="171" t="s">
        <v>1</v>
      </c>
      <c r="I394" s="173"/>
      <c r="L394" s="170"/>
      <c r="M394" s="174"/>
      <c r="N394" s="175"/>
      <c r="O394" s="175"/>
      <c r="P394" s="175"/>
      <c r="Q394" s="175"/>
      <c r="R394" s="175"/>
      <c r="S394" s="175"/>
      <c r="T394" s="176"/>
      <c r="AT394" s="171" t="s">
        <v>156</v>
      </c>
      <c r="AU394" s="171" t="s">
        <v>78</v>
      </c>
      <c r="AV394" s="13" t="s">
        <v>76</v>
      </c>
      <c r="AW394" s="13" t="s">
        <v>32</v>
      </c>
      <c r="AX394" s="13" t="s">
        <v>69</v>
      </c>
      <c r="AY394" s="171" t="s">
        <v>143</v>
      </c>
    </row>
    <row r="395" spans="2:51" s="12" customFormat="1" ht="11.25">
      <c r="B395" s="162"/>
      <c r="D395" s="158" t="s">
        <v>156</v>
      </c>
      <c r="E395" s="163" t="s">
        <v>1</v>
      </c>
      <c r="F395" s="164" t="s">
        <v>680</v>
      </c>
      <c r="H395" s="165">
        <v>22.5</v>
      </c>
      <c r="I395" s="166"/>
      <c r="L395" s="162"/>
      <c r="M395" s="167"/>
      <c r="N395" s="168"/>
      <c r="O395" s="168"/>
      <c r="P395" s="168"/>
      <c r="Q395" s="168"/>
      <c r="R395" s="168"/>
      <c r="S395" s="168"/>
      <c r="T395" s="169"/>
      <c r="AT395" s="163" t="s">
        <v>156</v>
      </c>
      <c r="AU395" s="163" t="s">
        <v>78</v>
      </c>
      <c r="AV395" s="12" t="s">
        <v>78</v>
      </c>
      <c r="AW395" s="12" t="s">
        <v>32</v>
      </c>
      <c r="AX395" s="12" t="s">
        <v>69</v>
      </c>
      <c r="AY395" s="163" t="s">
        <v>143</v>
      </c>
    </row>
    <row r="396" spans="2:51" s="14" customFormat="1" ht="11.25">
      <c r="B396" s="183"/>
      <c r="D396" s="158" t="s">
        <v>156</v>
      </c>
      <c r="E396" s="184" t="s">
        <v>1</v>
      </c>
      <c r="F396" s="185" t="s">
        <v>422</v>
      </c>
      <c r="H396" s="186">
        <v>48</v>
      </c>
      <c r="I396" s="187"/>
      <c r="L396" s="183"/>
      <c r="M396" s="188"/>
      <c r="N396" s="189"/>
      <c r="O396" s="189"/>
      <c r="P396" s="189"/>
      <c r="Q396" s="189"/>
      <c r="R396" s="189"/>
      <c r="S396" s="189"/>
      <c r="T396" s="190"/>
      <c r="AT396" s="184" t="s">
        <v>156</v>
      </c>
      <c r="AU396" s="184" t="s">
        <v>78</v>
      </c>
      <c r="AV396" s="14" t="s">
        <v>150</v>
      </c>
      <c r="AW396" s="14" t="s">
        <v>32</v>
      </c>
      <c r="AX396" s="14" t="s">
        <v>76</v>
      </c>
      <c r="AY396" s="184" t="s">
        <v>143</v>
      </c>
    </row>
    <row r="397" spans="2:65" s="1" customFormat="1" ht="16.5" customHeight="1">
      <c r="B397" s="145"/>
      <c r="C397" s="146" t="s">
        <v>681</v>
      </c>
      <c r="D397" s="146" t="s">
        <v>145</v>
      </c>
      <c r="E397" s="147" t="s">
        <v>682</v>
      </c>
      <c r="F397" s="148" t="s">
        <v>683</v>
      </c>
      <c r="G397" s="149" t="s">
        <v>235</v>
      </c>
      <c r="H397" s="150">
        <v>18</v>
      </c>
      <c r="I397" s="151"/>
      <c r="J397" s="152">
        <f>ROUND(I397*H397,2)</f>
        <v>0</v>
      </c>
      <c r="K397" s="148" t="s">
        <v>1</v>
      </c>
      <c r="L397" s="30"/>
      <c r="M397" s="153" t="s">
        <v>1</v>
      </c>
      <c r="N397" s="154" t="s">
        <v>40</v>
      </c>
      <c r="O397" s="49"/>
      <c r="P397" s="155">
        <f>O397*H397</f>
        <v>0</v>
      </c>
      <c r="Q397" s="155">
        <v>0.0001</v>
      </c>
      <c r="R397" s="155">
        <f>Q397*H397</f>
        <v>0.0018000000000000002</v>
      </c>
      <c r="S397" s="155">
        <v>0</v>
      </c>
      <c r="T397" s="156">
        <f>S397*H397</f>
        <v>0</v>
      </c>
      <c r="AR397" s="16" t="s">
        <v>150</v>
      </c>
      <c r="AT397" s="16" t="s">
        <v>145</v>
      </c>
      <c r="AU397" s="16" t="s">
        <v>78</v>
      </c>
      <c r="AY397" s="16" t="s">
        <v>143</v>
      </c>
      <c r="BE397" s="157">
        <f>IF(N397="základní",J397,0)</f>
        <v>0</v>
      </c>
      <c r="BF397" s="157">
        <f>IF(N397="snížená",J397,0)</f>
        <v>0</v>
      </c>
      <c r="BG397" s="157">
        <f>IF(N397="zákl. přenesená",J397,0)</f>
        <v>0</v>
      </c>
      <c r="BH397" s="157">
        <f>IF(N397="sníž. přenesená",J397,0)</f>
        <v>0</v>
      </c>
      <c r="BI397" s="157">
        <f>IF(N397="nulová",J397,0)</f>
        <v>0</v>
      </c>
      <c r="BJ397" s="16" t="s">
        <v>76</v>
      </c>
      <c r="BK397" s="157">
        <f>ROUND(I397*H397,2)</f>
        <v>0</v>
      </c>
      <c r="BL397" s="16" t="s">
        <v>150</v>
      </c>
      <c r="BM397" s="16" t="s">
        <v>684</v>
      </c>
    </row>
    <row r="398" spans="2:47" s="1" customFormat="1" ht="11.25">
      <c r="B398" s="30"/>
      <c r="D398" s="158" t="s">
        <v>152</v>
      </c>
      <c r="F398" s="159" t="s">
        <v>683</v>
      </c>
      <c r="I398" s="91"/>
      <c r="L398" s="30"/>
      <c r="M398" s="160"/>
      <c r="N398" s="49"/>
      <c r="O398" s="49"/>
      <c r="P398" s="49"/>
      <c r="Q398" s="49"/>
      <c r="R398" s="49"/>
      <c r="S398" s="49"/>
      <c r="T398" s="50"/>
      <c r="AT398" s="16" t="s">
        <v>152</v>
      </c>
      <c r="AU398" s="16" t="s">
        <v>78</v>
      </c>
    </row>
    <row r="399" spans="2:47" s="1" customFormat="1" ht="19.5">
      <c r="B399" s="30"/>
      <c r="D399" s="158" t="s">
        <v>154</v>
      </c>
      <c r="F399" s="161" t="s">
        <v>410</v>
      </c>
      <c r="I399" s="91"/>
      <c r="L399" s="30"/>
      <c r="M399" s="160"/>
      <c r="N399" s="49"/>
      <c r="O399" s="49"/>
      <c r="P399" s="49"/>
      <c r="Q399" s="49"/>
      <c r="R399" s="49"/>
      <c r="S399" s="49"/>
      <c r="T399" s="50"/>
      <c r="AT399" s="16" t="s">
        <v>154</v>
      </c>
      <c r="AU399" s="16" t="s">
        <v>78</v>
      </c>
    </row>
    <row r="400" spans="2:51" s="13" customFormat="1" ht="11.25">
      <c r="B400" s="170"/>
      <c r="D400" s="158" t="s">
        <v>156</v>
      </c>
      <c r="E400" s="171" t="s">
        <v>1</v>
      </c>
      <c r="F400" s="172" t="s">
        <v>658</v>
      </c>
      <c r="H400" s="171" t="s">
        <v>1</v>
      </c>
      <c r="I400" s="173"/>
      <c r="L400" s="170"/>
      <c r="M400" s="174"/>
      <c r="N400" s="175"/>
      <c r="O400" s="175"/>
      <c r="P400" s="175"/>
      <c r="Q400" s="175"/>
      <c r="R400" s="175"/>
      <c r="S400" s="175"/>
      <c r="T400" s="176"/>
      <c r="AT400" s="171" t="s">
        <v>156</v>
      </c>
      <c r="AU400" s="171" t="s">
        <v>78</v>
      </c>
      <c r="AV400" s="13" t="s">
        <v>76</v>
      </c>
      <c r="AW400" s="13" t="s">
        <v>32</v>
      </c>
      <c r="AX400" s="13" t="s">
        <v>69</v>
      </c>
      <c r="AY400" s="171" t="s">
        <v>143</v>
      </c>
    </row>
    <row r="401" spans="2:51" s="13" customFormat="1" ht="11.25">
      <c r="B401" s="170"/>
      <c r="D401" s="158" t="s">
        <v>156</v>
      </c>
      <c r="E401" s="171" t="s">
        <v>1</v>
      </c>
      <c r="F401" s="172" t="s">
        <v>625</v>
      </c>
      <c r="H401" s="171" t="s">
        <v>1</v>
      </c>
      <c r="I401" s="173"/>
      <c r="L401" s="170"/>
      <c r="M401" s="174"/>
      <c r="N401" s="175"/>
      <c r="O401" s="175"/>
      <c r="P401" s="175"/>
      <c r="Q401" s="175"/>
      <c r="R401" s="175"/>
      <c r="S401" s="175"/>
      <c r="T401" s="176"/>
      <c r="AT401" s="171" t="s">
        <v>156</v>
      </c>
      <c r="AU401" s="171" t="s">
        <v>78</v>
      </c>
      <c r="AV401" s="13" t="s">
        <v>76</v>
      </c>
      <c r="AW401" s="13" t="s">
        <v>32</v>
      </c>
      <c r="AX401" s="13" t="s">
        <v>69</v>
      </c>
      <c r="AY401" s="171" t="s">
        <v>143</v>
      </c>
    </row>
    <row r="402" spans="2:51" s="12" customFormat="1" ht="11.25">
      <c r="B402" s="162"/>
      <c r="D402" s="158" t="s">
        <v>156</v>
      </c>
      <c r="E402" s="163" t="s">
        <v>1</v>
      </c>
      <c r="F402" s="164" t="s">
        <v>685</v>
      </c>
      <c r="H402" s="165">
        <v>10</v>
      </c>
      <c r="I402" s="166"/>
      <c r="L402" s="162"/>
      <c r="M402" s="167"/>
      <c r="N402" s="168"/>
      <c r="O402" s="168"/>
      <c r="P402" s="168"/>
      <c r="Q402" s="168"/>
      <c r="R402" s="168"/>
      <c r="S402" s="168"/>
      <c r="T402" s="169"/>
      <c r="AT402" s="163" t="s">
        <v>156</v>
      </c>
      <c r="AU402" s="163" t="s">
        <v>78</v>
      </c>
      <c r="AV402" s="12" t="s">
        <v>78</v>
      </c>
      <c r="AW402" s="12" t="s">
        <v>32</v>
      </c>
      <c r="AX402" s="12" t="s">
        <v>69</v>
      </c>
      <c r="AY402" s="163" t="s">
        <v>143</v>
      </c>
    </row>
    <row r="403" spans="2:51" s="13" customFormat="1" ht="11.25">
      <c r="B403" s="170"/>
      <c r="D403" s="158" t="s">
        <v>156</v>
      </c>
      <c r="E403" s="171" t="s">
        <v>1</v>
      </c>
      <c r="F403" s="172" t="s">
        <v>626</v>
      </c>
      <c r="H403" s="171" t="s">
        <v>1</v>
      </c>
      <c r="I403" s="173"/>
      <c r="L403" s="170"/>
      <c r="M403" s="174"/>
      <c r="N403" s="175"/>
      <c r="O403" s="175"/>
      <c r="P403" s="175"/>
      <c r="Q403" s="175"/>
      <c r="R403" s="175"/>
      <c r="S403" s="175"/>
      <c r="T403" s="176"/>
      <c r="AT403" s="171" t="s">
        <v>156</v>
      </c>
      <c r="AU403" s="171" t="s">
        <v>78</v>
      </c>
      <c r="AV403" s="13" t="s">
        <v>76</v>
      </c>
      <c r="AW403" s="13" t="s">
        <v>32</v>
      </c>
      <c r="AX403" s="13" t="s">
        <v>69</v>
      </c>
      <c r="AY403" s="171" t="s">
        <v>143</v>
      </c>
    </row>
    <row r="404" spans="2:51" s="12" customFormat="1" ht="11.25">
      <c r="B404" s="162"/>
      <c r="D404" s="158" t="s">
        <v>156</v>
      </c>
      <c r="E404" s="163" t="s">
        <v>1</v>
      </c>
      <c r="F404" s="164" t="s">
        <v>686</v>
      </c>
      <c r="H404" s="165">
        <v>8</v>
      </c>
      <c r="I404" s="166"/>
      <c r="L404" s="162"/>
      <c r="M404" s="167"/>
      <c r="N404" s="168"/>
      <c r="O404" s="168"/>
      <c r="P404" s="168"/>
      <c r="Q404" s="168"/>
      <c r="R404" s="168"/>
      <c r="S404" s="168"/>
      <c r="T404" s="169"/>
      <c r="AT404" s="163" t="s">
        <v>156</v>
      </c>
      <c r="AU404" s="163" t="s">
        <v>78</v>
      </c>
      <c r="AV404" s="12" t="s">
        <v>78</v>
      </c>
      <c r="AW404" s="12" t="s">
        <v>32</v>
      </c>
      <c r="AX404" s="12" t="s">
        <v>69</v>
      </c>
      <c r="AY404" s="163" t="s">
        <v>143</v>
      </c>
    </row>
    <row r="405" spans="2:51" s="14" customFormat="1" ht="11.25">
      <c r="B405" s="183"/>
      <c r="D405" s="158" t="s">
        <v>156</v>
      </c>
      <c r="E405" s="184" t="s">
        <v>1</v>
      </c>
      <c r="F405" s="185" t="s">
        <v>422</v>
      </c>
      <c r="H405" s="186">
        <v>18</v>
      </c>
      <c r="I405" s="187"/>
      <c r="L405" s="183"/>
      <c r="M405" s="188"/>
      <c r="N405" s="189"/>
      <c r="O405" s="189"/>
      <c r="P405" s="189"/>
      <c r="Q405" s="189"/>
      <c r="R405" s="189"/>
      <c r="S405" s="189"/>
      <c r="T405" s="190"/>
      <c r="AT405" s="184" t="s">
        <v>156</v>
      </c>
      <c r="AU405" s="184" t="s">
        <v>78</v>
      </c>
      <c r="AV405" s="14" t="s">
        <v>150</v>
      </c>
      <c r="AW405" s="14" t="s">
        <v>32</v>
      </c>
      <c r="AX405" s="14" t="s">
        <v>76</v>
      </c>
      <c r="AY405" s="184" t="s">
        <v>143</v>
      </c>
    </row>
    <row r="406" spans="2:65" s="1" customFormat="1" ht="16.5" customHeight="1">
      <c r="B406" s="145"/>
      <c r="C406" s="146" t="s">
        <v>687</v>
      </c>
      <c r="D406" s="146" t="s">
        <v>145</v>
      </c>
      <c r="E406" s="147" t="s">
        <v>688</v>
      </c>
      <c r="F406" s="148" t="s">
        <v>689</v>
      </c>
      <c r="G406" s="149" t="s">
        <v>148</v>
      </c>
      <c r="H406" s="150">
        <v>28</v>
      </c>
      <c r="I406" s="151"/>
      <c r="J406" s="152">
        <f>ROUND(I406*H406,2)</f>
        <v>0</v>
      </c>
      <c r="K406" s="148" t="s">
        <v>149</v>
      </c>
      <c r="L406" s="30"/>
      <c r="M406" s="153" t="s">
        <v>1</v>
      </c>
      <c r="N406" s="154" t="s">
        <v>40</v>
      </c>
      <c r="O406" s="49"/>
      <c r="P406" s="155">
        <f>O406*H406</f>
        <v>0</v>
      </c>
      <c r="Q406" s="155">
        <v>0</v>
      </c>
      <c r="R406" s="155">
        <f>Q406*H406</f>
        <v>0</v>
      </c>
      <c r="S406" s="155">
        <v>2.5</v>
      </c>
      <c r="T406" s="156">
        <f>S406*H406</f>
        <v>70</v>
      </c>
      <c r="AR406" s="16" t="s">
        <v>150</v>
      </c>
      <c r="AT406" s="16" t="s">
        <v>145</v>
      </c>
      <c r="AU406" s="16" t="s">
        <v>78</v>
      </c>
      <c r="AY406" s="16" t="s">
        <v>143</v>
      </c>
      <c r="BE406" s="157">
        <f>IF(N406="základní",J406,0)</f>
        <v>0</v>
      </c>
      <c r="BF406" s="157">
        <f>IF(N406="snížená",J406,0)</f>
        <v>0</v>
      </c>
      <c r="BG406" s="157">
        <f>IF(N406="zákl. přenesená",J406,0)</f>
        <v>0</v>
      </c>
      <c r="BH406" s="157">
        <f>IF(N406="sníž. přenesená",J406,0)</f>
        <v>0</v>
      </c>
      <c r="BI406" s="157">
        <f>IF(N406="nulová",J406,0)</f>
        <v>0</v>
      </c>
      <c r="BJ406" s="16" t="s">
        <v>76</v>
      </c>
      <c r="BK406" s="157">
        <f>ROUND(I406*H406,2)</f>
        <v>0</v>
      </c>
      <c r="BL406" s="16" t="s">
        <v>150</v>
      </c>
      <c r="BM406" s="16" t="s">
        <v>690</v>
      </c>
    </row>
    <row r="407" spans="2:47" s="1" customFormat="1" ht="11.25">
      <c r="B407" s="30"/>
      <c r="D407" s="158" t="s">
        <v>152</v>
      </c>
      <c r="F407" s="159" t="s">
        <v>691</v>
      </c>
      <c r="I407" s="91"/>
      <c r="L407" s="30"/>
      <c r="M407" s="160"/>
      <c r="N407" s="49"/>
      <c r="O407" s="49"/>
      <c r="P407" s="49"/>
      <c r="Q407" s="49"/>
      <c r="R407" s="49"/>
      <c r="S407" s="49"/>
      <c r="T407" s="50"/>
      <c r="AT407" s="16" t="s">
        <v>152</v>
      </c>
      <c r="AU407" s="16" t="s">
        <v>78</v>
      </c>
    </row>
    <row r="408" spans="2:47" s="1" customFormat="1" ht="19.5">
      <c r="B408" s="30"/>
      <c r="D408" s="158" t="s">
        <v>154</v>
      </c>
      <c r="F408" s="161" t="s">
        <v>410</v>
      </c>
      <c r="I408" s="91"/>
      <c r="L408" s="30"/>
      <c r="M408" s="160"/>
      <c r="N408" s="49"/>
      <c r="O408" s="49"/>
      <c r="P408" s="49"/>
      <c r="Q408" s="49"/>
      <c r="R408" s="49"/>
      <c r="S408" s="49"/>
      <c r="T408" s="50"/>
      <c r="AT408" s="16" t="s">
        <v>154</v>
      </c>
      <c r="AU408" s="16" t="s">
        <v>78</v>
      </c>
    </row>
    <row r="409" spans="2:51" s="13" customFormat="1" ht="11.25">
      <c r="B409" s="170"/>
      <c r="D409" s="158" t="s">
        <v>156</v>
      </c>
      <c r="E409" s="171" t="s">
        <v>1</v>
      </c>
      <c r="F409" s="172" t="s">
        <v>692</v>
      </c>
      <c r="H409" s="171" t="s">
        <v>1</v>
      </c>
      <c r="I409" s="173"/>
      <c r="L409" s="170"/>
      <c r="M409" s="174"/>
      <c r="N409" s="175"/>
      <c r="O409" s="175"/>
      <c r="P409" s="175"/>
      <c r="Q409" s="175"/>
      <c r="R409" s="175"/>
      <c r="S409" s="175"/>
      <c r="T409" s="176"/>
      <c r="AT409" s="171" t="s">
        <v>156</v>
      </c>
      <c r="AU409" s="171" t="s">
        <v>78</v>
      </c>
      <c r="AV409" s="13" t="s">
        <v>76</v>
      </c>
      <c r="AW409" s="13" t="s">
        <v>32</v>
      </c>
      <c r="AX409" s="13" t="s">
        <v>69</v>
      </c>
      <c r="AY409" s="171" t="s">
        <v>143</v>
      </c>
    </row>
    <row r="410" spans="2:51" s="12" customFormat="1" ht="11.25">
      <c r="B410" s="162"/>
      <c r="D410" s="158" t="s">
        <v>156</v>
      </c>
      <c r="E410" s="163" t="s">
        <v>1</v>
      </c>
      <c r="F410" s="164" t="s">
        <v>492</v>
      </c>
      <c r="H410" s="165">
        <v>28</v>
      </c>
      <c r="I410" s="166"/>
      <c r="L410" s="162"/>
      <c r="M410" s="167"/>
      <c r="N410" s="168"/>
      <c r="O410" s="168"/>
      <c r="P410" s="168"/>
      <c r="Q410" s="168"/>
      <c r="R410" s="168"/>
      <c r="S410" s="168"/>
      <c r="T410" s="169"/>
      <c r="AT410" s="163" t="s">
        <v>156</v>
      </c>
      <c r="AU410" s="163" t="s">
        <v>78</v>
      </c>
      <c r="AV410" s="12" t="s">
        <v>78</v>
      </c>
      <c r="AW410" s="12" t="s">
        <v>32</v>
      </c>
      <c r="AX410" s="12" t="s">
        <v>76</v>
      </c>
      <c r="AY410" s="163" t="s">
        <v>143</v>
      </c>
    </row>
    <row r="411" spans="2:65" s="1" customFormat="1" ht="16.5" customHeight="1">
      <c r="B411" s="145"/>
      <c r="C411" s="146" t="s">
        <v>693</v>
      </c>
      <c r="D411" s="146" t="s">
        <v>145</v>
      </c>
      <c r="E411" s="147" t="s">
        <v>388</v>
      </c>
      <c r="F411" s="148" t="s">
        <v>389</v>
      </c>
      <c r="G411" s="149" t="s">
        <v>381</v>
      </c>
      <c r="H411" s="150">
        <v>30</v>
      </c>
      <c r="I411" s="151"/>
      <c r="J411" s="152">
        <f>ROUND(I411*H411,2)</f>
        <v>0</v>
      </c>
      <c r="K411" s="148" t="s">
        <v>1</v>
      </c>
      <c r="L411" s="30"/>
      <c r="M411" s="153" t="s">
        <v>1</v>
      </c>
      <c r="N411" s="154" t="s">
        <v>40</v>
      </c>
      <c r="O411" s="49"/>
      <c r="P411" s="155">
        <f>O411*H411</f>
        <v>0</v>
      </c>
      <c r="Q411" s="155">
        <v>0</v>
      </c>
      <c r="R411" s="155">
        <f>Q411*H411</f>
        <v>0</v>
      </c>
      <c r="S411" s="155">
        <v>0</v>
      </c>
      <c r="T411" s="156">
        <f>S411*H411</f>
        <v>0</v>
      </c>
      <c r="AR411" s="16" t="s">
        <v>150</v>
      </c>
      <c r="AT411" s="16" t="s">
        <v>145</v>
      </c>
      <c r="AU411" s="16" t="s">
        <v>78</v>
      </c>
      <c r="AY411" s="16" t="s">
        <v>143</v>
      </c>
      <c r="BE411" s="157">
        <f>IF(N411="základní",J411,0)</f>
        <v>0</v>
      </c>
      <c r="BF411" s="157">
        <f>IF(N411="snížená",J411,0)</f>
        <v>0</v>
      </c>
      <c r="BG411" s="157">
        <f>IF(N411="zákl. přenesená",J411,0)</f>
        <v>0</v>
      </c>
      <c r="BH411" s="157">
        <f>IF(N411="sníž. přenesená",J411,0)</f>
        <v>0</v>
      </c>
      <c r="BI411" s="157">
        <f>IF(N411="nulová",J411,0)</f>
        <v>0</v>
      </c>
      <c r="BJ411" s="16" t="s">
        <v>76</v>
      </c>
      <c r="BK411" s="157">
        <f>ROUND(I411*H411,2)</f>
        <v>0</v>
      </c>
      <c r="BL411" s="16" t="s">
        <v>150</v>
      </c>
      <c r="BM411" s="16" t="s">
        <v>390</v>
      </c>
    </row>
    <row r="412" spans="2:47" s="1" customFormat="1" ht="11.25">
      <c r="B412" s="30"/>
      <c r="D412" s="158" t="s">
        <v>152</v>
      </c>
      <c r="F412" s="159" t="s">
        <v>389</v>
      </c>
      <c r="I412" s="91"/>
      <c r="L412" s="30"/>
      <c r="M412" s="160"/>
      <c r="N412" s="49"/>
      <c r="O412" s="49"/>
      <c r="P412" s="49"/>
      <c r="Q412" s="49"/>
      <c r="R412" s="49"/>
      <c r="S412" s="49"/>
      <c r="T412" s="50"/>
      <c r="AT412" s="16" t="s">
        <v>152</v>
      </c>
      <c r="AU412" s="16" t="s">
        <v>78</v>
      </c>
    </row>
    <row r="413" spans="2:63" s="11" customFormat="1" ht="22.9" customHeight="1">
      <c r="B413" s="132"/>
      <c r="D413" s="133" t="s">
        <v>68</v>
      </c>
      <c r="E413" s="143" t="s">
        <v>694</v>
      </c>
      <c r="F413" s="143" t="s">
        <v>695</v>
      </c>
      <c r="I413" s="135"/>
      <c r="J413" s="144">
        <f>BK413</f>
        <v>0</v>
      </c>
      <c r="L413" s="132"/>
      <c r="M413" s="137"/>
      <c r="N413" s="138"/>
      <c r="O413" s="138"/>
      <c r="P413" s="139">
        <f>SUM(P414:P417)</f>
        <v>0</v>
      </c>
      <c r="Q413" s="138"/>
      <c r="R413" s="139">
        <f>SUM(R414:R417)</f>
        <v>0</v>
      </c>
      <c r="S413" s="138"/>
      <c r="T413" s="140">
        <f>SUM(T414:T417)</f>
        <v>0</v>
      </c>
      <c r="AR413" s="133" t="s">
        <v>76</v>
      </c>
      <c r="AT413" s="141" t="s">
        <v>68</v>
      </c>
      <c r="AU413" s="141" t="s">
        <v>76</v>
      </c>
      <c r="AY413" s="133" t="s">
        <v>143</v>
      </c>
      <c r="BK413" s="142">
        <f>SUM(BK414:BK417)</f>
        <v>0</v>
      </c>
    </row>
    <row r="414" spans="2:65" s="1" customFormat="1" ht="16.5" customHeight="1">
      <c r="B414" s="145"/>
      <c r="C414" s="146" t="s">
        <v>696</v>
      </c>
      <c r="D414" s="146" t="s">
        <v>145</v>
      </c>
      <c r="E414" s="147" t="s">
        <v>697</v>
      </c>
      <c r="F414" s="148" t="s">
        <v>698</v>
      </c>
      <c r="G414" s="149" t="s">
        <v>201</v>
      </c>
      <c r="H414" s="150">
        <v>70</v>
      </c>
      <c r="I414" s="151"/>
      <c r="J414" s="152">
        <f>ROUND(I414*H414,2)</f>
        <v>0</v>
      </c>
      <c r="K414" s="148" t="s">
        <v>149</v>
      </c>
      <c r="L414" s="30"/>
      <c r="M414" s="153" t="s">
        <v>1</v>
      </c>
      <c r="N414" s="154" t="s">
        <v>40</v>
      </c>
      <c r="O414" s="49"/>
      <c r="P414" s="155">
        <f>O414*H414</f>
        <v>0</v>
      </c>
      <c r="Q414" s="155">
        <v>0</v>
      </c>
      <c r="R414" s="155">
        <f>Q414*H414</f>
        <v>0</v>
      </c>
      <c r="S414" s="155">
        <v>0</v>
      </c>
      <c r="T414" s="156">
        <f>S414*H414</f>
        <v>0</v>
      </c>
      <c r="AR414" s="16" t="s">
        <v>150</v>
      </c>
      <c r="AT414" s="16" t="s">
        <v>145</v>
      </c>
      <c r="AU414" s="16" t="s">
        <v>78</v>
      </c>
      <c r="AY414" s="16" t="s">
        <v>143</v>
      </c>
      <c r="BE414" s="157">
        <f>IF(N414="základní",J414,0)</f>
        <v>0</v>
      </c>
      <c r="BF414" s="157">
        <f>IF(N414="snížená",J414,0)</f>
        <v>0</v>
      </c>
      <c r="BG414" s="157">
        <f>IF(N414="zákl. přenesená",J414,0)</f>
        <v>0</v>
      </c>
      <c r="BH414" s="157">
        <f>IF(N414="sníž. přenesená",J414,0)</f>
        <v>0</v>
      </c>
      <c r="BI414" s="157">
        <f>IF(N414="nulová",J414,0)</f>
        <v>0</v>
      </c>
      <c r="BJ414" s="16" t="s">
        <v>76</v>
      </c>
      <c r="BK414" s="157">
        <f>ROUND(I414*H414,2)</f>
        <v>0</v>
      </c>
      <c r="BL414" s="16" t="s">
        <v>150</v>
      </c>
      <c r="BM414" s="16" t="s">
        <v>699</v>
      </c>
    </row>
    <row r="415" spans="2:47" s="1" customFormat="1" ht="11.25">
      <c r="B415" s="30"/>
      <c r="D415" s="158" t="s">
        <v>152</v>
      </c>
      <c r="F415" s="159" t="s">
        <v>700</v>
      </c>
      <c r="I415" s="91"/>
      <c r="L415" s="30"/>
      <c r="M415" s="160"/>
      <c r="N415" s="49"/>
      <c r="O415" s="49"/>
      <c r="P415" s="49"/>
      <c r="Q415" s="49"/>
      <c r="R415" s="49"/>
      <c r="S415" s="49"/>
      <c r="T415" s="50"/>
      <c r="AT415" s="16" t="s">
        <v>152</v>
      </c>
      <c r="AU415" s="16" t="s">
        <v>78</v>
      </c>
    </row>
    <row r="416" spans="2:51" s="13" customFormat="1" ht="11.25">
      <c r="B416" s="170"/>
      <c r="D416" s="158" t="s">
        <v>156</v>
      </c>
      <c r="E416" s="171" t="s">
        <v>1</v>
      </c>
      <c r="F416" s="172" t="s">
        <v>701</v>
      </c>
      <c r="H416" s="171" t="s">
        <v>1</v>
      </c>
      <c r="I416" s="173"/>
      <c r="L416" s="170"/>
      <c r="M416" s="174"/>
      <c r="N416" s="175"/>
      <c r="O416" s="175"/>
      <c r="P416" s="175"/>
      <c r="Q416" s="175"/>
      <c r="R416" s="175"/>
      <c r="S416" s="175"/>
      <c r="T416" s="176"/>
      <c r="AT416" s="171" t="s">
        <v>156</v>
      </c>
      <c r="AU416" s="171" t="s">
        <v>78</v>
      </c>
      <c r="AV416" s="13" t="s">
        <v>76</v>
      </c>
      <c r="AW416" s="13" t="s">
        <v>32</v>
      </c>
      <c r="AX416" s="13" t="s">
        <v>69</v>
      </c>
      <c r="AY416" s="171" t="s">
        <v>143</v>
      </c>
    </row>
    <row r="417" spans="2:51" s="12" customFormat="1" ht="11.25">
      <c r="B417" s="162"/>
      <c r="D417" s="158" t="s">
        <v>156</v>
      </c>
      <c r="E417" s="163" t="s">
        <v>1</v>
      </c>
      <c r="F417" s="164" t="s">
        <v>702</v>
      </c>
      <c r="H417" s="165">
        <v>70</v>
      </c>
      <c r="I417" s="166"/>
      <c r="L417" s="162"/>
      <c r="M417" s="167"/>
      <c r="N417" s="168"/>
      <c r="O417" s="168"/>
      <c r="P417" s="168"/>
      <c r="Q417" s="168"/>
      <c r="R417" s="168"/>
      <c r="S417" s="168"/>
      <c r="T417" s="169"/>
      <c r="AT417" s="163" t="s">
        <v>156</v>
      </c>
      <c r="AU417" s="163" t="s">
        <v>78</v>
      </c>
      <c r="AV417" s="12" t="s">
        <v>78</v>
      </c>
      <c r="AW417" s="12" t="s">
        <v>32</v>
      </c>
      <c r="AX417" s="12" t="s">
        <v>76</v>
      </c>
      <c r="AY417" s="163" t="s">
        <v>143</v>
      </c>
    </row>
    <row r="418" spans="2:63" s="11" customFormat="1" ht="22.9" customHeight="1">
      <c r="B418" s="132"/>
      <c r="D418" s="133" t="s">
        <v>68</v>
      </c>
      <c r="E418" s="143" t="s">
        <v>391</v>
      </c>
      <c r="F418" s="143" t="s">
        <v>392</v>
      </c>
      <c r="I418" s="135"/>
      <c r="J418" s="144">
        <f>BK418</f>
        <v>0</v>
      </c>
      <c r="L418" s="132"/>
      <c r="M418" s="137"/>
      <c r="N418" s="138"/>
      <c r="O418" s="138"/>
      <c r="P418" s="139">
        <f>SUM(P419:P420)</f>
        <v>0</v>
      </c>
      <c r="Q418" s="138"/>
      <c r="R418" s="139">
        <f>SUM(R419:R420)</f>
        <v>0</v>
      </c>
      <c r="S418" s="138"/>
      <c r="T418" s="140">
        <f>SUM(T419:T420)</f>
        <v>0</v>
      </c>
      <c r="AR418" s="133" t="s">
        <v>76</v>
      </c>
      <c r="AT418" s="141" t="s">
        <v>68</v>
      </c>
      <c r="AU418" s="141" t="s">
        <v>76</v>
      </c>
      <c r="AY418" s="133" t="s">
        <v>143</v>
      </c>
      <c r="BK418" s="142">
        <f>SUM(BK419:BK420)</f>
        <v>0</v>
      </c>
    </row>
    <row r="419" spans="2:65" s="1" customFormat="1" ht="16.5" customHeight="1">
      <c r="B419" s="145"/>
      <c r="C419" s="146" t="s">
        <v>703</v>
      </c>
      <c r="D419" s="146" t="s">
        <v>145</v>
      </c>
      <c r="E419" s="147" t="s">
        <v>704</v>
      </c>
      <c r="F419" s="148" t="s">
        <v>705</v>
      </c>
      <c r="G419" s="149" t="s">
        <v>201</v>
      </c>
      <c r="H419" s="150">
        <v>101.263</v>
      </c>
      <c r="I419" s="151"/>
      <c r="J419" s="152">
        <f>ROUND(I419*H419,2)</f>
        <v>0</v>
      </c>
      <c r="K419" s="148" t="s">
        <v>149</v>
      </c>
      <c r="L419" s="30"/>
      <c r="M419" s="153" t="s">
        <v>1</v>
      </c>
      <c r="N419" s="154" t="s">
        <v>40</v>
      </c>
      <c r="O419" s="49"/>
      <c r="P419" s="155">
        <f>O419*H419</f>
        <v>0</v>
      </c>
      <c r="Q419" s="155">
        <v>0</v>
      </c>
      <c r="R419" s="155">
        <f>Q419*H419</f>
        <v>0</v>
      </c>
      <c r="S419" s="155">
        <v>0</v>
      </c>
      <c r="T419" s="156">
        <f>S419*H419</f>
        <v>0</v>
      </c>
      <c r="AR419" s="16" t="s">
        <v>150</v>
      </c>
      <c r="AT419" s="16" t="s">
        <v>145</v>
      </c>
      <c r="AU419" s="16" t="s">
        <v>78</v>
      </c>
      <c r="AY419" s="16" t="s">
        <v>143</v>
      </c>
      <c r="BE419" s="157">
        <f>IF(N419="základní",J419,0)</f>
        <v>0</v>
      </c>
      <c r="BF419" s="157">
        <f>IF(N419="snížená",J419,0)</f>
        <v>0</v>
      </c>
      <c r="BG419" s="157">
        <f>IF(N419="zákl. přenesená",J419,0)</f>
        <v>0</v>
      </c>
      <c r="BH419" s="157">
        <f>IF(N419="sníž. přenesená",J419,0)</f>
        <v>0</v>
      </c>
      <c r="BI419" s="157">
        <f>IF(N419="nulová",J419,0)</f>
        <v>0</v>
      </c>
      <c r="BJ419" s="16" t="s">
        <v>76</v>
      </c>
      <c r="BK419" s="157">
        <f>ROUND(I419*H419,2)</f>
        <v>0</v>
      </c>
      <c r="BL419" s="16" t="s">
        <v>150</v>
      </c>
      <c r="BM419" s="16" t="s">
        <v>706</v>
      </c>
    </row>
    <row r="420" spans="2:47" s="1" customFormat="1" ht="19.5">
      <c r="B420" s="30"/>
      <c r="D420" s="158" t="s">
        <v>152</v>
      </c>
      <c r="F420" s="159" t="s">
        <v>707</v>
      </c>
      <c r="I420" s="91"/>
      <c r="L420" s="30"/>
      <c r="M420" s="160"/>
      <c r="N420" s="49"/>
      <c r="O420" s="49"/>
      <c r="P420" s="49"/>
      <c r="Q420" s="49"/>
      <c r="R420" s="49"/>
      <c r="S420" s="49"/>
      <c r="T420" s="50"/>
      <c r="AT420" s="16" t="s">
        <v>152</v>
      </c>
      <c r="AU420" s="16" t="s">
        <v>78</v>
      </c>
    </row>
    <row r="421" spans="2:63" s="11" customFormat="1" ht="25.9" customHeight="1">
      <c r="B421" s="132"/>
      <c r="D421" s="133" t="s">
        <v>68</v>
      </c>
      <c r="E421" s="134" t="s">
        <v>708</v>
      </c>
      <c r="F421" s="134" t="s">
        <v>709</v>
      </c>
      <c r="I421" s="135"/>
      <c r="J421" s="136">
        <f>BK421</f>
        <v>0</v>
      </c>
      <c r="L421" s="132"/>
      <c r="M421" s="137"/>
      <c r="N421" s="138"/>
      <c r="O421" s="138"/>
      <c r="P421" s="139">
        <f>P422</f>
        <v>0</v>
      </c>
      <c r="Q421" s="138"/>
      <c r="R421" s="139">
        <f>R422</f>
        <v>0.0529034</v>
      </c>
      <c r="S421" s="138"/>
      <c r="T421" s="140">
        <f>T422</f>
        <v>0</v>
      </c>
      <c r="AR421" s="133" t="s">
        <v>78</v>
      </c>
      <c r="AT421" s="141" t="s">
        <v>68</v>
      </c>
      <c r="AU421" s="141" t="s">
        <v>69</v>
      </c>
      <c r="AY421" s="133" t="s">
        <v>143</v>
      </c>
      <c r="BK421" s="142">
        <f>BK422</f>
        <v>0</v>
      </c>
    </row>
    <row r="422" spans="2:63" s="11" customFormat="1" ht="22.9" customHeight="1">
      <c r="B422" s="132"/>
      <c r="D422" s="133" t="s">
        <v>68</v>
      </c>
      <c r="E422" s="143" t="s">
        <v>710</v>
      </c>
      <c r="F422" s="143" t="s">
        <v>711</v>
      </c>
      <c r="I422" s="135"/>
      <c r="J422" s="144">
        <f>BK422</f>
        <v>0</v>
      </c>
      <c r="L422" s="132"/>
      <c r="M422" s="137"/>
      <c r="N422" s="138"/>
      <c r="O422" s="138"/>
      <c r="P422" s="139">
        <f>SUM(P423:P462)</f>
        <v>0</v>
      </c>
      <c r="Q422" s="138"/>
      <c r="R422" s="139">
        <f>SUM(R423:R462)</f>
        <v>0.0529034</v>
      </c>
      <c r="S422" s="138"/>
      <c r="T422" s="140">
        <f>SUM(T423:T462)</f>
        <v>0</v>
      </c>
      <c r="AR422" s="133" t="s">
        <v>78</v>
      </c>
      <c r="AT422" s="141" t="s">
        <v>68</v>
      </c>
      <c r="AU422" s="141" t="s">
        <v>76</v>
      </c>
      <c r="AY422" s="133" t="s">
        <v>143</v>
      </c>
      <c r="BK422" s="142">
        <f>SUM(BK423:BK462)</f>
        <v>0</v>
      </c>
    </row>
    <row r="423" spans="2:65" s="1" customFormat="1" ht="16.5" customHeight="1">
      <c r="B423" s="145"/>
      <c r="C423" s="146" t="s">
        <v>712</v>
      </c>
      <c r="D423" s="146" t="s">
        <v>145</v>
      </c>
      <c r="E423" s="147" t="s">
        <v>713</v>
      </c>
      <c r="F423" s="148" t="s">
        <v>714</v>
      </c>
      <c r="G423" s="149" t="s">
        <v>222</v>
      </c>
      <c r="H423" s="150">
        <v>2.125</v>
      </c>
      <c r="I423" s="151"/>
      <c r="J423" s="152">
        <f>ROUND(I423*H423,2)</f>
        <v>0</v>
      </c>
      <c r="K423" s="148" t="s">
        <v>149</v>
      </c>
      <c r="L423" s="30"/>
      <c r="M423" s="153" t="s">
        <v>1</v>
      </c>
      <c r="N423" s="154" t="s">
        <v>40</v>
      </c>
      <c r="O423" s="49"/>
      <c r="P423" s="155">
        <f>O423*H423</f>
        <v>0</v>
      </c>
      <c r="Q423" s="155">
        <v>0</v>
      </c>
      <c r="R423" s="155">
        <f>Q423*H423</f>
        <v>0</v>
      </c>
      <c r="S423" s="155">
        <v>0</v>
      </c>
      <c r="T423" s="156">
        <f>S423*H423</f>
        <v>0</v>
      </c>
      <c r="AR423" s="16" t="s">
        <v>344</v>
      </c>
      <c r="AT423" s="16" t="s">
        <v>145</v>
      </c>
      <c r="AU423" s="16" t="s">
        <v>78</v>
      </c>
      <c r="AY423" s="16" t="s">
        <v>143</v>
      </c>
      <c r="BE423" s="157">
        <f>IF(N423="základní",J423,0)</f>
        <v>0</v>
      </c>
      <c r="BF423" s="157">
        <f>IF(N423="snížená",J423,0)</f>
        <v>0</v>
      </c>
      <c r="BG423" s="157">
        <f>IF(N423="zákl. přenesená",J423,0)</f>
        <v>0</v>
      </c>
      <c r="BH423" s="157">
        <f>IF(N423="sníž. přenesená",J423,0)</f>
        <v>0</v>
      </c>
      <c r="BI423" s="157">
        <f>IF(N423="nulová",J423,0)</f>
        <v>0</v>
      </c>
      <c r="BJ423" s="16" t="s">
        <v>76</v>
      </c>
      <c r="BK423" s="157">
        <f>ROUND(I423*H423,2)</f>
        <v>0</v>
      </c>
      <c r="BL423" s="16" t="s">
        <v>344</v>
      </c>
      <c r="BM423" s="16" t="s">
        <v>715</v>
      </c>
    </row>
    <row r="424" spans="2:47" s="1" customFormat="1" ht="11.25">
      <c r="B424" s="30"/>
      <c r="D424" s="158" t="s">
        <v>152</v>
      </c>
      <c r="F424" s="159" t="s">
        <v>716</v>
      </c>
      <c r="I424" s="91"/>
      <c r="L424" s="30"/>
      <c r="M424" s="160"/>
      <c r="N424" s="49"/>
      <c r="O424" s="49"/>
      <c r="P424" s="49"/>
      <c r="Q424" s="49"/>
      <c r="R424" s="49"/>
      <c r="S424" s="49"/>
      <c r="T424" s="50"/>
      <c r="AT424" s="16" t="s">
        <v>152</v>
      </c>
      <c r="AU424" s="16" t="s">
        <v>78</v>
      </c>
    </row>
    <row r="425" spans="2:47" s="1" customFormat="1" ht="19.5">
      <c r="B425" s="30"/>
      <c r="D425" s="158" t="s">
        <v>154</v>
      </c>
      <c r="F425" s="161" t="s">
        <v>410</v>
      </c>
      <c r="I425" s="91"/>
      <c r="L425" s="30"/>
      <c r="M425" s="160"/>
      <c r="N425" s="49"/>
      <c r="O425" s="49"/>
      <c r="P425" s="49"/>
      <c r="Q425" s="49"/>
      <c r="R425" s="49"/>
      <c r="S425" s="49"/>
      <c r="T425" s="50"/>
      <c r="AT425" s="16" t="s">
        <v>154</v>
      </c>
      <c r="AU425" s="16" t="s">
        <v>78</v>
      </c>
    </row>
    <row r="426" spans="2:51" s="13" customFormat="1" ht="11.25">
      <c r="B426" s="170"/>
      <c r="D426" s="158" t="s">
        <v>156</v>
      </c>
      <c r="E426" s="171" t="s">
        <v>1</v>
      </c>
      <c r="F426" s="172" t="s">
        <v>625</v>
      </c>
      <c r="H426" s="171" t="s">
        <v>1</v>
      </c>
      <c r="I426" s="173"/>
      <c r="L426" s="170"/>
      <c r="M426" s="174"/>
      <c r="N426" s="175"/>
      <c r="O426" s="175"/>
      <c r="P426" s="175"/>
      <c r="Q426" s="175"/>
      <c r="R426" s="175"/>
      <c r="S426" s="175"/>
      <c r="T426" s="176"/>
      <c r="AT426" s="171" t="s">
        <v>156</v>
      </c>
      <c r="AU426" s="171" t="s">
        <v>78</v>
      </c>
      <c r="AV426" s="13" t="s">
        <v>76</v>
      </c>
      <c r="AW426" s="13" t="s">
        <v>32</v>
      </c>
      <c r="AX426" s="13" t="s">
        <v>69</v>
      </c>
      <c r="AY426" s="171" t="s">
        <v>143</v>
      </c>
    </row>
    <row r="427" spans="2:51" s="12" customFormat="1" ht="11.25">
      <c r="B427" s="162"/>
      <c r="D427" s="158" t="s">
        <v>156</v>
      </c>
      <c r="E427" s="163" t="s">
        <v>1</v>
      </c>
      <c r="F427" s="164" t="s">
        <v>717</v>
      </c>
      <c r="H427" s="165">
        <v>2.125</v>
      </c>
      <c r="I427" s="166"/>
      <c r="L427" s="162"/>
      <c r="M427" s="167"/>
      <c r="N427" s="168"/>
      <c r="O427" s="168"/>
      <c r="P427" s="168"/>
      <c r="Q427" s="168"/>
      <c r="R427" s="168"/>
      <c r="S427" s="168"/>
      <c r="T427" s="169"/>
      <c r="AT427" s="163" t="s">
        <v>156</v>
      </c>
      <c r="AU427" s="163" t="s">
        <v>78</v>
      </c>
      <c r="AV427" s="12" t="s">
        <v>78</v>
      </c>
      <c r="AW427" s="12" t="s">
        <v>32</v>
      </c>
      <c r="AX427" s="12" t="s">
        <v>76</v>
      </c>
      <c r="AY427" s="163" t="s">
        <v>143</v>
      </c>
    </row>
    <row r="428" spans="2:65" s="1" customFormat="1" ht="16.5" customHeight="1">
      <c r="B428" s="145"/>
      <c r="C428" s="191" t="s">
        <v>718</v>
      </c>
      <c r="D428" s="191" t="s">
        <v>484</v>
      </c>
      <c r="E428" s="192" t="s">
        <v>719</v>
      </c>
      <c r="F428" s="193" t="s">
        <v>720</v>
      </c>
      <c r="G428" s="194" t="s">
        <v>201</v>
      </c>
      <c r="H428" s="195">
        <v>0.001</v>
      </c>
      <c r="I428" s="196"/>
      <c r="J428" s="197">
        <f>ROUND(I428*H428,2)</f>
        <v>0</v>
      </c>
      <c r="K428" s="193" t="s">
        <v>149</v>
      </c>
      <c r="L428" s="198"/>
      <c r="M428" s="199" t="s">
        <v>1</v>
      </c>
      <c r="N428" s="200" t="s">
        <v>40</v>
      </c>
      <c r="O428" s="49"/>
      <c r="P428" s="155">
        <f>O428*H428</f>
        <v>0</v>
      </c>
      <c r="Q428" s="155">
        <v>1</v>
      </c>
      <c r="R428" s="155">
        <f>Q428*H428</f>
        <v>0.001</v>
      </c>
      <c r="S428" s="155">
        <v>0</v>
      </c>
      <c r="T428" s="156">
        <f>S428*H428</f>
        <v>0</v>
      </c>
      <c r="AR428" s="16" t="s">
        <v>507</v>
      </c>
      <c r="AT428" s="16" t="s">
        <v>484</v>
      </c>
      <c r="AU428" s="16" t="s">
        <v>78</v>
      </c>
      <c r="AY428" s="16" t="s">
        <v>143</v>
      </c>
      <c r="BE428" s="157">
        <f>IF(N428="základní",J428,0)</f>
        <v>0</v>
      </c>
      <c r="BF428" s="157">
        <f>IF(N428="snížená",J428,0)</f>
        <v>0</v>
      </c>
      <c r="BG428" s="157">
        <f>IF(N428="zákl. přenesená",J428,0)</f>
        <v>0</v>
      </c>
      <c r="BH428" s="157">
        <f>IF(N428="sníž. přenesená",J428,0)</f>
        <v>0</v>
      </c>
      <c r="BI428" s="157">
        <f>IF(N428="nulová",J428,0)</f>
        <v>0</v>
      </c>
      <c r="BJ428" s="16" t="s">
        <v>76</v>
      </c>
      <c r="BK428" s="157">
        <f>ROUND(I428*H428,2)</f>
        <v>0</v>
      </c>
      <c r="BL428" s="16" t="s">
        <v>344</v>
      </c>
      <c r="BM428" s="16" t="s">
        <v>721</v>
      </c>
    </row>
    <row r="429" spans="2:47" s="1" customFormat="1" ht="11.25">
      <c r="B429" s="30"/>
      <c r="D429" s="158" t="s">
        <v>152</v>
      </c>
      <c r="F429" s="159" t="s">
        <v>720</v>
      </c>
      <c r="I429" s="91"/>
      <c r="L429" s="30"/>
      <c r="M429" s="160"/>
      <c r="N429" s="49"/>
      <c r="O429" s="49"/>
      <c r="P429" s="49"/>
      <c r="Q429" s="49"/>
      <c r="R429" s="49"/>
      <c r="S429" s="49"/>
      <c r="T429" s="50"/>
      <c r="AT429" s="16" t="s">
        <v>152</v>
      </c>
      <c r="AU429" s="16" t="s">
        <v>78</v>
      </c>
    </row>
    <row r="430" spans="2:47" s="1" customFormat="1" ht="19.5">
      <c r="B430" s="30"/>
      <c r="D430" s="158" t="s">
        <v>154</v>
      </c>
      <c r="F430" s="161" t="s">
        <v>722</v>
      </c>
      <c r="I430" s="91"/>
      <c r="L430" s="30"/>
      <c r="M430" s="160"/>
      <c r="N430" s="49"/>
      <c r="O430" s="49"/>
      <c r="P430" s="49"/>
      <c r="Q430" s="49"/>
      <c r="R430" s="49"/>
      <c r="S430" s="49"/>
      <c r="T430" s="50"/>
      <c r="AT430" s="16" t="s">
        <v>154</v>
      </c>
      <c r="AU430" s="16" t="s">
        <v>78</v>
      </c>
    </row>
    <row r="431" spans="2:51" s="12" customFormat="1" ht="11.25">
      <c r="B431" s="162"/>
      <c r="D431" s="158" t="s">
        <v>156</v>
      </c>
      <c r="F431" s="164" t="s">
        <v>723</v>
      </c>
      <c r="H431" s="165">
        <v>0.001</v>
      </c>
      <c r="I431" s="166"/>
      <c r="L431" s="162"/>
      <c r="M431" s="167"/>
      <c r="N431" s="168"/>
      <c r="O431" s="168"/>
      <c r="P431" s="168"/>
      <c r="Q431" s="168"/>
      <c r="R431" s="168"/>
      <c r="S431" s="168"/>
      <c r="T431" s="169"/>
      <c r="AT431" s="163" t="s">
        <v>156</v>
      </c>
      <c r="AU431" s="163" t="s">
        <v>78</v>
      </c>
      <c r="AV431" s="12" t="s">
        <v>78</v>
      </c>
      <c r="AW431" s="12" t="s">
        <v>3</v>
      </c>
      <c r="AX431" s="12" t="s">
        <v>76</v>
      </c>
      <c r="AY431" s="163" t="s">
        <v>143</v>
      </c>
    </row>
    <row r="432" spans="2:65" s="1" customFormat="1" ht="16.5" customHeight="1">
      <c r="B432" s="145"/>
      <c r="C432" s="146" t="s">
        <v>724</v>
      </c>
      <c r="D432" s="146" t="s">
        <v>145</v>
      </c>
      <c r="E432" s="147" t="s">
        <v>725</v>
      </c>
      <c r="F432" s="148" t="s">
        <v>726</v>
      </c>
      <c r="G432" s="149" t="s">
        <v>222</v>
      </c>
      <c r="H432" s="150">
        <v>43.35</v>
      </c>
      <c r="I432" s="151"/>
      <c r="J432" s="152">
        <f>ROUND(I432*H432,2)</f>
        <v>0</v>
      </c>
      <c r="K432" s="148" t="s">
        <v>149</v>
      </c>
      <c r="L432" s="30"/>
      <c r="M432" s="153" t="s">
        <v>1</v>
      </c>
      <c r="N432" s="154" t="s">
        <v>40</v>
      </c>
      <c r="O432" s="49"/>
      <c r="P432" s="155">
        <f>O432*H432</f>
        <v>0</v>
      </c>
      <c r="Q432" s="155">
        <v>0</v>
      </c>
      <c r="R432" s="155">
        <f>Q432*H432</f>
        <v>0</v>
      </c>
      <c r="S432" s="155">
        <v>0</v>
      </c>
      <c r="T432" s="156">
        <f>S432*H432</f>
        <v>0</v>
      </c>
      <c r="AR432" s="16" t="s">
        <v>344</v>
      </c>
      <c r="AT432" s="16" t="s">
        <v>145</v>
      </c>
      <c r="AU432" s="16" t="s">
        <v>78</v>
      </c>
      <c r="AY432" s="16" t="s">
        <v>143</v>
      </c>
      <c r="BE432" s="157">
        <f>IF(N432="základní",J432,0)</f>
        <v>0</v>
      </c>
      <c r="BF432" s="157">
        <f>IF(N432="snížená",J432,0)</f>
        <v>0</v>
      </c>
      <c r="BG432" s="157">
        <f>IF(N432="zákl. přenesená",J432,0)</f>
        <v>0</v>
      </c>
      <c r="BH432" s="157">
        <f>IF(N432="sníž. přenesená",J432,0)</f>
        <v>0</v>
      </c>
      <c r="BI432" s="157">
        <f>IF(N432="nulová",J432,0)</f>
        <v>0</v>
      </c>
      <c r="BJ432" s="16" t="s">
        <v>76</v>
      </c>
      <c r="BK432" s="157">
        <f>ROUND(I432*H432,2)</f>
        <v>0</v>
      </c>
      <c r="BL432" s="16" t="s">
        <v>344</v>
      </c>
      <c r="BM432" s="16" t="s">
        <v>727</v>
      </c>
    </row>
    <row r="433" spans="2:47" s="1" customFormat="1" ht="11.25">
      <c r="B433" s="30"/>
      <c r="D433" s="158" t="s">
        <v>152</v>
      </c>
      <c r="F433" s="159" t="s">
        <v>728</v>
      </c>
      <c r="I433" s="91"/>
      <c r="L433" s="30"/>
      <c r="M433" s="160"/>
      <c r="N433" s="49"/>
      <c r="O433" s="49"/>
      <c r="P433" s="49"/>
      <c r="Q433" s="49"/>
      <c r="R433" s="49"/>
      <c r="S433" s="49"/>
      <c r="T433" s="50"/>
      <c r="AT433" s="16" t="s">
        <v>152</v>
      </c>
      <c r="AU433" s="16" t="s">
        <v>78</v>
      </c>
    </row>
    <row r="434" spans="2:47" s="1" customFormat="1" ht="19.5">
      <c r="B434" s="30"/>
      <c r="D434" s="158" t="s">
        <v>154</v>
      </c>
      <c r="F434" s="161" t="s">
        <v>410</v>
      </c>
      <c r="I434" s="91"/>
      <c r="L434" s="30"/>
      <c r="M434" s="160"/>
      <c r="N434" s="49"/>
      <c r="O434" s="49"/>
      <c r="P434" s="49"/>
      <c r="Q434" s="49"/>
      <c r="R434" s="49"/>
      <c r="S434" s="49"/>
      <c r="T434" s="50"/>
      <c r="AT434" s="16" t="s">
        <v>154</v>
      </c>
      <c r="AU434" s="16" t="s">
        <v>78</v>
      </c>
    </row>
    <row r="435" spans="2:51" s="13" customFormat="1" ht="11.25">
      <c r="B435" s="170"/>
      <c r="D435" s="158" t="s">
        <v>156</v>
      </c>
      <c r="E435" s="171" t="s">
        <v>1</v>
      </c>
      <c r="F435" s="172" t="s">
        <v>729</v>
      </c>
      <c r="H435" s="171" t="s">
        <v>1</v>
      </c>
      <c r="I435" s="173"/>
      <c r="L435" s="170"/>
      <c r="M435" s="174"/>
      <c r="N435" s="175"/>
      <c r="O435" s="175"/>
      <c r="P435" s="175"/>
      <c r="Q435" s="175"/>
      <c r="R435" s="175"/>
      <c r="S435" s="175"/>
      <c r="T435" s="176"/>
      <c r="AT435" s="171" t="s">
        <v>156</v>
      </c>
      <c r="AU435" s="171" t="s">
        <v>78</v>
      </c>
      <c r="AV435" s="13" t="s">
        <v>76</v>
      </c>
      <c r="AW435" s="13" t="s">
        <v>32</v>
      </c>
      <c r="AX435" s="13" t="s">
        <v>69</v>
      </c>
      <c r="AY435" s="171" t="s">
        <v>143</v>
      </c>
    </row>
    <row r="436" spans="2:51" s="12" customFormat="1" ht="11.25">
      <c r="B436" s="162"/>
      <c r="D436" s="158" t="s">
        <v>156</v>
      </c>
      <c r="E436" s="163" t="s">
        <v>1</v>
      </c>
      <c r="F436" s="164" t="s">
        <v>730</v>
      </c>
      <c r="H436" s="165">
        <v>43.35</v>
      </c>
      <c r="I436" s="166"/>
      <c r="L436" s="162"/>
      <c r="M436" s="167"/>
      <c r="N436" s="168"/>
      <c r="O436" s="168"/>
      <c r="P436" s="168"/>
      <c r="Q436" s="168"/>
      <c r="R436" s="168"/>
      <c r="S436" s="168"/>
      <c r="T436" s="169"/>
      <c r="AT436" s="163" t="s">
        <v>156</v>
      </c>
      <c r="AU436" s="163" t="s">
        <v>78</v>
      </c>
      <c r="AV436" s="12" t="s">
        <v>78</v>
      </c>
      <c r="AW436" s="12" t="s">
        <v>32</v>
      </c>
      <c r="AX436" s="12" t="s">
        <v>76</v>
      </c>
      <c r="AY436" s="163" t="s">
        <v>143</v>
      </c>
    </row>
    <row r="437" spans="2:65" s="1" customFormat="1" ht="16.5" customHeight="1">
      <c r="B437" s="145"/>
      <c r="C437" s="191" t="s">
        <v>731</v>
      </c>
      <c r="D437" s="191" t="s">
        <v>484</v>
      </c>
      <c r="E437" s="192" t="s">
        <v>732</v>
      </c>
      <c r="F437" s="193" t="s">
        <v>733</v>
      </c>
      <c r="G437" s="194" t="s">
        <v>201</v>
      </c>
      <c r="H437" s="195">
        <v>0.02</v>
      </c>
      <c r="I437" s="196"/>
      <c r="J437" s="197">
        <f>ROUND(I437*H437,2)</f>
        <v>0</v>
      </c>
      <c r="K437" s="193" t="s">
        <v>149</v>
      </c>
      <c r="L437" s="198"/>
      <c r="M437" s="199" t="s">
        <v>1</v>
      </c>
      <c r="N437" s="200" t="s">
        <v>40</v>
      </c>
      <c r="O437" s="49"/>
      <c r="P437" s="155">
        <f>O437*H437</f>
        <v>0</v>
      </c>
      <c r="Q437" s="155">
        <v>1</v>
      </c>
      <c r="R437" s="155">
        <f>Q437*H437</f>
        <v>0.02</v>
      </c>
      <c r="S437" s="155">
        <v>0</v>
      </c>
      <c r="T437" s="156">
        <f>S437*H437</f>
        <v>0</v>
      </c>
      <c r="AR437" s="16" t="s">
        <v>507</v>
      </c>
      <c r="AT437" s="16" t="s">
        <v>484</v>
      </c>
      <c r="AU437" s="16" t="s">
        <v>78</v>
      </c>
      <c r="AY437" s="16" t="s">
        <v>143</v>
      </c>
      <c r="BE437" s="157">
        <f>IF(N437="základní",J437,0)</f>
        <v>0</v>
      </c>
      <c r="BF437" s="157">
        <f>IF(N437="snížená",J437,0)</f>
        <v>0</v>
      </c>
      <c r="BG437" s="157">
        <f>IF(N437="zákl. přenesená",J437,0)</f>
        <v>0</v>
      </c>
      <c r="BH437" s="157">
        <f>IF(N437="sníž. přenesená",J437,0)</f>
        <v>0</v>
      </c>
      <c r="BI437" s="157">
        <f>IF(N437="nulová",J437,0)</f>
        <v>0</v>
      </c>
      <c r="BJ437" s="16" t="s">
        <v>76</v>
      </c>
      <c r="BK437" s="157">
        <f>ROUND(I437*H437,2)</f>
        <v>0</v>
      </c>
      <c r="BL437" s="16" t="s">
        <v>344</v>
      </c>
      <c r="BM437" s="16" t="s">
        <v>734</v>
      </c>
    </row>
    <row r="438" spans="2:47" s="1" customFormat="1" ht="11.25">
      <c r="B438" s="30"/>
      <c r="D438" s="158" t="s">
        <v>152</v>
      </c>
      <c r="F438" s="159" t="s">
        <v>733</v>
      </c>
      <c r="I438" s="91"/>
      <c r="L438" s="30"/>
      <c r="M438" s="160"/>
      <c r="N438" s="49"/>
      <c r="O438" s="49"/>
      <c r="P438" s="49"/>
      <c r="Q438" s="49"/>
      <c r="R438" s="49"/>
      <c r="S438" s="49"/>
      <c r="T438" s="50"/>
      <c r="AT438" s="16" t="s">
        <v>152</v>
      </c>
      <c r="AU438" s="16" t="s">
        <v>78</v>
      </c>
    </row>
    <row r="439" spans="2:47" s="1" customFormat="1" ht="19.5">
      <c r="B439" s="30"/>
      <c r="D439" s="158" t="s">
        <v>154</v>
      </c>
      <c r="F439" s="161" t="s">
        <v>735</v>
      </c>
      <c r="I439" s="91"/>
      <c r="L439" s="30"/>
      <c r="M439" s="160"/>
      <c r="N439" s="49"/>
      <c r="O439" s="49"/>
      <c r="P439" s="49"/>
      <c r="Q439" s="49"/>
      <c r="R439" s="49"/>
      <c r="S439" s="49"/>
      <c r="T439" s="50"/>
      <c r="AT439" s="16" t="s">
        <v>154</v>
      </c>
      <c r="AU439" s="16" t="s">
        <v>78</v>
      </c>
    </row>
    <row r="440" spans="2:51" s="12" customFormat="1" ht="11.25">
      <c r="B440" s="162"/>
      <c r="D440" s="158" t="s">
        <v>156</v>
      </c>
      <c r="F440" s="164" t="s">
        <v>736</v>
      </c>
      <c r="H440" s="165">
        <v>0.02</v>
      </c>
      <c r="I440" s="166"/>
      <c r="L440" s="162"/>
      <c r="M440" s="167"/>
      <c r="N440" s="168"/>
      <c r="O440" s="168"/>
      <c r="P440" s="168"/>
      <c r="Q440" s="168"/>
      <c r="R440" s="168"/>
      <c r="S440" s="168"/>
      <c r="T440" s="169"/>
      <c r="AT440" s="163" t="s">
        <v>156</v>
      </c>
      <c r="AU440" s="163" t="s">
        <v>78</v>
      </c>
      <c r="AV440" s="12" t="s">
        <v>78</v>
      </c>
      <c r="AW440" s="12" t="s">
        <v>3</v>
      </c>
      <c r="AX440" s="12" t="s">
        <v>76</v>
      </c>
      <c r="AY440" s="163" t="s">
        <v>143</v>
      </c>
    </row>
    <row r="441" spans="2:65" s="1" customFormat="1" ht="16.5" customHeight="1">
      <c r="B441" s="145"/>
      <c r="C441" s="146" t="s">
        <v>737</v>
      </c>
      <c r="D441" s="146" t="s">
        <v>145</v>
      </c>
      <c r="E441" s="147" t="s">
        <v>738</v>
      </c>
      <c r="F441" s="148" t="s">
        <v>739</v>
      </c>
      <c r="G441" s="149" t="s">
        <v>222</v>
      </c>
      <c r="H441" s="150">
        <v>1.275</v>
      </c>
      <c r="I441" s="151"/>
      <c r="J441" s="152">
        <f>ROUND(I441*H441,2)</f>
        <v>0</v>
      </c>
      <c r="K441" s="148" t="s">
        <v>149</v>
      </c>
      <c r="L441" s="30"/>
      <c r="M441" s="153" t="s">
        <v>1</v>
      </c>
      <c r="N441" s="154" t="s">
        <v>40</v>
      </c>
      <c r="O441" s="49"/>
      <c r="P441" s="155">
        <f>O441*H441</f>
        <v>0</v>
      </c>
      <c r="Q441" s="155">
        <v>0</v>
      </c>
      <c r="R441" s="155">
        <f>Q441*H441</f>
        <v>0</v>
      </c>
      <c r="S441" s="155">
        <v>0</v>
      </c>
      <c r="T441" s="156">
        <f>S441*H441</f>
        <v>0</v>
      </c>
      <c r="AR441" s="16" t="s">
        <v>344</v>
      </c>
      <c r="AT441" s="16" t="s">
        <v>145</v>
      </c>
      <c r="AU441" s="16" t="s">
        <v>78</v>
      </c>
      <c r="AY441" s="16" t="s">
        <v>143</v>
      </c>
      <c r="BE441" s="157">
        <f>IF(N441="základní",J441,0)</f>
        <v>0</v>
      </c>
      <c r="BF441" s="157">
        <f>IF(N441="snížená",J441,0)</f>
        <v>0</v>
      </c>
      <c r="BG441" s="157">
        <f>IF(N441="zákl. přenesená",J441,0)</f>
        <v>0</v>
      </c>
      <c r="BH441" s="157">
        <f>IF(N441="sníž. přenesená",J441,0)</f>
        <v>0</v>
      </c>
      <c r="BI441" s="157">
        <f>IF(N441="nulová",J441,0)</f>
        <v>0</v>
      </c>
      <c r="BJ441" s="16" t="s">
        <v>76</v>
      </c>
      <c r="BK441" s="157">
        <f>ROUND(I441*H441,2)</f>
        <v>0</v>
      </c>
      <c r="BL441" s="16" t="s">
        <v>344</v>
      </c>
      <c r="BM441" s="16" t="s">
        <v>740</v>
      </c>
    </row>
    <row r="442" spans="2:47" s="1" customFormat="1" ht="11.25">
      <c r="B442" s="30"/>
      <c r="D442" s="158" t="s">
        <v>152</v>
      </c>
      <c r="F442" s="159" t="s">
        <v>741</v>
      </c>
      <c r="I442" s="91"/>
      <c r="L442" s="30"/>
      <c r="M442" s="160"/>
      <c r="N442" s="49"/>
      <c r="O442" s="49"/>
      <c r="P442" s="49"/>
      <c r="Q442" s="49"/>
      <c r="R442" s="49"/>
      <c r="S442" s="49"/>
      <c r="T442" s="50"/>
      <c r="AT442" s="16" t="s">
        <v>152</v>
      </c>
      <c r="AU442" s="16" t="s">
        <v>78</v>
      </c>
    </row>
    <row r="443" spans="2:47" s="1" customFormat="1" ht="19.5">
      <c r="B443" s="30"/>
      <c r="D443" s="158" t="s">
        <v>154</v>
      </c>
      <c r="F443" s="161" t="s">
        <v>410</v>
      </c>
      <c r="I443" s="91"/>
      <c r="L443" s="30"/>
      <c r="M443" s="160"/>
      <c r="N443" s="49"/>
      <c r="O443" s="49"/>
      <c r="P443" s="49"/>
      <c r="Q443" s="49"/>
      <c r="R443" s="49"/>
      <c r="S443" s="49"/>
      <c r="T443" s="50"/>
      <c r="AT443" s="16" t="s">
        <v>154</v>
      </c>
      <c r="AU443" s="16" t="s">
        <v>78</v>
      </c>
    </row>
    <row r="444" spans="2:51" s="13" customFormat="1" ht="11.25">
      <c r="B444" s="170"/>
      <c r="D444" s="158" t="s">
        <v>156</v>
      </c>
      <c r="E444" s="171" t="s">
        <v>1</v>
      </c>
      <c r="F444" s="172" t="s">
        <v>625</v>
      </c>
      <c r="H444" s="171" t="s">
        <v>1</v>
      </c>
      <c r="I444" s="173"/>
      <c r="L444" s="170"/>
      <c r="M444" s="174"/>
      <c r="N444" s="175"/>
      <c r="O444" s="175"/>
      <c r="P444" s="175"/>
      <c r="Q444" s="175"/>
      <c r="R444" s="175"/>
      <c r="S444" s="175"/>
      <c r="T444" s="176"/>
      <c r="AT444" s="171" t="s">
        <v>156</v>
      </c>
      <c r="AU444" s="171" t="s">
        <v>78</v>
      </c>
      <c r="AV444" s="13" t="s">
        <v>76</v>
      </c>
      <c r="AW444" s="13" t="s">
        <v>32</v>
      </c>
      <c r="AX444" s="13" t="s">
        <v>69</v>
      </c>
      <c r="AY444" s="171" t="s">
        <v>143</v>
      </c>
    </row>
    <row r="445" spans="2:51" s="12" customFormat="1" ht="11.25">
      <c r="B445" s="162"/>
      <c r="D445" s="158" t="s">
        <v>156</v>
      </c>
      <c r="E445" s="163" t="s">
        <v>1</v>
      </c>
      <c r="F445" s="164" t="s">
        <v>742</v>
      </c>
      <c r="H445" s="165">
        <v>1.275</v>
      </c>
      <c r="I445" s="166"/>
      <c r="L445" s="162"/>
      <c r="M445" s="167"/>
      <c r="N445" s="168"/>
      <c r="O445" s="168"/>
      <c r="P445" s="168"/>
      <c r="Q445" s="168"/>
      <c r="R445" s="168"/>
      <c r="S445" s="168"/>
      <c r="T445" s="169"/>
      <c r="AT445" s="163" t="s">
        <v>156</v>
      </c>
      <c r="AU445" s="163" t="s">
        <v>78</v>
      </c>
      <c r="AV445" s="12" t="s">
        <v>78</v>
      </c>
      <c r="AW445" s="12" t="s">
        <v>32</v>
      </c>
      <c r="AX445" s="12" t="s">
        <v>76</v>
      </c>
      <c r="AY445" s="163" t="s">
        <v>143</v>
      </c>
    </row>
    <row r="446" spans="2:65" s="1" customFormat="1" ht="16.5" customHeight="1">
      <c r="B446" s="145"/>
      <c r="C446" s="191" t="s">
        <v>743</v>
      </c>
      <c r="D446" s="191" t="s">
        <v>484</v>
      </c>
      <c r="E446" s="192" t="s">
        <v>744</v>
      </c>
      <c r="F446" s="193" t="s">
        <v>745</v>
      </c>
      <c r="G446" s="194" t="s">
        <v>222</v>
      </c>
      <c r="H446" s="195">
        <v>1.53</v>
      </c>
      <c r="I446" s="196"/>
      <c r="J446" s="197">
        <f>ROUND(I446*H446,2)</f>
        <v>0</v>
      </c>
      <c r="K446" s="193" t="s">
        <v>149</v>
      </c>
      <c r="L446" s="198"/>
      <c r="M446" s="199" t="s">
        <v>1</v>
      </c>
      <c r="N446" s="200" t="s">
        <v>40</v>
      </c>
      <c r="O446" s="49"/>
      <c r="P446" s="155">
        <f>O446*H446</f>
        <v>0</v>
      </c>
      <c r="Q446" s="155">
        <v>0.00064</v>
      </c>
      <c r="R446" s="155">
        <f>Q446*H446</f>
        <v>0.0009792000000000002</v>
      </c>
      <c r="S446" s="155">
        <v>0</v>
      </c>
      <c r="T446" s="156">
        <f>S446*H446</f>
        <v>0</v>
      </c>
      <c r="AR446" s="16" t="s">
        <v>507</v>
      </c>
      <c r="AT446" s="16" t="s">
        <v>484</v>
      </c>
      <c r="AU446" s="16" t="s">
        <v>78</v>
      </c>
      <c r="AY446" s="16" t="s">
        <v>143</v>
      </c>
      <c r="BE446" s="157">
        <f>IF(N446="základní",J446,0)</f>
        <v>0</v>
      </c>
      <c r="BF446" s="157">
        <f>IF(N446="snížená",J446,0)</f>
        <v>0</v>
      </c>
      <c r="BG446" s="157">
        <f>IF(N446="zákl. přenesená",J446,0)</f>
        <v>0</v>
      </c>
      <c r="BH446" s="157">
        <f>IF(N446="sníž. přenesená",J446,0)</f>
        <v>0</v>
      </c>
      <c r="BI446" s="157">
        <f>IF(N446="nulová",J446,0)</f>
        <v>0</v>
      </c>
      <c r="BJ446" s="16" t="s">
        <v>76</v>
      </c>
      <c r="BK446" s="157">
        <f>ROUND(I446*H446,2)</f>
        <v>0</v>
      </c>
      <c r="BL446" s="16" t="s">
        <v>344</v>
      </c>
      <c r="BM446" s="16" t="s">
        <v>746</v>
      </c>
    </row>
    <row r="447" spans="2:47" s="1" customFormat="1" ht="11.25">
      <c r="B447" s="30"/>
      <c r="D447" s="158" t="s">
        <v>152</v>
      </c>
      <c r="F447" s="159" t="s">
        <v>745</v>
      </c>
      <c r="I447" s="91"/>
      <c r="L447" s="30"/>
      <c r="M447" s="160"/>
      <c r="N447" s="49"/>
      <c r="O447" s="49"/>
      <c r="P447" s="49"/>
      <c r="Q447" s="49"/>
      <c r="R447" s="49"/>
      <c r="S447" s="49"/>
      <c r="T447" s="50"/>
      <c r="AT447" s="16" t="s">
        <v>152</v>
      </c>
      <c r="AU447" s="16" t="s">
        <v>78</v>
      </c>
    </row>
    <row r="448" spans="2:51" s="12" customFormat="1" ht="11.25">
      <c r="B448" s="162"/>
      <c r="D448" s="158" t="s">
        <v>156</v>
      </c>
      <c r="F448" s="164" t="s">
        <v>747</v>
      </c>
      <c r="H448" s="165">
        <v>1.53</v>
      </c>
      <c r="I448" s="166"/>
      <c r="L448" s="162"/>
      <c r="M448" s="167"/>
      <c r="N448" s="168"/>
      <c r="O448" s="168"/>
      <c r="P448" s="168"/>
      <c r="Q448" s="168"/>
      <c r="R448" s="168"/>
      <c r="S448" s="168"/>
      <c r="T448" s="169"/>
      <c r="AT448" s="163" t="s">
        <v>156</v>
      </c>
      <c r="AU448" s="163" t="s">
        <v>78</v>
      </c>
      <c r="AV448" s="12" t="s">
        <v>78</v>
      </c>
      <c r="AW448" s="12" t="s">
        <v>3</v>
      </c>
      <c r="AX448" s="12" t="s">
        <v>76</v>
      </c>
      <c r="AY448" s="163" t="s">
        <v>143</v>
      </c>
    </row>
    <row r="449" spans="2:65" s="1" customFormat="1" ht="16.5" customHeight="1">
      <c r="B449" s="145"/>
      <c r="C449" s="146" t="s">
        <v>702</v>
      </c>
      <c r="D449" s="146" t="s">
        <v>145</v>
      </c>
      <c r="E449" s="147" t="s">
        <v>748</v>
      </c>
      <c r="F449" s="148" t="s">
        <v>749</v>
      </c>
      <c r="G449" s="149" t="s">
        <v>222</v>
      </c>
      <c r="H449" s="150">
        <v>3.613</v>
      </c>
      <c r="I449" s="151"/>
      <c r="J449" s="152">
        <f>ROUND(I449*H449,2)</f>
        <v>0</v>
      </c>
      <c r="K449" s="148" t="s">
        <v>149</v>
      </c>
      <c r="L449" s="30"/>
      <c r="M449" s="153" t="s">
        <v>1</v>
      </c>
      <c r="N449" s="154" t="s">
        <v>40</v>
      </c>
      <c r="O449" s="49"/>
      <c r="P449" s="155">
        <f>O449*H449</f>
        <v>0</v>
      </c>
      <c r="Q449" s="155">
        <v>0.0004</v>
      </c>
      <c r="R449" s="155">
        <f>Q449*H449</f>
        <v>0.0014452</v>
      </c>
      <c r="S449" s="155">
        <v>0</v>
      </c>
      <c r="T449" s="156">
        <f>S449*H449</f>
        <v>0</v>
      </c>
      <c r="AR449" s="16" t="s">
        <v>344</v>
      </c>
      <c r="AT449" s="16" t="s">
        <v>145</v>
      </c>
      <c r="AU449" s="16" t="s">
        <v>78</v>
      </c>
      <c r="AY449" s="16" t="s">
        <v>143</v>
      </c>
      <c r="BE449" s="157">
        <f>IF(N449="základní",J449,0)</f>
        <v>0</v>
      </c>
      <c r="BF449" s="157">
        <f>IF(N449="snížená",J449,0)</f>
        <v>0</v>
      </c>
      <c r="BG449" s="157">
        <f>IF(N449="zákl. přenesená",J449,0)</f>
        <v>0</v>
      </c>
      <c r="BH449" s="157">
        <f>IF(N449="sníž. přenesená",J449,0)</f>
        <v>0</v>
      </c>
      <c r="BI449" s="157">
        <f>IF(N449="nulová",J449,0)</f>
        <v>0</v>
      </c>
      <c r="BJ449" s="16" t="s">
        <v>76</v>
      </c>
      <c r="BK449" s="157">
        <f>ROUND(I449*H449,2)</f>
        <v>0</v>
      </c>
      <c r="BL449" s="16" t="s">
        <v>344</v>
      </c>
      <c r="BM449" s="16" t="s">
        <v>750</v>
      </c>
    </row>
    <row r="450" spans="2:47" s="1" customFormat="1" ht="11.25">
      <c r="B450" s="30"/>
      <c r="D450" s="158" t="s">
        <v>152</v>
      </c>
      <c r="F450" s="159" t="s">
        <v>751</v>
      </c>
      <c r="I450" s="91"/>
      <c r="L450" s="30"/>
      <c r="M450" s="160"/>
      <c r="N450" s="49"/>
      <c r="O450" s="49"/>
      <c r="P450" s="49"/>
      <c r="Q450" s="49"/>
      <c r="R450" s="49"/>
      <c r="S450" s="49"/>
      <c r="T450" s="50"/>
      <c r="AT450" s="16" t="s">
        <v>152</v>
      </c>
      <c r="AU450" s="16" t="s">
        <v>78</v>
      </c>
    </row>
    <row r="451" spans="2:47" s="1" customFormat="1" ht="19.5">
      <c r="B451" s="30"/>
      <c r="D451" s="158" t="s">
        <v>154</v>
      </c>
      <c r="F451" s="161" t="s">
        <v>410</v>
      </c>
      <c r="I451" s="91"/>
      <c r="L451" s="30"/>
      <c r="M451" s="160"/>
      <c r="N451" s="49"/>
      <c r="O451" s="49"/>
      <c r="P451" s="49"/>
      <c r="Q451" s="49"/>
      <c r="R451" s="49"/>
      <c r="S451" s="49"/>
      <c r="T451" s="50"/>
      <c r="AT451" s="16" t="s">
        <v>154</v>
      </c>
      <c r="AU451" s="16" t="s">
        <v>78</v>
      </c>
    </row>
    <row r="452" spans="2:51" s="13" customFormat="1" ht="11.25">
      <c r="B452" s="170"/>
      <c r="D452" s="158" t="s">
        <v>156</v>
      </c>
      <c r="E452" s="171" t="s">
        <v>1</v>
      </c>
      <c r="F452" s="172" t="s">
        <v>625</v>
      </c>
      <c r="H452" s="171" t="s">
        <v>1</v>
      </c>
      <c r="I452" s="173"/>
      <c r="L452" s="170"/>
      <c r="M452" s="174"/>
      <c r="N452" s="175"/>
      <c r="O452" s="175"/>
      <c r="P452" s="175"/>
      <c r="Q452" s="175"/>
      <c r="R452" s="175"/>
      <c r="S452" s="175"/>
      <c r="T452" s="176"/>
      <c r="AT452" s="171" t="s">
        <v>156</v>
      </c>
      <c r="AU452" s="171" t="s">
        <v>78</v>
      </c>
      <c r="AV452" s="13" t="s">
        <v>76</v>
      </c>
      <c r="AW452" s="13" t="s">
        <v>32</v>
      </c>
      <c r="AX452" s="13" t="s">
        <v>69</v>
      </c>
      <c r="AY452" s="171" t="s">
        <v>143</v>
      </c>
    </row>
    <row r="453" spans="2:51" s="12" customFormat="1" ht="11.25">
      <c r="B453" s="162"/>
      <c r="D453" s="158" t="s">
        <v>156</v>
      </c>
      <c r="E453" s="163" t="s">
        <v>1</v>
      </c>
      <c r="F453" s="164" t="s">
        <v>752</v>
      </c>
      <c r="H453" s="165">
        <v>1.488</v>
      </c>
      <c r="I453" s="166"/>
      <c r="L453" s="162"/>
      <c r="M453" s="167"/>
      <c r="N453" s="168"/>
      <c r="O453" s="168"/>
      <c r="P453" s="168"/>
      <c r="Q453" s="168"/>
      <c r="R453" s="168"/>
      <c r="S453" s="168"/>
      <c r="T453" s="169"/>
      <c r="AT453" s="163" t="s">
        <v>156</v>
      </c>
      <c r="AU453" s="163" t="s">
        <v>78</v>
      </c>
      <c r="AV453" s="12" t="s">
        <v>78</v>
      </c>
      <c r="AW453" s="12" t="s">
        <v>32</v>
      </c>
      <c r="AX453" s="12" t="s">
        <v>69</v>
      </c>
      <c r="AY453" s="163" t="s">
        <v>143</v>
      </c>
    </row>
    <row r="454" spans="2:51" s="12" customFormat="1" ht="11.25">
      <c r="B454" s="162"/>
      <c r="D454" s="158" t="s">
        <v>156</v>
      </c>
      <c r="E454" s="163" t="s">
        <v>1</v>
      </c>
      <c r="F454" s="164" t="s">
        <v>717</v>
      </c>
      <c r="H454" s="165">
        <v>2.125</v>
      </c>
      <c r="I454" s="166"/>
      <c r="L454" s="162"/>
      <c r="M454" s="167"/>
      <c r="N454" s="168"/>
      <c r="O454" s="168"/>
      <c r="P454" s="168"/>
      <c r="Q454" s="168"/>
      <c r="R454" s="168"/>
      <c r="S454" s="168"/>
      <c r="T454" s="169"/>
      <c r="AT454" s="163" t="s">
        <v>156</v>
      </c>
      <c r="AU454" s="163" t="s">
        <v>78</v>
      </c>
      <c r="AV454" s="12" t="s">
        <v>78</v>
      </c>
      <c r="AW454" s="12" t="s">
        <v>32</v>
      </c>
      <c r="AX454" s="12" t="s">
        <v>69</v>
      </c>
      <c r="AY454" s="163" t="s">
        <v>143</v>
      </c>
    </row>
    <row r="455" spans="2:51" s="14" customFormat="1" ht="11.25">
      <c r="B455" s="183"/>
      <c r="D455" s="158" t="s">
        <v>156</v>
      </c>
      <c r="E455" s="184" t="s">
        <v>1</v>
      </c>
      <c r="F455" s="185" t="s">
        <v>422</v>
      </c>
      <c r="H455" s="186">
        <v>3.613</v>
      </c>
      <c r="I455" s="187"/>
      <c r="L455" s="183"/>
      <c r="M455" s="188"/>
      <c r="N455" s="189"/>
      <c r="O455" s="189"/>
      <c r="P455" s="189"/>
      <c r="Q455" s="189"/>
      <c r="R455" s="189"/>
      <c r="S455" s="189"/>
      <c r="T455" s="190"/>
      <c r="AT455" s="184" t="s">
        <v>156</v>
      </c>
      <c r="AU455" s="184" t="s">
        <v>78</v>
      </c>
      <c r="AV455" s="14" t="s">
        <v>150</v>
      </c>
      <c r="AW455" s="14" t="s">
        <v>32</v>
      </c>
      <c r="AX455" s="14" t="s">
        <v>76</v>
      </c>
      <c r="AY455" s="184" t="s">
        <v>143</v>
      </c>
    </row>
    <row r="456" spans="2:65" s="1" customFormat="1" ht="16.5" customHeight="1">
      <c r="B456" s="145"/>
      <c r="C456" s="191" t="s">
        <v>753</v>
      </c>
      <c r="D456" s="191" t="s">
        <v>484</v>
      </c>
      <c r="E456" s="192" t="s">
        <v>754</v>
      </c>
      <c r="F456" s="193" t="s">
        <v>755</v>
      </c>
      <c r="G456" s="194" t="s">
        <v>222</v>
      </c>
      <c r="H456" s="195">
        <v>4.336</v>
      </c>
      <c r="I456" s="196"/>
      <c r="J456" s="197">
        <f>ROUND(I456*H456,2)</f>
        <v>0</v>
      </c>
      <c r="K456" s="193" t="s">
        <v>149</v>
      </c>
      <c r="L456" s="198"/>
      <c r="M456" s="199" t="s">
        <v>1</v>
      </c>
      <c r="N456" s="200" t="s">
        <v>40</v>
      </c>
      <c r="O456" s="49"/>
      <c r="P456" s="155">
        <f>O456*H456</f>
        <v>0</v>
      </c>
      <c r="Q456" s="155">
        <v>0.001</v>
      </c>
      <c r="R456" s="155">
        <f>Q456*H456</f>
        <v>0.0043360000000000004</v>
      </c>
      <c r="S456" s="155">
        <v>0</v>
      </c>
      <c r="T456" s="156">
        <f>S456*H456</f>
        <v>0</v>
      </c>
      <c r="AR456" s="16" t="s">
        <v>507</v>
      </c>
      <c r="AT456" s="16" t="s">
        <v>484</v>
      </c>
      <c r="AU456" s="16" t="s">
        <v>78</v>
      </c>
      <c r="AY456" s="16" t="s">
        <v>143</v>
      </c>
      <c r="BE456" s="157">
        <f>IF(N456="základní",J456,0)</f>
        <v>0</v>
      </c>
      <c r="BF456" s="157">
        <f>IF(N456="snížená",J456,0)</f>
        <v>0</v>
      </c>
      <c r="BG456" s="157">
        <f>IF(N456="zákl. přenesená",J456,0)</f>
        <v>0</v>
      </c>
      <c r="BH456" s="157">
        <f>IF(N456="sníž. přenesená",J456,0)</f>
        <v>0</v>
      </c>
      <c r="BI456" s="157">
        <f>IF(N456="nulová",J456,0)</f>
        <v>0</v>
      </c>
      <c r="BJ456" s="16" t="s">
        <v>76</v>
      </c>
      <c r="BK456" s="157">
        <f>ROUND(I456*H456,2)</f>
        <v>0</v>
      </c>
      <c r="BL456" s="16" t="s">
        <v>344</v>
      </c>
      <c r="BM456" s="16" t="s">
        <v>756</v>
      </c>
    </row>
    <row r="457" spans="2:47" s="1" customFormat="1" ht="19.5">
      <c r="B457" s="30"/>
      <c r="D457" s="158" t="s">
        <v>152</v>
      </c>
      <c r="F457" s="159" t="s">
        <v>757</v>
      </c>
      <c r="I457" s="91"/>
      <c r="L457" s="30"/>
      <c r="M457" s="160"/>
      <c r="N457" s="49"/>
      <c r="O457" s="49"/>
      <c r="P457" s="49"/>
      <c r="Q457" s="49"/>
      <c r="R457" s="49"/>
      <c r="S457" s="49"/>
      <c r="T457" s="50"/>
      <c r="AT457" s="16" t="s">
        <v>152</v>
      </c>
      <c r="AU457" s="16" t="s">
        <v>78</v>
      </c>
    </row>
    <row r="458" spans="2:51" s="12" customFormat="1" ht="11.25">
      <c r="B458" s="162"/>
      <c r="D458" s="158" t="s">
        <v>156</v>
      </c>
      <c r="F458" s="164" t="s">
        <v>758</v>
      </c>
      <c r="H458" s="165">
        <v>4.336</v>
      </c>
      <c r="I458" s="166"/>
      <c r="L458" s="162"/>
      <c r="M458" s="167"/>
      <c r="N458" s="168"/>
      <c r="O458" s="168"/>
      <c r="P458" s="168"/>
      <c r="Q458" s="168"/>
      <c r="R458" s="168"/>
      <c r="S458" s="168"/>
      <c r="T458" s="169"/>
      <c r="AT458" s="163" t="s">
        <v>156</v>
      </c>
      <c r="AU458" s="163" t="s">
        <v>78</v>
      </c>
      <c r="AV458" s="12" t="s">
        <v>78</v>
      </c>
      <c r="AW458" s="12" t="s">
        <v>3</v>
      </c>
      <c r="AX458" s="12" t="s">
        <v>76</v>
      </c>
      <c r="AY458" s="163" t="s">
        <v>143</v>
      </c>
    </row>
    <row r="459" spans="2:65" s="1" customFormat="1" ht="16.5" customHeight="1">
      <c r="B459" s="145"/>
      <c r="C459" s="146" t="s">
        <v>759</v>
      </c>
      <c r="D459" s="146" t="s">
        <v>145</v>
      </c>
      <c r="E459" s="147" t="s">
        <v>760</v>
      </c>
      <c r="F459" s="148" t="s">
        <v>761</v>
      </c>
      <c r="G459" s="149" t="s">
        <v>222</v>
      </c>
      <c r="H459" s="150">
        <v>43.35</v>
      </c>
      <c r="I459" s="151"/>
      <c r="J459" s="152">
        <f>ROUND(I459*H459,2)</f>
        <v>0</v>
      </c>
      <c r="K459" s="148" t="s">
        <v>149</v>
      </c>
      <c r="L459" s="30"/>
      <c r="M459" s="153" t="s">
        <v>1</v>
      </c>
      <c r="N459" s="154" t="s">
        <v>40</v>
      </c>
      <c r="O459" s="49"/>
      <c r="P459" s="155">
        <f>O459*H459</f>
        <v>0</v>
      </c>
      <c r="Q459" s="155">
        <v>0.00058</v>
      </c>
      <c r="R459" s="155">
        <f>Q459*H459</f>
        <v>0.025143000000000002</v>
      </c>
      <c r="S459" s="155">
        <v>0</v>
      </c>
      <c r="T459" s="156">
        <f>S459*H459</f>
        <v>0</v>
      </c>
      <c r="AR459" s="16" t="s">
        <v>344</v>
      </c>
      <c r="AT459" s="16" t="s">
        <v>145</v>
      </c>
      <c r="AU459" s="16" t="s">
        <v>78</v>
      </c>
      <c r="AY459" s="16" t="s">
        <v>143</v>
      </c>
      <c r="BE459" s="157">
        <f>IF(N459="základní",J459,0)</f>
        <v>0</v>
      </c>
      <c r="BF459" s="157">
        <f>IF(N459="snížená",J459,0)</f>
        <v>0</v>
      </c>
      <c r="BG459" s="157">
        <f>IF(N459="zákl. přenesená",J459,0)</f>
        <v>0</v>
      </c>
      <c r="BH459" s="157">
        <f>IF(N459="sníž. přenesená",J459,0)</f>
        <v>0</v>
      </c>
      <c r="BI459" s="157">
        <f>IF(N459="nulová",J459,0)</f>
        <v>0</v>
      </c>
      <c r="BJ459" s="16" t="s">
        <v>76</v>
      </c>
      <c r="BK459" s="157">
        <f>ROUND(I459*H459,2)</f>
        <v>0</v>
      </c>
      <c r="BL459" s="16" t="s">
        <v>344</v>
      </c>
      <c r="BM459" s="16" t="s">
        <v>762</v>
      </c>
    </row>
    <row r="460" spans="2:47" s="1" customFormat="1" ht="19.5">
      <c r="B460" s="30"/>
      <c r="D460" s="158" t="s">
        <v>152</v>
      </c>
      <c r="F460" s="159" t="s">
        <v>763</v>
      </c>
      <c r="I460" s="91"/>
      <c r="L460" s="30"/>
      <c r="M460" s="160"/>
      <c r="N460" s="49"/>
      <c r="O460" s="49"/>
      <c r="P460" s="49"/>
      <c r="Q460" s="49"/>
      <c r="R460" s="49"/>
      <c r="S460" s="49"/>
      <c r="T460" s="50"/>
      <c r="AT460" s="16" t="s">
        <v>152</v>
      </c>
      <c r="AU460" s="16" t="s">
        <v>78</v>
      </c>
    </row>
    <row r="461" spans="2:65" s="1" customFormat="1" ht="16.5" customHeight="1">
      <c r="B461" s="145"/>
      <c r="C461" s="146" t="s">
        <v>764</v>
      </c>
      <c r="D461" s="146" t="s">
        <v>145</v>
      </c>
      <c r="E461" s="147" t="s">
        <v>765</v>
      </c>
      <c r="F461" s="148" t="s">
        <v>766</v>
      </c>
      <c r="G461" s="149" t="s">
        <v>767</v>
      </c>
      <c r="H461" s="201"/>
      <c r="I461" s="151"/>
      <c r="J461" s="152">
        <f>ROUND(I461*H461,2)</f>
        <v>0</v>
      </c>
      <c r="K461" s="148" t="s">
        <v>149</v>
      </c>
      <c r="L461" s="30"/>
      <c r="M461" s="153" t="s">
        <v>1</v>
      </c>
      <c r="N461" s="154" t="s">
        <v>40</v>
      </c>
      <c r="O461" s="49"/>
      <c r="P461" s="155">
        <f>O461*H461</f>
        <v>0</v>
      </c>
      <c r="Q461" s="155">
        <v>0</v>
      </c>
      <c r="R461" s="155">
        <f>Q461*H461</f>
        <v>0</v>
      </c>
      <c r="S461" s="155">
        <v>0</v>
      </c>
      <c r="T461" s="156">
        <f>S461*H461</f>
        <v>0</v>
      </c>
      <c r="AR461" s="16" t="s">
        <v>344</v>
      </c>
      <c r="AT461" s="16" t="s">
        <v>145</v>
      </c>
      <c r="AU461" s="16" t="s">
        <v>78</v>
      </c>
      <c r="AY461" s="16" t="s">
        <v>143</v>
      </c>
      <c r="BE461" s="157">
        <f>IF(N461="základní",J461,0)</f>
        <v>0</v>
      </c>
      <c r="BF461" s="157">
        <f>IF(N461="snížená",J461,0)</f>
        <v>0</v>
      </c>
      <c r="BG461" s="157">
        <f>IF(N461="zákl. přenesená",J461,0)</f>
        <v>0</v>
      </c>
      <c r="BH461" s="157">
        <f>IF(N461="sníž. přenesená",J461,0)</f>
        <v>0</v>
      </c>
      <c r="BI461" s="157">
        <f>IF(N461="nulová",J461,0)</f>
        <v>0</v>
      </c>
      <c r="BJ461" s="16" t="s">
        <v>76</v>
      </c>
      <c r="BK461" s="157">
        <f>ROUND(I461*H461,2)</f>
        <v>0</v>
      </c>
      <c r="BL461" s="16" t="s">
        <v>344</v>
      </c>
      <c r="BM461" s="16" t="s">
        <v>768</v>
      </c>
    </row>
    <row r="462" spans="2:47" s="1" customFormat="1" ht="19.5">
      <c r="B462" s="30"/>
      <c r="D462" s="158" t="s">
        <v>152</v>
      </c>
      <c r="F462" s="159" t="s">
        <v>769</v>
      </c>
      <c r="I462" s="91"/>
      <c r="L462" s="30"/>
      <c r="M462" s="180"/>
      <c r="N462" s="181"/>
      <c r="O462" s="181"/>
      <c r="P462" s="181"/>
      <c r="Q462" s="181"/>
      <c r="R462" s="181"/>
      <c r="S462" s="181"/>
      <c r="T462" s="182"/>
      <c r="AT462" s="16" t="s">
        <v>152</v>
      </c>
      <c r="AU462" s="16" t="s">
        <v>78</v>
      </c>
    </row>
    <row r="463" spans="2:12" s="1" customFormat="1" ht="6.95" customHeight="1">
      <c r="B463" s="39"/>
      <c r="C463" s="40"/>
      <c r="D463" s="40"/>
      <c r="E463" s="40"/>
      <c r="F463" s="40"/>
      <c r="G463" s="40"/>
      <c r="H463" s="40"/>
      <c r="I463" s="107"/>
      <c r="J463" s="40"/>
      <c r="K463" s="40"/>
      <c r="L463" s="30"/>
    </row>
  </sheetData>
  <autoFilter ref="C101:K462"/>
  <mergeCells count="15">
    <mergeCell ref="E88:H88"/>
    <mergeCell ref="E92:H92"/>
    <mergeCell ref="E90:H90"/>
    <mergeCell ref="E94:H9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7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89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6" t="s">
        <v>108</v>
      </c>
    </row>
    <row r="3" spans="2:46" ht="6.95" customHeight="1">
      <c r="B3" s="17"/>
      <c r="C3" s="18"/>
      <c r="D3" s="18"/>
      <c r="E3" s="18"/>
      <c r="F3" s="18"/>
      <c r="G3" s="18"/>
      <c r="H3" s="18"/>
      <c r="I3" s="90"/>
      <c r="J3" s="18"/>
      <c r="K3" s="18"/>
      <c r="L3" s="19"/>
      <c r="AT3" s="16" t="s">
        <v>78</v>
      </c>
    </row>
    <row r="4" spans="2:46" ht="24.95" customHeight="1">
      <c r="B4" s="19"/>
      <c r="D4" s="20" t="s">
        <v>114</v>
      </c>
      <c r="L4" s="19"/>
      <c r="M4" s="21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5" t="s">
        <v>16</v>
      </c>
      <c r="L6" s="19"/>
    </row>
    <row r="7" spans="2:12" ht="16.5" customHeight="1">
      <c r="B7" s="19"/>
      <c r="E7" s="245" t="str">
        <f>'Rekapitulace stavby'!K6</f>
        <v>Nelešovický potok, Nelešovice – Rekonstrukce opěrných zdí</v>
      </c>
      <c r="F7" s="246"/>
      <c r="G7" s="246"/>
      <c r="H7" s="246"/>
      <c r="L7" s="19"/>
    </row>
    <row r="8" spans="2:12" ht="11.25">
      <c r="B8" s="19"/>
      <c r="D8" s="25" t="s">
        <v>115</v>
      </c>
      <c r="L8" s="19"/>
    </row>
    <row r="9" spans="2:12" ht="16.5" customHeight="1">
      <c r="B9" s="19"/>
      <c r="E9" s="245" t="s">
        <v>278</v>
      </c>
      <c r="F9" s="213"/>
      <c r="G9" s="213"/>
      <c r="H9" s="213"/>
      <c r="L9" s="19"/>
    </row>
    <row r="10" spans="2:12" ht="12" customHeight="1">
      <c r="B10" s="19"/>
      <c r="D10" s="25" t="s">
        <v>117</v>
      </c>
      <c r="L10" s="19"/>
    </row>
    <row r="11" spans="2:12" s="1" customFormat="1" ht="16.5" customHeight="1">
      <c r="B11" s="30"/>
      <c r="E11" s="246" t="s">
        <v>211</v>
      </c>
      <c r="F11" s="219"/>
      <c r="G11" s="219"/>
      <c r="H11" s="219"/>
      <c r="I11" s="91"/>
      <c r="L11" s="30"/>
    </row>
    <row r="12" spans="2:12" s="1" customFormat="1" ht="12" customHeight="1">
      <c r="B12" s="30"/>
      <c r="D12" s="25" t="s">
        <v>119</v>
      </c>
      <c r="I12" s="91"/>
      <c r="L12" s="30"/>
    </row>
    <row r="13" spans="2:12" s="1" customFormat="1" ht="36.95" customHeight="1">
      <c r="B13" s="30"/>
      <c r="E13" s="220" t="s">
        <v>212</v>
      </c>
      <c r="F13" s="219"/>
      <c r="G13" s="219"/>
      <c r="H13" s="219"/>
      <c r="I13" s="91"/>
      <c r="L13" s="30"/>
    </row>
    <row r="14" spans="2:12" s="1" customFormat="1" ht="11.25">
      <c r="B14" s="30"/>
      <c r="I14" s="91"/>
      <c r="L14" s="30"/>
    </row>
    <row r="15" spans="2:12" s="1" customFormat="1" ht="12" customHeight="1">
      <c r="B15" s="30"/>
      <c r="D15" s="25" t="s">
        <v>18</v>
      </c>
      <c r="F15" s="16" t="s">
        <v>1</v>
      </c>
      <c r="I15" s="92" t="s">
        <v>19</v>
      </c>
      <c r="J15" s="16" t="s">
        <v>1</v>
      </c>
      <c r="L15" s="30"/>
    </row>
    <row r="16" spans="2:12" s="1" customFormat="1" ht="12" customHeight="1">
      <c r="B16" s="30"/>
      <c r="D16" s="25" t="s">
        <v>20</v>
      </c>
      <c r="F16" s="16" t="s">
        <v>21</v>
      </c>
      <c r="I16" s="92" t="s">
        <v>22</v>
      </c>
      <c r="J16" s="46" t="str">
        <f>'Rekapitulace stavby'!AN8</f>
        <v>29. 4. 2019</v>
      </c>
      <c r="L16" s="30"/>
    </row>
    <row r="17" spans="2:12" s="1" customFormat="1" ht="10.9" customHeight="1">
      <c r="B17" s="30"/>
      <c r="I17" s="91"/>
      <c r="L17" s="30"/>
    </row>
    <row r="18" spans="2:12" s="1" customFormat="1" ht="12" customHeight="1">
      <c r="B18" s="30"/>
      <c r="D18" s="25" t="s">
        <v>24</v>
      </c>
      <c r="I18" s="92" t="s">
        <v>25</v>
      </c>
      <c r="J18" s="16" t="s">
        <v>1</v>
      </c>
      <c r="L18" s="30"/>
    </row>
    <row r="19" spans="2:12" s="1" customFormat="1" ht="18" customHeight="1">
      <c r="B19" s="30"/>
      <c r="E19" s="16" t="s">
        <v>26</v>
      </c>
      <c r="I19" s="92" t="s">
        <v>27</v>
      </c>
      <c r="J19" s="16" t="s">
        <v>1</v>
      </c>
      <c r="L19" s="30"/>
    </row>
    <row r="20" spans="2:12" s="1" customFormat="1" ht="6.95" customHeight="1">
      <c r="B20" s="30"/>
      <c r="I20" s="91"/>
      <c r="L20" s="30"/>
    </row>
    <row r="21" spans="2:12" s="1" customFormat="1" ht="12" customHeight="1">
      <c r="B21" s="30"/>
      <c r="D21" s="25" t="s">
        <v>28</v>
      </c>
      <c r="I21" s="92" t="s">
        <v>25</v>
      </c>
      <c r="J21" s="26" t="str">
        <f>'Rekapitulace stavby'!AN13</f>
        <v>Vyplň údaj</v>
      </c>
      <c r="L21" s="30"/>
    </row>
    <row r="22" spans="2:12" s="1" customFormat="1" ht="18" customHeight="1">
      <c r="B22" s="30"/>
      <c r="E22" s="247" t="str">
        <f>'Rekapitulace stavby'!E14</f>
        <v>Vyplň údaj</v>
      </c>
      <c r="F22" s="223"/>
      <c r="G22" s="223"/>
      <c r="H22" s="223"/>
      <c r="I22" s="92" t="s">
        <v>27</v>
      </c>
      <c r="J22" s="26" t="str">
        <f>'Rekapitulace stavby'!AN14</f>
        <v>Vyplň údaj</v>
      </c>
      <c r="L22" s="30"/>
    </row>
    <row r="23" spans="2:12" s="1" customFormat="1" ht="6.95" customHeight="1">
      <c r="B23" s="30"/>
      <c r="I23" s="91"/>
      <c r="L23" s="30"/>
    </row>
    <row r="24" spans="2:12" s="1" customFormat="1" ht="12" customHeight="1">
      <c r="B24" s="30"/>
      <c r="D24" s="25" t="s">
        <v>30</v>
      </c>
      <c r="I24" s="92" t="s">
        <v>25</v>
      </c>
      <c r="J24" s="16" t="s">
        <v>1</v>
      </c>
      <c r="L24" s="30"/>
    </row>
    <row r="25" spans="2:12" s="1" customFormat="1" ht="18" customHeight="1">
      <c r="B25" s="30"/>
      <c r="E25" s="16" t="s">
        <v>31</v>
      </c>
      <c r="I25" s="92" t="s">
        <v>27</v>
      </c>
      <c r="J25" s="16" t="s">
        <v>1</v>
      </c>
      <c r="L25" s="30"/>
    </row>
    <row r="26" spans="2:12" s="1" customFormat="1" ht="6.95" customHeight="1">
      <c r="B26" s="30"/>
      <c r="I26" s="91"/>
      <c r="L26" s="30"/>
    </row>
    <row r="27" spans="2:12" s="1" customFormat="1" ht="12" customHeight="1">
      <c r="B27" s="30"/>
      <c r="D27" s="25" t="s">
        <v>33</v>
      </c>
      <c r="I27" s="92" t="s">
        <v>25</v>
      </c>
      <c r="J27" s="16" t="str">
        <f>IF('Rekapitulace stavby'!AN19="","",'Rekapitulace stavby'!AN19)</f>
        <v/>
      </c>
      <c r="L27" s="30"/>
    </row>
    <row r="28" spans="2:12" s="1" customFormat="1" ht="18" customHeight="1">
      <c r="B28" s="30"/>
      <c r="E28" s="16" t="str">
        <f>IF('Rekapitulace stavby'!E20="","",'Rekapitulace stavby'!E20)</f>
        <v xml:space="preserve"> </v>
      </c>
      <c r="I28" s="92" t="s">
        <v>27</v>
      </c>
      <c r="J28" s="16" t="str">
        <f>IF('Rekapitulace stavby'!AN20="","",'Rekapitulace stavby'!AN20)</f>
        <v/>
      </c>
      <c r="L28" s="30"/>
    </row>
    <row r="29" spans="2:12" s="1" customFormat="1" ht="6.95" customHeight="1">
      <c r="B29" s="30"/>
      <c r="I29" s="91"/>
      <c r="L29" s="30"/>
    </row>
    <row r="30" spans="2:12" s="1" customFormat="1" ht="12" customHeight="1">
      <c r="B30" s="30"/>
      <c r="D30" s="25" t="s">
        <v>34</v>
      </c>
      <c r="I30" s="91"/>
      <c r="L30" s="30"/>
    </row>
    <row r="31" spans="2:12" s="7" customFormat="1" ht="16.5" customHeight="1">
      <c r="B31" s="93"/>
      <c r="E31" s="227" t="s">
        <v>1</v>
      </c>
      <c r="F31" s="227"/>
      <c r="G31" s="227"/>
      <c r="H31" s="227"/>
      <c r="I31" s="94"/>
      <c r="L31" s="93"/>
    </row>
    <row r="32" spans="2:12" s="1" customFormat="1" ht="6.95" customHeight="1">
      <c r="B32" s="30"/>
      <c r="I32" s="91"/>
      <c r="L32" s="30"/>
    </row>
    <row r="33" spans="2:12" s="1" customFormat="1" ht="6.95" customHeight="1">
      <c r="B33" s="30"/>
      <c r="D33" s="47"/>
      <c r="E33" s="47"/>
      <c r="F33" s="47"/>
      <c r="G33" s="47"/>
      <c r="H33" s="47"/>
      <c r="I33" s="95"/>
      <c r="J33" s="47"/>
      <c r="K33" s="47"/>
      <c r="L33" s="30"/>
    </row>
    <row r="34" spans="2:12" s="1" customFormat="1" ht="25.35" customHeight="1">
      <c r="B34" s="30"/>
      <c r="D34" s="96" t="s">
        <v>35</v>
      </c>
      <c r="I34" s="91"/>
      <c r="J34" s="60">
        <f>ROUND(J97,2)</f>
        <v>0</v>
      </c>
      <c r="L34" s="30"/>
    </row>
    <row r="35" spans="2:12" s="1" customFormat="1" ht="6.95" customHeight="1">
      <c r="B35" s="30"/>
      <c r="D35" s="47"/>
      <c r="E35" s="47"/>
      <c r="F35" s="47"/>
      <c r="G35" s="47"/>
      <c r="H35" s="47"/>
      <c r="I35" s="95"/>
      <c r="J35" s="47"/>
      <c r="K35" s="47"/>
      <c r="L35" s="30"/>
    </row>
    <row r="36" spans="2:12" s="1" customFormat="1" ht="14.45" customHeight="1">
      <c r="B36" s="30"/>
      <c r="F36" s="33" t="s">
        <v>37</v>
      </c>
      <c r="I36" s="97" t="s">
        <v>36</v>
      </c>
      <c r="J36" s="33" t="s">
        <v>38</v>
      </c>
      <c r="L36" s="30"/>
    </row>
    <row r="37" spans="2:12" s="1" customFormat="1" ht="14.45" customHeight="1">
      <c r="B37" s="30"/>
      <c r="D37" s="25" t="s">
        <v>39</v>
      </c>
      <c r="E37" s="25" t="s">
        <v>40</v>
      </c>
      <c r="F37" s="98">
        <f>ROUND((SUM(BE97:BE176)),2)</f>
        <v>0</v>
      </c>
      <c r="I37" s="99">
        <v>0.21</v>
      </c>
      <c r="J37" s="98">
        <f>ROUND(((SUM(BE97:BE176))*I37),2)</f>
        <v>0</v>
      </c>
      <c r="L37" s="30"/>
    </row>
    <row r="38" spans="2:12" s="1" customFormat="1" ht="14.45" customHeight="1">
      <c r="B38" s="30"/>
      <c r="E38" s="25" t="s">
        <v>41</v>
      </c>
      <c r="F38" s="98">
        <f>ROUND((SUM(BF97:BF176)),2)</f>
        <v>0</v>
      </c>
      <c r="I38" s="99">
        <v>0.15</v>
      </c>
      <c r="J38" s="98">
        <f>ROUND(((SUM(BF97:BF176))*I38),2)</f>
        <v>0</v>
      </c>
      <c r="L38" s="30"/>
    </row>
    <row r="39" spans="2:12" s="1" customFormat="1" ht="14.45" customHeight="1" hidden="1">
      <c r="B39" s="30"/>
      <c r="E39" s="25" t="s">
        <v>42</v>
      </c>
      <c r="F39" s="98">
        <f>ROUND((SUM(BG97:BG176)),2)</f>
        <v>0</v>
      </c>
      <c r="I39" s="99">
        <v>0.21</v>
      </c>
      <c r="J39" s="98">
        <f>0</f>
        <v>0</v>
      </c>
      <c r="L39" s="30"/>
    </row>
    <row r="40" spans="2:12" s="1" customFormat="1" ht="14.45" customHeight="1" hidden="1">
      <c r="B40" s="30"/>
      <c r="E40" s="25" t="s">
        <v>43</v>
      </c>
      <c r="F40" s="98">
        <f>ROUND((SUM(BH97:BH176)),2)</f>
        <v>0</v>
      </c>
      <c r="I40" s="99">
        <v>0.15</v>
      </c>
      <c r="J40" s="98">
        <f>0</f>
        <v>0</v>
      </c>
      <c r="L40" s="30"/>
    </row>
    <row r="41" spans="2:12" s="1" customFormat="1" ht="14.45" customHeight="1" hidden="1">
      <c r="B41" s="30"/>
      <c r="E41" s="25" t="s">
        <v>44</v>
      </c>
      <c r="F41" s="98">
        <f>ROUND((SUM(BI97:BI176)),2)</f>
        <v>0</v>
      </c>
      <c r="I41" s="99">
        <v>0</v>
      </c>
      <c r="J41" s="98">
        <f>0</f>
        <v>0</v>
      </c>
      <c r="L41" s="30"/>
    </row>
    <row r="42" spans="2:12" s="1" customFormat="1" ht="6.95" customHeight="1">
      <c r="B42" s="30"/>
      <c r="I42" s="91"/>
      <c r="L42" s="30"/>
    </row>
    <row r="43" spans="2:12" s="1" customFormat="1" ht="25.35" customHeight="1">
      <c r="B43" s="30"/>
      <c r="C43" s="100"/>
      <c r="D43" s="101" t="s">
        <v>45</v>
      </c>
      <c r="E43" s="51"/>
      <c r="F43" s="51"/>
      <c r="G43" s="102" t="s">
        <v>46</v>
      </c>
      <c r="H43" s="103" t="s">
        <v>47</v>
      </c>
      <c r="I43" s="104"/>
      <c r="J43" s="105">
        <f>SUM(J34:J41)</f>
        <v>0</v>
      </c>
      <c r="K43" s="106"/>
      <c r="L43" s="30"/>
    </row>
    <row r="44" spans="2:12" s="1" customFormat="1" ht="14.45" customHeight="1">
      <c r="B44" s="39"/>
      <c r="C44" s="40"/>
      <c r="D44" s="40"/>
      <c r="E44" s="40"/>
      <c r="F44" s="40"/>
      <c r="G44" s="40"/>
      <c r="H44" s="40"/>
      <c r="I44" s="107"/>
      <c r="J44" s="40"/>
      <c r="K44" s="40"/>
      <c r="L44" s="30"/>
    </row>
    <row r="48" spans="2:12" s="1" customFormat="1" ht="6.95" customHeight="1">
      <c r="B48" s="41"/>
      <c r="C48" s="42"/>
      <c r="D48" s="42"/>
      <c r="E48" s="42"/>
      <c r="F48" s="42"/>
      <c r="G48" s="42"/>
      <c r="H48" s="42"/>
      <c r="I48" s="108"/>
      <c r="J48" s="42"/>
      <c r="K48" s="42"/>
      <c r="L48" s="30"/>
    </row>
    <row r="49" spans="2:12" s="1" customFormat="1" ht="24.95" customHeight="1">
      <c r="B49" s="30"/>
      <c r="C49" s="20" t="s">
        <v>121</v>
      </c>
      <c r="I49" s="91"/>
      <c r="L49" s="30"/>
    </row>
    <row r="50" spans="2:12" s="1" customFormat="1" ht="6.95" customHeight="1">
      <c r="B50" s="30"/>
      <c r="I50" s="91"/>
      <c r="L50" s="30"/>
    </row>
    <row r="51" spans="2:12" s="1" customFormat="1" ht="12" customHeight="1">
      <c r="B51" s="30"/>
      <c r="C51" s="25" t="s">
        <v>16</v>
      </c>
      <c r="I51" s="91"/>
      <c r="L51" s="30"/>
    </row>
    <row r="52" spans="2:12" s="1" customFormat="1" ht="16.5" customHeight="1">
      <c r="B52" s="30"/>
      <c r="E52" s="245" t="str">
        <f>E7</f>
        <v>Nelešovický potok, Nelešovice – Rekonstrukce opěrných zdí</v>
      </c>
      <c r="F52" s="246"/>
      <c r="G52" s="246"/>
      <c r="H52" s="246"/>
      <c r="I52" s="91"/>
      <c r="L52" s="30"/>
    </row>
    <row r="53" spans="2:12" ht="12" customHeight="1">
      <c r="B53" s="19"/>
      <c r="C53" s="25" t="s">
        <v>115</v>
      </c>
      <c r="L53" s="19"/>
    </row>
    <row r="54" spans="2:12" ht="16.5" customHeight="1">
      <c r="B54" s="19"/>
      <c r="E54" s="245" t="s">
        <v>278</v>
      </c>
      <c r="F54" s="213"/>
      <c r="G54" s="213"/>
      <c r="H54" s="213"/>
      <c r="L54" s="19"/>
    </row>
    <row r="55" spans="2:12" ht="12" customHeight="1">
      <c r="B55" s="19"/>
      <c r="C55" s="25" t="s">
        <v>117</v>
      </c>
      <c r="L55" s="19"/>
    </row>
    <row r="56" spans="2:12" s="1" customFormat="1" ht="16.5" customHeight="1">
      <c r="B56" s="30"/>
      <c r="E56" s="246" t="s">
        <v>211</v>
      </c>
      <c r="F56" s="219"/>
      <c r="G56" s="219"/>
      <c r="H56" s="219"/>
      <c r="I56" s="91"/>
      <c r="L56" s="30"/>
    </row>
    <row r="57" spans="2:12" s="1" customFormat="1" ht="12" customHeight="1">
      <c r="B57" s="30"/>
      <c r="C57" s="25" t="s">
        <v>119</v>
      </c>
      <c r="I57" s="91"/>
      <c r="L57" s="30"/>
    </row>
    <row r="58" spans="2:12" s="1" customFormat="1" ht="16.5" customHeight="1">
      <c r="B58" s="30"/>
      <c r="E58" s="220" t="str">
        <f>E13</f>
        <v>0001 - SO 02a Otevřená úprava koryta</v>
      </c>
      <c r="F58" s="219"/>
      <c r="G58" s="219"/>
      <c r="H58" s="219"/>
      <c r="I58" s="91"/>
      <c r="L58" s="30"/>
    </row>
    <row r="59" spans="2:12" s="1" customFormat="1" ht="6.95" customHeight="1">
      <c r="B59" s="30"/>
      <c r="I59" s="91"/>
      <c r="L59" s="30"/>
    </row>
    <row r="60" spans="2:12" s="1" customFormat="1" ht="12" customHeight="1">
      <c r="B60" s="30"/>
      <c r="C60" s="25" t="s">
        <v>20</v>
      </c>
      <c r="F60" s="16" t="str">
        <f>F16</f>
        <v xml:space="preserve"> </v>
      </c>
      <c r="I60" s="92" t="s">
        <v>22</v>
      </c>
      <c r="J60" s="46" t="str">
        <f>IF(J16="","",J16)</f>
        <v>29. 4. 2019</v>
      </c>
      <c r="L60" s="30"/>
    </row>
    <row r="61" spans="2:12" s="1" customFormat="1" ht="6.95" customHeight="1">
      <c r="B61" s="30"/>
      <c r="I61" s="91"/>
      <c r="L61" s="30"/>
    </row>
    <row r="62" spans="2:12" s="1" customFormat="1" ht="24.95" customHeight="1">
      <c r="B62" s="30"/>
      <c r="C62" s="25" t="s">
        <v>24</v>
      </c>
      <c r="F62" s="16" t="str">
        <f>E19</f>
        <v>Povodí Morav, s.p.</v>
      </c>
      <c r="I62" s="92" t="s">
        <v>30</v>
      </c>
      <c r="J62" s="28" t="str">
        <f>E25</f>
        <v>Sweco Hydroprojekt a.s., divize Morava</v>
      </c>
      <c r="L62" s="30"/>
    </row>
    <row r="63" spans="2:12" s="1" customFormat="1" ht="13.7" customHeight="1">
      <c r="B63" s="30"/>
      <c r="C63" s="25" t="s">
        <v>28</v>
      </c>
      <c r="F63" s="16" t="str">
        <f>IF(E22="","",E22)</f>
        <v>Vyplň údaj</v>
      </c>
      <c r="I63" s="92" t="s">
        <v>33</v>
      </c>
      <c r="J63" s="28" t="str">
        <f>E28</f>
        <v xml:space="preserve"> </v>
      </c>
      <c r="L63" s="30"/>
    </row>
    <row r="64" spans="2:12" s="1" customFormat="1" ht="10.35" customHeight="1">
      <c r="B64" s="30"/>
      <c r="I64" s="91"/>
      <c r="L64" s="30"/>
    </row>
    <row r="65" spans="2:12" s="1" customFormat="1" ht="29.25" customHeight="1">
      <c r="B65" s="30"/>
      <c r="C65" s="109" t="s">
        <v>122</v>
      </c>
      <c r="D65" s="100"/>
      <c r="E65" s="100"/>
      <c r="F65" s="100"/>
      <c r="G65" s="100"/>
      <c r="H65" s="100"/>
      <c r="I65" s="110"/>
      <c r="J65" s="111" t="s">
        <v>123</v>
      </c>
      <c r="K65" s="100"/>
      <c r="L65" s="30"/>
    </row>
    <row r="66" spans="2:12" s="1" customFormat="1" ht="10.35" customHeight="1">
      <c r="B66" s="30"/>
      <c r="I66" s="91"/>
      <c r="L66" s="30"/>
    </row>
    <row r="67" spans="2:47" s="1" customFormat="1" ht="22.9" customHeight="1">
      <c r="B67" s="30"/>
      <c r="C67" s="112" t="s">
        <v>124</v>
      </c>
      <c r="I67" s="91"/>
      <c r="J67" s="60">
        <f>J97</f>
        <v>0</v>
      </c>
      <c r="L67" s="30"/>
      <c r="AU67" s="16" t="s">
        <v>125</v>
      </c>
    </row>
    <row r="68" spans="2:12" s="8" customFormat="1" ht="24.95" customHeight="1">
      <c r="B68" s="113"/>
      <c r="D68" s="114" t="s">
        <v>126</v>
      </c>
      <c r="E68" s="115"/>
      <c r="F68" s="115"/>
      <c r="G68" s="115"/>
      <c r="H68" s="115"/>
      <c r="I68" s="116"/>
      <c r="J68" s="117">
        <f>J98</f>
        <v>0</v>
      </c>
      <c r="L68" s="113"/>
    </row>
    <row r="69" spans="2:12" s="9" customFormat="1" ht="19.9" customHeight="1">
      <c r="B69" s="118"/>
      <c r="D69" s="119" t="s">
        <v>127</v>
      </c>
      <c r="E69" s="120"/>
      <c r="F69" s="120"/>
      <c r="G69" s="120"/>
      <c r="H69" s="120"/>
      <c r="I69" s="121"/>
      <c r="J69" s="122">
        <f>J99</f>
        <v>0</v>
      </c>
      <c r="L69" s="118"/>
    </row>
    <row r="70" spans="2:12" s="9" customFormat="1" ht="19.9" customHeight="1">
      <c r="B70" s="118"/>
      <c r="D70" s="119" t="s">
        <v>279</v>
      </c>
      <c r="E70" s="120"/>
      <c r="F70" s="120"/>
      <c r="G70" s="120"/>
      <c r="H70" s="120"/>
      <c r="I70" s="121"/>
      <c r="J70" s="122">
        <f>J159</f>
        <v>0</v>
      </c>
      <c r="L70" s="118"/>
    </row>
    <row r="71" spans="2:12" s="9" customFormat="1" ht="19.9" customHeight="1">
      <c r="B71" s="118"/>
      <c r="D71" s="119" t="s">
        <v>280</v>
      </c>
      <c r="E71" s="120"/>
      <c r="F71" s="120"/>
      <c r="G71" s="120"/>
      <c r="H71" s="120"/>
      <c r="I71" s="121"/>
      <c r="J71" s="122">
        <f>J165</f>
        <v>0</v>
      </c>
      <c r="L71" s="118"/>
    </row>
    <row r="72" spans="2:12" s="9" customFormat="1" ht="19.9" customHeight="1">
      <c r="B72" s="118"/>
      <c r="D72" s="119" t="s">
        <v>281</v>
      </c>
      <c r="E72" s="120"/>
      <c r="F72" s="120"/>
      <c r="G72" s="120"/>
      <c r="H72" s="120"/>
      <c r="I72" s="121"/>
      <c r="J72" s="122">
        <f>J171</f>
        <v>0</v>
      </c>
      <c r="L72" s="118"/>
    </row>
    <row r="73" spans="2:12" s="9" customFormat="1" ht="19.9" customHeight="1">
      <c r="B73" s="118"/>
      <c r="D73" s="119" t="s">
        <v>282</v>
      </c>
      <c r="E73" s="120"/>
      <c r="F73" s="120"/>
      <c r="G73" s="120"/>
      <c r="H73" s="120"/>
      <c r="I73" s="121"/>
      <c r="J73" s="122">
        <f>J174</f>
        <v>0</v>
      </c>
      <c r="L73" s="118"/>
    </row>
    <row r="74" spans="2:12" s="1" customFormat="1" ht="21.75" customHeight="1">
      <c r="B74" s="30"/>
      <c r="I74" s="91"/>
      <c r="L74" s="30"/>
    </row>
    <row r="75" spans="2:12" s="1" customFormat="1" ht="6.95" customHeight="1">
      <c r="B75" s="39"/>
      <c r="C75" s="40"/>
      <c r="D75" s="40"/>
      <c r="E75" s="40"/>
      <c r="F75" s="40"/>
      <c r="G75" s="40"/>
      <c r="H75" s="40"/>
      <c r="I75" s="107"/>
      <c r="J75" s="40"/>
      <c r="K75" s="40"/>
      <c r="L75" s="30"/>
    </row>
    <row r="79" spans="2:12" s="1" customFormat="1" ht="6.95" customHeight="1">
      <c r="B79" s="41"/>
      <c r="C79" s="42"/>
      <c r="D79" s="42"/>
      <c r="E79" s="42"/>
      <c r="F79" s="42"/>
      <c r="G79" s="42"/>
      <c r="H79" s="42"/>
      <c r="I79" s="108"/>
      <c r="J79" s="42"/>
      <c r="K79" s="42"/>
      <c r="L79" s="30"/>
    </row>
    <row r="80" spans="2:12" s="1" customFormat="1" ht="24.95" customHeight="1">
      <c r="B80" s="30"/>
      <c r="C80" s="20" t="s">
        <v>128</v>
      </c>
      <c r="I80" s="91"/>
      <c r="L80" s="30"/>
    </row>
    <row r="81" spans="2:12" s="1" customFormat="1" ht="6.95" customHeight="1">
      <c r="B81" s="30"/>
      <c r="I81" s="91"/>
      <c r="L81" s="30"/>
    </row>
    <row r="82" spans="2:12" s="1" customFormat="1" ht="12" customHeight="1">
      <c r="B82" s="30"/>
      <c r="C82" s="25" t="s">
        <v>16</v>
      </c>
      <c r="I82" s="91"/>
      <c r="L82" s="30"/>
    </row>
    <row r="83" spans="2:12" s="1" customFormat="1" ht="16.5" customHeight="1">
      <c r="B83" s="30"/>
      <c r="E83" s="245" t="str">
        <f>E7</f>
        <v>Nelešovický potok, Nelešovice – Rekonstrukce opěrných zdí</v>
      </c>
      <c r="F83" s="246"/>
      <c r="G83" s="246"/>
      <c r="H83" s="246"/>
      <c r="I83" s="91"/>
      <c r="L83" s="30"/>
    </row>
    <row r="84" spans="2:12" ht="12" customHeight="1">
      <c r="B84" s="19"/>
      <c r="C84" s="25" t="s">
        <v>115</v>
      </c>
      <c r="L84" s="19"/>
    </row>
    <row r="85" spans="2:12" ht="16.5" customHeight="1">
      <c r="B85" s="19"/>
      <c r="E85" s="245" t="s">
        <v>278</v>
      </c>
      <c r="F85" s="213"/>
      <c r="G85" s="213"/>
      <c r="H85" s="213"/>
      <c r="L85" s="19"/>
    </row>
    <row r="86" spans="2:12" ht="12" customHeight="1">
      <c r="B86" s="19"/>
      <c r="C86" s="25" t="s">
        <v>117</v>
      </c>
      <c r="L86" s="19"/>
    </row>
    <row r="87" spans="2:12" s="1" customFormat="1" ht="16.5" customHeight="1">
      <c r="B87" s="30"/>
      <c r="E87" s="246" t="s">
        <v>211</v>
      </c>
      <c r="F87" s="219"/>
      <c r="G87" s="219"/>
      <c r="H87" s="219"/>
      <c r="I87" s="91"/>
      <c r="L87" s="30"/>
    </row>
    <row r="88" spans="2:12" s="1" customFormat="1" ht="12" customHeight="1">
      <c r="B88" s="30"/>
      <c r="C88" s="25" t="s">
        <v>119</v>
      </c>
      <c r="I88" s="91"/>
      <c r="L88" s="30"/>
    </row>
    <row r="89" spans="2:12" s="1" customFormat="1" ht="16.5" customHeight="1">
      <c r="B89" s="30"/>
      <c r="E89" s="220" t="str">
        <f>E13</f>
        <v>0001 - SO 02a Otevřená úprava koryta</v>
      </c>
      <c r="F89" s="219"/>
      <c r="G89" s="219"/>
      <c r="H89" s="219"/>
      <c r="I89" s="91"/>
      <c r="L89" s="30"/>
    </row>
    <row r="90" spans="2:12" s="1" customFormat="1" ht="6.95" customHeight="1">
      <c r="B90" s="30"/>
      <c r="I90" s="91"/>
      <c r="L90" s="30"/>
    </row>
    <row r="91" spans="2:12" s="1" customFormat="1" ht="12" customHeight="1">
      <c r="B91" s="30"/>
      <c r="C91" s="25" t="s">
        <v>20</v>
      </c>
      <c r="F91" s="16" t="str">
        <f>F16</f>
        <v xml:space="preserve"> </v>
      </c>
      <c r="I91" s="92" t="s">
        <v>22</v>
      </c>
      <c r="J91" s="46" t="str">
        <f>IF(J16="","",J16)</f>
        <v>29. 4. 2019</v>
      </c>
      <c r="L91" s="30"/>
    </row>
    <row r="92" spans="2:12" s="1" customFormat="1" ht="6.95" customHeight="1">
      <c r="B92" s="30"/>
      <c r="I92" s="91"/>
      <c r="L92" s="30"/>
    </row>
    <row r="93" spans="2:12" s="1" customFormat="1" ht="24.95" customHeight="1">
      <c r="B93" s="30"/>
      <c r="C93" s="25" t="s">
        <v>24</v>
      </c>
      <c r="F93" s="16" t="str">
        <f>E19</f>
        <v>Povodí Morav, s.p.</v>
      </c>
      <c r="I93" s="92" t="s">
        <v>30</v>
      </c>
      <c r="J93" s="28" t="str">
        <f>E25</f>
        <v>Sweco Hydroprojekt a.s., divize Morava</v>
      </c>
      <c r="L93" s="30"/>
    </row>
    <row r="94" spans="2:12" s="1" customFormat="1" ht="13.7" customHeight="1">
      <c r="B94" s="30"/>
      <c r="C94" s="25" t="s">
        <v>28</v>
      </c>
      <c r="F94" s="16" t="str">
        <f>IF(E22="","",E22)</f>
        <v>Vyplň údaj</v>
      </c>
      <c r="I94" s="92" t="s">
        <v>33</v>
      </c>
      <c r="J94" s="28" t="str">
        <f>E28</f>
        <v xml:space="preserve"> </v>
      </c>
      <c r="L94" s="30"/>
    </row>
    <row r="95" spans="2:12" s="1" customFormat="1" ht="10.35" customHeight="1">
      <c r="B95" s="30"/>
      <c r="I95" s="91"/>
      <c r="L95" s="30"/>
    </row>
    <row r="96" spans="2:20" s="10" customFormat="1" ht="29.25" customHeight="1">
      <c r="B96" s="123"/>
      <c r="C96" s="124" t="s">
        <v>129</v>
      </c>
      <c r="D96" s="125" t="s">
        <v>54</v>
      </c>
      <c r="E96" s="125" t="s">
        <v>50</v>
      </c>
      <c r="F96" s="125" t="s">
        <v>51</v>
      </c>
      <c r="G96" s="125" t="s">
        <v>130</v>
      </c>
      <c r="H96" s="125" t="s">
        <v>131</v>
      </c>
      <c r="I96" s="126" t="s">
        <v>132</v>
      </c>
      <c r="J96" s="125" t="s">
        <v>123</v>
      </c>
      <c r="K96" s="127" t="s">
        <v>133</v>
      </c>
      <c r="L96" s="123"/>
      <c r="M96" s="53" t="s">
        <v>1</v>
      </c>
      <c r="N96" s="54" t="s">
        <v>39</v>
      </c>
      <c r="O96" s="54" t="s">
        <v>134</v>
      </c>
      <c r="P96" s="54" t="s">
        <v>135</v>
      </c>
      <c r="Q96" s="54" t="s">
        <v>136</v>
      </c>
      <c r="R96" s="54" t="s">
        <v>137</v>
      </c>
      <c r="S96" s="54" t="s">
        <v>138</v>
      </c>
      <c r="T96" s="55" t="s">
        <v>139</v>
      </c>
    </row>
    <row r="97" spans="2:63" s="1" customFormat="1" ht="22.9" customHeight="1">
      <c r="B97" s="30"/>
      <c r="C97" s="58" t="s">
        <v>140</v>
      </c>
      <c r="I97" s="91"/>
      <c r="J97" s="128">
        <f>BK97</f>
        <v>0</v>
      </c>
      <c r="L97" s="30"/>
      <c r="M97" s="56"/>
      <c r="N97" s="47"/>
      <c r="O97" s="47"/>
      <c r="P97" s="129">
        <f>P98</f>
        <v>0</v>
      </c>
      <c r="Q97" s="47"/>
      <c r="R97" s="129">
        <f>R98</f>
        <v>13.0332</v>
      </c>
      <c r="S97" s="47"/>
      <c r="T97" s="130">
        <f>T98</f>
        <v>62.97</v>
      </c>
      <c r="AT97" s="16" t="s">
        <v>68</v>
      </c>
      <c r="AU97" s="16" t="s">
        <v>125</v>
      </c>
      <c r="BK97" s="131">
        <f>BK98</f>
        <v>0</v>
      </c>
    </row>
    <row r="98" spans="2:63" s="11" customFormat="1" ht="25.9" customHeight="1">
      <c r="B98" s="132"/>
      <c r="D98" s="133" t="s">
        <v>68</v>
      </c>
      <c r="E98" s="134" t="s">
        <v>141</v>
      </c>
      <c r="F98" s="134" t="s">
        <v>142</v>
      </c>
      <c r="I98" s="135"/>
      <c r="J98" s="136">
        <f>BK98</f>
        <v>0</v>
      </c>
      <c r="L98" s="132"/>
      <c r="M98" s="137"/>
      <c r="N98" s="138"/>
      <c r="O98" s="138"/>
      <c r="P98" s="139">
        <f>P99+P159+P165+P171+P174</f>
        <v>0</v>
      </c>
      <c r="Q98" s="138"/>
      <c r="R98" s="139">
        <f>R99+R159+R165+R171+R174</f>
        <v>13.0332</v>
      </c>
      <c r="S98" s="138"/>
      <c r="T98" s="140">
        <f>T99+T159+T165+T171+T174</f>
        <v>62.97</v>
      </c>
      <c r="AR98" s="133" t="s">
        <v>76</v>
      </c>
      <c r="AT98" s="141" t="s">
        <v>68</v>
      </c>
      <c r="AU98" s="141" t="s">
        <v>69</v>
      </c>
      <c r="AY98" s="133" t="s">
        <v>143</v>
      </c>
      <c r="BK98" s="142">
        <f>BK99+BK159+BK165+BK171+BK174</f>
        <v>0</v>
      </c>
    </row>
    <row r="99" spans="2:63" s="11" customFormat="1" ht="22.9" customHeight="1">
      <c r="B99" s="132"/>
      <c r="D99" s="133" t="s">
        <v>68</v>
      </c>
      <c r="E99" s="143" t="s">
        <v>76</v>
      </c>
      <c r="F99" s="143" t="s">
        <v>144</v>
      </c>
      <c r="I99" s="135"/>
      <c r="J99" s="144">
        <f>BK99</f>
        <v>0</v>
      </c>
      <c r="L99" s="132"/>
      <c r="M99" s="137"/>
      <c r="N99" s="138"/>
      <c r="O99" s="138"/>
      <c r="P99" s="139">
        <f>SUM(P100:P158)</f>
        <v>0</v>
      </c>
      <c r="Q99" s="138"/>
      <c r="R99" s="139">
        <f>SUM(R100:R158)</f>
        <v>12</v>
      </c>
      <c r="S99" s="138"/>
      <c r="T99" s="140">
        <f>SUM(T100:T158)</f>
        <v>54.6</v>
      </c>
      <c r="AR99" s="133" t="s">
        <v>76</v>
      </c>
      <c r="AT99" s="141" t="s">
        <v>68</v>
      </c>
      <c r="AU99" s="141" t="s">
        <v>76</v>
      </c>
      <c r="AY99" s="133" t="s">
        <v>143</v>
      </c>
      <c r="BK99" s="142">
        <f>SUM(BK100:BK158)</f>
        <v>0</v>
      </c>
    </row>
    <row r="100" spans="2:65" s="1" customFormat="1" ht="16.5" customHeight="1">
      <c r="B100" s="145"/>
      <c r="C100" s="146" t="s">
        <v>76</v>
      </c>
      <c r="D100" s="146" t="s">
        <v>145</v>
      </c>
      <c r="E100" s="147" t="s">
        <v>770</v>
      </c>
      <c r="F100" s="148" t="s">
        <v>771</v>
      </c>
      <c r="G100" s="149" t="s">
        <v>148</v>
      </c>
      <c r="H100" s="150">
        <v>30</v>
      </c>
      <c r="I100" s="151"/>
      <c r="J100" s="152">
        <f>ROUND(I100*H100,2)</f>
        <v>0</v>
      </c>
      <c r="K100" s="148" t="s">
        <v>149</v>
      </c>
      <c r="L100" s="30"/>
      <c r="M100" s="153" t="s">
        <v>1</v>
      </c>
      <c r="N100" s="154" t="s">
        <v>40</v>
      </c>
      <c r="O100" s="49"/>
      <c r="P100" s="155">
        <f>O100*H100</f>
        <v>0</v>
      </c>
      <c r="Q100" s="155">
        <v>0</v>
      </c>
      <c r="R100" s="155">
        <f>Q100*H100</f>
        <v>0</v>
      </c>
      <c r="S100" s="155">
        <v>1.82</v>
      </c>
      <c r="T100" s="156">
        <f>S100*H100</f>
        <v>54.6</v>
      </c>
      <c r="AR100" s="16" t="s">
        <v>150</v>
      </c>
      <c r="AT100" s="16" t="s">
        <v>145</v>
      </c>
      <c r="AU100" s="16" t="s">
        <v>78</v>
      </c>
      <c r="AY100" s="16" t="s">
        <v>143</v>
      </c>
      <c r="BE100" s="157">
        <f>IF(N100="základní",J100,0)</f>
        <v>0</v>
      </c>
      <c r="BF100" s="157">
        <f>IF(N100="snížená",J100,0)</f>
        <v>0</v>
      </c>
      <c r="BG100" s="157">
        <f>IF(N100="zákl. přenesená",J100,0)</f>
        <v>0</v>
      </c>
      <c r="BH100" s="157">
        <f>IF(N100="sníž. přenesená",J100,0)</f>
        <v>0</v>
      </c>
      <c r="BI100" s="157">
        <f>IF(N100="nulová",J100,0)</f>
        <v>0</v>
      </c>
      <c r="BJ100" s="16" t="s">
        <v>76</v>
      </c>
      <c r="BK100" s="157">
        <f>ROUND(I100*H100,2)</f>
        <v>0</v>
      </c>
      <c r="BL100" s="16" t="s">
        <v>150</v>
      </c>
      <c r="BM100" s="16" t="s">
        <v>772</v>
      </c>
    </row>
    <row r="101" spans="2:47" s="1" customFormat="1" ht="11.25">
      <c r="B101" s="30"/>
      <c r="D101" s="158" t="s">
        <v>152</v>
      </c>
      <c r="F101" s="159" t="s">
        <v>773</v>
      </c>
      <c r="I101" s="91"/>
      <c r="L101" s="30"/>
      <c r="M101" s="160"/>
      <c r="N101" s="49"/>
      <c r="O101" s="49"/>
      <c r="P101" s="49"/>
      <c r="Q101" s="49"/>
      <c r="R101" s="49"/>
      <c r="S101" s="49"/>
      <c r="T101" s="50"/>
      <c r="AT101" s="16" t="s">
        <v>152</v>
      </c>
      <c r="AU101" s="16" t="s">
        <v>78</v>
      </c>
    </row>
    <row r="102" spans="2:47" s="1" customFormat="1" ht="19.5">
      <c r="B102" s="30"/>
      <c r="D102" s="158" t="s">
        <v>154</v>
      </c>
      <c r="F102" s="161" t="s">
        <v>225</v>
      </c>
      <c r="I102" s="91"/>
      <c r="L102" s="30"/>
      <c r="M102" s="160"/>
      <c r="N102" s="49"/>
      <c r="O102" s="49"/>
      <c r="P102" s="49"/>
      <c r="Q102" s="49"/>
      <c r="R102" s="49"/>
      <c r="S102" s="49"/>
      <c r="T102" s="50"/>
      <c r="AT102" s="16" t="s">
        <v>154</v>
      </c>
      <c r="AU102" s="16" t="s">
        <v>78</v>
      </c>
    </row>
    <row r="103" spans="2:51" s="13" customFormat="1" ht="11.25">
      <c r="B103" s="170"/>
      <c r="D103" s="158" t="s">
        <v>156</v>
      </c>
      <c r="E103" s="171" t="s">
        <v>1</v>
      </c>
      <c r="F103" s="172" t="s">
        <v>774</v>
      </c>
      <c r="H103" s="171" t="s">
        <v>1</v>
      </c>
      <c r="I103" s="173"/>
      <c r="L103" s="170"/>
      <c r="M103" s="174"/>
      <c r="N103" s="175"/>
      <c r="O103" s="175"/>
      <c r="P103" s="175"/>
      <c r="Q103" s="175"/>
      <c r="R103" s="175"/>
      <c r="S103" s="175"/>
      <c r="T103" s="176"/>
      <c r="AT103" s="171" t="s">
        <v>156</v>
      </c>
      <c r="AU103" s="171" t="s">
        <v>78</v>
      </c>
      <c r="AV103" s="13" t="s">
        <v>76</v>
      </c>
      <c r="AW103" s="13" t="s">
        <v>32</v>
      </c>
      <c r="AX103" s="13" t="s">
        <v>69</v>
      </c>
      <c r="AY103" s="171" t="s">
        <v>143</v>
      </c>
    </row>
    <row r="104" spans="2:51" s="12" customFormat="1" ht="11.25">
      <c r="B104" s="162"/>
      <c r="D104" s="158" t="s">
        <v>156</v>
      </c>
      <c r="E104" s="163" t="s">
        <v>1</v>
      </c>
      <c r="F104" s="164" t="s">
        <v>466</v>
      </c>
      <c r="H104" s="165">
        <v>30</v>
      </c>
      <c r="I104" s="166"/>
      <c r="L104" s="162"/>
      <c r="M104" s="167"/>
      <c r="N104" s="168"/>
      <c r="O104" s="168"/>
      <c r="P104" s="168"/>
      <c r="Q104" s="168"/>
      <c r="R104" s="168"/>
      <c r="S104" s="168"/>
      <c r="T104" s="169"/>
      <c r="AT104" s="163" t="s">
        <v>156</v>
      </c>
      <c r="AU104" s="163" t="s">
        <v>78</v>
      </c>
      <c r="AV104" s="12" t="s">
        <v>78</v>
      </c>
      <c r="AW104" s="12" t="s">
        <v>32</v>
      </c>
      <c r="AX104" s="12" t="s">
        <v>76</v>
      </c>
      <c r="AY104" s="163" t="s">
        <v>143</v>
      </c>
    </row>
    <row r="105" spans="2:65" s="1" customFormat="1" ht="16.5" customHeight="1">
      <c r="B105" s="145"/>
      <c r="C105" s="146" t="s">
        <v>78</v>
      </c>
      <c r="D105" s="146" t="s">
        <v>145</v>
      </c>
      <c r="E105" s="147" t="s">
        <v>775</v>
      </c>
      <c r="F105" s="148" t="s">
        <v>776</v>
      </c>
      <c r="G105" s="149" t="s">
        <v>148</v>
      </c>
      <c r="H105" s="150">
        <v>30</v>
      </c>
      <c r="I105" s="151"/>
      <c r="J105" s="152">
        <f>ROUND(I105*H105,2)</f>
        <v>0</v>
      </c>
      <c r="K105" s="148" t="s">
        <v>149</v>
      </c>
      <c r="L105" s="30"/>
      <c r="M105" s="153" t="s">
        <v>1</v>
      </c>
      <c r="N105" s="154" t="s">
        <v>40</v>
      </c>
      <c r="O105" s="49"/>
      <c r="P105" s="155">
        <f>O105*H105</f>
        <v>0</v>
      </c>
      <c r="Q105" s="155">
        <v>0.4</v>
      </c>
      <c r="R105" s="155">
        <f>Q105*H105</f>
        <v>12</v>
      </c>
      <c r="S105" s="155">
        <v>0</v>
      </c>
      <c r="T105" s="156">
        <f>S105*H105</f>
        <v>0</v>
      </c>
      <c r="AR105" s="16" t="s">
        <v>150</v>
      </c>
      <c r="AT105" s="16" t="s">
        <v>145</v>
      </c>
      <c r="AU105" s="16" t="s">
        <v>78</v>
      </c>
      <c r="AY105" s="16" t="s">
        <v>143</v>
      </c>
      <c r="BE105" s="157">
        <f>IF(N105="základní",J105,0)</f>
        <v>0</v>
      </c>
      <c r="BF105" s="157">
        <f>IF(N105="snížená",J105,0)</f>
        <v>0</v>
      </c>
      <c r="BG105" s="157">
        <f>IF(N105="zákl. přenesená",J105,0)</f>
        <v>0</v>
      </c>
      <c r="BH105" s="157">
        <f>IF(N105="sníž. přenesená",J105,0)</f>
        <v>0</v>
      </c>
      <c r="BI105" s="157">
        <f>IF(N105="nulová",J105,0)</f>
        <v>0</v>
      </c>
      <c r="BJ105" s="16" t="s">
        <v>76</v>
      </c>
      <c r="BK105" s="157">
        <f>ROUND(I105*H105,2)</f>
        <v>0</v>
      </c>
      <c r="BL105" s="16" t="s">
        <v>150</v>
      </c>
      <c r="BM105" s="16" t="s">
        <v>777</v>
      </c>
    </row>
    <row r="106" spans="2:47" s="1" customFormat="1" ht="19.5">
      <c r="B106" s="30"/>
      <c r="D106" s="158" t="s">
        <v>152</v>
      </c>
      <c r="F106" s="159" t="s">
        <v>778</v>
      </c>
      <c r="I106" s="91"/>
      <c r="L106" s="30"/>
      <c r="M106" s="160"/>
      <c r="N106" s="49"/>
      <c r="O106" s="49"/>
      <c r="P106" s="49"/>
      <c r="Q106" s="49"/>
      <c r="R106" s="49"/>
      <c r="S106" s="49"/>
      <c r="T106" s="50"/>
      <c r="AT106" s="16" t="s">
        <v>152</v>
      </c>
      <c r="AU106" s="16" t="s">
        <v>78</v>
      </c>
    </row>
    <row r="107" spans="2:65" s="1" customFormat="1" ht="16.5" customHeight="1">
      <c r="B107" s="145"/>
      <c r="C107" s="146" t="s">
        <v>86</v>
      </c>
      <c r="D107" s="146" t="s">
        <v>145</v>
      </c>
      <c r="E107" s="147" t="s">
        <v>288</v>
      </c>
      <c r="F107" s="148" t="s">
        <v>289</v>
      </c>
      <c r="G107" s="149" t="s">
        <v>290</v>
      </c>
      <c r="H107" s="150">
        <v>240</v>
      </c>
      <c r="I107" s="151"/>
      <c r="J107" s="152">
        <f>ROUND(I107*H107,2)</f>
        <v>0</v>
      </c>
      <c r="K107" s="148" t="s">
        <v>149</v>
      </c>
      <c r="L107" s="30"/>
      <c r="M107" s="153" t="s">
        <v>1</v>
      </c>
      <c r="N107" s="154" t="s">
        <v>40</v>
      </c>
      <c r="O107" s="49"/>
      <c r="P107" s="155">
        <f>O107*H107</f>
        <v>0</v>
      </c>
      <c r="Q107" s="155">
        <v>0</v>
      </c>
      <c r="R107" s="155">
        <f>Q107*H107</f>
        <v>0</v>
      </c>
      <c r="S107" s="155">
        <v>0</v>
      </c>
      <c r="T107" s="156">
        <f>S107*H107</f>
        <v>0</v>
      </c>
      <c r="AR107" s="16" t="s">
        <v>150</v>
      </c>
      <c r="AT107" s="16" t="s">
        <v>145</v>
      </c>
      <c r="AU107" s="16" t="s">
        <v>78</v>
      </c>
      <c r="AY107" s="16" t="s">
        <v>143</v>
      </c>
      <c r="BE107" s="157">
        <f>IF(N107="základní",J107,0)</f>
        <v>0</v>
      </c>
      <c r="BF107" s="157">
        <f>IF(N107="snížená",J107,0)</f>
        <v>0</v>
      </c>
      <c r="BG107" s="157">
        <f>IF(N107="zákl. přenesená",J107,0)</f>
        <v>0</v>
      </c>
      <c r="BH107" s="157">
        <f>IF(N107="sníž. přenesená",J107,0)</f>
        <v>0</v>
      </c>
      <c r="BI107" s="157">
        <f>IF(N107="nulová",J107,0)</f>
        <v>0</v>
      </c>
      <c r="BJ107" s="16" t="s">
        <v>76</v>
      </c>
      <c r="BK107" s="157">
        <f>ROUND(I107*H107,2)</f>
        <v>0</v>
      </c>
      <c r="BL107" s="16" t="s">
        <v>150</v>
      </c>
      <c r="BM107" s="16" t="s">
        <v>291</v>
      </c>
    </row>
    <row r="108" spans="2:47" s="1" customFormat="1" ht="11.25">
      <c r="B108" s="30"/>
      <c r="D108" s="158" t="s">
        <v>152</v>
      </c>
      <c r="F108" s="159" t="s">
        <v>292</v>
      </c>
      <c r="I108" s="91"/>
      <c r="L108" s="30"/>
      <c r="M108" s="160"/>
      <c r="N108" s="49"/>
      <c r="O108" s="49"/>
      <c r="P108" s="49"/>
      <c r="Q108" s="49"/>
      <c r="R108" s="49"/>
      <c r="S108" s="49"/>
      <c r="T108" s="50"/>
      <c r="AT108" s="16" t="s">
        <v>152</v>
      </c>
      <c r="AU108" s="16" t="s">
        <v>78</v>
      </c>
    </row>
    <row r="109" spans="2:51" s="12" customFormat="1" ht="11.25">
      <c r="B109" s="162"/>
      <c r="D109" s="158" t="s">
        <v>156</v>
      </c>
      <c r="E109" s="163" t="s">
        <v>1</v>
      </c>
      <c r="F109" s="164" t="s">
        <v>293</v>
      </c>
      <c r="H109" s="165">
        <v>240</v>
      </c>
      <c r="I109" s="166"/>
      <c r="L109" s="162"/>
      <c r="M109" s="167"/>
      <c r="N109" s="168"/>
      <c r="O109" s="168"/>
      <c r="P109" s="168"/>
      <c r="Q109" s="168"/>
      <c r="R109" s="168"/>
      <c r="S109" s="168"/>
      <c r="T109" s="169"/>
      <c r="AT109" s="163" t="s">
        <v>156</v>
      </c>
      <c r="AU109" s="163" t="s">
        <v>78</v>
      </c>
      <c r="AV109" s="12" t="s">
        <v>78</v>
      </c>
      <c r="AW109" s="12" t="s">
        <v>32</v>
      </c>
      <c r="AX109" s="12" t="s">
        <v>76</v>
      </c>
      <c r="AY109" s="163" t="s">
        <v>143</v>
      </c>
    </row>
    <row r="110" spans="2:65" s="1" customFormat="1" ht="16.5" customHeight="1">
      <c r="B110" s="145"/>
      <c r="C110" s="146" t="s">
        <v>150</v>
      </c>
      <c r="D110" s="146" t="s">
        <v>145</v>
      </c>
      <c r="E110" s="147" t="s">
        <v>294</v>
      </c>
      <c r="F110" s="148" t="s">
        <v>295</v>
      </c>
      <c r="G110" s="149" t="s">
        <v>296</v>
      </c>
      <c r="H110" s="150">
        <v>30</v>
      </c>
      <c r="I110" s="151"/>
      <c r="J110" s="152">
        <f>ROUND(I110*H110,2)</f>
        <v>0</v>
      </c>
      <c r="K110" s="148" t="s">
        <v>149</v>
      </c>
      <c r="L110" s="30"/>
      <c r="M110" s="153" t="s">
        <v>1</v>
      </c>
      <c r="N110" s="154" t="s">
        <v>40</v>
      </c>
      <c r="O110" s="49"/>
      <c r="P110" s="155">
        <f>O110*H110</f>
        <v>0</v>
      </c>
      <c r="Q110" s="155">
        <v>0</v>
      </c>
      <c r="R110" s="155">
        <f>Q110*H110</f>
        <v>0</v>
      </c>
      <c r="S110" s="155">
        <v>0</v>
      </c>
      <c r="T110" s="156">
        <f>S110*H110</f>
        <v>0</v>
      </c>
      <c r="AR110" s="16" t="s">
        <v>150</v>
      </c>
      <c r="AT110" s="16" t="s">
        <v>145</v>
      </c>
      <c r="AU110" s="16" t="s">
        <v>78</v>
      </c>
      <c r="AY110" s="16" t="s">
        <v>143</v>
      </c>
      <c r="BE110" s="157">
        <f>IF(N110="základní",J110,0)</f>
        <v>0</v>
      </c>
      <c r="BF110" s="157">
        <f>IF(N110="snížená",J110,0)</f>
        <v>0</v>
      </c>
      <c r="BG110" s="157">
        <f>IF(N110="zákl. přenesená",J110,0)</f>
        <v>0</v>
      </c>
      <c r="BH110" s="157">
        <f>IF(N110="sníž. přenesená",J110,0)</f>
        <v>0</v>
      </c>
      <c r="BI110" s="157">
        <f>IF(N110="nulová",J110,0)</f>
        <v>0</v>
      </c>
      <c r="BJ110" s="16" t="s">
        <v>76</v>
      </c>
      <c r="BK110" s="157">
        <f>ROUND(I110*H110,2)</f>
        <v>0</v>
      </c>
      <c r="BL110" s="16" t="s">
        <v>150</v>
      </c>
      <c r="BM110" s="16" t="s">
        <v>297</v>
      </c>
    </row>
    <row r="111" spans="2:47" s="1" customFormat="1" ht="11.25">
      <c r="B111" s="30"/>
      <c r="D111" s="158" t="s">
        <v>152</v>
      </c>
      <c r="F111" s="159" t="s">
        <v>298</v>
      </c>
      <c r="I111" s="91"/>
      <c r="L111" s="30"/>
      <c r="M111" s="160"/>
      <c r="N111" s="49"/>
      <c r="O111" s="49"/>
      <c r="P111" s="49"/>
      <c r="Q111" s="49"/>
      <c r="R111" s="49"/>
      <c r="S111" s="49"/>
      <c r="T111" s="50"/>
      <c r="AT111" s="16" t="s">
        <v>152</v>
      </c>
      <c r="AU111" s="16" t="s">
        <v>78</v>
      </c>
    </row>
    <row r="112" spans="2:65" s="1" customFormat="1" ht="16.5" customHeight="1">
      <c r="B112" s="145"/>
      <c r="C112" s="146" t="s">
        <v>170</v>
      </c>
      <c r="D112" s="146" t="s">
        <v>145</v>
      </c>
      <c r="E112" s="147" t="s">
        <v>299</v>
      </c>
      <c r="F112" s="148" t="s">
        <v>300</v>
      </c>
      <c r="G112" s="149" t="s">
        <v>148</v>
      </c>
      <c r="H112" s="150">
        <v>228</v>
      </c>
      <c r="I112" s="151"/>
      <c r="J112" s="152">
        <f>ROUND(I112*H112,2)</f>
        <v>0</v>
      </c>
      <c r="K112" s="148" t="s">
        <v>149</v>
      </c>
      <c r="L112" s="30"/>
      <c r="M112" s="153" t="s">
        <v>1</v>
      </c>
      <c r="N112" s="154" t="s">
        <v>40</v>
      </c>
      <c r="O112" s="49"/>
      <c r="P112" s="155">
        <f>O112*H112</f>
        <v>0</v>
      </c>
      <c r="Q112" s="155">
        <v>0</v>
      </c>
      <c r="R112" s="155">
        <f>Q112*H112</f>
        <v>0</v>
      </c>
      <c r="S112" s="155">
        <v>0</v>
      </c>
      <c r="T112" s="156">
        <f>S112*H112</f>
        <v>0</v>
      </c>
      <c r="AR112" s="16" t="s">
        <v>150</v>
      </c>
      <c r="AT112" s="16" t="s">
        <v>145</v>
      </c>
      <c r="AU112" s="16" t="s">
        <v>78</v>
      </c>
      <c r="AY112" s="16" t="s">
        <v>143</v>
      </c>
      <c r="BE112" s="157">
        <f>IF(N112="základní",J112,0)</f>
        <v>0</v>
      </c>
      <c r="BF112" s="157">
        <f>IF(N112="snížená",J112,0)</f>
        <v>0</v>
      </c>
      <c r="BG112" s="157">
        <f>IF(N112="zákl. přenesená",J112,0)</f>
        <v>0</v>
      </c>
      <c r="BH112" s="157">
        <f>IF(N112="sníž. přenesená",J112,0)</f>
        <v>0</v>
      </c>
      <c r="BI112" s="157">
        <f>IF(N112="nulová",J112,0)</f>
        <v>0</v>
      </c>
      <c r="BJ112" s="16" t="s">
        <v>76</v>
      </c>
      <c r="BK112" s="157">
        <f>ROUND(I112*H112,2)</f>
        <v>0</v>
      </c>
      <c r="BL112" s="16" t="s">
        <v>150</v>
      </c>
      <c r="BM112" s="16" t="s">
        <v>301</v>
      </c>
    </row>
    <row r="113" spans="2:47" s="1" customFormat="1" ht="19.5">
      <c r="B113" s="30"/>
      <c r="D113" s="158" t="s">
        <v>152</v>
      </c>
      <c r="F113" s="159" t="s">
        <v>302</v>
      </c>
      <c r="I113" s="91"/>
      <c r="L113" s="30"/>
      <c r="M113" s="160"/>
      <c r="N113" s="49"/>
      <c r="O113" s="49"/>
      <c r="P113" s="49"/>
      <c r="Q113" s="49"/>
      <c r="R113" s="49"/>
      <c r="S113" s="49"/>
      <c r="T113" s="50"/>
      <c r="AT113" s="16" t="s">
        <v>152</v>
      </c>
      <c r="AU113" s="16" t="s">
        <v>78</v>
      </c>
    </row>
    <row r="114" spans="2:47" s="1" customFormat="1" ht="19.5">
      <c r="B114" s="30"/>
      <c r="D114" s="158" t="s">
        <v>154</v>
      </c>
      <c r="F114" s="161" t="s">
        <v>225</v>
      </c>
      <c r="I114" s="91"/>
      <c r="L114" s="30"/>
      <c r="M114" s="160"/>
      <c r="N114" s="49"/>
      <c r="O114" s="49"/>
      <c r="P114" s="49"/>
      <c r="Q114" s="49"/>
      <c r="R114" s="49"/>
      <c r="S114" s="49"/>
      <c r="T114" s="50"/>
      <c r="AT114" s="16" t="s">
        <v>154</v>
      </c>
      <c r="AU114" s="16" t="s">
        <v>78</v>
      </c>
    </row>
    <row r="115" spans="2:51" s="12" customFormat="1" ht="11.25">
      <c r="B115" s="162"/>
      <c r="D115" s="158" t="s">
        <v>156</v>
      </c>
      <c r="E115" s="163" t="s">
        <v>1</v>
      </c>
      <c r="F115" s="164" t="s">
        <v>779</v>
      </c>
      <c r="H115" s="165">
        <v>228</v>
      </c>
      <c r="I115" s="166"/>
      <c r="L115" s="162"/>
      <c r="M115" s="167"/>
      <c r="N115" s="168"/>
      <c r="O115" s="168"/>
      <c r="P115" s="168"/>
      <c r="Q115" s="168"/>
      <c r="R115" s="168"/>
      <c r="S115" s="168"/>
      <c r="T115" s="169"/>
      <c r="AT115" s="163" t="s">
        <v>156</v>
      </c>
      <c r="AU115" s="163" t="s">
        <v>78</v>
      </c>
      <c r="AV115" s="12" t="s">
        <v>78</v>
      </c>
      <c r="AW115" s="12" t="s">
        <v>32</v>
      </c>
      <c r="AX115" s="12" t="s">
        <v>76</v>
      </c>
      <c r="AY115" s="163" t="s">
        <v>143</v>
      </c>
    </row>
    <row r="116" spans="2:65" s="1" customFormat="1" ht="16.5" customHeight="1">
      <c r="B116" s="145"/>
      <c r="C116" s="146" t="s">
        <v>177</v>
      </c>
      <c r="D116" s="146" t="s">
        <v>145</v>
      </c>
      <c r="E116" s="147" t="s">
        <v>304</v>
      </c>
      <c r="F116" s="148" t="s">
        <v>305</v>
      </c>
      <c r="G116" s="149" t="s">
        <v>148</v>
      </c>
      <c r="H116" s="150">
        <v>247</v>
      </c>
      <c r="I116" s="151"/>
      <c r="J116" s="152">
        <f>ROUND(I116*H116,2)</f>
        <v>0</v>
      </c>
      <c r="K116" s="148" t="s">
        <v>149</v>
      </c>
      <c r="L116" s="30"/>
      <c r="M116" s="153" t="s">
        <v>1</v>
      </c>
      <c r="N116" s="154" t="s">
        <v>40</v>
      </c>
      <c r="O116" s="49"/>
      <c r="P116" s="155">
        <f>O116*H116</f>
        <v>0</v>
      </c>
      <c r="Q116" s="155">
        <v>0</v>
      </c>
      <c r="R116" s="155">
        <f>Q116*H116</f>
        <v>0</v>
      </c>
      <c r="S116" s="155">
        <v>0</v>
      </c>
      <c r="T116" s="156">
        <f>S116*H116</f>
        <v>0</v>
      </c>
      <c r="AR116" s="16" t="s">
        <v>150</v>
      </c>
      <c r="AT116" s="16" t="s">
        <v>145</v>
      </c>
      <c r="AU116" s="16" t="s">
        <v>78</v>
      </c>
      <c r="AY116" s="16" t="s">
        <v>143</v>
      </c>
      <c r="BE116" s="157">
        <f>IF(N116="základní",J116,0)</f>
        <v>0</v>
      </c>
      <c r="BF116" s="157">
        <f>IF(N116="snížená",J116,0)</f>
        <v>0</v>
      </c>
      <c r="BG116" s="157">
        <f>IF(N116="zákl. přenesená",J116,0)</f>
        <v>0</v>
      </c>
      <c r="BH116" s="157">
        <f>IF(N116="sníž. přenesená",J116,0)</f>
        <v>0</v>
      </c>
      <c r="BI116" s="157">
        <f>IF(N116="nulová",J116,0)</f>
        <v>0</v>
      </c>
      <c r="BJ116" s="16" t="s">
        <v>76</v>
      </c>
      <c r="BK116" s="157">
        <f>ROUND(I116*H116,2)</f>
        <v>0</v>
      </c>
      <c r="BL116" s="16" t="s">
        <v>150</v>
      </c>
      <c r="BM116" s="16" t="s">
        <v>306</v>
      </c>
    </row>
    <row r="117" spans="2:47" s="1" customFormat="1" ht="19.5">
      <c r="B117" s="30"/>
      <c r="D117" s="158" t="s">
        <v>152</v>
      </c>
      <c r="F117" s="159" t="s">
        <v>307</v>
      </c>
      <c r="I117" s="91"/>
      <c r="L117" s="30"/>
      <c r="M117" s="160"/>
      <c r="N117" s="49"/>
      <c r="O117" s="49"/>
      <c r="P117" s="49"/>
      <c r="Q117" s="49"/>
      <c r="R117" s="49"/>
      <c r="S117" s="49"/>
      <c r="T117" s="50"/>
      <c r="AT117" s="16" t="s">
        <v>152</v>
      </c>
      <c r="AU117" s="16" t="s">
        <v>78</v>
      </c>
    </row>
    <row r="118" spans="2:47" s="1" customFormat="1" ht="29.25">
      <c r="B118" s="30"/>
      <c r="D118" s="158" t="s">
        <v>154</v>
      </c>
      <c r="F118" s="161" t="s">
        <v>308</v>
      </c>
      <c r="I118" s="91"/>
      <c r="L118" s="30"/>
      <c r="M118" s="160"/>
      <c r="N118" s="49"/>
      <c r="O118" s="49"/>
      <c r="P118" s="49"/>
      <c r="Q118" s="49"/>
      <c r="R118" s="49"/>
      <c r="S118" s="49"/>
      <c r="T118" s="50"/>
      <c r="AT118" s="16" t="s">
        <v>154</v>
      </c>
      <c r="AU118" s="16" t="s">
        <v>78</v>
      </c>
    </row>
    <row r="119" spans="2:51" s="13" customFormat="1" ht="11.25">
      <c r="B119" s="170"/>
      <c r="D119" s="158" t="s">
        <v>156</v>
      </c>
      <c r="E119" s="171" t="s">
        <v>1</v>
      </c>
      <c r="F119" s="172" t="s">
        <v>309</v>
      </c>
      <c r="H119" s="171" t="s">
        <v>1</v>
      </c>
      <c r="I119" s="173"/>
      <c r="L119" s="170"/>
      <c r="M119" s="174"/>
      <c r="N119" s="175"/>
      <c r="O119" s="175"/>
      <c r="P119" s="175"/>
      <c r="Q119" s="175"/>
      <c r="R119" s="175"/>
      <c r="S119" s="175"/>
      <c r="T119" s="176"/>
      <c r="AT119" s="171" t="s">
        <v>156</v>
      </c>
      <c r="AU119" s="171" t="s">
        <v>78</v>
      </c>
      <c r="AV119" s="13" t="s">
        <v>76</v>
      </c>
      <c r="AW119" s="13" t="s">
        <v>32</v>
      </c>
      <c r="AX119" s="13" t="s">
        <v>69</v>
      </c>
      <c r="AY119" s="171" t="s">
        <v>143</v>
      </c>
    </row>
    <row r="120" spans="2:51" s="12" customFormat="1" ht="11.25">
      <c r="B120" s="162"/>
      <c r="D120" s="158" t="s">
        <v>156</v>
      </c>
      <c r="E120" s="163" t="s">
        <v>1</v>
      </c>
      <c r="F120" s="164" t="s">
        <v>780</v>
      </c>
      <c r="H120" s="165">
        <v>247</v>
      </c>
      <c r="I120" s="166"/>
      <c r="L120" s="162"/>
      <c r="M120" s="167"/>
      <c r="N120" s="168"/>
      <c r="O120" s="168"/>
      <c r="P120" s="168"/>
      <c r="Q120" s="168"/>
      <c r="R120" s="168"/>
      <c r="S120" s="168"/>
      <c r="T120" s="169"/>
      <c r="AT120" s="163" t="s">
        <v>156</v>
      </c>
      <c r="AU120" s="163" t="s">
        <v>78</v>
      </c>
      <c r="AV120" s="12" t="s">
        <v>78</v>
      </c>
      <c r="AW120" s="12" t="s">
        <v>32</v>
      </c>
      <c r="AX120" s="12" t="s">
        <v>76</v>
      </c>
      <c r="AY120" s="163" t="s">
        <v>143</v>
      </c>
    </row>
    <row r="121" spans="2:65" s="1" customFormat="1" ht="16.5" customHeight="1">
      <c r="B121" s="145"/>
      <c r="C121" s="146" t="s">
        <v>182</v>
      </c>
      <c r="D121" s="146" t="s">
        <v>145</v>
      </c>
      <c r="E121" s="147" t="s">
        <v>311</v>
      </c>
      <c r="F121" s="148" t="s">
        <v>312</v>
      </c>
      <c r="G121" s="149" t="s">
        <v>148</v>
      </c>
      <c r="H121" s="150">
        <v>247</v>
      </c>
      <c r="I121" s="151"/>
      <c r="J121" s="152">
        <f>ROUND(I121*H121,2)</f>
        <v>0</v>
      </c>
      <c r="K121" s="148" t="s">
        <v>149</v>
      </c>
      <c r="L121" s="30"/>
      <c r="M121" s="153" t="s">
        <v>1</v>
      </c>
      <c r="N121" s="154" t="s">
        <v>40</v>
      </c>
      <c r="O121" s="49"/>
      <c r="P121" s="155">
        <f>O121*H121</f>
        <v>0</v>
      </c>
      <c r="Q121" s="155">
        <v>0</v>
      </c>
      <c r="R121" s="155">
        <f>Q121*H121</f>
        <v>0</v>
      </c>
      <c r="S121" s="155">
        <v>0</v>
      </c>
      <c r="T121" s="156">
        <f>S121*H121</f>
        <v>0</v>
      </c>
      <c r="AR121" s="16" t="s">
        <v>150</v>
      </c>
      <c r="AT121" s="16" t="s">
        <v>145</v>
      </c>
      <c r="AU121" s="16" t="s">
        <v>78</v>
      </c>
      <c r="AY121" s="16" t="s">
        <v>143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6" t="s">
        <v>76</v>
      </c>
      <c r="BK121" s="157">
        <f>ROUND(I121*H121,2)</f>
        <v>0</v>
      </c>
      <c r="BL121" s="16" t="s">
        <v>150</v>
      </c>
      <c r="BM121" s="16" t="s">
        <v>313</v>
      </c>
    </row>
    <row r="122" spans="2:47" s="1" customFormat="1" ht="19.5">
      <c r="B122" s="30"/>
      <c r="D122" s="158" t="s">
        <v>152</v>
      </c>
      <c r="F122" s="159" t="s">
        <v>314</v>
      </c>
      <c r="I122" s="91"/>
      <c r="L122" s="30"/>
      <c r="M122" s="160"/>
      <c r="N122" s="49"/>
      <c r="O122" s="49"/>
      <c r="P122" s="49"/>
      <c r="Q122" s="49"/>
      <c r="R122" s="49"/>
      <c r="S122" s="49"/>
      <c r="T122" s="50"/>
      <c r="AT122" s="16" t="s">
        <v>152</v>
      </c>
      <c r="AU122" s="16" t="s">
        <v>78</v>
      </c>
    </row>
    <row r="123" spans="2:47" s="1" customFormat="1" ht="29.25">
      <c r="B123" s="30"/>
      <c r="D123" s="158" t="s">
        <v>154</v>
      </c>
      <c r="F123" s="161" t="s">
        <v>308</v>
      </c>
      <c r="I123" s="91"/>
      <c r="L123" s="30"/>
      <c r="M123" s="160"/>
      <c r="N123" s="49"/>
      <c r="O123" s="49"/>
      <c r="P123" s="49"/>
      <c r="Q123" s="49"/>
      <c r="R123" s="49"/>
      <c r="S123" s="49"/>
      <c r="T123" s="50"/>
      <c r="AT123" s="16" t="s">
        <v>154</v>
      </c>
      <c r="AU123" s="16" t="s">
        <v>78</v>
      </c>
    </row>
    <row r="124" spans="2:65" s="1" customFormat="1" ht="16.5" customHeight="1">
      <c r="B124" s="145"/>
      <c r="C124" s="146" t="s">
        <v>188</v>
      </c>
      <c r="D124" s="146" t="s">
        <v>145</v>
      </c>
      <c r="E124" s="147" t="s">
        <v>315</v>
      </c>
      <c r="F124" s="148" t="s">
        <v>316</v>
      </c>
      <c r="G124" s="149" t="s">
        <v>148</v>
      </c>
      <c r="H124" s="150">
        <v>123.5</v>
      </c>
      <c r="I124" s="151"/>
      <c r="J124" s="152">
        <f>ROUND(I124*H124,2)</f>
        <v>0</v>
      </c>
      <c r="K124" s="148" t="s">
        <v>149</v>
      </c>
      <c r="L124" s="30"/>
      <c r="M124" s="153" t="s">
        <v>1</v>
      </c>
      <c r="N124" s="154" t="s">
        <v>40</v>
      </c>
      <c r="O124" s="49"/>
      <c r="P124" s="155">
        <f>O124*H124</f>
        <v>0</v>
      </c>
      <c r="Q124" s="155">
        <v>0</v>
      </c>
      <c r="R124" s="155">
        <f>Q124*H124</f>
        <v>0</v>
      </c>
      <c r="S124" s="155">
        <v>0</v>
      </c>
      <c r="T124" s="156">
        <f>S124*H124</f>
        <v>0</v>
      </c>
      <c r="AR124" s="16" t="s">
        <v>150</v>
      </c>
      <c r="AT124" s="16" t="s">
        <v>145</v>
      </c>
      <c r="AU124" s="16" t="s">
        <v>78</v>
      </c>
      <c r="AY124" s="16" t="s">
        <v>143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6" t="s">
        <v>76</v>
      </c>
      <c r="BK124" s="157">
        <f>ROUND(I124*H124,2)</f>
        <v>0</v>
      </c>
      <c r="BL124" s="16" t="s">
        <v>150</v>
      </c>
      <c r="BM124" s="16" t="s">
        <v>317</v>
      </c>
    </row>
    <row r="125" spans="2:47" s="1" customFormat="1" ht="19.5">
      <c r="B125" s="30"/>
      <c r="D125" s="158" t="s">
        <v>152</v>
      </c>
      <c r="F125" s="159" t="s">
        <v>318</v>
      </c>
      <c r="I125" s="91"/>
      <c r="L125" s="30"/>
      <c r="M125" s="160"/>
      <c r="N125" s="49"/>
      <c r="O125" s="49"/>
      <c r="P125" s="49"/>
      <c r="Q125" s="49"/>
      <c r="R125" s="49"/>
      <c r="S125" s="49"/>
      <c r="T125" s="50"/>
      <c r="AT125" s="16" t="s">
        <v>152</v>
      </c>
      <c r="AU125" s="16" t="s">
        <v>78</v>
      </c>
    </row>
    <row r="126" spans="2:51" s="12" customFormat="1" ht="11.25">
      <c r="B126" s="162"/>
      <c r="D126" s="158" t="s">
        <v>156</v>
      </c>
      <c r="E126" s="163" t="s">
        <v>1</v>
      </c>
      <c r="F126" s="164" t="s">
        <v>781</v>
      </c>
      <c r="H126" s="165">
        <v>123.5</v>
      </c>
      <c r="I126" s="166"/>
      <c r="L126" s="162"/>
      <c r="M126" s="167"/>
      <c r="N126" s="168"/>
      <c r="O126" s="168"/>
      <c r="P126" s="168"/>
      <c r="Q126" s="168"/>
      <c r="R126" s="168"/>
      <c r="S126" s="168"/>
      <c r="T126" s="169"/>
      <c r="AT126" s="163" t="s">
        <v>156</v>
      </c>
      <c r="AU126" s="163" t="s">
        <v>78</v>
      </c>
      <c r="AV126" s="12" t="s">
        <v>78</v>
      </c>
      <c r="AW126" s="12" t="s">
        <v>32</v>
      </c>
      <c r="AX126" s="12" t="s">
        <v>76</v>
      </c>
      <c r="AY126" s="163" t="s">
        <v>143</v>
      </c>
    </row>
    <row r="127" spans="2:65" s="1" customFormat="1" ht="16.5" customHeight="1">
      <c r="B127" s="145"/>
      <c r="C127" s="146" t="s">
        <v>193</v>
      </c>
      <c r="D127" s="146" t="s">
        <v>145</v>
      </c>
      <c r="E127" s="147" t="s">
        <v>171</v>
      </c>
      <c r="F127" s="148" t="s">
        <v>320</v>
      </c>
      <c r="G127" s="149" t="s">
        <v>148</v>
      </c>
      <c r="H127" s="150">
        <v>228</v>
      </c>
      <c r="I127" s="151"/>
      <c r="J127" s="152">
        <f>ROUND(I127*H127,2)</f>
        <v>0</v>
      </c>
      <c r="K127" s="148" t="s">
        <v>149</v>
      </c>
      <c r="L127" s="30"/>
      <c r="M127" s="153" t="s">
        <v>1</v>
      </c>
      <c r="N127" s="154" t="s">
        <v>40</v>
      </c>
      <c r="O127" s="49"/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AR127" s="16" t="s">
        <v>150</v>
      </c>
      <c r="AT127" s="16" t="s">
        <v>145</v>
      </c>
      <c r="AU127" s="16" t="s">
        <v>78</v>
      </c>
      <c r="AY127" s="16" t="s">
        <v>143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6" t="s">
        <v>76</v>
      </c>
      <c r="BK127" s="157">
        <f>ROUND(I127*H127,2)</f>
        <v>0</v>
      </c>
      <c r="BL127" s="16" t="s">
        <v>150</v>
      </c>
      <c r="BM127" s="16" t="s">
        <v>321</v>
      </c>
    </row>
    <row r="128" spans="2:47" s="1" customFormat="1" ht="19.5">
      <c r="B128" s="30"/>
      <c r="D128" s="158" t="s">
        <v>152</v>
      </c>
      <c r="F128" s="159" t="s">
        <v>174</v>
      </c>
      <c r="I128" s="91"/>
      <c r="L128" s="30"/>
      <c r="M128" s="160"/>
      <c r="N128" s="49"/>
      <c r="O128" s="49"/>
      <c r="P128" s="49"/>
      <c r="Q128" s="49"/>
      <c r="R128" s="49"/>
      <c r="S128" s="49"/>
      <c r="T128" s="50"/>
      <c r="AT128" s="16" t="s">
        <v>152</v>
      </c>
      <c r="AU128" s="16" t="s">
        <v>78</v>
      </c>
    </row>
    <row r="129" spans="2:65" s="1" customFormat="1" ht="16.5" customHeight="1">
      <c r="B129" s="145"/>
      <c r="C129" s="146" t="s">
        <v>198</v>
      </c>
      <c r="D129" s="146" t="s">
        <v>145</v>
      </c>
      <c r="E129" s="147" t="s">
        <v>322</v>
      </c>
      <c r="F129" s="148" t="s">
        <v>323</v>
      </c>
      <c r="G129" s="149" t="s">
        <v>148</v>
      </c>
      <c r="H129" s="150">
        <v>228</v>
      </c>
      <c r="I129" s="151"/>
      <c r="J129" s="152">
        <f>ROUND(I129*H129,2)</f>
        <v>0</v>
      </c>
      <c r="K129" s="148" t="s">
        <v>1</v>
      </c>
      <c r="L129" s="30"/>
      <c r="M129" s="153" t="s">
        <v>1</v>
      </c>
      <c r="N129" s="154" t="s">
        <v>40</v>
      </c>
      <c r="O129" s="49"/>
      <c r="P129" s="155">
        <f>O129*H129</f>
        <v>0</v>
      </c>
      <c r="Q129" s="155">
        <v>0</v>
      </c>
      <c r="R129" s="155">
        <f>Q129*H129</f>
        <v>0</v>
      </c>
      <c r="S129" s="155">
        <v>0</v>
      </c>
      <c r="T129" s="156">
        <f>S129*H129</f>
        <v>0</v>
      </c>
      <c r="AR129" s="16" t="s">
        <v>150</v>
      </c>
      <c r="AT129" s="16" t="s">
        <v>145</v>
      </c>
      <c r="AU129" s="16" t="s">
        <v>78</v>
      </c>
      <c r="AY129" s="16" t="s">
        <v>143</v>
      </c>
      <c r="BE129" s="157">
        <f>IF(N129="základní",J129,0)</f>
        <v>0</v>
      </c>
      <c r="BF129" s="157">
        <f>IF(N129="snížená",J129,0)</f>
        <v>0</v>
      </c>
      <c r="BG129" s="157">
        <f>IF(N129="zákl. přenesená",J129,0)</f>
        <v>0</v>
      </c>
      <c r="BH129" s="157">
        <f>IF(N129="sníž. přenesená",J129,0)</f>
        <v>0</v>
      </c>
      <c r="BI129" s="157">
        <f>IF(N129="nulová",J129,0)</f>
        <v>0</v>
      </c>
      <c r="BJ129" s="16" t="s">
        <v>76</v>
      </c>
      <c r="BK129" s="157">
        <f>ROUND(I129*H129,2)</f>
        <v>0</v>
      </c>
      <c r="BL129" s="16" t="s">
        <v>150</v>
      </c>
      <c r="BM129" s="16" t="s">
        <v>324</v>
      </c>
    </row>
    <row r="130" spans="2:47" s="1" customFormat="1" ht="19.5">
      <c r="B130" s="30"/>
      <c r="D130" s="158" t="s">
        <v>152</v>
      </c>
      <c r="F130" s="159" t="s">
        <v>174</v>
      </c>
      <c r="I130" s="91"/>
      <c r="L130" s="30"/>
      <c r="M130" s="160"/>
      <c r="N130" s="49"/>
      <c r="O130" s="49"/>
      <c r="P130" s="49"/>
      <c r="Q130" s="49"/>
      <c r="R130" s="49"/>
      <c r="S130" s="49"/>
      <c r="T130" s="50"/>
      <c r="AT130" s="16" t="s">
        <v>152</v>
      </c>
      <c r="AU130" s="16" t="s">
        <v>78</v>
      </c>
    </row>
    <row r="131" spans="2:65" s="1" customFormat="1" ht="16.5" customHeight="1">
      <c r="B131" s="145"/>
      <c r="C131" s="146" t="s">
        <v>268</v>
      </c>
      <c r="D131" s="146" t="s">
        <v>145</v>
      </c>
      <c r="E131" s="147" t="s">
        <v>178</v>
      </c>
      <c r="F131" s="148" t="s">
        <v>328</v>
      </c>
      <c r="G131" s="149" t="s">
        <v>148</v>
      </c>
      <c r="H131" s="150">
        <v>494</v>
      </c>
      <c r="I131" s="151"/>
      <c r="J131" s="152">
        <f>ROUND(I131*H131,2)</f>
        <v>0</v>
      </c>
      <c r="K131" s="148" t="s">
        <v>149</v>
      </c>
      <c r="L131" s="30"/>
      <c r="M131" s="153" t="s">
        <v>1</v>
      </c>
      <c r="N131" s="154" t="s">
        <v>40</v>
      </c>
      <c r="O131" s="49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AR131" s="16" t="s">
        <v>150</v>
      </c>
      <c r="AT131" s="16" t="s">
        <v>145</v>
      </c>
      <c r="AU131" s="16" t="s">
        <v>78</v>
      </c>
      <c r="AY131" s="16" t="s">
        <v>143</v>
      </c>
      <c r="BE131" s="157">
        <f>IF(N131="základní",J131,0)</f>
        <v>0</v>
      </c>
      <c r="BF131" s="157">
        <f>IF(N131="snížená",J131,0)</f>
        <v>0</v>
      </c>
      <c r="BG131" s="157">
        <f>IF(N131="zákl. přenesená",J131,0)</f>
        <v>0</v>
      </c>
      <c r="BH131" s="157">
        <f>IF(N131="sníž. přenesená",J131,0)</f>
        <v>0</v>
      </c>
      <c r="BI131" s="157">
        <f>IF(N131="nulová",J131,0)</f>
        <v>0</v>
      </c>
      <c r="BJ131" s="16" t="s">
        <v>76</v>
      </c>
      <c r="BK131" s="157">
        <f>ROUND(I131*H131,2)</f>
        <v>0</v>
      </c>
      <c r="BL131" s="16" t="s">
        <v>150</v>
      </c>
      <c r="BM131" s="16" t="s">
        <v>329</v>
      </c>
    </row>
    <row r="132" spans="2:47" s="1" customFormat="1" ht="19.5">
      <c r="B132" s="30"/>
      <c r="D132" s="158" t="s">
        <v>152</v>
      </c>
      <c r="F132" s="159" t="s">
        <v>181</v>
      </c>
      <c r="I132" s="91"/>
      <c r="L132" s="30"/>
      <c r="M132" s="160"/>
      <c r="N132" s="49"/>
      <c r="O132" s="49"/>
      <c r="P132" s="49"/>
      <c r="Q132" s="49"/>
      <c r="R132" s="49"/>
      <c r="S132" s="49"/>
      <c r="T132" s="50"/>
      <c r="AT132" s="16" t="s">
        <v>152</v>
      </c>
      <c r="AU132" s="16" t="s">
        <v>78</v>
      </c>
    </row>
    <row r="133" spans="2:51" s="13" customFormat="1" ht="11.25">
      <c r="B133" s="170"/>
      <c r="D133" s="158" t="s">
        <v>156</v>
      </c>
      <c r="E133" s="171" t="s">
        <v>1</v>
      </c>
      <c r="F133" s="172" t="s">
        <v>330</v>
      </c>
      <c r="H133" s="171" t="s">
        <v>1</v>
      </c>
      <c r="I133" s="173"/>
      <c r="L133" s="170"/>
      <c r="M133" s="174"/>
      <c r="N133" s="175"/>
      <c r="O133" s="175"/>
      <c r="P133" s="175"/>
      <c r="Q133" s="175"/>
      <c r="R133" s="175"/>
      <c r="S133" s="175"/>
      <c r="T133" s="176"/>
      <c r="AT133" s="171" t="s">
        <v>156</v>
      </c>
      <c r="AU133" s="171" t="s">
        <v>78</v>
      </c>
      <c r="AV133" s="13" t="s">
        <v>76</v>
      </c>
      <c r="AW133" s="13" t="s">
        <v>32</v>
      </c>
      <c r="AX133" s="13" t="s">
        <v>69</v>
      </c>
      <c r="AY133" s="171" t="s">
        <v>143</v>
      </c>
    </row>
    <row r="134" spans="2:51" s="12" customFormat="1" ht="11.25">
      <c r="B134" s="162"/>
      <c r="D134" s="158" t="s">
        <v>156</v>
      </c>
      <c r="E134" s="163" t="s">
        <v>1</v>
      </c>
      <c r="F134" s="164" t="s">
        <v>782</v>
      </c>
      <c r="H134" s="165">
        <v>494</v>
      </c>
      <c r="I134" s="166"/>
      <c r="L134" s="162"/>
      <c r="M134" s="167"/>
      <c r="N134" s="168"/>
      <c r="O134" s="168"/>
      <c r="P134" s="168"/>
      <c r="Q134" s="168"/>
      <c r="R134" s="168"/>
      <c r="S134" s="168"/>
      <c r="T134" s="169"/>
      <c r="AT134" s="163" t="s">
        <v>156</v>
      </c>
      <c r="AU134" s="163" t="s">
        <v>78</v>
      </c>
      <c r="AV134" s="12" t="s">
        <v>78</v>
      </c>
      <c r="AW134" s="12" t="s">
        <v>32</v>
      </c>
      <c r="AX134" s="12" t="s">
        <v>76</v>
      </c>
      <c r="AY134" s="163" t="s">
        <v>143</v>
      </c>
    </row>
    <row r="135" spans="2:65" s="1" customFormat="1" ht="16.5" customHeight="1">
      <c r="B135" s="145"/>
      <c r="C135" s="146" t="s">
        <v>273</v>
      </c>
      <c r="D135" s="146" t="s">
        <v>145</v>
      </c>
      <c r="E135" s="147" t="s">
        <v>183</v>
      </c>
      <c r="F135" s="148" t="s">
        <v>184</v>
      </c>
      <c r="G135" s="149" t="s">
        <v>148</v>
      </c>
      <c r="H135" s="150">
        <v>4940</v>
      </c>
      <c r="I135" s="151"/>
      <c r="J135" s="152">
        <f>ROUND(I135*H135,2)</f>
        <v>0</v>
      </c>
      <c r="K135" s="148" t="s">
        <v>149</v>
      </c>
      <c r="L135" s="30"/>
      <c r="M135" s="153" t="s">
        <v>1</v>
      </c>
      <c r="N135" s="154" t="s">
        <v>40</v>
      </c>
      <c r="O135" s="49"/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AR135" s="16" t="s">
        <v>150</v>
      </c>
      <c r="AT135" s="16" t="s">
        <v>145</v>
      </c>
      <c r="AU135" s="16" t="s">
        <v>78</v>
      </c>
      <c r="AY135" s="16" t="s">
        <v>143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6" t="s">
        <v>76</v>
      </c>
      <c r="BK135" s="157">
        <f>ROUND(I135*H135,2)</f>
        <v>0</v>
      </c>
      <c r="BL135" s="16" t="s">
        <v>150</v>
      </c>
      <c r="BM135" s="16" t="s">
        <v>332</v>
      </c>
    </row>
    <row r="136" spans="2:47" s="1" customFormat="1" ht="19.5">
      <c r="B136" s="30"/>
      <c r="D136" s="158" t="s">
        <v>152</v>
      </c>
      <c r="F136" s="159" t="s">
        <v>186</v>
      </c>
      <c r="I136" s="91"/>
      <c r="L136" s="30"/>
      <c r="M136" s="160"/>
      <c r="N136" s="49"/>
      <c r="O136" s="49"/>
      <c r="P136" s="49"/>
      <c r="Q136" s="49"/>
      <c r="R136" s="49"/>
      <c r="S136" s="49"/>
      <c r="T136" s="50"/>
      <c r="AT136" s="16" t="s">
        <v>152</v>
      </c>
      <c r="AU136" s="16" t="s">
        <v>78</v>
      </c>
    </row>
    <row r="137" spans="2:51" s="12" customFormat="1" ht="11.25">
      <c r="B137" s="162"/>
      <c r="D137" s="158" t="s">
        <v>156</v>
      </c>
      <c r="F137" s="164" t="s">
        <v>783</v>
      </c>
      <c r="H137" s="165">
        <v>4940</v>
      </c>
      <c r="I137" s="166"/>
      <c r="L137" s="162"/>
      <c r="M137" s="167"/>
      <c r="N137" s="168"/>
      <c r="O137" s="168"/>
      <c r="P137" s="168"/>
      <c r="Q137" s="168"/>
      <c r="R137" s="168"/>
      <c r="S137" s="168"/>
      <c r="T137" s="169"/>
      <c r="AT137" s="163" t="s">
        <v>156</v>
      </c>
      <c r="AU137" s="163" t="s">
        <v>78</v>
      </c>
      <c r="AV137" s="12" t="s">
        <v>78</v>
      </c>
      <c r="AW137" s="12" t="s">
        <v>3</v>
      </c>
      <c r="AX137" s="12" t="s">
        <v>76</v>
      </c>
      <c r="AY137" s="163" t="s">
        <v>143</v>
      </c>
    </row>
    <row r="138" spans="2:65" s="1" customFormat="1" ht="16.5" customHeight="1">
      <c r="B138" s="145"/>
      <c r="C138" s="146" t="s">
        <v>334</v>
      </c>
      <c r="D138" s="146" t="s">
        <v>145</v>
      </c>
      <c r="E138" s="147" t="s">
        <v>189</v>
      </c>
      <c r="F138" s="148" t="s">
        <v>335</v>
      </c>
      <c r="G138" s="149" t="s">
        <v>148</v>
      </c>
      <c r="H138" s="150">
        <v>228</v>
      </c>
      <c r="I138" s="151"/>
      <c r="J138" s="152">
        <f>ROUND(I138*H138,2)</f>
        <v>0</v>
      </c>
      <c r="K138" s="148" t="s">
        <v>149</v>
      </c>
      <c r="L138" s="30"/>
      <c r="M138" s="153" t="s">
        <v>1</v>
      </c>
      <c r="N138" s="154" t="s">
        <v>40</v>
      </c>
      <c r="O138" s="49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AR138" s="16" t="s">
        <v>150</v>
      </c>
      <c r="AT138" s="16" t="s">
        <v>145</v>
      </c>
      <c r="AU138" s="16" t="s">
        <v>78</v>
      </c>
      <c r="AY138" s="16" t="s">
        <v>143</v>
      </c>
      <c r="BE138" s="157">
        <f>IF(N138="základní",J138,0)</f>
        <v>0</v>
      </c>
      <c r="BF138" s="157">
        <f>IF(N138="snížená",J138,0)</f>
        <v>0</v>
      </c>
      <c r="BG138" s="157">
        <f>IF(N138="zákl. přenesená",J138,0)</f>
        <v>0</v>
      </c>
      <c r="BH138" s="157">
        <f>IF(N138="sníž. přenesená",J138,0)</f>
        <v>0</v>
      </c>
      <c r="BI138" s="157">
        <f>IF(N138="nulová",J138,0)</f>
        <v>0</v>
      </c>
      <c r="BJ138" s="16" t="s">
        <v>76</v>
      </c>
      <c r="BK138" s="157">
        <f>ROUND(I138*H138,2)</f>
        <v>0</v>
      </c>
      <c r="BL138" s="16" t="s">
        <v>150</v>
      </c>
      <c r="BM138" s="16" t="s">
        <v>336</v>
      </c>
    </row>
    <row r="139" spans="2:47" s="1" customFormat="1" ht="11.25">
      <c r="B139" s="30"/>
      <c r="D139" s="158" t="s">
        <v>152</v>
      </c>
      <c r="F139" s="159" t="s">
        <v>192</v>
      </c>
      <c r="I139" s="91"/>
      <c r="L139" s="30"/>
      <c r="M139" s="160"/>
      <c r="N139" s="49"/>
      <c r="O139" s="49"/>
      <c r="P139" s="49"/>
      <c r="Q139" s="49"/>
      <c r="R139" s="49"/>
      <c r="S139" s="49"/>
      <c r="T139" s="50"/>
      <c r="AT139" s="16" t="s">
        <v>152</v>
      </c>
      <c r="AU139" s="16" t="s">
        <v>78</v>
      </c>
    </row>
    <row r="140" spans="2:65" s="1" customFormat="1" ht="16.5" customHeight="1">
      <c r="B140" s="145"/>
      <c r="C140" s="146" t="s">
        <v>337</v>
      </c>
      <c r="D140" s="146" t="s">
        <v>145</v>
      </c>
      <c r="E140" s="147" t="s">
        <v>194</v>
      </c>
      <c r="F140" s="148" t="s">
        <v>195</v>
      </c>
      <c r="G140" s="149" t="s">
        <v>148</v>
      </c>
      <c r="H140" s="150">
        <v>494</v>
      </c>
      <c r="I140" s="151"/>
      <c r="J140" s="152">
        <f>ROUND(I140*H140,2)</f>
        <v>0</v>
      </c>
      <c r="K140" s="148" t="s">
        <v>149</v>
      </c>
      <c r="L140" s="30"/>
      <c r="M140" s="153" t="s">
        <v>1</v>
      </c>
      <c r="N140" s="154" t="s">
        <v>40</v>
      </c>
      <c r="O140" s="49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AR140" s="16" t="s">
        <v>150</v>
      </c>
      <c r="AT140" s="16" t="s">
        <v>145</v>
      </c>
      <c r="AU140" s="16" t="s">
        <v>78</v>
      </c>
      <c r="AY140" s="16" t="s">
        <v>143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6" t="s">
        <v>76</v>
      </c>
      <c r="BK140" s="157">
        <f>ROUND(I140*H140,2)</f>
        <v>0</v>
      </c>
      <c r="BL140" s="16" t="s">
        <v>150</v>
      </c>
      <c r="BM140" s="16" t="s">
        <v>343</v>
      </c>
    </row>
    <row r="141" spans="2:47" s="1" customFormat="1" ht="11.25">
      <c r="B141" s="30"/>
      <c r="D141" s="158" t="s">
        <v>152</v>
      </c>
      <c r="F141" s="159" t="s">
        <v>197</v>
      </c>
      <c r="I141" s="91"/>
      <c r="L141" s="30"/>
      <c r="M141" s="160"/>
      <c r="N141" s="49"/>
      <c r="O141" s="49"/>
      <c r="P141" s="49"/>
      <c r="Q141" s="49"/>
      <c r="R141" s="49"/>
      <c r="S141" s="49"/>
      <c r="T141" s="50"/>
      <c r="AT141" s="16" t="s">
        <v>152</v>
      </c>
      <c r="AU141" s="16" t="s">
        <v>78</v>
      </c>
    </row>
    <row r="142" spans="2:65" s="1" customFormat="1" ht="16.5" customHeight="1">
      <c r="B142" s="145"/>
      <c r="C142" s="146" t="s">
        <v>8</v>
      </c>
      <c r="D142" s="146" t="s">
        <v>145</v>
      </c>
      <c r="E142" s="147" t="s">
        <v>199</v>
      </c>
      <c r="F142" s="148" t="s">
        <v>200</v>
      </c>
      <c r="G142" s="149" t="s">
        <v>201</v>
      </c>
      <c r="H142" s="150">
        <v>889.2</v>
      </c>
      <c r="I142" s="151"/>
      <c r="J142" s="152">
        <f>ROUND(I142*H142,2)</f>
        <v>0</v>
      </c>
      <c r="K142" s="148" t="s">
        <v>149</v>
      </c>
      <c r="L142" s="30"/>
      <c r="M142" s="153" t="s">
        <v>1</v>
      </c>
      <c r="N142" s="154" t="s">
        <v>40</v>
      </c>
      <c r="O142" s="49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AR142" s="16" t="s">
        <v>150</v>
      </c>
      <c r="AT142" s="16" t="s">
        <v>145</v>
      </c>
      <c r="AU142" s="16" t="s">
        <v>78</v>
      </c>
      <c r="AY142" s="16" t="s">
        <v>143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6" t="s">
        <v>76</v>
      </c>
      <c r="BK142" s="157">
        <f>ROUND(I142*H142,2)</f>
        <v>0</v>
      </c>
      <c r="BL142" s="16" t="s">
        <v>150</v>
      </c>
      <c r="BM142" s="16" t="s">
        <v>345</v>
      </c>
    </row>
    <row r="143" spans="2:47" s="1" customFormat="1" ht="11.25">
      <c r="B143" s="30"/>
      <c r="D143" s="158" t="s">
        <v>152</v>
      </c>
      <c r="F143" s="159" t="s">
        <v>203</v>
      </c>
      <c r="I143" s="91"/>
      <c r="L143" s="30"/>
      <c r="M143" s="160"/>
      <c r="N143" s="49"/>
      <c r="O143" s="49"/>
      <c r="P143" s="49"/>
      <c r="Q143" s="49"/>
      <c r="R143" s="49"/>
      <c r="S143" s="49"/>
      <c r="T143" s="50"/>
      <c r="AT143" s="16" t="s">
        <v>152</v>
      </c>
      <c r="AU143" s="16" t="s">
        <v>78</v>
      </c>
    </row>
    <row r="144" spans="2:51" s="12" customFormat="1" ht="11.25">
      <c r="B144" s="162"/>
      <c r="D144" s="158" t="s">
        <v>156</v>
      </c>
      <c r="F144" s="164" t="s">
        <v>784</v>
      </c>
      <c r="H144" s="165">
        <v>889.2</v>
      </c>
      <c r="I144" s="166"/>
      <c r="L144" s="162"/>
      <c r="M144" s="167"/>
      <c r="N144" s="168"/>
      <c r="O144" s="168"/>
      <c r="P144" s="168"/>
      <c r="Q144" s="168"/>
      <c r="R144" s="168"/>
      <c r="S144" s="168"/>
      <c r="T144" s="169"/>
      <c r="AT144" s="163" t="s">
        <v>156</v>
      </c>
      <c r="AU144" s="163" t="s">
        <v>78</v>
      </c>
      <c r="AV144" s="12" t="s">
        <v>78</v>
      </c>
      <c r="AW144" s="12" t="s">
        <v>3</v>
      </c>
      <c r="AX144" s="12" t="s">
        <v>76</v>
      </c>
      <c r="AY144" s="163" t="s">
        <v>143</v>
      </c>
    </row>
    <row r="145" spans="2:65" s="1" customFormat="1" ht="22.5" customHeight="1">
      <c r="B145" s="145"/>
      <c r="C145" s="146" t="s">
        <v>344</v>
      </c>
      <c r="D145" s="146" t="s">
        <v>145</v>
      </c>
      <c r="E145" s="147" t="s">
        <v>348</v>
      </c>
      <c r="F145" s="148" t="s">
        <v>349</v>
      </c>
      <c r="G145" s="149" t="s">
        <v>350</v>
      </c>
      <c r="H145" s="150">
        <v>9</v>
      </c>
      <c r="I145" s="151"/>
      <c r="J145" s="152">
        <f>ROUND(I145*H145,2)</f>
        <v>0</v>
      </c>
      <c r="K145" s="148" t="s">
        <v>1</v>
      </c>
      <c r="L145" s="30"/>
      <c r="M145" s="153" t="s">
        <v>1</v>
      </c>
      <c r="N145" s="154" t="s">
        <v>40</v>
      </c>
      <c r="O145" s="49"/>
      <c r="P145" s="155">
        <f>O145*H145</f>
        <v>0</v>
      </c>
      <c r="Q145" s="155">
        <v>0</v>
      </c>
      <c r="R145" s="155">
        <f>Q145*H145</f>
        <v>0</v>
      </c>
      <c r="S145" s="155">
        <v>0</v>
      </c>
      <c r="T145" s="156">
        <f>S145*H145</f>
        <v>0</v>
      </c>
      <c r="AR145" s="16" t="s">
        <v>150</v>
      </c>
      <c r="AT145" s="16" t="s">
        <v>145</v>
      </c>
      <c r="AU145" s="16" t="s">
        <v>78</v>
      </c>
      <c r="AY145" s="16" t="s">
        <v>143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6" t="s">
        <v>76</v>
      </c>
      <c r="BK145" s="157">
        <f>ROUND(I145*H145,2)</f>
        <v>0</v>
      </c>
      <c r="BL145" s="16" t="s">
        <v>150</v>
      </c>
      <c r="BM145" s="16" t="s">
        <v>351</v>
      </c>
    </row>
    <row r="146" spans="2:47" s="1" customFormat="1" ht="11.25">
      <c r="B146" s="30"/>
      <c r="D146" s="158" t="s">
        <v>152</v>
      </c>
      <c r="F146" s="159" t="s">
        <v>349</v>
      </c>
      <c r="I146" s="91"/>
      <c r="L146" s="30"/>
      <c r="M146" s="160"/>
      <c r="N146" s="49"/>
      <c r="O146" s="49"/>
      <c r="P146" s="49"/>
      <c r="Q146" s="49"/>
      <c r="R146" s="49"/>
      <c r="S146" s="49"/>
      <c r="T146" s="50"/>
      <c r="AT146" s="16" t="s">
        <v>152</v>
      </c>
      <c r="AU146" s="16" t="s">
        <v>78</v>
      </c>
    </row>
    <row r="147" spans="2:47" s="1" customFormat="1" ht="19.5">
      <c r="B147" s="30"/>
      <c r="D147" s="158" t="s">
        <v>154</v>
      </c>
      <c r="F147" s="161" t="s">
        <v>352</v>
      </c>
      <c r="I147" s="91"/>
      <c r="L147" s="30"/>
      <c r="M147" s="160"/>
      <c r="N147" s="49"/>
      <c r="O147" s="49"/>
      <c r="P147" s="49"/>
      <c r="Q147" s="49"/>
      <c r="R147" s="49"/>
      <c r="S147" s="49"/>
      <c r="T147" s="50"/>
      <c r="AT147" s="16" t="s">
        <v>154</v>
      </c>
      <c r="AU147" s="16" t="s">
        <v>78</v>
      </c>
    </row>
    <row r="148" spans="2:51" s="13" customFormat="1" ht="11.25">
      <c r="B148" s="170"/>
      <c r="D148" s="158" t="s">
        <v>156</v>
      </c>
      <c r="E148" s="171" t="s">
        <v>1</v>
      </c>
      <c r="F148" s="172" t="s">
        <v>353</v>
      </c>
      <c r="H148" s="171" t="s">
        <v>1</v>
      </c>
      <c r="I148" s="173"/>
      <c r="L148" s="170"/>
      <c r="M148" s="174"/>
      <c r="N148" s="175"/>
      <c r="O148" s="175"/>
      <c r="P148" s="175"/>
      <c r="Q148" s="175"/>
      <c r="R148" s="175"/>
      <c r="S148" s="175"/>
      <c r="T148" s="176"/>
      <c r="AT148" s="171" t="s">
        <v>156</v>
      </c>
      <c r="AU148" s="171" t="s">
        <v>78</v>
      </c>
      <c r="AV148" s="13" t="s">
        <v>76</v>
      </c>
      <c r="AW148" s="13" t="s">
        <v>32</v>
      </c>
      <c r="AX148" s="13" t="s">
        <v>69</v>
      </c>
      <c r="AY148" s="171" t="s">
        <v>143</v>
      </c>
    </row>
    <row r="149" spans="2:51" s="13" customFormat="1" ht="11.25">
      <c r="B149" s="170"/>
      <c r="D149" s="158" t="s">
        <v>156</v>
      </c>
      <c r="E149" s="171" t="s">
        <v>1</v>
      </c>
      <c r="F149" s="172" t="s">
        <v>354</v>
      </c>
      <c r="H149" s="171" t="s">
        <v>1</v>
      </c>
      <c r="I149" s="173"/>
      <c r="L149" s="170"/>
      <c r="M149" s="174"/>
      <c r="N149" s="175"/>
      <c r="O149" s="175"/>
      <c r="P149" s="175"/>
      <c r="Q149" s="175"/>
      <c r="R149" s="175"/>
      <c r="S149" s="175"/>
      <c r="T149" s="176"/>
      <c r="AT149" s="171" t="s">
        <v>156</v>
      </c>
      <c r="AU149" s="171" t="s">
        <v>78</v>
      </c>
      <c r="AV149" s="13" t="s">
        <v>76</v>
      </c>
      <c r="AW149" s="13" t="s">
        <v>32</v>
      </c>
      <c r="AX149" s="13" t="s">
        <v>69</v>
      </c>
      <c r="AY149" s="171" t="s">
        <v>143</v>
      </c>
    </row>
    <row r="150" spans="2:51" s="12" customFormat="1" ht="11.25">
      <c r="B150" s="162"/>
      <c r="D150" s="158" t="s">
        <v>156</v>
      </c>
      <c r="E150" s="163" t="s">
        <v>1</v>
      </c>
      <c r="F150" s="164" t="s">
        <v>193</v>
      </c>
      <c r="H150" s="165">
        <v>9</v>
      </c>
      <c r="I150" s="166"/>
      <c r="L150" s="162"/>
      <c r="M150" s="167"/>
      <c r="N150" s="168"/>
      <c r="O150" s="168"/>
      <c r="P150" s="168"/>
      <c r="Q150" s="168"/>
      <c r="R150" s="168"/>
      <c r="S150" s="168"/>
      <c r="T150" s="169"/>
      <c r="AT150" s="163" t="s">
        <v>156</v>
      </c>
      <c r="AU150" s="163" t="s">
        <v>78</v>
      </c>
      <c r="AV150" s="12" t="s">
        <v>78</v>
      </c>
      <c r="AW150" s="12" t="s">
        <v>32</v>
      </c>
      <c r="AX150" s="12" t="s">
        <v>76</v>
      </c>
      <c r="AY150" s="163" t="s">
        <v>143</v>
      </c>
    </row>
    <row r="151" spans="2:65" s="1" customFormat="1" ht="16.5" customHeight="1">
      <c r="B151" s="145"/>
      <c r="C151" s="146" t="s">
        <v>347</v>
      </c>
      <c r="D151" s="146" t="s">
        <v>145</v>
      </c>
      <c r="E151" s="147" t="s">
        <v>356</v>
      </c>
      <c r="F151" s="148" t="s">
        <v>357</v>
      </c>
      <c r="G151" s="149" t="s">
        <v>222</v>
      </c>
      <c r="H151" s="150">
        <v>1140</v>
      </c>
      <c r="I151" s="151"/>
      <c r="J151" s="152">
        <f>ROUND(I151*H151,2)</f>
        <v>0</v>
      </c>
      <c r="K151" s="148" t="s">
        <v>1</v>
      </c>
      <c r="L151" s="30"/>
      <c r="M151" s="153" t="s">
        <v>1</v>
      </c>
      <c r="N151" s="154" t="s">
        <v>40</v>
      </c>
      <c r="O151" s="49"/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AR151" s="16" t="s">
        <v>150</v>
      </c>
      <c r="AT151" s="16" t="s">
        <v>145</v>
      </c>
      <c r="AU151" s="16" t="s">
        <v>78</v>
      </c>
      <c r="AY151" s="16" t="s">
        <v>143</v>
      </c>
      <c r="BE151" s="157">
        <f>IF(N151="základní",J151,0)</f>
        <v>0</v>
      </c>
      <c r="BF151" s="157">
        <f>IF(N151="snížená",J151,0)</f>
        <v>0</v>
      </c>
      <c r="BG151" s="157">
        <f>IF(N151="zákl. přenesená",J151,0)</f>
        <v>0</v>
      </c>
      <c r="BH151" s="157">
        <f>IF(N151="sníž. přenesená",J151,0)</f>
        <v>0</v>
      </c>
      <c r="BI151" s="157">
        <f>IF(N151="nulová",J151,0)</f>
        <v>0</v>
      </c>
      <c r="BJ151" s="16" t="s">
        <v>76</v>
      </c>
      <c r="BK151" s="157">
        <f>ROUND(I151*H151,2)</f>
        <v>0</v>
      </c>
      <c r="BL151" s="16" t="s">
        <v>150</v>
      </c>
      <c r="BM151" s="16" t="s">
        <v>358</v>
      </c>
    </row>
    <row r="152" spans="2:47" s="1" customFormat="1" ht="11.25">
      <c r="B152" s="30"/>
      <c r="D152" s="158" t="s">
        <v>152</v>
      </c>
      <c r="F152" s="159" t="s">
        <v>357</v>
      </c>
      <c r="I152" s="91"/>
      <c r="L152" s="30"/>
      <c r="M152" s="160"/>
      <c r="N152" s="49"/>
      <c r="O152" s="49"/>
      <c r="P152" s="49"/>
      <c r="Q152" s="49"/>
      <c r="R152" s="49"/>
      <c r="S152" s="49"/>
      <c r="T152" s="50"/>
      <c r="AT152" s="16" t="s">
        <v>152</v>
      </c>
      <c r="AU152" s="16" t="s">
        <v>78</v>
      </c>
    </row>
    <row r="153" spans="2:65" s="1" customFormat="1" ht="16.5" customHeight="1">
      <c r="B153" s="145"/>
      <c r="C153" s="146" t="s">
        <v>355</v>
      </c>
      <c r="D153" s="146" t="s">
        <v>145</v>
      </c>
      <c r="E153" s="147" t="s">
        <v>360</v>
      </c>
      <c r="F153" s="148" t="s">
        <v>361</v>
      </c>
      <c r="G153" s="149" t="s">
        <v>222</v>
      </c>
      <c r="H153" s="150">
        <v>1140</v>
      </c>
      <c r="I153" s="151"/>
      <c r="J153" s="152">
        <f>ROUND(I153*H153,2)</f>
        <v>0</v>
      </c>
      <c r="K153" s="148" t="s">
        <v>149</v>
      </c>
      <c r="L153" s="30"/>
      <c r="M153" s="153" t="s">
        <v>1</v>
      </c>
      <c r="N153" s="154" t="s">
        <v>40</v>
      </c>
      <c r="O153" s="49"/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AR153" s="16" t="s">
        <v>150</v>
      </c>
      <c r="AT153" s="16" t="s">
        <v>145</v>
      </c>
      <c r="AU153" s="16" t="s">
        <v>78</v>
      </c>
      <c r="AY153" s="16" t="s">
        <v>143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6" t="s">
        <v>76</v>
      </c>
      <c r="BK153" s="157">
        <f>ROUND(I153*H153,2)</f>
        <v>0</v>
      </c>
      <c r="BL153" s="16" t="s">
        <v>150</v>
      </c>
      <c r="BM153" s="16" t="s">
        <v>362</v>
      </c>
    </row>
    <row r="154" spans="2:47" s="1" customFormat="1" ht="11.25">
      <c r="B154" s="30"/>
      <c r="D154" s="158" t="s">
        <v>152</v>
      </c>
      <c r="F154" s="159" t="s">
        <v>363</v>
      </c>
      <c r="I154" s="91"/>
      <c r="L154" s="30"/>
      <c r="M154" s="160"/>
      <c r="N154" s="49"/>
      <c r="O154" s="49"/>
      <c r="P154" s="49"/>
      <c r="Q154" s="49"/>
      <c r="R154" s="49"/>
      <c r="S154" s="49"/>
      <c r="T154" s="50"/>
      <c r="AT154" s="16" t="s">
        <v>152</v>
      </c>
      <c r="AU154" s="16" t="s">
        <v>78</v>
      </c>
    </row>
    <row r="155" spans="2:65" s="1" customFormat="1" ht="16.5" customHeight="1">
      <c r="B155" s="145"/>
      <c r="C155" s="146" t="s">
        <v>359</v>
      </c>
      <c r="D155" s="146" t="s">
        <v>145</v>
      </c>
      <c r="E155" s="147" t="s">
        <v>365</v>
      </c>
      <c r="F155" s="148" t="s">
        <v>366</v>
      </c>
      <c r="G155" s="149" t="s">
        <v>222</v>
      </c>
      <c r="H155" s="150">
        <v>1140</v>
      </c>
      <c r="I155" s="151"/>
      <c r="J155" s="152">
        <f>ROUND(I155*H155,2)</f>
        <v>0</v>
      </c>
      <c r="K155" s="148" t="s">
        <v>149</v>
      </c>
      <c r="L155" s="30"/>
      <c r="M155" s="153" t="s">
        <v>1</v>
      </c>
      <c r="N155" s="154" t="s">
        <v>40</v>
      </c>
      <c r="O155" s="49"/>
      <c r="P155" s="155">
        <f>O155*H155</f>
        <v>0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AR155" s="16" t="s">
        <v>150</v>
      </c>
      <c r="AT155" s="16" t="s">
        <v>145</v>
      </c>
      <c r="AU155" s="16" t="s">
        <v>78</v>
      </c>
      <c r="AY155" s="16" t="s">
        <v>143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6" t="s">
        <v>76</v>
      </c>
      <c r="BK155" s="157">
        <f>ROUND(I155*H155,2)</f>
        <v>0</v>
      </c>
      <c r="BL155" s="16" t="s">
        <v>150</v>
      </c>
      <c r="BM155" s="16" t="s">
        <v>367</v>
      </c>
    </row>
    <row r="156" spans="2:47" s="1" customFormat="1" ht="11.25">
      <c r="B156" s="30"/>
      <c r="D156" s="158" t="s">
        <v>152</v>
      </c>
      <c r="F156" s="159" t="s">
        <v>368</v>
      </c>
      <c r="I156" s="91"/>
      <c r="L156" s="30"/>
      <c r="M156" s="160"/>
      <c r="N156" s="49"/>
      <c r="O156" s="49"/>
      <c r="P156" s="49"/>
      <c r="Q156" s="49"/>
      <c r="R156" s="49"/>
      <c r="S156" s="49"/>
      <c r="T156" s="50"/>
      <c r="AT156" s="16" t="s">
        <v>152</v>
      </c>
      <c r="AU156" s="16" t="s">
        <v>78</v>
      </c>
    </row>
    <row r="157" spans="2:47" s="1" customFormat="1" ht="19.5">
      <c r="B157" s="30"/>
      <c r="D157" s="158" t="s">
        <v>154</v>
      </c>
      <c r="F157" s="161" t="s">
        <v>225</v>
      </c>
      <c r="I157" s="91"/>
      <c r="L157" s="30"/>
      <c r="M157" s="160"/>
      <c r="N157" s="49"/>
      <c r="O157" s="49"/>
      <c r="P157" s="49"/>
      <c r="Q157" s="49"/>
      <c r="R157" s="49"/>
      <c r="S157" s="49"/>
      <c r="T157" s="50"/>
      <c r="AT157" s="16" t="s">
        <v>154</v>
      </c>
      <c r="AU157" s="16" t="s">
        <v>78</v>
      </c>
    </row>
    <row r="158" spans="2:51" s="12" customFormat="1" ht="11.25">
      <c r="B158" s="162"/>
      <c r="D158" s="158" t="s">
        <v>156</v>
      </c>
      <c r="E158" s="163" t="s">
        <v>1</v>
      </c>
      <c r="F158" s="164" t="s">
        <v>785</v>
      </c>
      <c r="H158" s="165">
        <v>1140</v>
      </c>
      <c r="I158" s="166"/>
      <c r="L158" s="162"/>
      <c r="M158" s="167"/>
      <c r="N158" s="168"/>
      <c r="O158" s="168"/>
      <c r="P158" s="168"/>
      <c r="Q158" s="168"/>
      <c r="R158" s="168"/>
      <c r="S158" s="168"/>
      <c r="T158" s="169"/>
      <c r="AT158" s="163" t="s">
        <v>156</v>
      </c>
      <c r="AU158" s="163" t="s">
        <v>78</v>
      </c>
      <c r="AV158" s="12" t="s">
        <v>78</v>
      </c>
      <c r="AW158" s="12" t="s">
        <v>32</v>
      </c>
      <c r="AX158" s="12" t="s">
        <v>76</v>
      </c>
      <c r="AY158" s="163" t="s">
        <v>143</v>
      </c>
    </row>
    <row r="159" spans="2:63" s="11" customFormat="1" ht="22.9" customHeight="1">
      <c r="B159" s="132"/>
      <c r="D159" s="133" t="s">
        <v>68</v>
      </c>
      <c r="E159" s="143" t="s">
        <v>150</v>
      </c>
      <c r="F159" s="143" t="s">
        <v>370</v>
      </c>
      <c r="I159" s="135"/>
      <c r="J159" s="144">
        <f>BK159</f>
        <v>0</v>
      </c>
      <c r="L159" s="132"/>
      <c r="M159" s="137"/>
      <c r="N159" s="138"/>
      <c r="O159" s="138"/>
      <c r="P159" s="139">
        <f>SUM(P160:P164)</f>
        <v>0</v>
      </c>
      <c r="Q159" s="138"/>
      <c r="R159" s="139">
        <f>SUM(R160:R164)</f>
        <v>0</v>
      </c>
      <c r="S159" s="138"/>
      <c r="T159" s="140">
        <f>SUM(T160:T164)</f>
        <v>0</v>
      </c>
      <c r="AR159" s="133" t="s">
        <v>76</v>
      </c>
      <c r="AT159" s="141" t="s">
        <v>68</v>
      </c>
      <c r="AU159" s="141" t="s">
        <v>76</v>
      </c>
      <c r="AY159" s="133" t="s">
        <v>143</v>
      </c>
      <c r="BK159" s="142">
        <f>SUM(BK160:BK164)</f>
        <v>0</v>
      </c>
    </row>
    <row r="160" spans="2:65" s="1" customFormat="1" ht="16.5" customHeight="1">
      <c r="B160" s="145"/>
      <c r="C160" s="146" t="s">
        <v>364</v>
      </c>
      <c r="D160" s="146" t="s">
        <v>145</v>
      </c>
      <c r="E160" s="147" t="s">
        <v>371</v>
      </c>
      <c r="F160" s="148" t="s">
        <v>786</v>
      </c>
      <c r="G160" s="149" t="s">
        <v>148</v>
      </c>
      <c r="H160" s="150">
        <v>30</v>
      </c>
      <c r="I160" s="151"/>
      <c r="J160" s="152">
        <f>ROUND(I160*H160,2)</f>
        <v>0</v>
      </c>
      <c r="K160" s="148" t="s">
        <v>1</v>
      </c>
      <c r="L160" s="30"/>
      <c r="M160" s="153" t="s">
        <v>1</v>
      </c>
      <c r="N160" s="154" t="s">
        <v>40</v>
      </c>
      <c r="O160" s="49"/>
      <c r="P160" s="155">
        <f>O160*H160</f>
        <v>0</v>
      </c>
      <c r="Q160" s="155">
        <v>0</v>
      </c>
      <c r="R160" s="155">
        <f>Q160*H160</f>
        <v>0</v>
      </c>
      <c r="S160" s="155">
        <v>0</v>
      </c>
      <c r="T160" s="156">
        <f>S160*H160</f>
        <v>0</v>
      </c>
      <c r="AR160" s="16" t="s">
        <v>150</v>
      </c>
      <c r="AT160" s="16" t="s">
        <v>145</v>
      </c>
      <c r="AU160" s="16" t="s">
        <v>78</v>
      </c>
      <c r="AY160" s="16" t="s">
        <v>143</v>
      </c>
      <c r="BE160" s="157">
        <f>IF(N160="základní",J160,0)</f>
        <v>0</v>
      </c>
      <c r="BF160" s="157">
        <f>IF(N160="snížená",J160,0)</f>
        <v>0</v>
      </c>
      <c r="BG160" s="157">
        <f>IF(N160="zákl. přenesená",J160,0)</f>
        <v>0</v>
      </c>
      <c r="BH160" s="157">
        <f>IF(N160="sníž. přenesená",J160,0)</f>
        <v>0</v>
      </c>
      <c r="BI160" s="157">
        <f>IF(N160="nulová",J160,0)</f>
        <v>0</v>
      </c>
      <c r="BJ160" s="16" t="s">
        <v>76</v>
      </c>
      <c r="BK160" s="157">
        <f>ROUND(I160*H160,2)</f>
        <v>0</v>
      </c>
      <c r="BL160" s="16" t="s">
        <v>150</v>
      </c>
      <c r="BM160" s="16" t="s">
        <v>373</v>
      </c>
    </row>
    <row r="161" spans="2:47" s="1" customFormat="1" ht="11.25">
      <c r="B161" s="30"/>
      <c r="D161" s="158" t="s">
        <v>152</v>
      </c>
      <c r="F161" s="159" t="s">
        <v>786</v>
      </c>
      <c r="I161" s="91"/>
      <c r="L161" s="30"/>
      <c r="M161" s="160"/>
      <c r="N161" s="49"/>
      <c r="O161" s="49"/>
      <c r="P161" s="49"/>
      <c r="Q161" s="49"/>
      <c r="R161" s="49"/>
      <c r="S161" s="49"/>
      <c r="T161" s="50"/>
      <c r="AT161" s="16" t="s">
        <v>152</v>
      </c>
      <c r="AU161" s="16" t="s">
        <v>78</v>
      </c>
    </row>
    <row r="162" spans="2:47" s="1" customFormat="1" ht="19.5">
      <c r="B162" s="30"/>
      <c r="D162" s="158" t="s">
        <v>154</v>
      </c>
      <c r="F162" s="161" t="s">
        <v>225</v>
      </c>
      <c r="I162" s="91"/>
      <c r="L162" s="30"/>
      <c r="M162" s="160"/>
      <c r="N162" s="49"/>
      <c r="O162" s="49"/>
      <c r="P162" s="49"/>
      <c r="Q162" s="49"/>
      <c r="R162" s="49"/>
      <c r="S162" s="49"/>
      <c r="T162" s="50"/>
      <c r="AT162" s="16" t="s">
        <v>154</v>
      </c>
      <c r="AU162" s="16" t="s">
        <v>78</v>
      </c>
    </row>
    <row r="163" spans="2:51" s="13" customFormat="1" ht="11.25">
      <c r="B163" s="170"/>
      <c r="D163" s="158" t="s">
        <v>156</v>
      </c>
      <c r="E163" s="171" t="s">
        <v>1</v>
      </c>
      <c r="F163" s="172" t="s">
        <v>787</v>
      </c>
      <c r="H163" s="171" t="s">
        <v>1</v>
      </c>
      <c r="I163" s="173"/>
      <c r="L163" s="170"/>
      <c r="M163" s="174"/>
      <c r="N163" s="175"/>
      <c r="O163" s="175"/>
      <c r="P163" s="175"/>
      <c r="Q163" s="175"/>
      <c r="R163" s="175"/>
      <c r="S163" s="175"/>
      <c r="T163" s="176"/>
      <c r="AT163" s="171" t="s">
        <v>156</v>
      </c>
      <c r="AU163" s="171" t="s">
        <v>78</v>
      </c>
      <c r="AV163" s="13" t="s">
        <v>76</v>
      </c>
      <c r="AW163" s="13" t="s">
        <v>32</v>
      </c>
      <c r="AX163" s="13" t="s">
        <v>69</v>
      </c>
      <c r="AY163" s="171" t="s">
        <v>143</v>
      </c>
    </row>
    <row r="164" spans="2:51" s="12" customFormat="1" ht="11.25">
      <c r="B164" s="162"/>
      <c r="D164" s="158" t="s">
        <v>156</v>
      </c>
      <c r="E164" s="163" t="s">
        <v>1</v>
      </c>
      <c r="F164" s="164" t="s">
        <v>466</v>
      </c>
      <c r="H164" s="165">
        <v>30</v>
      </c>
      <c r="I164" s="166"/>
      <c r="L164" s="162"/>
      <c r="M164" s="167"/>
      <c r="N164" s="168"/>
      <c r="O164" s="168"/>
      <c r="P164" s="168"/>
      <c r="Q164" s="168"/>
      <c r="R164" s="168"/>
      <c r="S164" s="168"/>
      <c r="T164" s="169"/>
      <c r="AT164" s="163" t="s">
        <v>156</v>
      </c>
      <c r="AU164" s="163" t="s">
        <v>78</v>
      </c>
      <c r="AV164" s="12" t="s">
        <v>78</v>
      </c>
      <c r="AW164" s="12" t="s">
        <v>32</v>
      </c>
      <c r="AX164" s="12" t="s">
        <v>76</v>
      </c>
      <c r="AY164" s="163" t="s">
        <v>143</v>
      </c>
    </row>
    <row r="165" spans="2:63" s="11" customFormat="1" ht="22.9" customHeight="1">
      <c r="B165" s="132"/>
      <c r="D165" s="133" t="s">
        <v>68</v>
      </c>
      <c r="E165" s="143" t="s">
        <v>188</v>
      </c>
      <c r="F165" s="143" t="s">
        <v>377</v>
      </c>
      <c r="I165" s="135"/>
      <c r="J165" s="144">
        <f>BK165</f>
        <v>0</v>
      </c>
      <c r="L165" s="132"/>
      <c r="M165" s="137"/>
      <c r="N165" s="138"/>
      <c r="O165" s="138"/>
      <c r="P165" s="139">
        <f>SUM(P166:P170)</f>
        <v>0</v>
      </c>
      <c r="Q165" s="138"/>
      <c r="R165" s="139">
        <f>SUM(R166:R170)</f>
        <v>1.0332000000000001</v>
      </c>
      <c r="S165" s="138"/>
      <c r="T165" s="140">
        <f>SUM(T166:T170)</f>
        <v>0</v>
      </c>
      <c r="AR165" s="133" t="s">
        <v>76</v>
      </c>
      <c r="AT165" s="141" t="s">
        <v>68</v>
      </c>
      <c r="AU165" s="141" t="s">
        <v>76</v>
      </c>
      <c r="AY165" s="133" t="s">
        <v>143</v>
      </c>
      <c r="BK165" s="142">
        <f>SUM(BK166:BK170)</f>
        <v>0</v>
      </c>
    </row>
    <row r="166" spans="2:65" s="1" customFormat="1" ht="16.5" customHeight="1">
      <c r="B166" s="145"/>
      <c r="C166" s="146" t="s">
        <v>7</v>
      </c>
      <c r="D166" s="146" t="s">
        <v>145</v>
      </c>
      <c r="E166" s="147" t="s">
        <v>379</v>
      </c>
      <c r="F166" s="148" t="s">
        <v>380</v>
      </c>
      <c r="G166" s="149" t="s">
        <v>381</v>
      </c>
      <c r="H166" s="150">
        <v>90</v>
      </c>
      <c r="I166" s="151"/>
      <c r="J166" s="152">
        <f>ROUND(I166*H166,2)</f>
        <v>0</v>
      </c>
      <c r="K166" s="148" t="s">
        <v>149</v>
      </c>
      <c r="L166" s="30"/>
      <c r="M166" s="153" t="s">
        <v>1</v>
      </c>
      <c r="N166" s="154" t="s">
        <v>40</v>
      </c>
      <c r="O166" s="49"/>
      <c r="P166" s="155">
        <f>O166*H166</f>
        <v>0</v>
      </c>
      <c r="Q166" s="155">
        <v>0.01148</v>
      </c>
      <c r="R166" s="155">
        <f>Q166*H166</f>
        <v>1.0332000000000001</v>
      </c>
      <c r="S166" s="155">
        <v>0</v>
      </c>
      <c r="T166" s="156">
        <f>S166*H166</f>
        <v>0</v>
      </c>
      <c r="AR166" s="16" t="s">
        <v>150</v>
      </c>
      <c r="AT166" s="16" t="s">
        <v>145</v>
      </c>
      <c r="AU166" s="16" t="s">
        <v>78</v>
      </c>
      <c r="AY166" s="16" t="s">
        <v>143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6" t="s">
        <v>76</v>
      </c>
      <c r="BK166" s="157">
        <f>ROUND(I166*H166,2)</f>
        <v>0</v>
      </c>
      <c r="BL166" s="16" t="s">
        <v>150</v>
      </c>
      <c r="BM166" s="16" t="s">
        <v>382</v>
      </c>
    </row>
    <row r="167" spans="2:47" s="1" customFormat="1" ht="19.5">
      <c r="B167" s="30"/>
      <c r="D167" s="158" t="s">
        <v>152</v>
      </c>
      <c r="F167" s="159" t="s">
        <v>383</v>
      </c>
      <c r="I167" s="91"/>
      <c r="L167" s="30"/>
      <c r="M167" s="160"/>
      <c r="N167" s="49"/>
      <c r="O167" s="49"/>
      <c r="P167" s="49"/>
      <c r="Q167" s="49"/>
      <c r="R167" s="49"/>
      <c r="S167" s="49"/>
      <c r="T167" s="50"/>
      <c r="AT167" s="16" t="s">
        <v>152</v>
      </c>
      <c r="AU167" s="16" t="s">
        <v>78</v>
      </c>
    </row>
    <row r="168" spans="2:47" s="1" customFormat="1" ht="19.5">
      <c r="B168" s="30"/>
      <c r="D168" s="158" t="s">
        <v>154</v>
      </c>
      <c r="F168" s="161" t="s">
        <v>352</v>
      </c>
      <c r="I168" s="91"/>
      <c r="L168" s="30"/>
      <c r="M168" s="160"/>
      <c r="N168" s="49"/>
      <c r="O168" s="49"/>
      <c r="P168" s="49"/>
      <c r="Q168" s="49"/>
      <c r="R168" s="49"/>
      <c r="S168" s="49"/>
      <c r="T168" s="50"/>
      <c r="AT168" s="16" t="s">
        <v>154</v>
      </c>
      <c r="AU168" s="16" t="s">
        <v>78</v>
      </c>
    </row>
    <row r="169" spans="2:51" s="13" customFormat="1" ht="11.25">
      <c r="B169" s="170"/>
      <c r="D169" s="158" t="s">
        <v>156</v>
      </c>
      <c r="E169" s="171" t="s">
        <v>1</v>
      </c>
      <c r="F169" s="172" t="s">
        <v>384</v>
      </c>
      <c r="H169" s="171" t="s">
        <v>1</v>
      </c>
      <c r="I169" s="173"/>
      <c r="L169" s="170"/>
      <c r="M169" s="174"/>
      <c r="N169" s="175"/>
      <c r="O169" s="175"/>
      <c r="P169" s="175"/>
      <c r="Q169" s="175"/>
      <c r="R169" s="175"/>
      <c r="S169" s="175"/>
      <c r="T169" s="176"/>
      <c r="AT169" s="171" t="s">
        <v>156</v>
      </c>
      <c r="AU169" s="171" t="s">
        <v>78</v>
      </c>
      <c r="AV169" s="13" t="s">
        <v>76</v>
      </c>
      <c r="AW169" s="13" t="s">
        <v>32</v>
      </c>
      <c r="AX169" s="13" t="s">
        <v>69</v>
      </c>
      <c r="AY169" s="171" t="s">
        <v>143</v>
      </c>
    </row>
    <row r="170" spans="2:51" s="12" customFormat="1" ht="11.25">
      <c r="B170" s="162"/>
      <c r="D170" s="158" t="s">
        <v>156</v>
      </c>
      <c r="E170" s="163" t="s">
        <v>1</v>
      </c>
      <c r="F170" s="164" t="s">
        <v>788</v>
      </c>
      <c r="H170" s="165">
        <v>90</v>
      </c>
      <c r="I170" s="166"/>
      <c r="L170" s="162"/>
      <c r="M170" s="167"/>
      <c r="N170" s="168"/>
      <c r="O170" s="168"/>
      <c r="P170" s="168"/>
      <c r="Q170" s="168"/>
      <c r="R170" s="168"/>
      <c r="S170" s="168"/>
      <c r="T170" s="169"/>
      <c r="AT170" s="163" t="s">
        <v>156</v>
      </c>
      <c r="AU170" s="163" t="s">
        <v>78</v>
      </c>
      <c r="AV170" s="12" t="s">
        <v>78</v>
      </c>
      <c r="AW170" s="12" t="s">
        <v>32</v>
      </c>
      <c r="AX170" s="12" t="s">
        <v>76</v>
      </c>
      <c r="AY170" s="163" t="s">
        <v>143</v>
      </c>
    </row>
    <row r="171" spans="2:63" s="11" customFormat="1" ht="22.9" customHeight="1">
      <c r="B171" s="132"/>
      <c r="D171" s="133" t="s">
        <v>68</v>
      </c>
      <c r="E171" s="143" t="s">
        <v>193</v>
      </c>
      <c r="F171" s="143" t="s">
        <v>386</v>
      </c>
      <c r="I171" s="135"/>
      <c r="J171" s="144">
        <f>BK171</f>
        <v>0</v>
      </c>
      <c r="L171" s="132"/>
      <c r="M171" s="137"/>
      <c r="N171" s="138"/>
      <c r="O171" s="138"/>
      <c r="P171" s="139">
        <f>SUM(P172:P173)</f>
        <v>0</v>
      </c>
      <c r="Q171" s="138"/>
      <c r="R171" s="139">
        <f>SUM(R172:R173)</f>
        <v>0</v>
      </c>
      <c r="S171" s="138"/>
      <c r="T171" s="140">
        <f>SUM(T172:T173)</f>
        <v>8.37</v>
      </c>
      <c r="AR171" s="133" t="s">
        <v>76</v>
      </c>
      <c r="AT171" s="141" t="s">
        <v>68</v>
      </c>
      <c r="AU171" s="141" t="s">
        <v>76</v>
      </c>
      <c r="AY171" s="133" t="s">
        <v>143</v>
      </c>
      <c r="BK171" s="142">
        <f>SUM(BK172:BK173)</f>
        <v>0</v>
      </c>
    </row>
    <row r="172" spans="2:65" s="1" customFormat="1" ht="16.5" customHeight="1">
      <c r="B172" s="145"/>
      <c r="C172" s="146" t="s">
        <v>378</v>
      </c>
      <c r="D172" s="146" t="s">
        <v>145</v>
      </c>
      <c r="E172" s="147" t="s">
        <v>388</v>
      </c>
      <c r="F172" s="148" t="s">
        <v>389</v>
      </c>
      <c r="G172" s="149" t="s">
        <v>381</v>
      </c>
      <c r="H172" s="150">
        <v>90</v>
      </c>
      <c r="I172" s="151"/>
      <c r="J172" s="152">
        <f>ROUND(I172*H172,2)</f>
        <v>0</v>
      </c>
      <c r="K172" s="148" t="s">
        <v>1</v>
      </c>
      <c r="L172" s="30"/>
      <c r="M172" s="153" t="s">
        <v>1</v>
      </c>
      <c r="N172" s="154" t="s">
        <v>40</v>
      </c>
      <c r="O172" s="49"/>
      <c r="P172" s="155">
        <f>O172*H172</f>
        <v>0</v>
      </c>
      <c r="Q172" s="155">
        <v>0</v>
      </c>
      <c r="R172" s="155">
        <f>Q172*H172</f>
        <v>0</v>
      </c>
      <c r="S172" s="155">
        <v>0.093</v>
      </c>
      <c r="T172" s="156">
        <f>S172*H172</f>
        <v>8.37</v>
      </c>
      <c r="AR172" s="16" t="s">
        <v>150</v>
      </c>
      <c r="AT172" s="16" t="s">
        <v>145</v>
      </c>
      <c r="AU172" s="16" t="s">
        <v>78</v>
      </c>
      <c r="AY172" s="16" t="s">
        <v>143</v>
      </c>
      <c r="BE172" s="157">
        <f>IF(N172="základní",J172,0)</f>
        <v>0</v>
      </c>
      <c r="BF172" s="157">
        <f>IF(N172="snížená",J172,0)</f>
        <v>0</v>
      </c>
      <c r="BG172" s="157">
        <f>IF(N172="zákl. přenesená",J172,0)</f>
        <v>0</v>
      </c>
      <c r="BH172" s="157">
        <f>IF(N172="sníž. přenesená",J172,0)</f>
        <v>0</v>
      </c>
      <c r="BI172" s="157">
        <f>IF(N172="nulová",J172,0)</f>
        <v>0</v>
      </c>
      <c r="BJ172" s="16" t="s">
        <v>76</v>
      </c>
      <c r="BK172" s="157">
        <f>ROUND(I172*H172,2)</f>
        <v>0</v>
      </c>
      <c r="BL172" s="16" t="s">
        <v>150</v>
      </c>
      <c r="BM172" s="16" t="s">
        <v>390</v>
      </c>
    </row>
    <row r="173" spans="2:47" s="1" customFormat="1" ht="11.25">
      <c r="B173" s="30"/>
      <c r="D173" s="158" t="s">
        <v>152</v>
      </c>
      <c r="F173" s="159" t="s">
        <v>389</v>
      </c>
      <c r="I173" s="91"/>
      <c r="L173" s="30"/>
      <c r="M173" s="160"/>
      <c r="N173" s="49"/>
      <c r="O173" s="49"/>
      <c r="P173" s="49"/>
      <c r="Q173" s="49"/>
      <c r="R173" s="49"/>
      <c r="S173" s="49"/>
      <c r="T173" s="50"/>
      <c r="AT173" s="16" t="s">
        <v>152</v>
      </c>
      <c r="AU173" s="16" t="s">
        <v>78</v>
      </c>
    </row>
    <row r="174" spans="2:63" s="11" customFormat="1" ht="22.9" customHeight="1">
      <c r="B174" s="132"/>
      <c r="D174" s="133" t="s">
        <v>68</v>
      </c>
      <c r="E174" s="143" t="s">
        <v>391</v>
      </c>
      <c r="F174" s="143" t="s">
        <v>392</v>
      </c>
      <c r="I174" s="135"/>
      <c r="J174" s="144">
        <f>BK174</f>
        <v>0</v>
      </c>
      <c r="L174" s="132"/>
      <c r="M174" s="137"/>
      <c r="N174" s="138"/>
      <c r="O174" s="138"/>
      <c r="P174" s="139">
        <f>SUM(P175:P176)</f>
        <v>0</v>
      </c>
      <c r="Q174" s="138"/>
      <c r="R174" s="139">
        <f>SUM(R175:R176)</f>
        <v>0</v>
      </c>
      <c r="S174" s="138"/>
      <c r="T174" s="140">
        <f>SUM(T175:T176)</f>
        <v>0</v>
      </c>
      <c r="AR174" s="133" t="s">
        <v>76</v>
      </c>
      <c r="AT174" s="141" t="s">
        <v>68</v>
      </c>
      <c r="AU174" s="141" t="s">
        <v>76</v>
      </c>
      <c r="AY174" s="133" t="s">
        <v>143</v>
      </c>
      <c r="BK174" s="142">
        <f>SUM(BK175:BK176)</f>
        <v>0</v>
      </c>
    </row>
    <row r="175" spans="2:65" s="1" customFormat="1" ht="16.5" customHeight="1">
      <c r="B175" s="145"/>
      <c r="C175" s="146" t="s">
        <v>387</v>
      </c>
      <c r="D175" s="146" t="s">
        <v>145</v>
      </c>
      <c r="E175" s="147" t="s">
        <v>394</v>
      </c>
      <c r="F175" s="148" t="s">
        <v>395</v>
      </c>
      <c r="G175" s="149" t="s">
        <v>201</v>
      </c>
      <c r="H175" s="150">
        <v>13.033</v>
      </c>
      <c r="I175" s="151"/>
      <c r="J175" s="152">
        <f>ROUND(I175*H175,2)</f>
        <v>0</v>
      </c>
      <c r="K175" s="148" t="s">
        <v>149</v>
      </c>
      <c r="L175" s="30"/>
      <c r="M175" s="153" t="s">
        <v>1</v>
      </c>
      <c r="N175" s="154" t="s">
        <v>40</v>
      </c>
      <c r="O175" s="49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AR175" s="16" t="s">
        <v>150</v>
      </c>
      <c r="AT175" s="16" t="s">
        <v>145</v>
      </c>
      <c r="AU175" s="16" t="s">
        <v>78</v>
      </c>
      <c r="AY175" s="16" t="s">
        <v>143</v>
      </c>
      <c r="BE175" s="157">
        <f>IF(N175="základní",J175,0)</f>
        <v>0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6" t="s">
        <v>76</v>
      </c>
      <c r="BK175" s="157">
        <f>ROUND(I175*H175,2)</f>
        <v>0</v>
      </c>
      <c r="BL175" s="16" t="s">
        <v>150</v>
      </c>
      <c r="BM175" s="16" t="s">
        <v>396</v>
      </c>
    </row>
    <row r="176" spans="2:47" s="1" customFormat="1" ht="11.25">
      <c r="B176" s="30"/>
      <c r="D176" s="158" t="s">
        <v>152</v>
      </c>
      <c r="F176" s="159" t="s">
        <v>397</v>
      </c>
      <c r="I176" s="91"/>
      <c r="L176" s="30"/>
      <c r="M176" s="180"/>
      <c r="N176" s="181"/>
      <c r="O176" s="181"/>
      <c r="P176" s="181"/>
      <c r="Q176" s="181"/>
      <c r="R176" s="181"/>
      <c r="S176" s="181"/>
      <c r="T176" s="182"/>
      <c r="AT176" s="16" t="s">
        <v>152</v>
      </c>
      <c r="AU176" s="16" t="s">
        <v>78</v>
      </c>
    </row>
    <row r="177" spans="2:12" s="1" customFormat="1" ht="6.95" customHeight="1">
      <c r="B177" s="39"/>
      <c r="C177" s="40"/>
      <c r="D177" s="40"/>
      <c r="E177" s="40"/>
      <c r="F177" s="40"/>
      <c r="G177" s="40"/>
      <c r="H177" s="40"/>
      <c r="I177" s="107"/>
      <c r="J177" s="40"/>
      <c r="K177" s="40"/>
      <c r="L177" s="30"/>
    </row>
  </sheetData>
  <autoFilter ref="C96:K176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Krumnikl, Radim</dc:creator>
  <cp:keywords/>
  <dc:description/>
  <cp:lastModifiedBy>Vaculová Lenka</cp:lastModifiedBy>
  <dcterms:created xsi:type="dcterms:W3CDTF">2019-05-14T12:42:26Z</dcterms:created>
  <dcterms:modified xsi:type="dcterms:W3CDTF">2019-05-15T09:10:41Z</dcterms:modified>
  <cp:category/>
  <cp:version/>
  <cp:contentType/>
  <cp:contentStatus/>
</cp:coreProperties>
</file>