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129_290_DVT_2016\Souteze_DVT_III_etapa\Lamperticky_potok\ZD\"/>
    </mc:Choice>
  </mc:AlternateContent>
  <bookViews>
    <workbookView xWindow="0" yWindow="0" windowWidth="28800" windowHeight="12000"/>
  </bookViews>
  <sheets>
    <sheet name="Rekapitulace stavby" sheetId="1" r:id="rId1"/>
    <sheet name="1 - SO 01 Opevnění u č.p...." sheetId="2" r:id="rId2"/>
    <sheet name="2 - SO 02 Opevnění  u č.p..." sheetId="3" r:id="rId3"/>
    <sheet name="3 - VON Vedlejší a ostatn..." sheetId="4" r:id="rId4"/>
  </sheets>
  <definedNames>
    <definedName name="_xlnm._FilterDatabase" localSheetId="1" hidden="1">'1 - SO 01 Opevnění u č.p....'!$C$137:$K$409</definedName>
    <definedName name="_xlnm._FilterDatabase" localSheetId="2" hidden="1">'2 - SO 02 Opevnění  u č.p...'!$C$136:$K$409</definedName>
    <definedName name="_xlnm._FilterDatabase" localSheetId="3" hidden="1">'3 - VON Vedlejší a ostatn...'!$C$132:$K$232</definedName>
    <definedName name="_xlnm.Print_Titles" localSheetId="1">'1 - SO 01 Opevnění u č.p....'!$137:$137</definedName>
    <definedName name="_xlnm.Print_Titles" localSheetId="2">'2 - SO 02 Opevnění  u č.p...'!$136:$136</definedName>
    <definedName name="_xlnm.Print_Titles" localSheetId="3">'3 - VON Vedlejší a ostatn...'!$132:$132</definedName>
    <definedName name="_xlnm.Print_Titles" localSheetId="0">'Rekapitulace stavby'!$92:$92</definedName>
    <definedName name="_xlnm.Print_Area" localSheetId="1">'1 - SO 01 Opevnění u č.p....'!$C$4:$J$76,'1 - SO 01 Opevnění u č.p....'!$C$82:$J$119,'1 - SO 01 Opevnění u č.p....'!$C$125:$K$409</definedName>
    <definedName name="_xlnm.Print_Area" localSheetId="2">'2 - SO 02 Opevnění  u č.p...'!$C$4:$J$76,'2 - SO 02 Opevnění  u č.p...'!$C$82:$J$118,'2 - SO 02 Opevnění  u č.p...'!$C$124:$K$409</definedName>
    <definedName name="_xlnm.Print_Area" localSheetId="3">'3 - VON Vedlejší a ostatn...'!$C$4:$J$76,'3 - VON Vedlejší a ostatn...'!$C$82:$J$114,'3 - VON Vedlejší a ostatn...'!$C$120:$K$232</definedName>
    <definedName name="_xlnm.Print_Area" localSheetId="0">'Rekapitulace stavby'!$D$4:$AO$76,'Rekapitulace stavby'!$C$82:$AQ$105</definedName>
  </definedNames>
  <calcPr calcId="162913"/>
</workbook>
</file>

<file path=xl/calcChain.xml><?xml version="1.0" encoding="utf-8"?>
<calcChain xmlns="http://schemas.openxmlformats.org/spreadsheetml/2006/main">
  <c r="J39" i="4" l="1"/>
  <c r="J38" i="4"/>
  <c r="AY97" i="1" s="1"/>
  <c r="J37" i="4"/>
  <c r="AX97" i="1" s="1"/>
  <c r="BI226" i="4"/>
  <c r="BH226" i="4"/>
  <c r="BG226" i="4"/>
  <c r="BF226" i="4"/>
  <c r="T226" i="4"/>
  <c r="R226" i="4"/>
  <c r="P226" i="4"/>
  <c r="BK226" i="4"/>
  <c r="J226" i="4"/>
  <c r="BE226" i="4" s="1"/>
  <c r="BI219" i="4"/>
  <c r="BH219" i="4"/>
  <c r="BG219" i="4"/>
  <c r="BF219" i="4"/>
  <c r="T219" i="4"/>
  <c r="R219" i="4"/>
  <c r="P219" i="4"/>
  <c r="BK219" i="4"/>
  <c r="J219" i="4"/>
  <c r="BE219" i="4" s="1"/>
  <c r="BI214" i="4"/>
  <c r="BH214" i="4"/>
  <c r="BG214" i="4"/>
  <c r="BF214" i="4"/>
  <c r="T214" i="4"/>
  <c r="R214" i="4"/>
  <c r="P214" i="4"/>
  <c r="BK214" i="4"/>
  <c r="J214" i="4"/>
  <c r="BE214" i="4" s="1"/>
  <c r="BI211" i="4"/>
  <c r="BH211" i="4"/>
  <c r="BG211" i="4"/>
  <c r="BF211" i="4"/>
  <c r="T211" i="4"/>
  <c r="R211" i="4"/>
  <c r="P211" i="4"/>
  <c r="BK211" i="4"/>
  <c r="J211" i="4"/>
  <c r="BE211" i="4" s="1"/>
  <c r="BI206" i="4"/>
  <c r="BH206" i="4"/>
  <c r="BG206" i="4"/>
  <c r="BF206" i="4"/>
  <c r="T206" i="4"/>
  <c r="R206" i="4"/>
  <c r="P206" i="4"/>
  <c r="BK206" i="4"/>
  <c r="J206" i="4"/>
  <c r="BE206" i="4" s="1"/>
  <c r="BI202" i="4"/>
  <c r="BH202" i="4"/>
  <c r="BG202" i="4"/>
  <c r="BF202" i="4"/>
  <c r="T202" i="4"/>
  <c r="R202" i="4"/>
  <c r="P202" i="4"/>
  <c r="BK202" i="4"/>
  <c r="J202" i="4"/>
  <c r="BE202" i="4" s="1"/>
  <c r="BI195" i="4"/>
  <c r="BH195" i="4"/>
  <c r="BG195" i="4"/>
  <c r="BF195" i="4"/>
  <c r="T195" i="4"/>
  <c r="R195" i="4"/>
  <c r="P195" i="4"/>
  <c r="BK195" i="4"/>
  <c r="J195" i="4"/>
  <c r="BE195" i="4" s="1"/>
  <c r="BI189" i="4"/>
  <c r="BH189" i="4"/>
  <c r="BG189" i="4"/>
  <c r="BF189" i="4"/>
  <c r="T189" i="4"/>
  <c r="R189" i="4"/>
  <c r="R188" i="4" s="1"/>
  <c r="P189" i="4"/>
  <c r="P188" i="4" s="1"/>
  <c r="BK189" i="4"/>
  <c r="BK188" i="4" s="1"/>
  <c r="J188" i="4" s="1"/>
  <c r="J103" i="4" s="1"/>
  <c r="J189" i="4"/>
  <c r="BE189" i="4"/>
  <c r="BI184" i="4"/>
  <c r="BH184" i="4"/>
  <c r="BG184" i="4"/>
  <c r="BF184" i="4"/>
  <c r="T184" i="4"/>
  <c r="R184" i="4"/>
  <c r="P184" i="4"/>
  <c r="BK184" i="4"/>
  <c r="J184" i="4"/>
  <c r="BE184" i="4"/>
  <c r="BI180" i="4"/>
  <c r="BH180" i="4"/>
  <c r="BG180" i="4"/>
  <c r="BF180" i="4"/>
  <c r="T180" i="4"/>
  <c r="T179" i="4" s="1"/>
  <c r="R180" i="4"/>
  <c r="R179" i="4"/>
  <c r="P180" i="4"/>
  <c r="P179" i="4" s="1"/>
  <c r="BK180" i="4"/>
  <c r="BK179" i="4"/>
  <c r="J179" i="4"/>
  <c r="J102" i="4" s="1"/>
  <c r="J180" i="4"/>
  <c r="BE180" i="4"/>
  <c r="BI175" i="4"/>
  <c r="BH175" i="4"/>
  <c r="BG175" i="4"/>
  <c r="BF175" i="4"/>
  <c r="T175" i="4"/>
  <c r="R175" i="4"/>
  <c r="P175" i="4"/>
  <c r="BK175" i="4"/>
  <c r="J175" i="4"/>
  <c r="BE175" i="4" s="1"/>
  <c r="BI170" i="4"/>
  <c r="BH170" i="4"/>
  <c r="BG170" i="4"/>
  <c r="BF170" i="4"/>
  <c r="T170" i="4"/>
  <c r="R170" i="4"/>
  <c r="P170" i="4"/>
  <c r="BK170" i="4"/>
  <c r="J170" i="4"/>
  <c r="BE170" i="4"/>
  <c r="BI165" i="4"/>
  <c r="BH165" i="4"/>
  <c r="BG165" i="4"/>
  <c r="BF165" i="4"/>
  <c r="T165" i="4"/>
  <c r="R165" i="4"/>
  <c r="R164" i="4"/>
  <c r="P165" i="4"/>
  <c r="P164" i="4" s="1"/>
  <c r="BK165" i="4"/>
  <c r="BK164" i="4"/>
  <c r="J164" i="4"/>
  <c r="J101" i="4" s="1"/>
  <c r="J165" i="4"/>
  <c r="BE165" i="4"/>
  <c r="BI157" i="4"/>
  <c r="BH157" i="4"/>
  <c r="BG157" i="4"/>
  <c r="BF157" i="4"/>
  <c r="T157" i="4"/>
  <c r="R157" i="4"/>
  <c r="P157" i="4"/>
  <c r="BK157" i="4"/>
  <c r="J157" i="4"/>
  <c r="BE157" i="4" s="1"/>
  <c r="BI141" i="4"/>
  <c r="BH141" i="4"/>
  <c r="BG141" i="4"/>
  <c r="BF141" i="4"/>
  <c r="T141" i="4"/>
  <c r="R141" i="4"/>
  <c r="R140" i="4" s="1"/>
  <c r="P141" i="4"/>
  <c r="P140" i="4" s="1"/>
  <c r="P139" i="4" s="1"/>
  <c r="BK141" i="4"/>
  <c r="BK140" i="4"/>
  <c r="J141" i="4"/>
  <c r="BE141" i="4" s="1"/>
  <c r="BI136" i="4"/>
  <c r="BH136" i="4"/>
  <c r="BG136" i="4"/>
  <c r="BF136" i="4"/>
  <c r="T136" i="4"/>
  <c r="T135" i="4" s="1"/>
  <c r="T134" i="4" s="1"/>
  <c r="R136" i="4"/>
  <c r="R135" i="4" s="1"/>
  <c r="R134" i="4" s="1"/>
  <c r="P136" i="4"/>
  <c r="P135" i="4" s="1"/>
  <c r="P134" i="4" s="1"/>
  <c r="BK136" i="4"/>
  <c r="BK135" i="4"/>
  <c r="J135" i="4" s="1"/>
  <c r="J98" i="4" s="1"/>
  <c r="BK134" i="4"/>
  <c r="J136" i="4"/>
  <c r="BE136" i="4"/>
  <c r="J130" i="4"/>
  <c r="J129" i="4"/>
  <c r="F129" i="4"/>
  <c r="F127" i="4"/>
  <c r="E125" i="4"/>
  <c r="BI112" i="4"/>
  <c r="BH112" i="4"/>
  <c r="BG112" i="4"/>
  <c r="BF112" i="4"/>
  <c r="BI111" i="4"/>
  <c r="BH111" i="4"/>
  <c r="BG111" i="4"/>
  <c r="BF111" i="4"/>
  <c r="BE111" i="4"/>
  <c r="BI110" i="4"/>
  <c r="BH110" i="4"/>
  <c r="BG110" i="4"/>
  <c r="BF110" i="4"/>
  <c r="BE110" i="4"/>
  <c r="BI109" i="4"/>
  <c r="BH109" i="4"/>
  <c r="BG109" i="4"/>
  <c r="BF109" i="4"/>
  <c r="BE109" i="4"/>
  <c r="BI108" i="4"/>
  <c r="BH108" i="4"/>
  <c r="BG108" i="4"/>
  <c r="BF108" i="4"/>
  <c r="F36" i="4" s="1"/>
  <c r="BA97" i="1" s="1"/>
  <c r="BE108" i="4"/>
  <c r="BI107" i="4"/>
  <c r="BH107" i="4"/>
  <c r="F38" i="4" s="1"/>
  <c r="BC97" i="1" s="1"/>
  <c r="BG107" i="4"/>
  <c r="BF107" i="4"/>
  <c r="BE107" i="4"/>
  <c r="J92" i="4"/>
  <c r="J91" i="4"/>
  <c r="F91" i="4"/>
  <c r="F89" i="4"/>
  <c r="E87" i="4"/>
  <c r="J18" i="4"/>
  <c r="E18" i="4"/>
  <c r="J17" i="4"/>
  <c r="J12" i="4"/>
  <c r="E7" i="4"/>
  <c r="E85" i="4" s="1"/>
  <c r="E123" i="4"/>
  <c r="J39" i="3"/>
  <c r="J38" i="3"/>
  <c r="AY96" i="1"/>
  <c r="J37" i="3"/>
  <c r="AX96" i="1"/>
  <c r="BI408" i="3"/>
  <c r="BH408" i="3"/>
  <c r="BG408" i="3"/>
  <c r="BF408" i="3"/>
  <c r="T408" i="3"/>
  <c r="R408" i="3"/>
  <c r="R397" i="3" s="1"/>
  <c r="R396" i="3" s="1"/>
  <c r="P408" i="3"/>
  <c r="BK408" i="3"/>
  <c r="J408" i="3"/>
  <c r="BE408" i="3"/>
  <c r="BI403" i="3"/>
  <c r="BH403" i="3"/>
  <c r="BG403" i="3"/>
  <c r="BF403" i="3"/>
  <c r="T403" i="3"/>
  <c r="R403" i="3"/>
  <c r="P403" i="3"/>
  <c r="P397" i="3" s="1"/>
  <c r="P396" i="3" s="1"/>
  <c r="BK403" i="3"/>
  <c r="J403" i="3"/>
  <c r="BE403" i="3"/>
  <c r="BI398" i="3"/>
  <c r="BH398" i="3"/>
  <c r="BG398" i="3"/>
  <c r="BF398" i="3"/>
  <c r="T398" i="3"/>
  <c r="T397" i="3"/>
  <c r="T396" i="3" s="1"/>
  <c r="R398" i="3"/>
  <c r="P398" i="3"/>
  <c r="BK398" i="3"/>
  <c r="BK397" i="3" s="1"/>
  <c r="J398" i="3"/>
  <c r="BE398" i="3"/>
  <c r="BI394" i="3"/>
  <c r="BH394" i="3"/>
  <c r="BG394" i="3"/>
  <c r="BF394" i="3"/>
  <c r="T394" i="3"/>
  <c r="T393" i="3"/>
  <c r="R394" i="3"/>
  <c r="R393" i="3"/>
  <c r="P394" i="3"/>
  <c r="P393" i="3"/>
  <c r="BK394" i="3"/>
  <c r="BK393" i="3"/>
  <c r="J393" i="3" s="1"/>
  <c r="J394" i="3"/>
  <c r="BE394" i="3"/>
  <c r="J105" i="3"/>
  <c r="BI392" i="3"/>
  <c r="BH392" i="3"/>
  <c r="BG392" i="3"/>
  <c r="BF392" i="3"/>
  <c r="T392" i="3"/>
  <c r="R392" i="3"/>
  <c r="P392" i="3"/>
  <c r="BK392" i="3"/>
  <c r="J392" i="3"/>
  <c r="BE392" i="3"/>
  <c r="BI390" i="3"/>
  <c r="BH390" i="3"/>
  <c r="BG390" i="3"/>
  <c r="BF390" i="3"/>
  <c r="T390" i="3"/>
  <c r="R390" i="3"/>
  <c r="P390" i="3"/>
  <c r="BK390" i="3"/>
  <c r="J390" i="3"/>
  <c r="BE390" i="3"/>
  <c r="BI387" i="3"/>
  <c r="BH387" i="3"/>
  <c r="BG387" i="3"/>
  <c r="BF387" i="3"/>
  <c r="T387" i="3"/>
  <c r="R387" i="3"/>
  <c r="P387" i="3"/>
  <c r="P376" i="3" s="1"/>
  <c r="BK387" i="3"/>
  <c r="J387" i="3"/>
  <c r="BE387" i="3"/>
  <c r="BI382" i="3"/>
  <c r="BH382" i="3"/>
  <c r="BG382" i="3"/>
  <c r="BF382" i="3"/>
  <c r="T382" i="3"/>
  <c r="T376" i="3" s="1"/>
  <c r="R382" i="3"/>
  <c r="R376" i="3" s="1"/>
  <c r="P382" i="3"/>
  <c r="BK382" i="3"/>
  <c r="J382" i="3"/>
  <c r="BE382" i="3"/>
  <c r="BI377" i="3"/>
  <c r="BH377" i="3"/>
  <c r="BG377" i="3"/>
  <c r="BF377" i="3"/>
  <c r="T377" i="3"/>
  <c r="R377" i="3"/>
  <c r="P377" i="3"/>
  <c r="BK377" i="3"/>
  <c r="BK376" i="3"/>
  <c r="J376" i="3" s="1"/>
  <c r="J104" i="3" s="1"/>
  <c r="J377" i="3"/>
  <c r="BE377" i="3"/>
  <c r="BI373" i="3"/>
  <c r="BH373" i="3"/>
  <c r="BG373" i="3"/>
  <c r="BF373" i="3"/>
  <c r="T373" i="3"/>
  <c r="R373" i="3"/>
  <c r="P373" i="3"/>
  <c r="BK373" i="3"/>
  <c r="J373" i="3"/>
  <c r="BE373" i="3"/>
  <c r="BI370" i="3"/>
  <c r="BH370" i="3"/>
  <c r="BG370" i="3"/>
  <c r="BF370" i="3"/>
  <c r="T370" i="3"/>
  <c r="R370" i="3"/>
  <c r="P370" i="3"/>
  <c r="BK370" i="3"/>
  <c r="J370" i="3"/>
  <c r="BE370" i="3"/>
  <c r="BI368" i="3"/>
  <c r="BH368" i="3"/>
  <c r="BG368" i="3"/>
  <c r="BF368" i="3"/>
  <c r="T368" i="3"/>
  <c r="R368" i="3"/>
  <c r="P368" i="3"/>
  <c r="P359" i="3" s="1"/>
  <c r="BK368" i="3"/>
  <c r="BK359" i="3" s="1"/>
  <c r="J359" i="3" s="1"/>
  <c r="J103" i="3" s="1"/>
  <c r="J368" i="3"/>
  <c r="BE368" i="3"/>
  <c r="BI365" i="3"/>
  <c r="BH365" i="3"/>
  <c r="BG365" i="3"/>
  <c r="BF365" i="3"/>
  <c r="T365" i="3"/>
  <c r="T359" i="3" s="1"/>
  <c r="R365" i="3"/>
  <c r="P365" i="3"/>
  <c r="BK365" i="3"/>
  <c r="J365" i="3"/>
  <c r="BE365" i="3"/>
  <c r="BI360" i="3"/>
  <c r="BH360" i="3"/>
  <c r="BG360" i="3"/>
  <c r="BF360" i="3"/>
  <c r="T360" i="3"/>
  <c r="R360" i="3"/>
  <c r="R359" i="3"/>
  <c r="P360" i="3"/>
  <c r="BK360" i="3"/>
  <c r="J360" i="3"/>
  <c r="BE360" i="3"/>
  <c r="BI356" i="3"/>
  <c r="BH356" i="3"/>
  <c r="BG356" i="3"/>
  <c r="BF356" i="3"/>
  <c r="T356" i="3"/>
  <c r="T355" i="3"/>
  <c r="R356" i="3"/>
  <c r="R355" i="3"/>
  <c r="P356" i="3"/>
  <c r="P355" i="3"/>
  <c r="BK356" i="3"/>
  <c r="BK355" i="3"/>
  <c r="J355" i="3" s="1"/>
  <c r="J102" i="3" s="1"/>
  <c r="J356" i="3"/>
  <c r="BE356" i="3"/>
  <c r="BI352" i="3"/>
  <c r="BH352" i="3"/>
  <c r="BG352" i="3"/>
  <c r="BF352" i="3"/>
  <c r="T352" i="3"/>
  <c r="R352" i="3"/>
  <c r="P352" i="3"/>
  <c r="BK352" i="3"/>
  <c r="J352" i="3"/>
  <c r="BE352" i="3"/>
  <c r="BI349" i="3"/>
  <c r="BH349" i="3"/>
  <c r="BG349" i="3"/>
  <c r="BF349" i="3"/>
  <c r="T349" i="3"/>
  <c r="R349" i="3"/>
  <c r="P349" i="3"/>
  <c r="BK349" i="3"/>
  <c r="J349" i="3"/>
  <c r="BE349" i="3"/>
  <c r="BI344" i="3"/>
  <c r="BH344" i="3"/>
  <c r="BG344" i="3"/>
  <c r="BF344" i="3"/>
  <c r="T344" i="3"/>
  <c r="R344" i="3"/>
  <c r="P344" i="3"/>
  <c r="BK344" i="3"/>
  <c r="J344" i="3"/>
  <c r="BE344" i="3"/>
  <c r="BI340" i="3"/>
  <c r="BH340" i="3"/>
  <c r="BG340" i="3"/>
  <c r="BF340" i="3"/>
  <c r="T340" i="3"/>
  <c r="R340" i="3"/>
  <c r="P340" i="3"/>
  <c r="BK340" i="3"/>
  <c r="J340" i="3"/>
  <c r="BE340" i="3"/>
  <c r="BI337" i="3"/>
  <c r="BH337" i="3"/>
  <c r="BG337" i="3"/>
  <c r="BF337" i="3"/>
  <c r="T337" i="3"/>
  <c r="R337" i="3"/>
  <c r="P337" i="3"/>
  <c r="BK337" i="3"/>
  <c r="J337" i="3"/>
  <c r="BE337" i="3"/>
  <c r="BI334" i="3"/>
  <c r="BH334" i="3"/>
  <c r="BG334" i="3"/>
  <c r="BF334" i="3"/>
  <c r="T334" i="3"/>
  <c r="R334" i="3"/>
  <c r="P334" i="3"/>
  <c r="BK334" i="3"/>
  <c r="J334" i="3"/>
  <c r="BE334" i="3"/>
  <c r="BI331" i="3"/>
  <c r="BH331" i="3"/>
  <c r="BG331" i="3"/>
  <c r="BF331" i="3"/>
  <c r="T331" i="3"/>
  <c r="R331" i="3"/>
  <c r="P331" i="3"/>
  <c r="BK331" i="3"/>
  <c r="J331" i="3"/>
  <c r="BE331" i="3"/>
  <c r="BI328" i="3"/>
  <c r="BH328" i="3"/>
  <c r="BG328" i="3"/>
  <c r="BF328" i="3"/>
  <c r="T328" i="3"/>
  <c r="R328" i="3"/>
  <c r="R321" i="3" s="1"/>
  <c r="P328" i="3"/>
  <c r="BK328" i="3"/>
  <c r="J328" i="3"/>
  <c r="BE328" i="3"/>
  <c r="BI325" i="3"/>
  <c r="BH325" i="3"/>
  <c r="BG325" i="3"/>
  <c r="BF325" i="3"/>
  <c r="T325" i="3"/>
  <c r="R325" i="3"/>
  <c r="P325" i="3"/>
  <c r="BK325" i="3"/>
  <c r="BK321" i="3" s="1"/>
  <c r="J321" i="3" s="1"/>
  <c r="J101" i="3" s="1"/>
  <c r="J325" i="3"/>
  <c r="BE325" i="3"/>
  <c r="BI322" i="3"/>
  <c r="BH322" i="3"/>
  <c r="BG322" i="3"/>
  <c r="BF322" i="3"/>
  <c r="T322" i="3"/>
  <c r="T321" i="3"/>
  <c r="R322" i="3"/>
  <c r="P322" i="3"/>
  <c r="P321" i="3"/>
  <c r="BK322" i="3"/>
  <c r="J322" i="3"/>
  <c r="BE322" i="3" s="1"/>
  <c r="BI318" i="3"/>
  <c r="BH318" i="3"/>
  <c r="BG318" i="3"/>
  <c r="BF318" i="3"/>
  <c r="T318" i="3"/>
  <c r="R318" i="3"/>
  <c r="P318" i="3"/>
  <c r="BK318" i="3"/>
  <c r="J318" i="3"/>
  <c r="BE318" i="3"/>
  <c r="BI316" i="3"/>
  <c r="BH316" i="3"/>
  <c r="BG316" i="3"/>
  <c r="BF316" i="3"/>
  <c r="T316" i="3"/>
  <c r="R316" i="3"/>
  <c r="P316" i="3"/>
  <c r="BK316" i="3"/>
  <c r="J316" i="3"/>
  <c r="BE316" i="3"/>
  <c r="BI313" i="3"/>
  <c r="BH313" i="3"/>
  <c r="BG313" i="3"/>
  <c r="BF313" i="3"/>
  <c r="T313" i="3"/>
  <c r="R313" i="3"/>
  <c r="P313" i="3"/>
  <c r="BK313" i="3"/>
  <c r="J313" i="3"/>
  <c r="BE313" i="3"/>
  <c r="BI310" i="3"/>
  <c r="BH310" i="3"/>
  <c r="BG310" i="3"/>
  <c r="BF310" i="3"/>
  <c r="T310" i="3"/>
  <c r="R310" i="3"/>
  <c r="P310" i="3"/>
  <c r="BK310" i="3"/>
  <c r="J310" i="3"/>
  <c r="BE310" i="3"/>
  <c r="BI307" i="3"/>
  <c r="BH307" i="3"/>
  <c r="BG307" i="3"/>
  <c r="BF307" i="3"/>
  <c r="T307" i="3"/>
  <c r="R307" i="3"/>
  <c r="P307" i="3"/>
  <c r="BK307" i="3"/>
  <c r="J307" i="3"/>
  <c r="BE307" i="3"/>
  <c r="BI304" i="3"/>
  <c r="BH304" i="3"/>
  <c r="BG304" i="3"/>
  <c r="BF304" i="3"/>
  <c r="T304" i="3"/>
  <c r="R304" i="3"/>
  <c r="P304" i="3"/>
  <c r="BK304" i="3"/>
  <c r="J304" i="3"/>
  <c r="BE304" i="3"/>
  <c r="BI301" i="3"/>
  <c r="BH301" i="3"/>
  <c r="BG301" i="3"/>
  <c r="BF301" i="3"/>
  <c r="T301" i="3"/>
  <c r="R301" i="3"/>
  <c r="P301" i="3"/>
  <c r="BK301" i="3"/>
  <c r="J301" i="3"/>
  <c r="BE301" i="3"/>
  <c r="BI295" i="3"/>
  <c r="BH295" i="3"/>
  <c r="BG295" i="3"/>
  <c r="BF295" i="3"/>
  <c r="T295" i="3"/>
  <c r="R295" i="3"/>
  <c r="P295" i="3"/>
  <c r="BK295" i="3"/>
  <c r="J295" i="3"/>
  <c r="BE295" i="3"/>
  <c r="BI290" i="3"/>
  <c r="BH290" i="3"/>
  <c r="BG290" i="3"/>
  <c r="BF290" i="3"/>
  <c r="T290" i="3"/>
  <c r="R290" i="3"/>
  <c r="P290" i="3"/>
  <c r="BK290" i="3"/>
  <c r="J290" i="3"/>
  <c r="BE290" i="3"/>
  <c r="BI285" i="3"/>
  <c r="BH285" i="3"/>
  <c r="BG285" i="3"/>
  <c r="BF285" i="3"/>
  <c r="T285" i="3"/>
  <c r="R285" i="3"/>
  <c r="P285" i="3"/>
  <c r="BK285" i="3"/>
  <c r="J285" i="3"/>
  <c r="BE285" i="3"/>
  <c r="BI282" i="3"/>
  <c r="BH282" i="3"/>
  <c r="BG282" i="3"/>
  <c r="BF282" i="3"/>
  <c r="T282" i="3"/>
  <c r="R282" i="3"/>
  <c r="P282" i="3"/>
  <c r="BK282" i="3"/>
  <c r="J282" i="3"/>
  <c r="BE282" i="3"/>
  <c r="BI275" i="3"/>
  <c r="BH275" i="3"/>
  <c r="BG275" i="3"/>
  <c r="BF275" i="3"/>
  <c r="T275" i="3"/>
  <c r="R275" i="3"/>
  <c r="P275" i="3"/>
  <c r="BK275" i="3"/>
  <c r="J275" i="3"/>
  <c r="BE275" i="3"/>
  <c r="BI272" i="3"/>
  <c r="BH272" i="3"/>
  <c r="BG272" i="3"/>
  <c r="BF272" i="3"/>
  <c r="T272" i="3"/>
  <c r="R272" i="3"/>
  <c r="P272" i="3"/>
  <c r="BK272" i="3"/>
  <c r="J272" i="3"/>
  <c r="BE272" i="3"/>
  <c r="BI269" i="3"/>
  <c r="BH269" i="3"/>
  <c r="BG269" i="3"/>
  <c r="BF269" i="3"/>
  <c r="T269" i="3"/>
  <c r="T268" i="3"/>
  <c r="R269" i="3"/>
  <c r="R268" i="3"/>
  <c r="P269" i="3"/>
  <c r="P268" i="3"/>
  <c r="BK269" i="3"/>
  <c r="BK268" i="3"/>
  <c r="J268" i="3" s="1"/>
  <c r="J269" i="3"/>
  <c r="BE269" i="3" s="1"/>
  <c r="J100" i="3"/>
  <c r="BI265" i="3"/>
  <c r="BH265" i="3"/>
  <c r="BG265" i="3"/>
  <c r="BF265" i="3"/>
  <c r="T265" i="3"/>
  <c r="R265" i="3"/>
  <c r="P265" i="3"/>
  <c r="BK265" i="3"/>
  <c r="BK259" i="3" s="1"/>
  <c r="J259" i="3" s="1"/>
  <c r="J99" i="3" s="1"/>
  <c r="J265" i="3"/>
  <c r="BE265" i="3"/>
  <c r="BI260" i="3"/>
  <c r="BH260" i="3"/>
  <c r="BG260" i="3"/>
  <c r="BF260" i="3"/>
  <c r="T260" i="3"/>
  <c r="T259" i="3"/>
  <c r="R260" i="3"/>
  <c r="R259" i="3"/>
  <c r="P260" i="3"/>
  <c r="P259" i="3"/>
  <c r="BK260" i="3"/>
  <c r="J260" i="3"/>
  <c r="BE260" i="3" s="1"/>
  <c r="BI256" i="3"/>
  <c r="BH256" i="3"/>
  <c r="BG256" i="3"/>
  <c r="BF256" i="3"/>
  <c r="T256" i="3"/>
  <c r="R256" i="3"/>
  <c r="P256" i="3"/>
  <c r="BK256" i="3"/>
  <c r="J256" i="3"/>
  <c r="BE256" i="3"/>
  <c r="BI253" i="3"/>
  <c r="BH253" i="3"/>
  <c r="BG253" i="3"/>
  <c r="BF253" i="3"/>
  <c r="T253" i="3"/>
  <c r="R253" i="3"/>
  <c r="P253" i="3"/>
  <c r="BK253" i="3"/>
  <c r="J253" i="3"/>
  <c r="BE253" i="3"/>
  <c r="BI247" i="3"/>
  <c r="BH247" i="3"/>
  <c r="BG247" i="3"/>
  <c r="BF247" i="3"/>
  <c r="T247" i="3"/>
  <c r="R247" i="3"/>
  <c r="P247" i="3"/>
  <c r="BK247" i="3"/>
  <c r="J247" i="3"/>
  <c r="BE247" i="3"/>
  <c r="BI244" i="3"/>
  <c r="BH244" i="3"/>
  <c r="BG244" i="3"/>
  <c r="BF244" i="3"/>
  <c r="T244" i="3"/>
  <c r="R244" i="3"/>
  <c r="P244" i="3"/>
  <c r="BK244" i="3"/>
  <c r="J244" i="3"/>
  <c r="BE244" i="3"/>
  <c r="BI239" i="3"/>
  <c r="BH239" i="3"/>
  <c r="BG239" i="3"/>
  <c r="BF239" i="3"/>
  <c r="T239" i="3"/>
  <c r="R239" i="3"/>
  <c r="P239" i="3"/>
  <c r="BK239" i="3"/>
  <c r="J239" i="3"/>
  <c r="BE239" i="3"/>
  <c r="BI234" i="3"/>
  <c r="BH234" i="3"/>
  <c r="BG234" i="3"/>
  <c r="BF234" i="3"/>
  <c r="T234" i="3"/>
  <c r="R234" i="3"/>
  <c r="P234" i="3"/>
  <c r="BK234" i="3"/>
  <c r="J234" i="3"/>
  <c r="BE234" i="3"/>
  <c r="BI231" i="3"/>
  <c r="BH231" i="3"/>
  <c r="BG231" i="3"/>
  <c r="BF231" i="3"/>
  <c r="T231" i="3"/>
  <c r="R231" i="3"/>
  <c r="P231" i="3"/>
  <c r="BK231" i="3"/>
  <c r="J231" i="3"/>
  <c r="BE231" i="3"/>
  <c r="BI229" i="3"/>
  <c r="BH229" i="3"/>
  <c r="BG229" i="3"/>
  <c r="BF229" i="3"/>
  <c r="T229" i="3"/>
  <c r="R229" i="3"/>
  <c r="P229" i="3"/>
  <c r="BK229" i="3"/>
  <c r="J229" i="3"/>
  <c r="BE229" i="3"/>
  <c r="BI226" i="3"/>
  <c r="BH226" i="3"/>
  <c r="BG226" i="3"/>
  <c r="BF226" i="3"/>
  <c r="T226" i="3"/>
  <c r="R226" i="3"/>
  <c r="P226" i="3"/>
  <c r="BK226" i="3"/>
  <c r="J226" i="3"/>
  <c r="BE226" i="3"/>
  <c r="BI223" i="3"/>
  <c r="BH223" i="3"/>
  <c r="BG223" i="3"/>
  <c r="BF223" i="3"/>
  <c r="T223" i="3"/>
  <c r="R223" i="3"/>
  <c r="P223" i="3"/>
  <c r="BK223" i="3"/>
  <c r="J223" i="3"/>
  <c r="BE223" i="3"/>
  <c r="BI220" i="3"/>
  <c r="BH220" i="3"/>
  <c r="BG220" i="3"/>
  <c r="BF220" i="3"/>
  <c r="T220" i="3"/>
  <c r="R220" i="3"/>
  <c r="P220" i="3"/>
  <c r="BK220" i="3"/>
  <c r="J220" i="3"/>
  <c r="BE220" i="3"/>
  <c r="BI217" i="3"/>
  <c r="BH217" i="3"/>
  <c r="BG217" i="3"/>
  <c r="BF217" i="3"/>
  <c r="T217" i="3"/>
  <c r="R217" i="3"/>
  <c r="P217" i="3"/>
  <c r="BK217" i="3"/>
  <c r="J217" i="3"/>
  <c r="BE217" i="3"/>
  <c r="BI214" i="3"/>
  <c r="BH214" i="3"/>
  <c r="BG214" i="3"/>
  <c r="BF214" i="3"/>
  <c r="T214" i="3"/>
  <c r="R214" i="3"/>
  <c r="P214" i="3"/>
  <c r="BK214" i="3"/>
  <c r="J214" i="3"/>
  <c r="BE214" i="3"/>
  <c r="BI211" i="3"/>
  <c r="BH211" i="3"/>
  <c r="BG211" i="3"/>
  <c r="BF211" i="3"/>
  <c r="T211" i="3"/>
  <c r="R211" i="3"/>
  <c r="P211" i="3"/>
  <c r="BK211" i="3"/>
  <c r="J211" i="3"/>
  <c r="BE211" i="3"/>
  <c r="BI208" i="3"/>
  <c r="BH208" i="3"/>
  <c r="BG208" i="3"/>
  <c r="BF208" i="3"/>
  <c r="T208" i="3"/>
  <c r="R208" i="3"/>
  <c r="P208" i="3"/>
  <c r="BK208" i="3"/>
  <c r="J208" i="3"/>
  <c r="BE208" i="3"/>
  <c r="BI205" i="3"/>
  <c r="BH205" i="3"/>
  <c r="BG205" i="3"/>
  <c r="BF205" i="3"/>
  <c r="T205" i="3"/>
  <c r="R205" i="3"/>
  <c r="P205" i="3"/>
  <c r="BK205" i="3"/>
  <c r="J205" i="3"/>
  <c r="BE205" i="3"/>
  <c r="BI200" i="3"/>
  <c r="BH200" i="3"/>
  <c r="BG200" i="3"/>
  <c r="BF200" i="3"/>
  <c r="T200" i="3"/>
  <c r="R200" i="3"/>
  <c r="P200" i="3"/>
  <c r="BK200" i="3"/>
  <c r="J200" i="3"/>
  <c r="BE200" i="3"/>
  <c r="BI197" i="3"/>
  <c r="BH197" i="3"/>
  <c r="BG197" i="3"/>
  <c r="BF197" i="3"/>
  <c r="T197" i="3"/>
  <c r="R197" i="3"/>
  <c r="P197" i="3"/>
  <c r="BK197" i="3"/>
  <c r="J197" i="3"/>
  <c r="BE197" i="3"/>
  <c r="BI194" i="3"/>
  <c r="BH194" i="3"/>
  <c r="BG194" i="3"/>
  <c r="BF194" i="3"/>
  <c r="T194" i="3"/>
  <c r="R194" i="3"/>
  <c r="P194" i="3"/>
  <c r="BK194" i="3"/>
  <c r="J194" i="3"/>
  <c r="BE194" i="3"/>
  <c r="BI192" i="3"/>
  <c r="BH192" i="3"/>
  <c r="BG192" i="3"/>
  <c r="BF192" i="3"/>
  <c r="T192" i="3"/>
  <c r="R192" i="3"/>
  <c r="P192" i="3"/>
  <c r="BK192" i="3"/>
  <c r="J192" i="3"/>
  <c r="BE192" i="3"/>
  <c r="BI189" i="3"/>
  <c r="BH189" i="3"/>
  <c r="BG189" i="3"/>
  <c r="BF189" i="3"/>
  <c r="T189" i="3"/>
  <c r="R189" i="3"/>
  <c r="P189" i="3"/>
  <c r="BK189" i="3"/>
  <c r="J189" i="3"/>
  <c r="BE189" i="3"/>
  <c r="BI186" i="3"/>
  <c r="BH186" i="3"/>
  <c r="BG186" i="3"/>
  <c r="BF186" i="3"/>
  <c r="T186" i="3"/>
  <c r="R186" i="3"/>
  <c r="P186" i="3"/>
  <c r="BK186" i="3"/>
  <c r="J186" i="3"/>
  <c r="BE186" i="3"/>
  <c r="BI180" i="3"/>
  <c r="BH180" i="3"/>
  <c r="BG180" i="3"/>
  <c r="BF180" i="3"/>
  <c r="T180" i="3"/>
  <c r="R180" i="3"/>
  <c r="P180" i="3"/>
  <c r="BK180" i="3"/>
  <c r="J180" i="3"/>
  <c r="BE180" i="3"/>
  <c r="BI177" i="3"/>
  <c r="BH177" i="3"/>
  <c r="BG177" i="3"/>
  <c r="BF177" i="3"/>
  <c r="T177" i="3"/>
  <c r="R177" i="3"/>
  <c r="P177" i="3"/>
  <c r="BK177" i="3"/>
  <c r="J177" i="3"/>
  <c r="BE177" i="3"/>
  <c r="BI174" i="3"/>
  <c r="BH174" i="3"/>
  <c r="BG174" i="3"/>
  <c r="BF174" i="3"/>
  <c r="T174" i="3"/>
  <c r="R174" i="3"/>
  <c r="P174" i="3"/>
  <c r="BK174" i="3"/>
  <c r="J174" i="3"/>
  <c r="BE174" i="3"/>
  <c r="BI171" i="3"/>
  <c r="BH171" i="3"/>
  <c r="BG171" i="3"/>
  <c r="BF171" i="3"/>
  <c r="T171" i="3"/>
  <c r="R171" i="3"/>
  <c r="P171" i="3"/>
  <c r="BK171" i="3"/>
  <c r="J171" i="3"/>
  <c r="BE171" i="3"/>
  <c r="BI168" i="3"/>
  <c r="BH168" i="3"/>
  <c r="BG168" i="3"/>
  <c r="BF168" i="3"/>
  <c r="T168" i="3"/>
  <c r="R168" i="3"/>
  <c r="P168" i="3"/>
  <c r="BK168" i="3"/>
  <c r="J168" i="3"/>
  <c r="BE168" i="3"/>
  <c r="BI165" i="3"/>
  <c r="BH165" i="3"/>
  <c r="BG165" i="3"/>
  <c r="BF165" i="3"/>
  <c r="T165" i="3"/>
  <c r="R165" i="3"/>
  <c r="P165" i="3"/>
  <c r="BK165" i="3"/>
  <c r="J165" i="3"/>
  <c r="BE165" i="3"/>
  <c r="BI162" i="3"/>
  <c r="BH162" i="3"/>
  <c r="BG162" i="3"/>
  <c r="BF162" i="3"/>
  <c r="T162" i="3"/>
  <c r="R162" i="3"/>
  <c r="P162" i="3"/>
  <c r="BK162" i="3"/>
  <c r="J162" i="3"/>
  <c r="BE162" i="3"/>
  <c r="BI159" i="3"/>
  <c r="BH159" i="3"/>
  <c r="BG159" i="3"/>
  <c r="BF159" i="3"/>
  <c r="T159" i="3"/>
  <c r="R159" i="3"/>
  <c r="P159" i="3"/>
  <c r="BK159" i="3"/>
  <c r="J159" i="3"/>
  <c r="BE159" i="3"/>
  <c r="BI156" i="3"/>
  <c r="BH156" i="3"/>
  <c r="BG156" i="3"/>
  <c r="BF156" i="3"/>
  <c r="T156" i="3"/>
  <c r="R156" i="3"/>
  <c r="P156" i="3"/>
  <c r="BK156" i="3"/>
  <c r="J156" i="3"/>
  <c r="BE156" i="3"/>
  <c r="BI153" i="3"/>
  <c r="BH153" i="3"/>
  <c r="BG153" i="3"/>
  <c r="BF153" i="3"/>
  <c r="T153" i="3"/>
  <c r="R153" i="3"/>
  <c r="P153" i="3"/>
  <c r="BK153" i="3"/>
  <c r="J153" i="3"/>
  <c r="BE153" i="3"/>
  <c r="BI151" i="3"/>
  <c r="BH151" i="3"/>
  <c r="BG151" i="3"/>
  <c r="BF151" i="3"/>
  <c r="T151" i="3"/>
  <c r="R151" i="3"/>
  <c r="P151" i="3"/>
  <c r="BK151" i="3"/>
  <c r="J151" i="3"/>
  <c r="BE151" i="3"/>
  <c r="BI148" i="3"/>
  <c r="BH148" i="3"/>
  <c r="BG148" i="3"/>
  <c r="BF148" i="3"/>
  <c r="T148" i="3"/>
  <c r="R148" i="3"/>
  <c r="P148" i="3"/>
  <c r="BK148" i="3"/>
  <c r="J148" i="3"/>
  <c r="BE148" i="3"/>
  <c r="BI145" i="3"/>
  <c r="BH145" i="3"/>
  <c r="BG145" i="3"/>
  <c r="BF145" i="3"/>
  <c r="T145" i="3"/>
  <c r="R145" i="3"/>
  <c r="R139" i="3" s="1"/>
  <c r="R138" i="3" s="1"/>
  <c r="R137" i="3" s="1"/>
  <c r="P145" i="3"/>
  <c r="BK145" i="3"/>
  <c r="J145" i="3"/>
  <c r="BE145" i="3"/>
  <c r="BI143" i="3"/>
  <c r="BH143" i="3"/>
  <c r="BG143" i="3"/>
  <c r="BF143" i="3"/>
  <c r="T143" i="3"/>
  <c r="R143" i="3"/>
  <c r="P143" i="3"/>
  <c r="BK143" i="3"/>
  <c r="J143" i="3"/>
  <c r="BE143" i="3"/>
  <c r="BI140" i="3"/>
  <c r="BH140" i="3"/>
  <c r="BG140" i="3"/>
  <c r="BF140" i="3"/>
  <c r="T140" i="3"/>
  <c r="T139" i="3"/>
  <c r="T138" i="3" s="1"/>
  <c r="T137" i="3" s="1"/>
  <c r="R140" i="3"/>
  <c r="P140" i="3"/>
  <c r="P139" i="3"/>
  <c r="P138" i="3" s="1"/>
  <c r="P137" i="3" s="1"/>
  <c r="AU96" i="1" s="1"/>
  <c r="BK140" i="3"/>
  <c r="J140" i="3"/>
  <c r="BE140" i="3" s="1"/>
  <c r="J134" i="3"/>
  <c r="J133" i="3"/>
  <c r="F133" i="3"/>
  <c r="F131" i="3"/>
  <c r="E129" i="3"/>
  <c r="BI116" i="3"/>
  <c r="BH116" i="3"/>
  <c r="BG116" i="3"/>
  <c r="BF116" i="3"/>
  <c r="BI115" i="3"/>
  <c r="BH115" i="3"/>
  <c r="BG115" i="3"/>
  <c r="BF115" i="3"/>
  <c r="BE115" i="3"/>
  <c r="BI114" i="3"/>
  <c r="BH114" i="3"/>
  <c r="BG114" i="3"/>
  <c r="BF114" i="3"/>
  <c r="BE114" i="3"/>
  <c r="BI113" i="3"/>
  <c r="BH113" i="3"/>
  <c r="BG113" i="3"/>
  <c r="BF113" i="3"/>
  <c r="BE113" i="3"/>
  <c r="BI112" i="3"/>
  <c r="F39" i="3" s="1"/>
  <c r="BD96" i="1" s="1"/>
  <c r="BH112" i="3"/>
  <c r="BG112" i="3"/>
  <c r="BF112" i="3"/>
  <c r="BE112" i="3"/>
  <c r="BI111" i="3"/>
  <c r="BH111" i="3"/>
  <c r="BG111" i="3"/>
  <c r="F37" i="3"/>
  <c r="BB96" i="1" s="1"/>
  <c r="BF111" i="3"/>
  <c r="BE111" i="3"/>
  <c r="J92" i="3"/>
  <c r="J91" i="3"/>
  <c r="F91" i="3"/>
  <c r="F89" i="3"/>
  <c r="E87" i="3"/>
  <c r="J18" i="3"/>
  <c r="E18" i="3"/>
  <c r="F92" i="3" s="1"/>
  <c r="F134" i="3"/>
  <c r="J17" i="3"/>
  <c r="J12" i="3"/>
  <c r="J89" i="3" s="1"/>
  <c r="J131" i="3"/>
  <c r="E7" i="3"/>
  <c r="E127" i="3" s="1"/>
  <c r="E85" i="3"/>
  <c r="J39" i="2"/>
  <c r="J38" i="2"/>
  <c r="AY95" i="1" s="1"/>
  <c r="J37" i="2"/>
  <c r="AX95" i="1" s="1"/>
  <c r="BI408" i="2"/>
  <c r="BH408" i="2"/>
  <c r="BG408" i="2"/>
  <c r="BF408" i="2"/>
  <c r="T408" i="2"/>
  <c r="R408" i="2"/>
  <c r="P408" i="2"/>
  <c r="BK408" i="2"/>
  <c r="J408" i="2"/>
  <c r="BE408" i="2"/>
  <c r="BI403" i="2"/>
  <c r="BH403" i="2"/>
  <c r="BG403" i="2"/>
  <c r="BF403" i="2"/>
  <c r="T403" i="2"/>
  <c r="T399" i="2" s="1"/>
  <c r="R403" i="2"/>
  <c r="P403" i="2"/>
  <c r="BK403" i="2"/>
  <c r="J403" i="2"/>
  <c r="BE403" i="2" s="1"/>
  <c r="BI400" i="2"/>
  <c r="BH400" i="2"/>
  <c r="BG400" i="2"/>
  <c r="BF400" i="2"/>
  <c r="T400" i="2"/>
  <c r="T398" i="2"/>
  <c r="R400" i="2"/>
  <c r="R399" i="2"/>
  <c r="R398" i="2"/>
  <c r="P400" i="2"/>
  <c r="P399" i="2" s="1"/>
  <c r="P398" i="2" s="1"/>
  <c r="BK400" i="2"/>
  <c r="BK399" i="2"/>
  <c r="J400" i="2"/>
  <c r="BE400" i="2" s="1"/>
  <c r="BI396" i="2"/>
  <c r="BH396" i="2"/>
  <c r="BG396" i="2"/>
  <c r="BF396" i="2"/>
  <c r="T396" i="2"/>
  <c r="T395" i="2" s="1"/>
  <c r="R396" i="2"/>
  <c r="R395" i="2"/>
  <c r="P396" i="2"/>
  <c r="P395" i="2" s="1"/>
  <c r="BK396" i="2"/>
  <c r="BK395" i="2"/>
  <c r="J395" i="2"/>
  <c r="J106" i="2" s="1"/>
  <c r="J396" i="2"/>
  <c r="BE396" i="2"/>
  <c r="BI392" i="2"/>
  <c r="BH392" i="2"/>
  <c r="BG392" i="2"/>
  <c r="BF392" i="2"/>
  <c r="T392" i="2"/>
  <c r="T391" i="2" s="1"/>
  <c r="R392" i="2"/>
  <c r="R391" i="2"/>
  <c r="P392" i="2"/>
  <c r="P391" i="2" s="1"/>
  <c r="BK392" i="2"/>
  <c r="BK391" i="2"/>
  <c r="J391" i="2"/>
  <c r="J105" i="2" s="1"/>
  <c r="J392" i="2"/>
  <c r="BE392" i="2"/>
  <c r="BI388" i="2"/>
  <c r="BH388" i="2"/>
  <c r="BG388" i="2"/>
  <c r="BF388" i="2"/>
  <c r="T388" i="2"/>
  <c r="R388" i="2"/>
  <c r="P388" i="2"/>
  <c r="BK388" i="2"/>
  <c r="J388" i="2"/>
  <c r="BE388" i="2" s="1"/>
  <c r="BI385" i="2"/>
  <c r="BH385" i="2"/>
  <c r="BG385" i="2"/>
  <c r="BF385" i="2"/>
  <c r="T385" i="2"/>
  <c r="R385" i="2"/>
  <c r="P385" i="2"/>
  <c r="BK385" i="2"/>
  <c r="J385" i="2"/>
  <c r="BE385" i="2"/>
  <c r="BI380" i="2"/>
  <c r="BH380" i="2"/>
  <c r="BG380" i="2"/>
  <c r="BF380" i="2"/>
  <c r="T380" i="2"/>
  <c r="R380" i="2"/>
  <c r="P380" i="2"/>
  <c r="BK380" i="2"/>
  <c r="J380" i="2"/>
  <c r="BE380" i="2" s="1"/>
  <c r="BI377" i="2"/>
  <c r="BH377" i="2"/>
  <c r="BG377" i="2"/>
  <c r="BF377" i="2"/>
  <c r="T377" i="2"/>
  <c r="R377" i="2"/>
  <c r="P377" i="2"/>
  <c r="BK377" i="2"/>
  <c r="J377" i="2"/>
  <c r="BE377" i="2"/>
  <c r="BI374" i="2"/>
  <c r="BH374" i="2"/>
  <c r="BG374" i="2"/>
  <c r="BF374" i="2"/>
  <c r="T374" i="2"/>
  <c r="R374" i="2"/>
  <c r="P374" i="2"/>
  <c r="BK374" i="2"/>
  <c r="J374" i="2"/>
  <c r="BE374" i="2" s="1"/>
  <c r="BI371" i="2"/>
  <c r="BH371" i="2"/>
  <c r="BG371" i="2"/>
  <c r="BF371" i="2"/>
  <c r="T371" i="2"/>
  <c r="R371" i="2"/>
  <c r="P371" i="2"/>
  <c r="BK371" i="2"/>
  <c r="J371" i="2"/>
  <c r="BE371" i="2"/>
  <c r="BI368" i="2"/>
  <c r="BH368" i="2"/>
  <c r="BG368" i="2"/>
  <c r="BF368" i="2"/>
  <c r="T368" i="2"/>
  <c r="R368" i="2"/>
  <c r="R367" i="2"/>
  <c r="P368" i="2"/>
  <c r="BK368" i="2"/>
  <c r="BK367" i="2"/>
  <c r="J367" i="2"/>
  <c r="J104" i="2" s="1"/>
  <c r="J368" i="2"/>
  <c r="BE368" i="2" s="1"/>
  <c r="BI364" i="2"/>
  <c r="BH364" i="2"/>
  <c r="BG364" i="2"/>
  <c r="BF364" i="2"/>
  <c r="T364" i="2"/>
  <c r="R364" i="2"/>
  <c r="P364" i="2"/>
  <c r="BK364" i="2"/>
  <c r="J364" i="2"/>
  <c r="BE364" i="2" s="1"/>
  <c r="BI361" i="2"/>
  <c r="BH361" i="2"/>
  <c r="BG361" i="2"/>
  <c r="BF361" i="2"/>
  <c r="T361" i="2"/>
  <c r="R361" i="2"/>
  <c r="P361" i="2"/>
  <c r="BK361" i="2"/>
  <c r="J361" i="2"/>
  <c r="BE361" i="2"/>
  <c r="BI358" i="2"/>
  <c r="BH358" i="2"/>
  <c r="BG358" i="2"/>
  <c r="BF358" i="2"/>
  <c r="T358" i="2"/>
  <c r="R358" i="2"/>
  <c r="P358" i="2"/>
  <c r="BK358" i="2"/>
  <c r="J358" i="2"/>
  <c r="BE358" i="2" s="1"/>
  <c r="BI355" i="2"/>
  <c r="BH355" i="2"/>
  <c r="BG355" i="2"/>
  <c r="BF355" i="2"/>
  <c r="T355" i="2"/>
  <c r="R355" i="2"/>
  <c r="P355" i="2"/>
  <c r="BK355" i="2"/>
  <c r="J355" i="2"/>
  <c r="BE355" i="2"/>
  <c r="BI352" i="2"/>
  <c r="BH352" i="2"/>
  <c r="BG352" i="2"/>
  <c r="BF352" i="2"/>
  <c r="T352" i="2"/>
  <c r="T351" i="2" s="1"/>
  <c r="R352" i="2"/>
  <c r="R351" i="2"/>
  <c r="P352" i="2"/>
  <c r="BK352" i="2"/>
  <c r="BK351" i="2"/>
  <c r="J351" i="2"/>
  <c r="J103" i="2" s="1"/>
  <c r="J352" i="2"/>
  <c r="BE352" i="2"/>
  <c r="BI348" i="2"/>
  <c r="BH348" i="2"/>
  <c r="BG348" i="2"/>
  <c r="BF348" i="2"/>
  <c r="T348" i="2"/>
  <c r="T347" i="2" s="1"/>
  <c r="R348" i="2"/>
  <c r="R347" i="2"/>
  <c r="P348" i="2"/>
  <c r="P347" i="2" s="1"/>
  <c r="BK348" i="2"/>
  <c r="BK347" i="2"/>
  <c r="J347" i="2"/>
  <c r="J102" i="2" s="1"/>
  <c r="J348" i="2"/>
  <c r="BE348" i="2"/>
  <c r="BI344" i="2"/>
  <c r="BH344" i="2"/>
  <c r="BG344" i="2"/>
  <c r="BF344" i="2"/>
  <c r="T344" i="2"/>
  <c r="R344" i="2"/>
  <c r="P344" i="2"/>
  <c r="BK344" i="2"/>
  <c r="J344" i="2"/>
  <c r="BE344" i="2" s="1"/>
  <c r="BI341" i="2"/>
  <c r="BH341" i="2"/>
  <c r="BG341" i="2"/>
  <c r="BF341" i="2"/>
  <c r="T341" i="2"/>
  <c r="R341" i="2"/>
  <c r="P341" i="2"/>
  <c r="BK341" i="2"/>
  <c r="J341" i="2"/>
  <c r="BE341" i="2"/>
  <c r="BI336" i="2"/>
  <c r="BH336" i="2"/>
  <c r="BG336" i="2"/>
  <c r="BF336" i="2"/>
  <c r="T336" i="2"/>
  <c r="R336" i="2"/>
  <c r="P336" i="2"/>
  <c r="BK336" i="2"/>
  <c r="J336" i="2"/>
  <c r="BE336" i="2" s="1"/>
  <c r="BI334" i="2"/>
  <c r="BH334" i="2"/>
  <c r="BG334" i="2"/>
  <c r="BF334" i="2"/>
  <c r="T334" i="2"/>
  <c r="R334" i="2"/>
  <c r="P334" i="2"/>
  <c r="BK334" i="2"/>
  <c r="J334" i="2"/>
  <c r="BE334" i="2"/>
  <c r="BI332" i="2"/>
  <c r="BH332" i="2"/>
  <c r="BG332" i="2"/>
  <c r="BF332" i="2"/>
  <c r="T332" i="2"/>
  <c r="R332" i="2"/>
  <c r="P332" i="2"/>
  <c r="BK332" i="2"/>
  <c r="J332" i="2"/>
  <c r="BE332" i="2" s="1"/>
  <c r="BI329" i="2"/>
  <c r="BH329" i="2"/>
  <c r="BG329" i="2"/>
  <c r="BF329" i="2"/>
  <c r="T329" i="2"/>
  <c r="R329" i="2"/>
  <c r="P329" i="2"/>
  <c r="BK329" i="2"/>
  <c r="J329" i="2"/>
  <c r="BE329" i="2"/>
  <c r="BI326" i="2"/>
  <c r="BH326" i="2"/>
  <c r="BG326" i="2"/>
  <c r="BF326" i="2"/>
  <c r="T326" i="2"/>
  <c r="R326" i="2"/>
  <c r="P326" i="2"/>
  <c r="BK326" i="2"/>
  <c r="J326" i="2"/>
  <c r="BE326" i="2" s="1"/>
  <c r="BI323" i="2"/>
  <c r="BH323" i="2"/>
  <c r="BG323" i="2"/>
  <c r="BF323" i="2"/>
  <c r="T323" i="2"/>
  <c r="R323" i="2"/>
  <c r="P323" i="2"/>
  <c r="BK323" i="2"/>
  <c r="J323" i="2"/>
  <c r="BE323" i="2"/>
  <c r="BI320" i="2"/>
  <c r="BH320" i="2"/>
  <c r="BG320" i="2"/>
  <c r="BF320" i="2"/>
  <c r="T320" i="2"/>
  <c r="R320" i="2"/>
  <c r="R319" i="2"/>
  <c r="P320" i="2"/>
  <c r="BK320" i="2"/>
  <c r="BK319" i="2"/>
  <c r="J319" i="2"/>
  <c r="J101" i="2" s="1"/>
  <c r="J320" i="2"/>
  <c r="BE320" i="2" s="1"/>
  <c r="BI316" i="2"/>
  <c r="BH316" i="2"/>
  <c r="BG316" i="2"/>
  <c r="BF316" i="2"/>
  <c r="T316" i="2"/>
  <c r="R316" i="2"/>
  <c r="P316" i="2"/>
  <c r="BK316" i="2"/>
  <c r="J316" i="2"/>
  <c r="BE316" i="2" s="1"/>
  <c r="BI313" i="2"/>
  <c r="BH313" i="2"/>
  <c r="BG313" i="2"/>
  <c r="BF313" i="2"/>
  <c r="T313" i="2"/>
  <c r="R313" i="2"/>
  <c r="P313" i="2"/>
  <c r="BK313" i="2"/>
  <c r="J313" i="2"/>
  <c r="BE313" i="2"/>
  <c r="BI310" i="2"/>
  <c r="BH310" i="2"/>
  <c r="BG310" i="2"/>
  <c r="BF310" i="2"/>
  <c r="T310" i="2"/>
  <c r="R310" i="2"/>
  <c r="P310" i="2"/>
  <c r="BK310" i="2"/>
  <c r="J310" i="2"/>
  <c r="BE310" i="2" s="1"/>
  <c r="BI307" i="2"/>
  <c r="BH307" i="2"/>
  <c r="BG307" i="2"/>
  <c r="BF307" i="2"/>
  <c r="T307" i="2"/>
  <c r="R307" i="2"/>
  <c r="P307" i="2"/>
  <c r="BK307" i="2"/>
  <c r="J307" i="2"/>
  <c r="BE307" i="2"/>
  <c r="BI304" i="2"/>
  <c r="BH304" i="2"/>
  <c r="BG304" i="2"/>
  <c r="BF304" i="2"/>
  <c r="T304" i="2"/>
  <c r="R304" i="2"/>
  <c r="P304" i="2"/>
  <c r="BK304" i="2"/>
  <c r="J304" i="2"/>
  <c r="BE304" i="2" s="1"/>
  <c r="BI301" i="2"/>
  <c r="BH301" i="2"/>
  <c r="BG301" i="2"/>
  <c r="BF301" i="2"/>
  <c r="T301" i="2"/>
  <c r="R301" i="2"/>
  <c r="P301" i="2"/>
  <c r="BK301" i="2"/>
  <c r="J301" i="2"/>
  <c r="BE301" i="2"/>
  <c r="BI298" i="2"/>
  <c r="BH298" i="2"/>
  <c r="BG298" i="2"/>
  <c r="BF298" i="2"/>
  <c r="T298" i="2"/>
  <c r="R298" i="2"/>
  <c r="P298" i="2"/>
  <c r="BK298" i="2"/>
  <c r="J298" i="2"/>
  <c r="BE298" i="2" s="1"/>
  <c r="BI295" i="2"/>
  <c r="BH295" i="2"/>
  <c r="BG295" i="2"/>
  <c r="BF295" i="2"/>
  <c r="T295" i="2"/>
  <c r="R295" i="2"/>
  <c r="P295" i="2"/>
  <c r="BK295" i="2"/>
  <c r="J295" i="2"/>
  <c r="BE295" i="2"/>
  <c r="BI292" i="2"/>
  <c r="BH292" i="2"/>
  <c r="BG292" i="2"/>
  <c r="BF292" i="2"/>
  <c r="T292" i="2"/>
  <c r="R292" i="2"/>
  <c r="P292" i="2"/>
  <c r="BK292" i="2"/>
  <c r="J292" i="2"/>
  <c r="BE292" i="2" s="1"/>
  <c r="BI289" i="2"/>
  <c r="BH289" i="2"/>
  <c r="BG289" i="2"/>
  <c r="BF289" i="2"/>
  <c r="T289" i="2"/>
  <c r="R289" i="2"/>
  <c r="P289" i="2"/>
  <c r="BK289" i="2"/>
  <c r="J289" i="2"/>
  <c r="BE289" i="2"/>
  <c r="BI286" i="2"/>
  <c r="BH286" i="2"/>
  <c r="BG286" i="2"/>
  <c r="BF286" i="2"/>
  <c r="T286" i="2"/>
  <c r="R286" i="2"/>
  <c r="P286" i="2"/>
  <c r="BK286" i="2"/>
  <c r="J286" i="2"/>
  <c r="BE286" i="2" s="1"/>
  <c r="BI281" i="2"/>
  <c r="BH281" i="2"/>
  <c r="BG281" i="2"/>
  <c r="BF281" i="2"/>
  <c r="T281" i="2"/>
  <c r="R281" i="2"/>
  <c r="P281" i="2"/>
  <c r="P274" i="2" s="1"/>
  <c r="BK281" i="2"/>
  <c r="J281" i="2"/>
  <c r="BE281" i="2"/>
  <c r="BI278" i="2"/>
  <c r="BH278" i="2"/>
  <c r="BG278" i="2"/>
  <c r="BF278" i="2"/>
  <c r="T278" i="2"/>
  <c r="T274" i="2" s="1"/>
  <c r="R278" i="2"/>
  <c r="P278" i="2"/>
  <c r="BK278" i="2"/>
  <c r="J278" i="2"/>
  <c r="BE278" i="2" s="1"/>
  <c r="BI275" i="2"/>
  <c r="BH275" i="2"/>
  <c r="BG275" i="2"/>
  <c r="BF275" i="2"/>
  <c r="T275" i="2"/>
  <c r="R275" i="2"/>
  <c r="R274" i="2" s="1"/>
  <c r="P275" i="2"/>
  <c r="BK275" i="2"/>
  <c r="BK274" i="2" s="1"/>
  <c r="J274" i="2" s="1"/>
  <c r="J100" i="2" s="1"/>
  <c r="J275" i="2"/>
  <c r="BE275" i="2" s="1"/>
  <c r="BI271" i="2"/>
  <c r="BH271" i="2"/>
  <c r="BG271" i="2"/>
  <c r="BF271" i="2"/>
  <c r="T271" i="2"/>
  <c r="R271" i="2"/>
  <c r="P271" i="2"/>
  <c r="BK271" i="2"/>
  <c r="BK267" i="2" s="1"/>
  <c r="J267" i="2" s="1"/>
  <c r="J99" i="2" s="1"/>
  <c r="J271" i="2"/>
  <c r="BE271" i="2"/>
  <c r="BI268" i="2"/>
  <c r="BH268" i="2"/>
  <c r="BG268" i="2"/>
  <c r="BF268" i="2"/>
  <c r="T268" i="2"/>
  <c r="T267" i="2"/>
  <c r="R268" i="2"/>
  <c r="R267" i="2"/>
  <c r="P268" i="2"/>
  <c r="P267" i="2"/>
  <c r="BK268" i="2"/>
  <c r="J268" i="2"/>
  <c r="BE268" i="2" s="1"/>
  <c r="BI264" i="2"/>
  <c r="BH264" i="2"/>
  <c r="BG264" i="2"/>
  <c r="BF264" i="2"/>
  <c r="T264" i="2"/>
  <c r="R264" i="2"/>
  <c r="P264" i="2"/>
  <c r="BK264" i="2"/>
  <c r="J264" i="2"/>
  <c r="BE264" i="2"/>
  <c r="BI261" i="2"/>
  <c r="BH261" i="2"/>
  <c r="BG261" i="2"/>
  <c r="BF261" i="2"/>
  <c r="T261" i="2"/>
  <c r="R261" i="2"/>
  <c r="P261" i="2"/>
  <c r="BK261" i="2"/>
  <c r="J261" i="2"/>
  <c r="BE261" i="2"/>
  <c r="BI255" i="2"/>
  <c r="BH255" i="2"/>
  <c r="BG255" i="2"/>
  <c r="BF255" i="2"/>
  <c r="T255" i="2"/>
  <c r="R255" i="2"/>
  <c r="P255" i="2"/>
  <c r="BK255" i="2"/>
  <c r="J255" i="2"/>
  <c r="BE255" i="2"/>
  <c r="BI252" i="2"/>
  <c r="BH252" i="2"/>
  <c r="BG252" i="2"/>
  <c r="BF252" i="2"/>
  <c r="T252" i="2"/>
  <c r="R252" i="2"/>
  <c r="P252" i="2"/>
  <c r="BK252" i="2"/>
  <c r="J252" i="2"/>
  <c r="BE252" i="2"/>
  <c r="BI247" i="2"/>
  <c r="BH247" i="2"/>
  <c r="BG247" i="2"/>
  <c r="BF247" i="2"/>
  <c r="T247" i="2"/>
  <c r="R247" i="2"/>
  <c r="P247" i="2"/>
  <c r="BK247" i="2"/>
  <c r="J247" i="2"/>
  <c r="BE247" i="2"/>
  <c r="BI242" i="2"/>
  <c r="BH242" i="2"/>
  <c r="BG242" i="2"/>
  <c r="BF242" i="2"/>
  <c r="T242" i="2"/>
  <c r="R242" i="2"/>
  <c r="P242" i="2"/>
  <c r="BK242" i="2"/>
  <c r="J242" i="2"/>
  <c r="BE242" i="2"/>
  <c r="BI239" i="2"/>
  <c r="BH239" i="2"/>
  <c r="BG239" i="2"/>
  <c r="BF239" i="2"/>
  <c r="T239" i="2"/>
  <c r="R239" i="2"/>
  <c r="P239" i="2"/>
  <c r="BK239" i="2"/>
  <c r="J239" i="2"/>
  <c r="BE239" i="2"/>
  <c r="BI236" i="2"/>
  <c r="BH236" i="2"/>
  <c r="BG236" i="2"/>
  <c r="BF236" i="2"/>
  <c r="T236" i="2"/>
  <c r="R236" i="2"/>
  <c r="P236" i="2"/>
  <c r="BK236" i="2"/>
  <c r="J236" i="2"/>
  <c r="BE236" i="2"/>
  <c r="BI233" i="2"/>
  <c r="BH233" i="2"/>
  <c r="BG233" i="2"/>
  <c r="BF233" i="2"/>
  <c r="T233" i="2"/>
  <c r="R233" i="2"/>
  <c r="P233" i="2"/>
  <c r="BK233" i="2"/>
  <c r="J233" i="2"/>
  <c r="BE233" i="2"/>
  <c r="BI230" i="2"/>
  <c r="BH230" i="2"/>
  <c r="BG230" i="2"/>
  <c r="BF230" i="2"/>
  <c r="T230" i="2"/>
  <c r="R230" i="2"/>
  <c r="P230" i="2"/>
  <c r="BK230" i="2"/>
  <c r="J230" i="2"/>
  <c r="BE230" i="2"/>
  <c r="BI227" i="2"/>
  <c r="BH227" i="2"/>
  <c r="BG227" i="2"/>
  <c r="BF227" i="2"/>
  <c r="T227" i="2"/>
  <c r="R227" i="2"/>
  <c r="P227" i="2"/>
  <c r="BK227" i="2"/>
  <c r="J227" i="2"/>
  <c r="BE227" i="2"/>
  <c r="BI224" i="2"/>
  <c r="BH224" i="2"/>
  <c r="BG224" i="2"/>
  <c r="BF224" i="2"/>
  <c r="T224" i="2"/>
  <c r="R224" i="2"/>
  <c r="P224" i="2"/>
  <c r="BK224" i="2"/>
  <c r="J224" i="2"/>
  <c r="BE224" i="2"/>
  <c r="BI221" i="2"/>
  <c r="BH221" i="2"/>
  <c r="BG221" i="2"/>
  <c r="BF221" i="2"/>
  <c r="T221" i="2"/>
  <c r="R221" i="2"/>
  <c r="P221" i="2"/>
  <c r="BK221" i="2"/>
  <c r="J221" i="2"/>
  <c r="BE221" i="2"/>
  <c r="BI218" i="2"/>
  <c r="BH218" i="2"/>
  <c r="BG218" i="2"/>
  <c r="BF218" i="2"/>
  <c r="T218" i="2"/>
  <c r="R218" i="2"/>
  <c r="P218" i="2"/>
  <c r="BK218" i="2"/>
  <c r="J218" i="2"/>
  <c r="BE218" i="2"/>
  <c r="BI215" i="2"/>
  <c r="BH215" i="2"/>
  <c r="BG215" i="2"/>
  <c r="BF215" i="2"/>
  <c r="T215" i="2"/>
  <c r="R215" i="2"/>
  <c r="P215" i="2"/>
  <c r="BK215" i="2"/>
  <c r="J215" i="2"/>
  <c r="BE215" i="2"/>
  <c r="BI212" i="2"/>
  <c r="BH212" i="2"/>
  <c r="BG212" i="2"/>
  <c r="BF212" i="2"/>
  <c r="T212" i="2"/>
  <c r="R212" i="2"/>
  <c r="P212" i="2"/>
  <c r="BK212" i="2"/>
  <c r="J212" i="2"/>
  <c r="BE212" i="2"/>
  <c r="BI209" i="2"/>
  <c r="BH209" i="2"/>
  <c r="BG209" i="2"/>
  <c r="BF209" i="2"/>
  <c r="T209" i="2"/>
  <c r="R209" i="2"/>
  <c r="P209" i="2"/>
  <c r="BK209" i="2"/>
  <c r="J209" i="2"/>
  <c r="BE209" i="2"/>
  <c r="BI206" i="2"/>
  <c r="BH206" i="2"/>
  <c r="BG206" i="2"/>
  <c r="BF206" i="2"/>
  <c r="T206" i="2"/>
  <c r="R206" i="2"/>
  <c r="P206" i="2"/>
  <c r="BK206" i="2"/>
  <c r="J206" i="2"/>
  <c r="BE206" i="2"/>
  <c r="BI203" i="2"/>
  <c r="BH203" i="2"/>
  <c r="BG203" i="2"/>
  <c r="BF203" i="2"/>
  <c r="T203" i="2"/>
  <c r="R203" i="2"/>
  <c r="P203" i="2"/>
  <c r="BK203" i="2"/>
  <c r="J203" i="2"/>
  <c r="BE203" i="2"/>
  <c r="BI200" i="2"/>
  <c r="BH200" i="2"/>
  <c r="BG200" i="2"/>
  <c r="BF200" i="2"/>
  <c r="T200" i="2"/>
  <c r="R200" i="2"/>
  <c r="P200" i="2"/>
  <c r="BK200" i="2"/>
  <c r="J200" i="2"/>
  <c r="BE200" i="2"/>
  <c r="BI197" i="2"/>
  <c r="BH197" i="2"/>
  <c r="BG197" i="2"/>
  <c r="BF197" i="2"/>
  <c r="T197" i="2"/>
  <c r="R197" i="2"/>
  <c r="P197" i="2"/>
  <c r="BK197" i="2"/>
  <c r="J197" i="2"/>
  <c r="BE197" i="2"/>
  <c r="BI194" i="2"/>
  <c r="BH194" i="2"/>
  <c r="BG194" i="2"/>
  <c r="BF194" i="2"/>
  <c r="T194" i="2"/>
  <c r="R194" i="2"/>
  <c r="P194" i="2"/>
  <c r="BK194" i="2"/>
  <c r="J194" i="2"/>
  <c r="BE194" i="2"/>
  <c r="BI191" i="2"/>
  <c r="BH191" i="2"/>
  <c r="BG191" i="2"/>
  <c r="BF191" i="2"/>
  <c r="T191" i="2"/>
  <c r="R191" i="2"/>
  <c r="P191" i="2"/>
  <c r="BK191" i="2"/>
  <c r="J191" i="2"/>
  <c r="BE191" i="2"/>
  <c r="BI185" i="2"/>
  <c r="BH185" i="2"/>
  <c r="BG185" i="2"/>
  <c r="BF185" i="2"/>
  <c r="T185" i="2"/>
  <c r="R185" i="2"/>
  <c r="P185" i="2"/>
  <c r="BK185" i="2"/>
  <c r="J185" i="2"/>
  <c r="BE185" i="2"/>
  <c r="BI182" i="2"/>
  <c r="BH182" i="2"/>
  <c r="BG182" i="2"/>
  <c r="BF182" i="2"/>
  <c r="T182" i="2"/>
  <c r="R182" i="2"/>
  <c r="P182" i="2"/>
  <c r="BK182" i="2"/>
  <c r="J182" i="2"/>
  <c r="BE182" i="2"/>
  <c r="BI179" i="2"/>
  <c r="BH179" i="2"/>
  <c r="BG179" i="2"/>
  <c r="BF179" i="2"/>
  <c r="T179" i="2"/>
  <c r="R179" i="2"/>
  <c r="P179" i="2"/>
  <c r="BK179" i="2"/>
  <c r="J179" i="2"/>
  <c r="BE179" i="2"/>
  <c r="BI176" i="2"/>
  <c r="BH176" i="2"/>
  <c r="BG176" i="2"/>
  <c r="BF176" i="2"/>
  <c r="T176" i="2"/>
  <c r="R176" i="2"/>
  <c r="P176" i="2"/>
  <c r="BK176" i="2"/>
  <c r="J176" i="2"/>
  <c r="BE176" i="2"/>
  <c r="BI173" i="2"/>
  <c r="BH173" i="2"/>
  <c r="BG173" i="2"/>
  <c r="BF173" i="2"/>
  <c r="T173" i="2"/>
  <c r="R173" i="2"/>
  <c r="P173" i="2"/>
  <c r="BK173" i="2"/>
  <c r="J173" i="2"/>
  <c r="BE173" i="2"/>
  <c r="BI170" i="2"/>
  <c r="BH170" i="2"/>
  <c r="BG170" i="2"/>
  <c r="BF170" i="2"/>
  <c r="T170" i="2"/>
  <c r="R170" i="2"/>
  <c r="P170" i="2"/>
  <c r="BK170" i="2"/>
  <c r="J170" i="2"/>
  <c r="BE170" i="2"/>
  <c r="BI167" i="2"/>
  <c r="BH167" i="2"/>
  <c r="BG167" i="2"/>
  <c r="BF167" i="2"/>
  <c r="T167" i="2"/>
  <c r="R167" i="2"/>
  <c r="P167" i="2"/>
  <c r="BK167" i="2"/>
  <c r="J167" i="2"/>
  <c r="BE167" i="2"/>
  <c r="BI164" i="2"/>
  <c r="BH164" i="2"/>
  <c r="BG164" i="2"/>
  <c r="BF164" i="2"/>
  <c r="T164" i="2"/>
  <c r="R164" i="2"/>
  <c r="P164" i="2"/>
  <c r="BK164" i="2"/>
  <c r="J164" i="2"/>
  <c r="BE164" i="2"/>
  <c r="BI161" i="2"/>
  <c r="BH161" i="2"/>
  <c r="BG161" i="2"/>
  <c r="BF161" i="2"/>
  <c r="T161" i="2"/>
  <c r="R161" i="2"/>
  <c r="P161" i="2"/>
  <c r="BK161" i="2"/>
  <c r="J161" i="2"/>
  <c r="BE161" i="2"/>
  <c r="BI158" i="2"/>
  <c r="BH158" i="2"/>
  <c r="BG158" i="2"/>
  <c r="BF158" i="2"/>
  <c r="T158" i="2"/>
  <c r="R158" i="2"/>
  <c r="P158" i="2"/>
  <c r="BK158" i="2"/>
  <c r="J158" i="2"/>
  <c r="BE158" i="2"/>
  <c r="BI155" i="2"/>
  <c r="BH155" i="2"/>
  <c r="BG155" i="2"/>
  <c r="BF155" i="2"/>
  <c r="T155" i="2"/>
  <c r="R155" i="2"/>
  <c r="P155" i="2"/>
  <c r="BK155" i="2"/>
  <c r="J155" i="2"/>
  <c r="BE155" i="2"/>
  <c r="BI152" i="2"/>
  <c r="BH152" i="2"/>
  <c r="BG152" i="2"/>
  <c r="BF152" i="2"/>
  <c r="T152" i="2"/>
  <c r="R152" i="2"/>
  <c r="P152" i="2"/>
  <c r="BK152" i="2"/>
  <c r="J152" i="2"/>
  <c r="BE152" i="2"/>
  <c r="BI149" i="2"/>
  <c r="BH149" i="2"/>
  <c r="BG149" i="2"/>
  <c r="BF149" i="2"/>
  <c r="T149" i="2"/>
  <c r="R149" i="2"/>
  <c r="P149" i="2"/>
  <c r="BK149" i="2"/>
  <c r="J149" i="2"/>
  <c r="BE149" i="2"/>
  <c r="BI146" i="2"/>
  <c r="BH146" i="2"/>
  <c r="BG146" i="2"/>
  <c r="BF146" i="2"/>
  <c r="T146" i="2"/>
  <c r="R146" i="2"/>
  <c r="P146" i="2"/>
  <c r="BK146" i="2"/>
  <c r="J146" i="2"/>
  <c r="BE146" i="2"/>
  <c r="BI143" i="2"/>
  <c r="BH143" i="2"/>
  <c r="BG143" i="2"/>
  <c r="BF143" i="2"/>
  <c r="T143" i="2"/>
  <c r="R143" i="2"/>
  <c r="P143" i="2"/>
  <c r="BK143" i="2"/>
  <c r="J143" i="2"/>
  <c r="BE143" i="2"/>
  <c r="BI141" i="2"/>
  <c r="BH141" i="2"/>
  <c r="BG141" i="2"/>
  <c r="BF141" i="2"/>
  <c r="T141" i="2"/>
  <c r="T140" i="2"/>
  <c r="R141" i="2"/>
  <c r="R140" i="2"/>
  <c r="R139" i="2" s="1"/>
  <c r="R138" i="2" s="1"/>
  <c r="P141" i="2"/>
  <c r="P140" i="2"/>
  <c r="BK141" i="2"/>
  <c r="BK140" i="2" s="1"/>
  <c r="J141" i="2"/>
  <c r="BE141" i="2" s="1"/>
  <c r="J135" i="2"/>
  <c r="J134" i="2"/>
  <c r="F134" i="2"/>
  <c r="F132" i="2"/>
  <c r="E130" i="2"/>
  <c r="BI117" i="2"/>
  <c r="BH117" i="2"/>
  <c r="BG117" i="2"/>
  <c r="BF117" i="2"/>
  <c r="BI116" i="2"/>
  <c r="BH116" i="2"/>
  <c r="BG116" i="2"/>
  <c r="BF116" i="2"/>
  <c r="BE116" i="2"/>
  <c r="BI115" i="2"/>
  <c r="BH115" i="2"/>
  <c r="BG115" i="2"/>
  <c r="BF115" i="2"/>
  <c r="BE115" i="2"/>
  <c r="BI114" i="2"/>
  <c r="BH114" i="2"/>
  <c r="BG114" i="2"/>
  <c r="BF114" i="2"/>
  <c r="BE114" i="2"/>
  <c r="BI113" i="2"/>
  <c r="F39" i="2" s="1"/>
  <c r="BD95" i="1" s="1"/>
  <c r="BH113" i="2"/>
  <c r="BG113" i="2"/>
  <c r="BF113" i="2"/>
  <c r="BE113" i="2"/>
  <c r="BI112" i="2"/>
  <c r="BH112" i="2"/>
  <c r="F38" i="2" s="1"/>
  <c r="BC95" i="1" s="1"/>
  <c r="BG112" i="2"/>
  <c r="F37" i="2"/>
  <c r="BB95" i="1" s="1"/>
  <c r="BF112" i="2"/>
  <c r="F36" i="2" s="1"/>
  <c r="BA95" i="1" s="1"/>
  <c r="BE112" i="2"/>
  <c r="J92" i="2"/>
  <c r="J91" i="2"/>
  <c r="F91" i="2"/>
  <c r="F89" i="2"/>
  <c r="E87" i="2"/>
  <c r="J18" i="2"/>
  <c r="E18" i="2"/>
  <c r="F92" i="2" s="1"/>
  <c r="F135" i="2"/>
  <c r="J17" i="2"/>
  <c r="J12" i="2"/>
  <c r="J89" i="2" s="1"/>
  <c r="J132" i="2"/>
  <c r="E7" i="2"/>
  <c r="E128" i="2" s="1"/>
  <c r="E85" i="2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AS94" i="1"/>
  <c r="L90" i="1"/>
  <c r="AM90" i="1"/>
  <c r="AM89" i="1"/>
  <c r="L89" i="1"/>
  <c r="AM87" i="1"/>
  <c r="L87" i="1"/>
  <c r="L85" i="1"/>
  <c r="L84" i="1"/>
  <c r="J140" i="2" l="1"/>
  <c r="J98" i="2" s="1"/>
  <c r="BK139" i="2"/>
  <c r="F130" i="4"/>
  <c r="F92" i="4"/>
  <c r="J36" i="2"/>
  <c r="AW95" i="1" s="1"/>
  <c r="P351" i="2"/>
  <c r="BK396" i="3"/>
  <c r="J396" i="3" s="1"/>
  <c r="J106" i="3" s="1"/>
  <c r="J397" i="3"/>
  <c r="J107" i="3" s="1"/>
  <c r="F37" i="4"/>
  <c r="BB97" i="1" s="1"/>
  <c r="BB94" i="1" s="1"/>
  <c r="R139" i="4"/>
  <c r="T164" i="4"/>
  <c r="T188" i="4"/>
  <c r="T319" i="2"/>
  <c r="T139" i="2" s="1"/>
  <c r="T138" i="2" s="1"/>
  <c r="T367" i="2"/>
  <c r="F38" i="3"/>
  <c r="BC96" i="1" s="1"/>
  <c r="BC94" i="1" s="1"/>
  <c r="J127" i="4"/>
  <c r="J89" i="4"/>
  <c r="F39" i="4"/>
  <c r="BD97" i="1" s="1"/>
  <c r="BD94" i="1" s="1"/>
  <c r="W36" i="1" s="1"/>
  <c r="J134" i="4"/>
  <c r="J97" i="4" s="1"/>
  <c r="P133" i="4"/>
  <c r="AU97" i="1" s="1"/>
  <c r="J140" i="4"/>
  <c r="J100" i="4" s="1"/>
  <c r="BK139" i="4"/>
  <c r="J139" i="4" s="1"/>
  <c r="J99" i="4" s="1"/>
  <c r="P319" i="2"/>
  <c r="P139" i="2" s="1"/>
  <c r="P138" i="2" s="1"/>
  <c r="AU95" i="1" s="1"/>
  <c r="AU94" i="1" s="1"/>
  <c r="P367" i="2"/>
  <c r="J399" i="2"/>
  <c r="J108" i="2" s="1"/>
  <c r="BK398" i="2"/>
  <c r="J398" i="2" s="1"/>
  <c r="J107" i="2" s="1"/>
  <c r="J36" i="3"/>
  <c r="AW96" i="1" s="1"/>
  <c r="BK139" i="3"/>
  <c r="J36" i="4"/>
  <c r="AW97" i="1" s="1"/>
  <c r="R133" i="4"/>
  <c r="T140" i="4"/>
  <c r="F36" i="3"/>
  <c r="BA96" i="1" s="1"/>
  <c r="BA94" i="1" s="1"/>
  <c r="W33" i="1" l="1"/>
  <c r="AW94" i="1"/>
  <c r="AK33" i="1" s="1"/>
  <c r="AY94" i="1"/>
  <c r="W35" i="1"/>
  <c r="W34" i="1"/>
  <c r="AX94" i="1"/>
  <c r="BK133" i="4"/>
  <c r="J133" i="4" s="1"/>
  <c r="J96" i="4" s="1"/>
  <c r="T139" i="4"/>
  <c r="T133" i="4" s="1"/>
  <c r="BK138" i="3"/>
  <c r="J139" i="3"/>
  <c r="J98" i="3" s="1"/>
  <c r="BK138" i="2"/>
  <c r="J138" i="2" s="1"/>
  <c r="J96" i="2" s="1"/>
  <c r="J139" i="2"/>
  <c r="J97" i="2" s="1"/>
  <c r="J30" i="2" l="1"/>
  <c r="J30" i="4"/>
  <c r="BK137" i="3"/>
  <c r="J137" i="3" s="1"/>
  <c r="J96" i="3" s="1"/>
  <c r="J138" i="3"/>
  <c r="J97" i="3" s="1"/>
  <c r="J117" i="2" l="1"/>
  <c r="J30" i="3"/>
  <c r="J112" i="4"/>
  <c r="J111" i="2" l="1"/>
  <c r="BE117" i="2"/>
  <c r="J106" i="4"/>
  <c r="BE112" i="4"/>
  <c r="J116" i="3"/>
  <c r="J35" i="4" l="1"/>
  <c r="AV97" i="1" s="1"/>
  <c r="AT97" i="1" s="1"/>
  <c r="F35" i="4"/>
  <c r="AZ97" i="1" s="1"/>
  <c r="J35" i="2"/>
  <c r="AV95" i="1" s="1"/>
  <c r="AT95" i="1" s="1"/>
  <c r="F35" i="2"/>
  <c r="AZ95" i="1" s="1"/>
  <c r="J31" i="4"/>
  <c r="J32" i="4" s="1"/>
  <c r="J114" i="4"/>
  <c r="BE116" i="3"/>
  <c r="J110" i="3"/>
  <c r="J31" i="2"/>
  <c r="J32" i="2" s="1"/>
  <c r="J119" i="2"/>
  <c r="F35" i="3" l="1"/>
  <c r="AZ96" i="1" s="1"/>
  <c r="AZ94" i="1" s="1"/>
  <c r="J35" i="3"/>
  <c r="AV96" i="1" s="1"/>
  <c r="AT96" i="1" s="1"/>
  <c r="J31" i="3"/>
  <c r="J32" i="3" s="1"/>
  <c r="J118" i="3"/>
  <c r="J41" i="2"/>
  <c r="AG95" i="1"/>
  <c r="AG97" i="1"/>
  <c r="AN97" i="1" s="1"/>
  <c r="J41" i="4"/>
  <c r="AV94" i="1" l="1"/>
  <c r="J41" i="3"/>
  <c r="AG96" i="1"/>
  <c r="AN96" i="1" s="1"/>
  <c r="AN95" i="1"/>
  <c r="AG94" i="1" l="1"/>
  <c r="AT94" i="1"/>
  <c r="AG102" i="1" l="1"/>
  <c r="AN94" i="1"/>
  <c r="AG101" i="1"/>
  <c r="AG103" i="1"/>
  <c r="AK26" i="1"/>
  <c r="AG100" i="1"/>
  <c r="CD103" i="1" l="1"/>
  <c r="AV103" i="1"/>
  <c r="BY103" i="1" s="1"/>
  <c r="AN103" i="1"/>
  <c r="AN101" i="1"/>
  <c r="CD101" i="1"/>
  <c r="AV101" i="1"/>
  <c r="BY101" i="1" s="1"/>
  <c r="AN102" i="1"/>
  <c r="CD102" i="1"/>
  <c r="AV102" i="1"/>
  <c r="BY102" i="1" s="1"/>
  <c r="CD100" i="1"/>
  <c r="W32" i="1" s="1"/>
  <c r="AV100" i="1"/>
  <c r="BY100" i="1" s="1"/>
  <c r="AK32" i="1" s="1"/>
  <c r="AG99" i="1"/>
  <c r="AN100" i="1" l="1"/>
  <c r="AN99" i="1" s="1"/>
  <c r="AN105" i="1" s="1"/>
  <c r="AK27" i="1"/>
  <c r="AK29" i="1" s="1"/>
  <c r="AK38" i="1" s="1"/>
  <c r="AG105" i="1"/>
</calcChain>
</file>

<file path=xl/sharedStrings.xml><?xml version="1.0" encoding="utf-8"?>
<sst xmlns="http://schemas.openxmlformats.org/spreadsheetml/2006/main" count="6610" uniqueCount="975">
  <si>
    <t>Export Komplet</t>
  </si>
  <si>
    <t/>
  </si>
  <si>
    <t>2.0</t>
  </si>
  <si>
    <t>ZAMOK</t>
  </si>
  <si>
    <t>False</t>
  </si>
  <si>
    <t>{9b912300-0b73-43c3-b313-3e8966617e42}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</si>
  <si>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</si>
  <si>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</si>
  <si>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</si>
  <si>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</si>
  <si>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</si>
  <si>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</si>
  <si>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</si>
  <si>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</si>
  <si>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M16/032Z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</si>
  <si>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</si>
  <si>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</si>
  <si>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Lampertický potok, Lampertice, rekonstrukce koryta, ř.km 1,230 - 2,785</t>
  </si>
  <si>
    <t>0,1</t>
  </si>
  <si>
    <t>KSO:</t>
  </si>
  <si>
    <t>833 21 9</t>
  </si>
  <si>
    <t>CC-CZ:</t>
  </si>
  <si>
    <t>24208</t>
  </si>
  <si>
    <t>1</t>
  </si>
  <si>
    <t>Místo:</t>
  </si>
  <si>
    <t>obec Lampertice</t>
  </si>
  <si>
    <t>Datum:</t>
  </si>
  <si>
    <t>19.9.2016</t>
  </si>
  <si>
    <t>10</t>
  </si>
  <si>
    <t>100</t>
  </si>
  <si>
    <t>Zadavatel:</t>
  </si>
  <si>
    <t>IČ:</t>
  </si>
  <si>
    <t>Povodí Labe, státní podnik,Víta Nejedlého 951, HK3</t>
  </si>
  <si>
    <t>DIČ:</t>
  </si>
  <si>
    <t>Uchazeč:</t>
  </si>
  <si>
    <t>Vyplň údaj</t>
  </si>
  <si>
    <t>Projektant:</t>
  </si>
  <si>
    <t>601 13 111</t>
  </si>
  <si>
    <t>Multiaqua s.r.o.,Veverkova 1343,500 02 Hradec Král</t>
  </si>
  <si>
    <t>CZ 601 13 111</t>
  </si>
  <si>
    <t>True</t>
  </si>
  <si>
    <t>Zpracovatel:</t>
  </si>
  <si>
    <t>Ing. Ladislav Malý</t>
  </si>
  <si>
    <t>Poznámka:</t>
  </si>
  <si>
    <t>Předpokládaná cena projektovaného objektu stavby byla stanovena pomocí položkového rozpočtu z aktuální databáze cenové soustavy od firmy ÚRS Praha, a.s., pomocí programu KROS 4 CÚ 2016 I._x000D_
Neomezený dálkový přístup k Katalogům ÚRS Praha a.s. naleznete na adrese: http:/www.cs-urs.cz.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</si>
  <si>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</si>
  <si>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</si>
  <si>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</si>
  <si>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</si>
  <si>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</si>
  <si>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</si>
  <si>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</si>
  <si>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</si>
  <si>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</si>
  <si>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</si>
  <si>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</si>
  <si>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</si>
  <si>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</si>
  <si>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</si>
  <si>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</si>
  <si>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</si>
  <si>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</si>
  <si>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</si>
  <si>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</si>
  <si>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</si>
  <si>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</si>
  <si>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</si>
  <si>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</si>
  <si>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</si>
  <si>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</si>
  <si>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</si>
  <si>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</si>
  <si>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</si>
  <si>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</si>
  <si>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</si>
  <si>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</si>
  <si>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</si>
  <si>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</si>
  <si>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</si>
  <si>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</si>
  <si>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</si>
  <si>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</si>
  <si>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</si>
  <si>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</si>
  <si>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</si>
  <si>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</si>
  <si>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</si>
  <si>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</si>
  <si>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</si>
  <si>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</si>
  <si>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</si>
  <si>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</si>
  <si>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 01 Opevnění u č.p. 188</t>
  </si>
  <si>
    <t>STA</t>
  </si>
  <si>
    <t>{bfbfcb58-5cae-462e-a300-28afe3804ac5}</t>
  </si>
  <si>
    <t>2</t>
  </si>
  <si>
    <t>SO 02 Opevnění  u č.p. 128 a 181</t>
  </si>
  <si>
    <t>{7fbe7436-d5a7-43d5-b53c-f893661d8bdd}</t>
  </si>
  <si>
    <t>3</t>
  </si>
  <si>
    <t>VON Vedlejší a ostatní náklady</t>
  </si>
  <si>
    <t>{524d9ffb-4009-4a0d-b535-f8eebc9b323c}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</si>
  <si>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</si>
  <si>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</si>
  <si>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</si>
  <si>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</si>
  <si>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</si>
  <si>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</si>
  <si>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</si>
  <si>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</si>
  <si>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</si>
  <si>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</si>
  <si>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</si>
  <si>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1 - SO 01 Opevnění u č.p. 188</t>
  </si>
  <si>
    <t>Předpokládaná cena projektovaného objektu stavby byla stanovena pomocí položkového rozpočtu z aktuální databáze cenové soustavy od firmy ÚRS Praha, a.s., pomocí programu KROS 4 CÚ 2016 I. Neomezený dálkový přístup k Katalogům ÚRS Praha a.s. naleznete na adrese: http:/www.cs-urs.cz.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</si>
  <si>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</si>
  <si>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</si>
  <si>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</si>
  <si>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</si>
  <si>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</si>
  <si>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</si>
  <si>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</si>
  <si>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</si>
  <si>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</si>
  <si>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</si>
  <si>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</si>
  <si>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</si>
  <si>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</si>
  <si>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</si>
  <si>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</si>
  <si>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</si>
  <si>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</si>
  <si>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</si>
  <si>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</si>
  <si>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</si>
  <si>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</si>
  <si>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</si>
  <si>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</si>
  <si>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</si>
  <si>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</si>
  <si>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</si>
  <si>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</si>
  <si>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</si>
  <si>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</si>
  <si>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</si>
  <si>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</si>
  <si>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</si>
  <si>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</si>
  <si>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</si>
  <si>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</si>
  <si>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</si>
  <si>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</si>
  <si>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</si>
  <si>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</si>
  <si>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</si>
  <si>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</si>
  <si>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</si>
  <si>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</si>
  <si>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</si>
  <si>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</si>
  <si>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111250000R</t>
  </si>
  <si>
    <t>Likvidace dřevní hmoty z ořezaných větví D do 100 mm podle platné legislativy</t>
  </si>
  <si>
    <t>m3</t>
  </si>
  <si>
    <t>4</t>
  </si>
  <si>
    <t>1475771260</t>
  </si>
  <si>
    <t>VV</t>
  </si>
  <si>
    <t>1*0,09+2*0,02</t>
  </si>
  <si>
    <t>112101101</t>
  </si>
  <si>
    <t>Kácení stromů listnatých D kmene do 300 mm</t>
  </si>
  <si>
    <t>kus</t>
  </si>
  <si>
    <t>CS ÚRS 2019 01</t>
  </si>
  <si>
    <t>-2067186165</t>
  </si>
  <si>
    <t>PP</t>
  </si>
  <si>
    <t>Kácení stromů s odřezáním kmene a s odvětvením listnatých, průměru kmene přes 100 do 300 mm</t>
  </si>
  <si>
    <t>1 "příl.C.2.1 (vrba)</t>
  </si>
  <si>
    <t>112101122</t>
  </si>
  <si>
    <t>Kácení stromů jehličnatých D kmene do 500 mm</t>
  </si>
  <si>
    <t>1809114395</t>
  </si>
  <si>
    <t>Kácení stromů s odřezáním kmene a s odvětvením jehličnatých bez odkornění, kmene průměru přes 300 do 500 mm</t>
  </si>
  <si>
    <t>2 "příl.C.2.1 (smrky)</t>
  </si>
  <si>
    <t>112201101</t>
  </si>
  <si>
    <t>Odstranění pařezů D do 300 mm</t>
  </si>
  <si>
    <t>556193314</t>
  </si>
  <si>
    <t>Odstranění pařezů s jejich vykopáním, vytrháním nebo odstřelením, s přesekáním kořenů průměru přes 100 do 300 mm</t>
  </si>
  <si>
    <t>1 "dle pol. kácení stromů do 300 mm</t>
  </si>
  <si>
    <t>5</t>
  </si>
  <si>
    <t>112201102</t>
  </si>
  <si>
    <t>Odstranění pařezů D do 500 mm</t>
  </si>
  <si>
    <t>1513111212</t>
  </si>
  <si>
    <t>Odstranění pařezů s jejich vykopáním, vytrháním nebo odstřelením, s přesekáním kořenů průměru přes 300 do 500 mm</t>
  </si>
  <si>
    <t>2  "dle pol. kácení stromů do 500 mm</t>
  </si>
  <si>
    <t>6</t>
  </si>
  <si>
    <t>113106121</t>
  </si>
  <si>
    <t>Rozebrání dlažeb komunikací pro pěší z betonových nebo kamenných dlaždic</t>
  </si>
  <si>
    <t>m2</t>
  </si>
  <si>
    <t>543470516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</si>
  <si>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</si>
  <si>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15,0 "dlažba na PB u čp. 188</t>
  </si>
  <si>
    <t>7</t>
  </si>
  <si>
    <t>114203104</t>
  </si>
  <si>
    <t>Rozebrání záhozů a rovnanin na sucho</t>
  </si>
  <si>
    <t>-1531586674</t>
  </si>
  <si>
    <t>Rozebrání dlažeb nebo záhozů s naložením na dopravní prostředek záhozů, rovnanin a soustřeďovacích staveb provedených na sucho</t>
  </si>
  <si>
    <t>(39,0+52,7)*0,5 "příl. D.01.4, 50% z celkového množství</t>
  </si>
  <si>
    <t>8</t>
  </si>
  <si>
    <t>114203201</t>
  </si>
  <si>
    <t>Očištění lomového kamene nebo betonových tvárnic od hlíny nebo písku</t>
  </si>
  <si>
    <t>1488878894</t>
  </si>
  <si>
    <t>Očištění lomového kamene nebo betonových tvárnic získaných při rozebrání dlažeb, záhozů, rovnanin a soustřeďovacích staveb od hlíny nebo písku</t>
  </si>
  <si>
    <t>45,85*0,25 " 25% z třídění kamene</t>
  </si>
  <si>
    <t>9</t>
  </si>
  <si>
    <t>114203301</t>
  </si>
  <si>
    <t>Třídění lomového kamene nebo betonových tvárnic podle druhu, velikosti nebo tvaru</t>
  </si>
  <si>
    <t>669545762</t>
  </si>
  <si>
    <t>Třídění lomového kamene nebo betonových tvárnic získaných při rozebrání dlažeb, záhozů, rovnanin a soustřeďovacích staveb podle druhu, velikosti nebo tvaru</t>
  </si>
  <si>
    <t>45,85 " dle pol. rozebrání (konstrukcí) na sucho</t>
  </si>
  <si>
    <t>114203401</t>
  </si>
  <si>
    <t>Srovnání lomového kamene nebo betonových tvárnic s přemístěním do 10 m</t>
  </si>
  <si>
    <t>-1472250726</t>
  </si>
  <si>
    <t>Srovnání lomového kamene nebo betonových tvárnic do měřitelných figur s přemístěním na vzdálenost do 10 m</t>
  </si>
  <si>
    <t>11,463 " z pol. očištění lom. kamene</t>
  </si>
  <si>
    <t>11</t>
  </si>
  <si>
    <t>114203409</t>
  </si>
  <si>
    <t>Příplatek přemístění ke srovnání lomového kamene nebo betonových tvárnic ZKD 10 m přes 10 m</t>
  </si>
  <si>
    <t>752228541</t>
  </si>
  <si>
    <t>Srovnání lomového kamene nebo betonových tvárnic do měřitelných figur Příplatek k ceně za každých dalších i započatých 10 m</t>
  </si>
  <si>
    <t>11,463 "dle pol. čištění lom. kam.</t>
  </si>
  <si>
    <t>12</t>
  </si>
  <si>
    <t>115001104</t>
  </si>
  <si>
    <t>Převedení vody potrubím DN do 300</t>
  </si>
  <si>
    <t>m</t>
  </si>
  <si>
    <t>2011845349</t>
  </si>
  <si>
    <t>Převedení vody potrubím průměru DN přes 250 do 300</t>
  </si>
  <si>
    <t>50,0+3*2,0</t>
  </si>
  <si>
    <t>13</t>
  </si>
  <si>
    <t>115101202</t>
  </si>
  <si>
    <t>Čerpání vody na dopravní výšku do 10 m průměrný přítok do 1000 l/min</t>
  </si>
  <si>
    <t>hod</t>
  </si>
  <si>
    <t>1396673775</t>
  </si>
  <si>
    <t>Čerpání vody na dopravní výšku do 10 m s uvažovaným průměrným přítokem přes 500 do 1 000 l/min</t>
  </si>
  <si>
    <t>3*5*24</t>
  </si>
  <si>
    <t>14</t>
  </si>
  <si>
    <t>115101302</t>
  </si>
  <si>
    <t>Pohotovost čerpací soupravy pro dopravní výšku do 10 m přítok do 1000 l/min</t>
  </si>
  <si>
    <t>den</t>
  </si>
  <si>
    <t>1059014926</t>
  </si>
  <si>
    <t>Pohotovost záložní čerpací soupravy pro dopravní výšku do 10 m s uvažovaným průměrným přítokem přes 500 do 1 000 l/min</t>
  </si>
  <si>
    <t>3*5</t>
  </si>
  <si>
    <t>121101101</t>
  </si>
  <si>
    <t>Sejmutí ornice s přemístěním na vzdálenost do 50 m</t>
  </si>
  <si>
    <t>-1044680452</t>
  </si>
  <si>
    <t>Sejmutí ornice nebo lesní půdy s vodorovným přemístěním na hromady v místě upotřebení nebo na dočasné či trvalé skládky se složením, na vzdálenost do 50 m</t>
  </si>
  <si>
    <t>86,1*0,1 " z příl. D.01.4</t>
  </si>
  <si>
    <t>16</t>
  </si>
  <si>
    <t>124203101</t>
  </si>
  <si>
    <t>Vykopávky do 1000 m3 pro koryta vodotečí v hornině tř. 3</t>
  </si>
  <si>
    <t>396833101</t>
  </si>
  <si>
    <t>Vykopávky pro koryta vodotečí s přehozením výkopku na vzdálenost do 3 m nebo s naložením na dopravní prostředek v hornině tř. 3 do 1 000 m3</t>
  </si>
  <si>
    <t>1,7 "odstranění hrázek ( jímek)</t>
  </si>
  <si>
    <t>125,3 "příl. D.01.4</t>
  </si>
  <si>
    <t>-45,85 "odečet stávajícího opevnění, z pol. rozebrání konstrukcí</t>
  </si>
  <si>
    <t>Součet</t>
  </si>
  <si>
    <t>17</t>
  </si>
  <si>
    <t>132201101</t>
  </si>
  <si>
    <t>Hloubení rýh š do 600 mm v hornině tř. 3 objemu do 100 m3</t>
  </si>
  <si>
    <t>-507259300</t>
  </si>
  <si>
    <t>Hloubení zapažených i nezapažených rýh šířky do 600 mm s urovnáním dna do předepsaného profilu a spádu v hornině tř. 3 do 100 m3</t>
  </si>
  <si>
    <t>4,14 "příl. D.01.7 , pro příčné prahy</t>
  </si>
  <si>
    <t>18</t>
  </si>
  <si>
    <t>132201109</t>
  </si>
  <si>
    <t>Příplatek za lepivost k hloubení rýh š do 600 mm v hornině tř. 3</t>
  </si>
  <si>
    <t>-26470972</t>
  </si>
  <si>
    <t>Hloubení zapažených i nezapažených rýh šířky do 600 mm s urovnáním dna do předepsaného profilu a spádu v hornině tř. 3 Příplatek k cenám za lepivost horniny tř. 3</t>
  </si>
  <si>
    <t>4,14*0,3 "lepivost 30%</t>
  </si>
  <si>
    <t>19</t>
  </si>
  <si>
    <t>132201201</t>
  </si>
  <si>
    <t>Hloubení rýh š do 2000 mm v hornině tř. 3 objemu do 100 m3</t>
  </si>
  <si>
    <t>-1714314443</t>
  </si>
  <si>
    <t>Hloubení zapažených i nezapažených rýh šířky přes 600 do 2 000 mm s urovnáním dna do předepsaného profilu a spádu v hornině tř. 3 do 100 m3</t>
  </si>
  <si>
    <t>53,2 "příl. D.01.4, pro základy zdí a patky rovnaniny</t>
  </si>
  <si>
    <t>20</t>
  </si>
  <si>
    <t>132201209</t>
  </si>
  <si>
    <t>Příplatek za lepivost k hloubení rýh š do 2000 mm v hornině tř. 3</t>
  </si>
  <si>
    <t>-2107080782</t>
  </si>
  <si>
    <t>Hloubení zapažených i nezapažených rýh šířky přes 600 do 2 000 mm s urovnáním dna do předepsaného profilu a spádu v hornině tř. 3 Příplatek k cenám za lepivost horniny tř. 3</t>
  </si>
  <si>
    <t>53,200*0,3 "lepivost 30%</t>
  </si>
  <si>
    <t>133201101</t>
  </si>
  <si>
    <t>Hloubení šachet v hornině tř. 3 objemu do 100 m3</t>
  </si>
  <si>
    <t>64026758</t>
  </si>
  <si>
    <t>Hloubení zapažených i nezapažených šachet s případným nutným přemístěním výkopku ve výkopišti v hornině tř. 3 do 100 m3</t>
  </si>
  <si>
    <t>3*0,3*0,3*0,6 "čerpací šachty</t>
  </si>
  <si>
    <t>22</t>
  </si>
  <si>
    <t>151101201</t>
  </si>
  <si>
    <t>Zřízení příložného pažení stěn výkopu hl do 4 m</t>
  </si>
  <si>
    <t>-1958222978</t>
  </si>
  <si>
    <t>Zřízení pažení stěn výkopu bez rozepření nebo vzepření příložné, hloubky do 4 m</t>
  </si>
  <si>
    <t>49,48*(1,22-0,2) "za zdí, příl. D.01.6</t>
  </si>
  <si>
    <t>23</t>
  </si>
  <si>
    <t>151101211</t>
  </si>
  <si>
    <t>Odstranění příložného pažení stěn hl do 4 m</t>
  </si>
  <si>
    <t>-131548774</t>
  </si>
  <si>
    <t>Odstranění pažení stěn výkopu s uložením pažin na vzdálenost do 3 m od okraje výkopu příložné, hloubky do 4 m</t>
  </si>
  <si>
    <t>50,47 "z pol. zřízení</t>
  </si>
  <si>
    <t>24</t>
  </si>
  <si>
    <t>151101301</t>
  </si>
  <si>
    <t>Zřízení rozepření stěn při pažení příložném hl do 4 m</t>
  </si>
  <si>
    <t>-1553329790</t>
  </si>
  <si>
    <t>Zřízení rozepření zapažených stěn výkopů s potřebným přepažováním při roubení příložném, hloubky do 4 m</t>
  </si>
  <si>
    <t>25,0*2,0*3,0 " u čp. 188</t>
  </si>
  <si>
    <t>25</t>
  </si>
  <si>
    <t>151101311</t>
  </si>
  <si>
    <t>Odstranění rozepření stěn při pažení příložném hl do 4 m</t>
  </si>
  <si>
    <t>-1474846406</t>
  </si>
  <si>
    <t>Odstranění rozepření stěn výkopů s uložením materiálu na vzdálenost do 3 m od okraje výkopu roubení příložného, hloubky do 4 m</t>
  </si>
  <si>
    <t>150,0 "dle pol. zřízení</t>
  </si>
  <si>
    <t>26</t>
  </si>
  <si>
    <t>161101101</t>
  </si>
  <si>
    <t>Svislé přemístění výkopku z horniny tř. 1 až 4 hl výkopu do 2,5 m</t>
  </si>
  <si>
    <t>-1013638104</t>
  </si>
  <si>
    <t>Svislé přemístění výkopku bez naložení do dopravní nádoby avšak s vyprázdněním dopravní nádoby na hromadu nebo do dopravního prostředku z horniny tř. 1 až 4, při hloubce výkopu přes 1 do 2,5 m</t>
  </si>
  <si>
    <t>4,14+53,2 "z rýh</t>
  </si>
  <si>
    <t>27</t>
  </si>
  <si>
    <t>162201101</t>
  </si>
  <si>
    <t>Vodorovné přemístění do 20 m výkopku/sypaniny z horniny tř. 1 až 4</t>
  </si>
  <si>
    <t>-1324863128</t>
  </si>
  <si>
    <t>Vodorovné přemístění výkopku nebo sypaniny po suchu na obvyklém dopravním prostředku, bez naložení výkopku, avšak se složením bez rozhrnutí z horniny tř. 1 až 4 na vzdálenost do 20 m</t>
  </si>
  <si>
    <t>2*(56,2-11,84) "příl. D.01.4., pro zásyp za rubem zdi na meziskládku a zpět</t>
  </si>
  <si>
    <t>28</t>
  </si>
  <si>
    <t>162300000R</t>
  </si>
  <si>
    <t>Likvidace dřevní hmoty z pařezů D do 300 mm podle platné legislativy</t>
  </si>
  <si>
    <t>-681555678</t>
  </si>
  <si>
    <t>Položka obsahuje naložení, odvoz na skládku, složení a poplatek za skládku (skládkovné).</t>
  </si>
  <si>
    <t>1 "dle pol. odstranění pařezů do 300 mm</t>
  </si>
  <si>
    <t>29</t>
  </si>
  <si>
    <t>162301000R</t>
  </si>
  <si>
    <t>Likvidace dřevní hmoty z pařezů D do 500 mm podle platné legislativy</t>
  </si>
  <si>
    <t>-1860448479</t>
  </si>
  <si>
    <t>2 "dle pol. odstranění pařezů do 500 mm</t>
  </si>
  <si>
    <t>32</t>
  </si>
  <si>
    <t>162701000R</t>
  </si>
  <si>
    <t>Likvidace výkopku/sypaniny z horniny tř. 1 až 4 podle platné legislativy</t>
  </si>
  <si>
    <t>1500777658</t>
  </si>
  <si>
    <t>79,45+4,14+53,2-(56,2-11,84) "přebytečná zemina na skládku</t>
  </si>
  <si>
    <t>34</t>
  </si>
  <si>
    <t>162701155</t>
  </si>
  <si>
    <t>Likvidace sypaniny z horniny tř. 5 až 7 podle platné legislativy</t>
  </si>
  <si>
    <t>-1272292185</t>
  </si>
  <si>
    <t>45,85*0,75 "dle pol. rozebrání konstrukcí, z toho 75%</t>
  </si>
  <si>
    <t>36</t>
  </si>
  <si>
    <t>167101101</t>
  </si>
  <si>
    <t>Nakládání výkopku z hornin tř. 1 až 4 do 100 m3</t>
  </si>
  <si>
    <t>343721920</t>
  </si>
  <si>
    <t>Nakládání, skládání a překládání neulehlého výkopku nebo sypaniny nakládání, množství do 100 m3, z hornin tř. 1 až 4</t>
  </si>
  <si>
    <t>56,2-11,84 "příl. D.01.4., z meziskl. pro zásyp za rubem zdi</t>
  </si>
  <si>
    <t>37</t>
  </si>
  <si>
    <t>171103101</t>
  </si>
  <si>
    <t>Zemní hrázky melioračních kanálů z horniny tř. 1 až 4</t>
  </si>
  <si>
    <t>1109482048</t>
  </si>
  <si>
    <t>Zemní hrázky přívodních a odpadních melioračních kanálů zhutňované po vrstvách tloušťky 200 mm, s přemístěním sypaniny do 20 m nebo s jejím přehozením do 3 m z hornin tř. 1 až 4</t>
  </si>
  <si>
    <t>4*1,7*(0,7+0,3)/2*0,5 "4 příčné hrázky (jímky)</t>
  </si>
  <si>
    <t>39</t>
  </si>
  <si>
    <t>174101101</t>
  </si>
  <si>
    <t>Zásyp jam, šachet rýh nebo kolem objektů sypaninou se zhutněním</t>
  </si>
  <si>
    <t>1734550172</t>
  </si>
  <si>
    <t>Zásyp sypaninou z jakékoliv horniny s uložením výkopku ve vrstvách se zhutněním jam, šachet, rýh nebo kolem objektů v těchto vykopávkách</t>
  </si>
  <si>
    <t>56,2-11,84 "příl. D.01.4., za rubem zdi</t>
  </si>
  <si>
    <t>0,162 "zásyp odvoňovacích šachet</t>
  </si>
  <si>
    <t>40</t>
  </si>
  <si>
    <t>181111111</t>
  </si>
  <si>
    <t>Plošná úprava terénu do 500 m2 zemina tř 1 až 4 nerovnosti do +/- 100 mm v rovinně a svahu do 1:5</t>
  </si>
  <si>
    <t>281514612</t>
  </si>
  <si>
    <t>Plošná úprava terénu v zemině tř. 1 až 4 s urovnáním povrchu bez doplnění ornice souvislé plochy do 500 m2 při nerovnostech terénu přes +/-50 do +/- 100 mm v rovině nebo na svahu do 1:5</t>
  </si>
  <si>
    <t>20,0*4,0 "příjezd</t>
  </si>
  <si>
    <t>50,0*4,0 "manipulační pruh (staveniště)</t>
  </si>
  <si>
    <t>41</t>
  </si>
  <si>
    <t>181301101</t>
  </si>
  <si>
    <t>Rozprostření ornice tl vrstvy do 100 mm pl do 500 m2 v rovině nebo ve svahu do 1:5</t>
  </si>
  <si>
    <t>588669905</t>
  </si>
  <si>
    <t>Rozprostření a urovnání ornice v rovině nebo ve svahu sklonu do 1:5 při souvislé ploše do 500 m2, tl. vrstvy do 100 mm</t>
  </si>
  <si>
    <t>86,1 "příl. D.01.4</t>
  </si>
  <si>
    <t>42</t>
  </si>
  <si>
    <t>181411121</t>
  </si>
  <si>
    <t>Založení lučního trávníku výsevem plochy do 1000 m2 v rovině a ve svahu do 1:5</t>
  </si>
  <si>
    <t>-1035369322</t>
  </si>
  <si>
    <t>Založení trávníku na půdě předem připravené plochy do 1000 m2 výsevem včetně utažení lučního v rovině nebo na svahu do 1:5</t>
  </si>
  <si>
    <t>43</t>
  </si>
  <si>
    <t>M</t>
  </si>
  <si>
    <t>005724720</t>
  </si>
  <si>
    <t>osivo směs travní krajinná - rovinná</t>
  </si>
  <si>
    <t>kg</t>
  </si>
  <si>
    <t>-1964165978</t>
  </si>
  <si>
    <t>Osiva pícnin směsi travní balení obvykle 25 kg technická - rovinná (10 kg)</t>
  </si>
  <si>
    <t>366,1*0,015 'Přepočtené koeficientem množství</t>
  </si>
  <si>
    <t>44</t>
  </si>
  <si>
    <t>181951102</t>
  </si>
  <si>
    <t>Úprava pláně v hornině tř. 1 až 4 se zhutněním</t>
  </si>
  <si>
    <t>-1834688545</t>
  </si>
  <si>
    <t>Úprava pláně vyrovnáním výškových rozdílů v hornině tř. 1 až 4 se zhutněním</t>
  </si>
  <si>
    <t>Zakládání</t>
  </si>
  <si>
    <t>45</t>
  </si>
  <si>
    <t>211531111</t>
  </si>
  <si>
    <t>Výplň odvodňovacích žeber nebo trativodů kamenivem hrubým drceným frakce 16 až 63 mm</t>
  </si>
  <si>
    <t>-1978319867</t>
  </si>
  <si>
    <t>Výplň kamenivem do rýh odvodňovacích žeber nebo trativodů bez zhutnění, s úpravou povrchu výplně kamenivem hrubým drceným frakce 16 až 63 mm</t>
  </si>
  <si>
    <t>49,5*(0,15+0,37)/2*(1,22-0,3) "příl. D.01.3</t>
  </si>
  <si>
    <t>46</t>
  </si>
  <si>
    <t>212755211</t>
  </si>
  <si>
    <t>Trativody z drenážních trubek plastových flexibilních D 50 mm bez lože</t>
  </si>
  <si>
    <t>674293875</t>
  </si>
  <si>
    <t>Trativody bez lože z drenážních trubek plastových flexibilních D 50 mm</t>
  </si>
  <si>
    <t>49,5"příl. D.01.3, podélný drén</t>
  </si>
  <si>
    <t>Svislé a kompletní konstrukce</t>
  </si>
  <si>
    <t>47</t>
  </si>
  <si>
    <t>321213345</t>
  </si>
  <si>
    <t>Zdivo nadzákladové z lomového kamene vodních staveb obkladní s vyspárováním</t>
  </si>
  <si>
    <t>-1315958533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</si>
  <si>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</si>
  <si>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15,1 "příl. D.01.4</t>
  </si>
  <si>
    <t>48</t>
  </si>
  <si>
    <t>321321115R</t>
  </si>
  <si>
    <t>Konstrukce vodních staveb ze ŽB mrazuvzdorného tř. C 25/30 XF3</t>
  </si>
  <si>
    <t>42834097</t>
  </si>
  <si>
    <t>Konstrukce z betonu vodních staveb přehrad, jezů a plavebních komor, spodní stavby vodních elektráren, jader přehrad, odběrných věží a výpustných zařízení, opěrných zdí, šachet, šachtic a ostatních konstrukcí železového pro prostředí s mrazovými cykly tř. C 25/30 XF3</t>
  </si>
  <si>
    <t>52,70 "příl. D.01.4</t>
  </si>
  <si>
    <t>49</t>
  </si>
  <si>
    <t>321351010</t>
  </si>
  <si>
    <t>Bednění konstrukcí vodních staveb rovinné - zřízení</t>
  </si>
  <si>
    <t>-616593044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</si>
  <si>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</si>
  <si>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49,48*(1,22-0,2) "příl. D.01.3 a příl. D.01.6, rub zdi</t>
  </si>
  <si>
    <t>6*1,22*(0,3+0,4)/2 "příloha D.01.5, dilatační spáry</t>
  </si>
  <si>
    <t>50</t>
  </si>
  <si>
    <t>321352010</t>
  </si>
  <si>
    <t>Bednění konstrukcí vodních staveb rovinné - odstranění</t>
  </si>
  <si>
    <t>-1532526545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</si>
  <si>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</si>
  <si>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53,032 "dle pol. zřízení</t>
  </si>
  <si>
    <t>51</t>
  </si>
  <si>
    <t>321361101</t>
  </si>
  <si>
    <t>Výztuž železobetonových konstrukcí vodních staveb z oceli 10 216 D do 12 mm</t>
  </si>
  <si>
    <t>t</t>
  </si>
  <si>
    <t>-1974204589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</si>
  <si>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10 216 (E)</t>
  </si>
  <si>
    <t>(146,54+508,95)*0,001 "příl. D.01.6</t>
  </si>
  <si>
    <t>52</t>
  </si>
  <si>
    <t>321368211</t>
  </si>
  <si>
    <t>Výztuž železobetonových konstrukcí vodních staveb ze svařovaných sítí</t>
  </si>
  <si>
    <t>394649615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</si>
  <si>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</si>
  <si>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(71,28+426,6)*0,001 "příl. D.01.6</t>
  </si>
  <si>
    <t>53</t>
  </si>
  <si>
    <t>334313117</t>
  </si>
  <si>
    <t>Mostní opěry z betonu prostého C 25/30</t>
  </si>
  <si>
    <t>1918194453</t>
  </si>
  <si>
    <t>Mostní opěry z prostého betonu C 25/30</t>
  </si>
  <si>
    <t>1,0*0,5*1,8" opěra lávky LB,  příl. C.2.1</t>
  </si>
  <si>
    <t>54</t>
  </si>
  <si>
    <t>334351111</t>
  </si>
  <si>
    <t>Bednění systémové mostních opěr a úložných prahů z překližek pro prostý beton - zřízení</t>
  </si>
  <si>
    <t>1901671603</t>
  </si>
  <si>
    <t>Bednění mostních opěr a úložných prahů ze systémového bednění zřízení z překližek, pro prostý beton</t>
  </si>
  <si>
    <t>2*(1,0+0,5)*1,8" opěra lávky na LB, příl. C.2.1</t>
  </si>
  <si>
    <t>55</t>
  </si>
  <si>
    <t>334351211</t>
  </si>
  <si>
    <t>Bednění systémové mostních opěr a úložných prahů z překližek - odstranění</t>
  </si>
  <si>
    <t>72923577</t>
  </si>
  <si>
    <t>Bednění mostních opěr a úložných prahů ze systémového bednění odstranění z překližek</t>
  </si>
  <si>
    <t>5,400"dle pol. zřízení</t>
  </si>
  <si>
    <t>56</t>
  </si>
  <si>
    <t>334791111</t>
  </si>
  <si>
    <t>Prostup v betonových zdech z plastových trub DN do 50</t>
  </si>
  <si>
    <t>-1433518498</t>
  </si>
  <si>
    <t>Prostup v betonových zdech z plastových trub průměru do DN 50</t>
  </si>
  <si>
    <t>19*0,8 " odvodnění rubu zdi, příl. D. 01.5</t>
  </si>
  <si>
    <t>57</t>
  </si>
  <si>
    <t>338171111</t>
  </si>
  <si>
    <t>Osazování sloupků a vzpěr plotových ocelových v 2,00 m se zalitím MC</t>
  </si>
  <si>
    <t>1027217375</t>
  </si>
  <si>
    <t>Osazování sloupků a vzpěr plotových ocelových trubkových nebo profilovaných výšky do 2,00 m se zalitím cementovou maltou do vynechaných otvorů</t>
  </si>
  <si>
    <t>4+5+7 "příl. C.2.1</t>
  </si>
  <si>
    <t>58</t>
  </si>
  <si>
    <t>338171113</t>
  </si>
  <si>
    <t>Osazování sloupků a vzpěr plotových ocelových v 2,00 m se zabetonováním</t>
  </si>
  <si>
    <t>488761321</t>
  </si>
  <si>
    <t>Osazování sloupků a vzpěr plotových ocelových trubkových nebo profilovaných výšky do 2,00 m se zabetonováním (tř. C 25/30) do 0,08 m3 do připravených jamek</t>
  </si>
  <si>
    <t>3+1 "příl. C.2.1</t>
  </si>
  <si>
    <t>59</t>
  </si>
  <si>
    <t>553422530</t>
  </si>
  <si>
    <t>sloupek plotový průběžný pozinkovaný a komaxitový 2100/38x1,5 mm</t>
  </si>
  <si>
    <t>2005796704</t>
  </si>
  <si>
    <t>Příslušenství stavební kovové sloupky plotové pozinkované a komaxitové průběžný  38x1,5 mm včetně čepičky, úchytek 2100 mm</t>
  </si>
  <si>
    <t>16+4</t>
  </si>
  <si>
    <t>60</t>
  </si>
  <si>
    <t>348401130</t>
  </si>
  <si>
    <t>Osazení oplocení ze strojového pletiva s napínacími dráty výšky do 2,0 m do 15° sklonu svahu</t>
  </si>
  <si>
    <t>1963452312</t>
  </si>
  <si>
    <t>Osazení oplocení ze strojového pletiva s napínacími dráty do 15 st. sklonu svahu, výšky přes 1,6 do 2,0 m</t>
  </si>
  <si>
    <t>6,0+2,0 "z rozebraného pletiva</t>
  </si>
  <si>
    <t>Vodorovné konstrukce</t>
  </si>
  <si>
    <t>61</t>
  </si>
  <si>
    <t>451577877</t>
  </si>
  <si>
    <t>Podklad nebo lože pod dlažbu vodorovný nebo do sklonu 1:5 ze štěrkopísku tl do 100 mm</t>
  </si>
  <si>
    <t>-1069418293</t>
  </si>
  <si>
    <t>Podklad nebo lože pod dlažbu (přídlažbu) v ploše vodorovné nebo ve sklonu do 1:5, tloušťky od 30 do 100 mm ze štěrkopísku</t>
  </si>
  <si>
    <t>15,0 "pod dlažbu na PB u čp. 188</t>
  </si>
  <si>
    <t>62</t>
  </si>
  <si>
    <t>452318510</t>
  </si>
  <si>
    <t>Zajišťovací práh z betonu prostého se zvýšenými nároky na prostředí</t>
  </si>
  <si>
    <t>-834816507</t>
  </si>
  <si>
    <t>Zajišťovací práh z betonu prostého se zvýšenými nároky na prostředí na dně a ve svahu melioračních kanálů s patkami nebo bez patek</t>
  </si>
  <si>
    <t>4,14 "příloha D.01.7 (beton C25/30)</t>
  </si>
  <si>
    <t>63</t>
  </si>
  <si>
    <t>457311114</t>
  </si>
  <si>
    <t>Vyrovnávací nebo spádový beton C 12/15 včetně úpravy povrchu</t>
  </si>
  <si>
    <t>-1347329668</t>
  </si>
  <si>
    <t>Vyrovnávací nebo spádový beton včetně úpravy povrchu C 12/15</t>
  </si>
  <si>
    <t>4,9 "příl. D.01.4</t>
  </si>
  <si>
    <t>64</t>
  </si>
  <si>
    <t>457311191</t>
  </si>
  <si>
    <t>Příplatek k vyrovnávacímu nebo spádovému betonu za rovinnost</t>
  </si>
  <si>
    <t>1489294649</t>
  </si>
  <si>
    <t>Vyrovnávací nebo spádový beton včetně úpravy povrchu Příplatek k ceně za rovinnost</t>
  </si>
  <si>
    <t>4,900/0,1</t>
  </si>
  <si>
    <t>65</t>
  </si>
  <si>
    <t>462511370</t>
  </si>
  <si>
    <t>Zához z lomového kamene bez proštěrkování z terénu hmotnost nad 200 do 500 kg</t>
  </si>
  <si>
    <t>884393491</t>
  </si>
  <si>
    <t>1,83 "příl. D.01.7 u zajišťovacích prahů</t>
  </si>
  <si>
    <t>66</t>
  </si>
  <si>
    <t>462519003</t>
  </si>
  <si>
    <t>Příplatek za urovnání ploch záhozu z lomového kamene hmotnost nad 200 do 500 kg</t>
  </si>
  <si>
    <t>53269616</t>
  </si>
  <si>
    <t>1,83/0,5</t>
  </si>
  <si>
    <t>67</t>
  </si>
  <si>
    <t>463212121</t>
  </si>
  <si>
    <t>Rovnanina z lomového kamene s vyklínováním spár těženým kamenivem</t>
  </si>
  <si>
    <t>626025212</t>
  </si>
  <si>
    <t>Rovnanina z lomového kamene upraveného, tříděného jakékoliv tloušťky rovnaniny s vyplněním spár a dutin těženým kamenivem</t>
  </si>
  <si>
    <t>39,0 "příl. D.01.4</t>
  </si>
  <si>
    <t>-45,85*0,25 " 25% z rozebraných konstrukcí , odečet pro pol. kamenná rovnanina (z výskytu)</t>
  </si>
  <si>
    <t>68</t>
  </si>
  <si>
    <t>463212120R</t>
  </si>
  <si>
    <t>Rovnanina z lomového kamene z výskytu</t>
  </si>
  <si>
    <t>1584364907</t>
  </si>
  <si>
    <t>z ceníkové pol. byla odečtena cena za dodání kamene</t>
  </si>
  <si>
    <t>45,85*0,25 " 25% z rozebraných konstrukcí ,  kamenná rovnanina (z výskytu)</t>
  </si>
  <si>
    <t>69</t>
  </si>
  <si>
    <t>463212191</t>
  </si>
  <si>
    <t>Příplatek za vypracováni líce rovnaniny</t>
  </si>
  <si>
    <t>1653119192</t>
  </si>
  <si>
    <t>Rovnanina z lomového kamene upraveného, tříděného Příplatek k cenám za vypracování líce</t>
  </si>
  <si>
    <t>39,0/0,4</t>
  </si>
  <si>
    <t>Komunikace pozemní</t>
  </si>
  <si>
    <t>70</t>
  </si>
  <si>
    <t>596811120</t>
  </si>
  <si>
    <t>Kladení betonové dlažby komunikací pro pěší do lože z kameniva vel do 0,09 m2 plochy do 50 m2</t>
  </si>
  <si>
    <t>1021345624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</si>
  <si>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</si>
  <si>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Trubní vedení</t>
  </si>
  <si>
    <t>71</t>
  </si>
  <si>
    <t>871315221</t>
  </si>
  <si>
    <t>Kanalizační potrubí z tvrdého PVC-systém KG tuhost třídy SN8 DN150</t>
  </si>
  <si>
    <t>1684142465</t>
  </si>
  <si>
    <t>Kanalizační potrubí z tvrdého PVC systém KG v otevřeném výkopu ve sklonu do 20 %, tuhost třídy SN 8 DN 150</t>
  </si>
  <si>
    <t xml:space="preserve">5*2,0 " dle Technické zprávy </t>
  </si>
  <si>
    <t>72</t>
  </si>
  <si>
    <t>877265221</t>
  </si>
  <si>
    <t>Montáž tvarovek z tvrdého PVC-systém KG nebo z polypropylenu-systém KG 2000 dvouosé DN 100</t>
  </si>
  <si>
    <t>407173546</t>
  </si>
  <si>
    <t>Montáž tvarovek na kanalizačním potrubí z trub z plastu z tvrdého PVC systém KG nebo z polypropylenu systém KG 2000 v otevřeném výkopu dvouosých DN 100</t>
  </si>
  <si>
    <t>19  "napojení podélné drenáže na prostupy</t>
  </si>
  <si>
    <t>73</t>
  </si>
  <si>
    <t>R-004</t>
  </si>
  <si>
    <t>T-kus jednoznačný PPR D 50 mm</t>
  </si>
  <si>
    <t>-517846882</t>
  </si>
  <si>
    <t>19 "napojení podélné drenáže na prostupy</t>
  </si>
  <si>
    <t>74</t>
  </si>
  <si>
    <t>877353122</t>
  </si>
  <si>
    <t>Montáž přesuvek na potrubí z kanalizačních trub z PVC těsněných kroužkem otevřený výkop DN 200</t>
  </si>
  <si>
    <t>CS ÚRS 2014 01</t>
  </si>
  <si>
    <t>822188126</t>
  </si>
  <si>
    <t>Montáž tvarovek na potrubí z kanalizačních trub z plastu z tvrdého PVC těsněných gumovým kroužkem v otevřeném výkopu přesuvek DN 200</t>
  </si>
  <si>
    <t xml:space="preserve">5 " dle Technické zprávy </t>
  </si>
  <si>
    <t>75</t>
  </si>
  <si>
    <t>597133150</t>
  </si>
  <si>
    <t>manžeta převlečná typ 2B DN 200 průměr 240-265 šířka 150 mm tř. 240</t>
  </si>
  <si>
    <t>168732473</t>
  </si>
  <si>
    <t>tvarovky kameninové kanalizační hrdlové s integrovaným spojem převlečné manžety typ 2B, šířka 150 mm DN 200 mm   průměr   240 - 265  tř. 240</t>
  </si>
  <si>
    <t>Ostatní konstrukce a práce-bourání</t>
  </si>
  <si>
    <t>76</t>
  </si>
  <si>
    <t>931992121</t>
  </si>
  <si>
    <t>Výplň dilatačních spár z extrudovaného polystyrénu tl 20 mm</t>
  </si>
  <si>
    <t>139338588</t>
  </si>
  <si>
    <t>Výplň dilatačních spár z polystyrenu extrudovaného, tloušťky 20 mm</t>
  </si>
  <si>
    <t>6*1,22*(0,3+0,4)/2 "příloha D.01.5</t>
  </si>
  <si>
    <t>77</t>
  </si>
  <si>
    <t>931994132</t>
  </si>
  <si>
    <t>Těsnění dilatační spáry betonové konstrukce silikonovým tmelem do pl 4,0 cm2</t>
  </si>
  <si>
    <t>707936314</t>
  </si>
  <si>
    <t>Těsnění spáry betonové konstrukce pásy, profily, tmely tmelem silikonovým spáry dilatační do 4,0 cm2</t>
  </si>
  <si>
    <t>6*1,22 "příloha D.01.5</t>
  </si>
  <si>
    <t>78</t>
  </si>
  <si>
    <t>961041211</t>
  </si>
  <si>
    <t>Bourání mostních základů z betonu prostého</t>
  </si>
  <si>
    <t>1641601002</t>
  </si>
  <si>
    <t>Bourání mostních konstrukcí základů z prostého betonu</t>
  </si>
  <si>
    <t>2,4*1,6*0,6*2</t>
  </si>
  <si>
    <t>79</t>
  </si>
  <si>
    <t>963051111</t>
  </si>
  <si>
    <t>Bourání mostní nosné konstrukce z ŽB</t>
  </si>
  <si>
    <t>2008074801</t>
  </si>
  <si>
    <t>Bourání mostních konstrukcí nosných konstrukcí ze železového betonu</t>
  </si>
  <si>
    <t>3,5*2,4*0,25</t>
  </si>
  <si>
    <t>80</t>
  </si>
  <si>
    <t>963071112</t>
  </si>
  <si>
    <t>Demontáž ocelových prvků mostů šroubovaných nebo svařovaných přes 100 kg</t>
  </si>
  <si>
    <t>1024151828</t>
  </si>
  <si>
    <t>Demontáž ocelových prvků mostních konstrukcí ztužidel, sedel pro centrické uložení mostnic, stoliček, diagonál, svislic, styčníkových plechů, chodníkových konzol, podlahových nosníků, kabelových žlabů a ostatních drobných prvků šroubovaných nebo svařovaných, hmotnosti přes 100 kg</t>
  </si>
  <si>
    <t>70*2,2*3,77 "mostovka z trubek</t>
  </si>
  <si>
    <t>2*3,5*36,2</t>
  </si>
  <si>
    <t>81</t>
  </si>
  <si>
    <t>966003812</t>
  </si>
  <si>
    <t>Rozebrání oplocení s příčníky a dřevěnými sloupky z půlené tyčoviny</t>
  </si>
  <si>
    <t>-891352069</t>
  </si>
  <si>
    <t>Rozebrání dřevěného oplocení se sloupky osové vzdálenosti do 4,00 m, výšky do 2,50 m, osazených do hloubky 1,00 m s příčníky a dřevěnými sloupky z tyčoviny půlené</t>
  </si>
  <si>
    <t>12,0+8,0+16,0"příl. C.2.1</t>
  </si>
  <si>
    <t>82</t>
  </si>
  <si>
    <t>966071822</t>
  </si>
  <si>
    <t>Rozebrání drátěného pletiva se čtvercovými oky výšky do 2,0 m</t>
  </si>
  <si>
    <t>1497108348</t>
  </si>
  <si>
    <t>Rozebrání oplocení z pletiva drátěného se čtvercovými oky, výšky přes 1,6 do 2,0 m</t>
  </si>
  <si>
    <t>6,0+2,0 " příl. C.2.1</t>
  </si>
  <si>
    <t>997</t>
  </si>
  <si>
    <t>Přesun sutě</t>
  </si>
  <si>
    <t>84</t>
  </si>
  <si>
    <t>997210000R</t>
  </si>
  <si>
    <t>Likvidace sut podle platné legislativy</t>
  </si>
  <si>
    <t>2146699644</t>
  </si>
  <si>
    <t>21,476 "suť z vybouraných mostů</t>
  </si>
  <si>
    <t>998</t>
  </si>
  <si>
    <t>Přesun hmot</t>
  </si>
  <si>
    <t>88</t>
  </si>
  <si>
    <t>998332011</t>
  </si>
  <si>
    <t>Přesun hmot pro úpravy vodních toků a kanály</t>
  </si>
  <si>
    <t>-1652566826</t>
  </si>
  <si>
    <t>Přesun hmot pro úpravy vodních toků a kanály, hráze rybníků apod. dopravní vzdálenost do 500 m</t>
  </si>
  <si>
    <t>PSV</t>
  </si>
  <si>
    <t>Práce a dodávky PSV</t>
  </si>
  <si>
    <t>711</t>
  </si>
  <si>
    <t>Izolace proti vodě, vlhkosti a plynům</t>
  </si>
  <si>
    <t>89</t>
  </si>
  <si>
    <t>711161303</t>
  </si>
  <si>
    <t>Izolace proti zemní vlhkosti stěn foliemi nopovými pro běžné podmínky  tl. 0,4 mm šířky 1,5 m</t>
  </si>
  <si>
    <t>CS ÚRS 2016 01</t>
  </si>
  <si>
    <t>2095275783</t>
  </si>
  <si>
    <t>Izolace proti zemní vlhkosti nopovými foliemi FONDALINE základů nebo stěn pro běžné podmínky tloušťky 0,4 mm, šířky 1,5 m</t>
  </si>
  <si>
    <t>49,5*(1,22-0,3) "příl. D.01.5</t>
  </si>
  <si>
    <t>90</t>
  </si>
  <si>
    <t>711767278</t>
  </si>
  <si>
    <t>Izolace proti vodě opracování trubních prostupů folie s dotmelením na přírubu průměru do 200 mm</t>
  </si>
  <si>
    <t>1014145147</t>
  </si>
  <si>
    <t>Provedení detailů fóliemi opracování trubních prostupů na pevnou a volnou přírubu s dotěsněním tmelem, průměru do 200 mm</t>
  </si>
  <si>
    <t>19 "prostupy příčné drenáže</t>
  </si>
  <si>
    <t>5 "prostupy výústění dešťové kanalizace</t>
  </si>
  <si>
    <t>91</t>
  </si>
  <si>
    <t>998711101</t>
  </si>
  <si>
    <t>Přesun hmot tonážní pro izolace proti vodě, vlhkosti a plynům v objektech výšky do 6 m</t>
  </si>
  <si>
    <t>-996386589</t>
  </si>
  <si>
    <t>Přesun hmot pro izolace proti vodě, vlhkosti a plynům stanovený z hmotnosti přesunovaného materiálu vodorovná dopravní vzdálenost do 50 m v objektech výšky do 6 m</t>
  </si>
  <si>
    <t>2 - SO 02 Opevnění  u č.p. 128 a 181</t>
  </si>
  <si>
    <t>111203201</t>
  </si>
  <si>
    <t>Odstranění křovin a stromů s ponecháním kořenů z plochy do 1000 m2</t>
  </si>
  <si>
    <t>-1835055445</t>
  </si>
  <si>
    <t>Odstranění křovin a stromů s ponecháním kořenů průměru kmene do 100 mm, při jakémkoliv sklonu terénu mimo LTM, při celkové ploše do 1 000 m2</t>
  </si>
  <si>
    <t>13*4,0 "výmladky na pařezech</t>
  </si>
  <si>
    <t>Likvidace dřevní hmoty z ořezaných větví stromů a keřů podle platné legisletivy</t>
  </si>
  <si>
    <t>390189614</t>
  </si>
  <si>
    <t>52*0,01+12*0,009</t>
  </si>
  <si>
    <t>1718333744</t>
  </si>
  <si>
    <t>2+5+5 "příl.C.2.2 (výmladky)</t>
  </si>
  <si>
    <t>-1417913286</t>
  </si>
  <si>
    <t>16+3  "dle  TZ a příl. C.2.2</t>
  </si>
  <si>
    <t>113106123</t>
  </si>
  <si>
    <t>Rozebrání dlažeb komunikací pro pěší ze zámkových dlaždic</t>
  </si>
  <si>
    <t>229836353</t>
  </si>
  <si>
    <t>30,0 "dlažba u čp. 181</t>
  </si>
  <si>
    <t>-740788226</t>
  </si>
  <si>
    <t>(97,8+99,5)*0,5 "příl. D.01.4, 50% z celkového množství</t>
  </si>
  <si>
    <t>-870205101</t>
  </si>
  <si>
    <t>98,65*0,25 " 25% z třídění kamene</t>
  </si>
  <si>
    <t>-1574779809</t>
  </si>
  <si>
    <t>98,65 " dle pol. rozebrání (konstrukcí) na sucho</t>
  </si>
  <si>
    <t>1615587151</t>
  </si>
  <si>
    <t>24,663 " z pol. očištění lom. kamene</t>
  </si>
  <si>
    <t>-1890990708</t>
  </si>
  <si>
    <t>24,663 "dle pol. čištění lom. kam.</t>
  </si>
  <si>
    <t>1164595581</t>
  </si>
  <si>
    <t>115,0+8*2,0</t>
  </si>
  <si>
    <t>616712236</t>
  </si>
  <si>
    <t>8*5*24</t>
  </si>
  <si>
    <t>-518060050</t>
  </si>
  <si>
    <t>8*5</t>
  </si>
  <si>
    <t>1762996969</t>
  </si>
  <si>
    <t>167,5*0,1 " z příl. D.02.4</t>
  </si>
  <si>
    <t>397202471</t>
  </si>
  <si>
    <t>3,825 "odstranění hrázek (jímek)</t>
  </si>
  <si>
    <t>219,5 "příl. D.02.4</t>
  </si>
  <si>
    <t>-98,65 "odečet stávajícího opevnění, z pol. rozebrání konstrukcí</t>
  </si>
  <si>
    <t>-1925989871</t>
  </si>
  <si>
    <t>5,03"příl. D.02.8 , pro příčné prahy</t>
  </si>
  <si>
    <t>-571080580</t>
  </si>
  <si>
    <t>5,03*0,3 "lepivost 30%</t>
  </si>
  <si>
    <t>132201202</t>
  </si>
  <si>
    <t>Hloubení rýh š do 2000 mm v hornině tř. 3 objemu do 1000 m3</t>
  </si>
  <si>
    <t>1905630160</t>
  </si>
  <si>
    <t>106,8 "příl. D.02.4, pro základy zdí a patky rovnaniny</t>
  </si>
  <si>
    <t>-1881740666</t>
  </si>
  <si>
    <t>106,8*0,3 "lepivost 30%</t>
  </si>
  <si>
    <t>-1401421731</t>
  </si>
  <si>
    <t>8*0,3*0,3*0,6 "čerpací šachty</t>
  </si>
  <si>
    <t>-1142943970</t>
  </si>
  <si>
    <t>79,22*(1,15-0,2) "za LB zdí, příl. D.02.7</t>
  </si>
  <si>
    <t>23,38*(0,9-0,2) "za PB zdí, příl. D.02.7</t>
  </si>
  <si>
    <t>-1339778096</t>
  </si>
  <si>
    <t>91,625 "z pol. zřízení</t>
  </si>
  <si>
    <t>-773918387</t>
  </si>
  <si>
    <t>(10,0+6,0)*2,0*3,5" u čp. 181 a 128</t>
  </si>
  <si>
    <t>-355832227</t>
  </si>
  <si>
    <t>112,0 "dle pol. zřízení</t>
  </si>
  <si>
    <t>1585808572</t>
  </si>
  <si>
    <t>5,03+106,8*0,50 "z rýh</t>
  </si>
  <si>
    <t>-1194786704</t>
  </si>
  <si>
    <t>2*(124,7-21,155) "příl. D.02.4., pro zásyp za rubem zdi na meziskládku a zpět</t>
  </si>
  <si>
    <t>Likvidace dřevní hmoty z pařezů do 500 mm podle platné legislativy</t>
  </si>
  <si>
    <t>228614920</t>
  </si>
  <si>
    <t>19 "dle pol. odstranění pařezů do 500 mm</t>
  </si>
  <si>
    <t>162700000R</t>
  </si>
  <si>
    <t>-1654381851</t>
  </si>
  <si>
    <t>120,85+5,03+106,8-(124,7-21,155) "přebytečná zemina na skládku</t>
  </si>
  <si>
    <t>31</t>
  </si>
  <si>
    <t>1887005354</t>
  </si>
  <si>
    <t>98,65*0,75 "dle pol. rozebrání konstrukcí, z toho 75%</t>
  </si>
  <si>
    <t>33</t>
  </si>
  <si>
    <t>167101102</t>
  </si>
  <si>
    <t>Nakládání výkopku z hornin tř. 1 až 4 přes 100 m3</t>
  </si>
  <si>
    <t>-924994290</t>
  </si>
  <si>
    <t>124,7-21,155  "příl. D.02.4, z meziskl. pro zásyp za rubem zdi a rovnaniny</t>
  </si>
  <si>
    <t>-1294704144</t>
  </si>
  <si>
    <t>9*1,7*(0,7+0,3)/2*0,5 "9 příčných hrázek (jímek)</t>
  </si>
  <si>
    <t>-1167580456</t>
  </si>
  <si>
    <t>124,70-21,155 "příl. D.02.4, za rubem zdi a rovnaniny</t>
  </si>
  <si>
    <t>0,432 "zásyp odvoňovacích šachet</t>
  </si>
  <si>
    <t>1704210966</t>
  </si>
  <si>
    <t>28,0*4,0 "příjezd</t>
  </si>
  <si>
    <t>115,0*4,0 "manipulační pruh (staveniště)</t>
  </si>
  <si>
    <t>38</t>
  </si>
  <si>
    <t>800637278</t>
  </si>
  <si>
    <t>167,5 "příl. D.02.4</t>
  </si>
  <si>
    <t>-887765265</t>
  </si>
  <si>
    <t>-1436568316</t>
  </si>
  <si>
    <t>739,5*0,015 'Přepočtené koeficientem množství</t>
  </si>
  <si>
    <t>1443098327</t>
  </si>
  <si>
    <t>167,5"příl. D.02.4</t>
  </si>
  <si>
    <t>-1585832276</t>
  </si>
  <si>
    <t>79,22*(0,15+0,37)/2*(1,15-0,3) "příl. D.02.3, LB zeď</t>
  </si>
  <si>
    <t>23,38*(0,15+0,37)/2*(0,9-0,3) "příl. D.02.3,  PB zeď</t>
  </si>
  <si>
    <t>268366979</t>
  </si>
  <si>
    <t>79,22+23,38 " příl. D.02.3, podélný drén</t>
  </si>
  <si>
    <t>-1472279169</t>
  </si>
  <si>
    <t>42,7 "příl. D.02.4</t>
  </si>
  <si>
    <t>680172069</t>
  </si>
  <si>
    <t>99,50 "příl. D.02.4</t>
  </si>
  <si>
    <t>422871951</t>
  </si>
  <si>
    <t>79,22*(1,15-0,2) "příl. D.02.3 a příl. D.02.7, rub LB zdi</t>
  </si>
  <si>
    <t>23,38*(0,9-0,2) "příl. D.02.3 a příl. D.02.7, rub PB zdi</t>
  </si>
  <si>
    <t>10*1,15*(0,3+0,4)/2 "příloha D.02.5, dilatační spáry, LB zeď</t>
  </si>
  <si>
    <t>3*0,9*(0,3+0,4)/2 "příloha D.02.6, dilatační spáry, PB zeď</t>
  </si>
  <si>
    <t>583620965</t>
  </si>
  <si>
    <t>96,595 "dle pol. zřízení</t>
  </si>
  <si>
    <t>-969285382</t>
  </si>
  <si>
    <t>(225,76+749,56)*0,001 "příl. D.02.7, LB zeď</t>
  </si>
  <si>
    <t>(69,23+206,96)*0,001 "příl. D.02.7, PB zeď</t>
  </si>
  <si>
    <t>1066304778</t>
  </si>
  <si>
    <t>(106,92+616,20)*0,001 "příl. D.02.7, LB zeď</t>
  </si>
  <si>
    <t>(35,64+142,20)*0,001 "příl. D.02.7, PB zeď</t>
  </si>
  <si>
    <t>-1463573057</t>
  </si>
  <si>
    <t>23*0,8 " odvodnění rubu zdi, příl. D.02.5, LB zeď</t>
  </si>
  <si>
    <t>8*0,8 " odvodnění rubu zdi, příl. D.02.6, PB zeď</t>
  </si>
  <si>
    <t>2,0 "vyústění dešťové kanalizace</t>
  </si>
  <si>
    <t>-1179656083</t>
  </si>
  <si>
    <t>6+8 "příl. C.2.2, na zdech</t>
  </si>
  <si>
    <t>1739702483</t>
  </si>
  <si>
    <t>4+3 "příl. C.2.2</t>
  </si>
  <si>
    <t>768564303</t>
  </si>
  <si>
    <t>14+7</t>
  </si>
  <si>
    <t>348171120</t>
  </si>
  <si>
    <t>Osazení rámového oplocení výšky do 1,5 m ve sklonu svahu do 15°</t>
  </si>
  <si>
    <t>-2068352494</t>
  </si>
  <si>
    <t>Osazení oplocení z dílců kovových rámových, na ocelové sloupky do 15 st. sklonu svahu, výšky přes 1,0 do 1,5 m</t>
  </si>
  <si>
    <t>13,0+6,0</t>
  </si>
  <si>
    <t>348181110</t>
  </si>
  <si>
    <t>Osazení oplocení z dílců na předem osazené sloupky</t>
  </si>
  <si>
    <t>-431555510</t>
  </si>
  <si>
    <t>Osazení oplocení z dílců dřevěných na předem osazené sloupky</t>
  </si>
  <si>
    <t>(8,0+14,0+21,0)*1,8</t>
  </si>
  <si>
    <t>612311020</t>
  </si>
  <si>
    <t>plot dřevený typ KLASIK plotový díl 200 x 140 cm, bez impregnace</t>
  </si>
  <si>
    <t>605695389</t>
  </si>
  <si>
    <t>Dílce dřevěné dřevený plot typ KLASIK plotový díl (š x v), bez impregnace 200 x 140 cm</t>
  </si>
  <si>
    <t>475609428</t>
  </si>
  <si>
    <t>5,0</t>
  </si>
  <si>
    <t>905631086</t>
  </si>
  <si>
    <t>30,0 "pod dlažbu u čp. 181</t>
  </si>
  <si>
    <t>-625028940</t>
  </si>
  <si>
    <t>5,03 "příloha D.02.8 (beton C25/30)</t>
  </si>
  <si>
    <t>-1607336283</t>
  </si>
  <si>
    <t>10,0 "příl. D.02.4</t>
  </si>
  <si>
    <t>1460451665</t>
  </si>
  <si>
    <t>10,0/0,1</t>
  </si>
  <si>
    <t>-1758577004</t>
  </si>
  <si>
    <t>1,32 "příl. D.02.8 u zajišťovacích prahů</t>
  </si>
  <si>
    <t>2048649525</t>
  </si>
  <si>
    <t>1,32/0,5</t>
  </si>
  <si>
    <t>-82647265</t>
  </si>
  <si>
    <t>98,65*0,25 " 25% z rozebraných konstrukcí ,  kamenná rovnanina (z výskytu)</t>
  </si>
  <si>
    <t>-86810417</t>
  </si>
  <si>
    <t>97,8 "příl. D.02.4</t>
  </si>
  <si>
    <t>-98,65*0,25 " 25% z rozebraných konstrukcí , odečet pro pol. kamenná rovnanina (z výskytu)</t>
  </si>
  <si>
    <t>2143577671</t>
  </si>
  <si>
    <t>97,8/0,4</t>
  </si>
  <si>
    <t>463451114</t>
  </si>
  <si>
    <t>Prolití kamenné rovnaniny maltou MC 25</t>
  </si>
  <si>
    <t>727456766</t>
  </si>
  <si>
    <t>Prolití konstrukce z kamene rovnaniny cementovou maltou MC-25</t>
  </si>
  <si>
    <t>3*1,25*0,3 "prolití rovnaniny u výústí</t>
  </si>
  <si>
    <t>-2003596017</t>
  </si>
  <si>
    <t>-59357469</t>
  </si>
  <si>
    <t>2*2,0 " dle Technické zprávy , ve zdech</t>
  </si>
  <si>
    <t>3*2,0 " dle Technické zprávy , v rovnanině</t>
  </si>
  <si>
    <t>303167016</t>
  </si>
  <si>
    <t>23+8  "napojení podélné drenáže na prostupy</t>
  </si>
  <si>
    <t>-1423426043</t>
  </si>
  <si>
    <t>23+8 "napojení podélné drenáže na prostupy</t>
  </si>
  <si>
    <t>32712083</t>
  </si>
  <si>
    <t>-531759855</t>
  </si>
  <si>
    <t>824087619</t>
  </si>
  <si>
    <t>23*1,15*(0,3+0,4)/2 "příloha D.02.5, LB zeď</t>
  </si>
  <si>
    <t>8*0,9*(0,3+0,4)/2 "příloha D.02.6,PB zeď</t>
  </si>
  <si>
    <t>943261463</t>
  </si>
  <si>
    <t>23*1,15 "příloha D.02.5, LB zeď</t>
  </si>
  <si>
    <t>8*0,9 "příloha D.02.6,PB zeď</t>
  </si>
  <si>
    <t>1339207767</t>
  </si>
  <si>
    <t>8,0+14,0+21,0 "příl. C.2.2</t>
  </si>
  <si>
    <t>966072811</t>
  </si>
  <si>
    <t>Rozebrání rámového oplocení na ocelové sloupky výšky do 2m</t>
  </si>
  <si>
    <t>1171563759</t>
  </si>
  <si>
    <t>6,0+13,0 " příl. C.2.2</t>
  </si>
  <si>
    <t>975000000R</t>
  </si>
  <si>
    <t>Podchycení sloupu el. vedení</t>
  </si>
  <si>
    <t>-1351224585</t>
  </si>
  <si>
    <t>-1266435944</t>
  </si>
  <si>
    <t>-1912510339</t>
  </si>
  <si>
    <t>79,22*(1,15-0,3) "příl. D.02.5, LB zeď</t>
  </si>
  <si>
    <t>23,38*(0,9-0,3) "příl. D.02.6, PB zeď</t>
  </si>
  <si>
    <t>83</t>
  </si>
  <si>
    <t>-284617367</t>
  </si>
  <si>
    <t>23+8 "prostupy příčné drenáže</t>
  </si>
  <si>
    <t>1+2 "prostupy výústění dešťové kanalizace</t>
  </si>
  <si>
    <t>1767589553</t>
  </si>
  <si>
    <t>3 - VON Vedlejší a ostatní náklady</t>
  </si>
  <si>
    <t xml:space="preserve">    9 - Ostatní konstrukce a práce, bourání</t>
  </si>
  <si>
    <t>VRN - Vedlejší rozpočtové náklady</t>
  </si>
  <si>
    <t xml:space="preserve">    VRN1 - Vedlejší a ostatní rozpočtové náklady</t>
  </si>
  <si>
    <t xml:space="preserve">    VRN2 - Projektová dokumentace - ostatní náklady</t>
  </si>
  <si>
    <t xml:space="preserve">    VRN3 - Geodetické práce a vytýčení - ostatní náklady</t>
  </si>
  <si>
    <t xml:space="preserve">    VRN9 - Ostatní náklady</t>
  </si>
  <si>
    <t>Ostatní konstrukce a práce, bourání</t>
  </si>
  <si>
    <t>938909311</t>
  </si>
  <si>
    <t>Čištění vozovek metením strojně podkladu nebo krytu betonového nebo živičného</t>
  </si>
  <si>
    <t>633256306</t>
  </si>
  <si>
    <t>(100,0+100,0)*2,5*30 " dle potřeby (v závislosti na počasí)</t>
  </si>
  <si>
    <t>Vedlejší rozpočtové náklady</t>
  </si>
  <si>
    <t>VRN1</t>
  </si>
  <si>
    <t>Vedlejší a ostatní rozpočtové náklady</t>
  </si>
  <si>
    <t>011</t>
  </si>
  <si>
    <t>Zajištění kompletního zařízení staveniště a jeho přípojení na inž. sítě</t>
  </si>
  <si>
    <t>soubor</t>
  </si>
  <si>
    <t>1024</t>
  </si>
  <si>
    <t>1416330896</t>
  </si>
  <si>
    <t>Zajištění kompletního zařízení staveniště a jeho připojení na sítě.</t>
  </si>
  <si>
    <t>Zajištění kompletního zařízení stavenišrě a jeho přípojení na sítě</t>
  </si>
  <si>
    <t>zajištění místnosti pro TDI v ZS vč. jejího vybavení</t>
  </si>
  <si>
    <t>zajištění ohlášení všech staveb zařízení staveniště dle §104 odst. (2) zákona č. 183/2006 Sb.</t>
  </si>
  <si>
    <t>zajištění oplocení prostoru ZS, jeho napojení na inž. sítě</t>
  </si>
  <si>
    <t>zajištění následné likvidace všech objektů ZS včetně připojení na sítě</t>
  </si>
  <si>
    <t>zajištění zřízení a odstranění dočasných komunikací, sjezdů a nájezdů pro realizaci stavby</t>
  </si>
  <si>
    <t>zajištění ostrahy stavby a staveniště po dobu realizace stavby</t>
  </si>
  <si>
    <t>zajištění podmínek pro použití přístupových komunikací dotčených stavbou s příslušnými vlastníky či správci a zajištění jejich splnění</t>
  </si>
  <si>
    <t>zřízení čisticích zón před výjezdem z obvodu staveniště</t>
  </si>
  <si>
    <t>provedení takových opatření, aby plochy obvodu staveniště nebyly znečištěny ropnými látkami a jinými podobnými produkty</t>
  </si>
  <si>
    <t>provedení takových opatření, aby nebyly překročeny limity prašnosti a hlučnosti dané obecně závaznou vyhláškou</t>
  </si>
  <si>
    <t>zajištění péče o nepředané objekty a konstrukce stavby, jejich ošetřování a zimní opatření</t>
  </si>
  <si>
    <t>zajištění ochrany veškeré zeleně v prostoru staveniště a v jeho bezprostřední blízkosti pro poškození během realizace stavby</t>
  </si>
  <si>
    <t>0112</t>
  </si>
  <si>
    <t>Zajištění obnovy asfaltové komunikace</t>
  </si>
  <si>
    <t>1246264934</t>
  </si>
  <si>
    <t>pasport komunikace včetně fotodokumentace</t>
  </si>
  <si>
    <t>obnova stávající příjezdové komunikace a parkoviště při jejich případném porušení</t>
  </si>
  <si>
    <t>po dokončení stavby protokolární předání zástupci obce</t>
  </si>
  <si>
    <t>VRN2</t>
  </si>
  <si>
    <t>Projektová dokumentace - ostatní náklady</t>
  </si>
  <si>
    <t>0210</t>
  </si>
  <si>
    <t>Vypracování Plánu opatření pro případ havárie</t>
  </si>
  <si>
    <t>-1403222543</t>
  </si>
  <si>
    <t xml:space="preserve">Zhotovitelem vypracovaný plán opatření pro případ úniku závadných látek </t>
  </si>
  <si>
    <t>(např. ropné produkty, cementové výluhy, odpadní vody z těsnících clon, atd.)</t>
  </si>
  <si>
    <t>0221</t>
  </si>
  <si>
    <t>Zpracování povodňového plánu stavby</t>
  </si>
  <si>
    <t>1109712078</t>
  </si>
  <si>
    <t xml:space="preserve">Zpracování povodňového plánu stavby dle §71 zákona č. 254/2001 Sb. </t>
  </si>
  <si>
    <t>včetně zajištění schválení příslušnými orgány správy a Povodím Labe, státní podnik</t>
  </si>
  <si>
    <t>023</t>
  </si>
  <si>
    <t>Vypracování  projektu skutečného provedení díla</t>
  </si>
  <si>
    <t>1829013914</t>
  </si>
  <si>
    <t>VRN3</t>
  </si>
  <si>
    <t>Geodetické práce a vytýčení - ostatní náklady</t>
  </si>
  <si>
    <t>031</t>
  </si>
  <si>
    <t>Vypracování geodetického zaměření skutečného stavu</t>
  </si>
  <si>
    <t>-1648328671</t>
  </si>
  <si>
    <t>035</t>
  </si>
  <si>
    <t>Zajištění veškerých geodetických prací souvisejících s realizací díla</t>
  </si>
  <si>
    <t>1107475820</t>
  </si>
  <si>
    <t>VRN9</t>
  </si>
  <si>
    <t>037</t>
  </si>
  <si>
    <t>Zajištění písemných souhlasů dotčených vlastníků</t>
  </si>
  <si>
    <t>-1402321610</t>
  </si>
  <si>
    <t xml:space="preserve">zajištění písemných souhlasných vyjádření všech dotčených </t>
  </si>
  <si>
    <t>vlastníků a případných uživatelů všech pozemků dotčených</t>
  </si>
  <si>
    <t>stavbou s jejich konečnou úpravou po dokončení prací</t>
  </si>
  <si>
    <t>0931</t>
  </si>
  <si>
    <t>Provedení pasportizace stávajících nemovitostí</t>
  </si>
  <si>
    <t>-1291744743</t>
  </si>
  <si>
    <t>Provedení pasportizace stávajících nemovitostí (vč. pozemků)  a jejich příslušenství,</t>
  </si>
  <si>
    <t>zajištění fotodokumentace stávajícího stavu přístupových komunikací</t>
  </si>
  <si>
    <t>uvedení do pův. stavu vč. nutného plošného urovnání terénu</t>
  </si>
  <si>
    <t xml:space="preserve">protokolární předání majitelům </t>
  </si>
  <si>
    <t>094</t>
  </si>
  <si>
    <t>Zajištění vytýčení veškerých podzemních zařízení</t>
  </si>
  <si>
    <t>1823072372</t>
  </si>
  <si>
    <t xml:space="preserve">Zajištění vytýčení veškerých podzemních zařízení vč. zajištění </t>
  </si>
  <si>
    <t>095</t>
  </si>
  <si>
    <t>Zajištění šetření o veškerých podzemních sítích</t>
  </si>
  <si>
    <t>-442292329</t>
  </si>
  <si>
    <t xml:space="preserve">Zajištění šetření o veškerých podzemních sítích vč. zajištění </t>
  </si>
  <si>
    <t>nových vyjádření v případě, že před realizací pozbyly platnosti</t>
  </si>
  <si>
    <t>0992</t>
  </si>
  <si>
    <t>Odborné odlovení rybí obsádky a obojživelníků</t>
  </si>
  <si>
    <t>1210255105</t>
  </si>
  <si>
    <t>Odborné odlovení rybí obsádky z části toku dotčeného stavbou včetně zastižených jedinců střevle a mníka.</t>
  </si>
  <si>
    <t>09921</t>
  </si>
  <si>
    <t>Průběžné sledování výskytu jedinců zvláště chráněných druhů</t>
  </si>
  <si>
    <t>-1058812838</t>
  </si>
  <si>
    <t>Zajištění dopravně  inženýrských opatření</t>
  </si>
  <si>
    <t>včetně případného zajištění únikových cest nebo jejich přemístění</t>
  </si>
  <si>
    <t>0993</t>
  </si>
  <si>
    <t>-2141262989</t>
  </si>
  <si>
    <t>zajištění dopravně  inženýrských opatření,</t>
  </si>
  <si>
    <t>zřízení a likvidace dopravního značení</t>
  </si>
  <si>
    <t>vč. případné světelné signalizace</t>
  </si>
  <si>
    <t>zajištění vydání dopravně inženýrského rozhodnutí</t>
  </si>
  <si>
    <t>0994</t>
  </si>
  <si>
    <t>Zajištění veškerých předepsaných rozborů, atestů a revizí</t>
  </si>
  <si>
    <t>-337999868</t>
  </si>
  <si>
    <t>dle příslušných norem a dalších předpisů a nařízení</t>
  </si>
  <si>
    <t>platných v ČR, kterými bude prokázáno dosažení</t>
  </si>
  <si>
    <t>předepsané kvality a parametrů dokončeného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</si>
</sst>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Protection="1"/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0" fillId="0" borderId="0" xfId="0"/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95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1"/>
      <c r="AQ5" s="21"/>
      <c r="AR5" s="19"/>
      <c r="BE5" s="318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96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1"/>
      <c r="AQ6" s="21"/>
      <c r="AR6" s="19"/>
      <c r="BE6" s="319"/>
      <c r="BS6" s="16" t="s">
        <v>18</v>
      </c>
    </row>
    <row r="7" spans="1:74" ht="12" customHeight="1">
      <c r="B7" s="20"/>
      <c r="C7" s="21"/>
      <c r="D7" s="28" t="s">
        <v>19</v>
      </c>
      <c r="E7" s="21"/>
      <c r="F7" s="21"/>
      <c r="G7" s="21"/>
      <c r="H7" s="21"/>
      <c r="I7" s="21"/>
      <c r="J7" s="21"/>
      <c r="K7" s="26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21</v>
      </c>
      <c r="AL7" s="21"/>
      <c r="AM7" s="21"/>
      <c r="AN7" s="26" t="s">
        <v>22</v>
      </c>
      <c r="AO7" s="21"/>
      <c r="AP7" s="21"/>
      <c r="AQ7" s="21"/>
      <c r="AR7" s="19"/>
      <c r="BE7" s="319"/>
      <c r="BS7" s="16" t="s">
        <v>23</v>
      </c>
    </row>
    <row r="8" spans="1:74" ht="12" customHeight="1">
      <c r="B8" s="20"/>
      <c r="C8" s="21"/>
      <c r="D8" s="28" t="s">
        <v>24</v>
      </c>
      <c r="E8" s="21"/>
      <c r="F8" s="21"/>
      <c r="G8" s="21"/>
      <c r="H8" s="21"/>
      <c r="I8" s="21"/>
      <c r="J8" s="21"/>
      <c r="K8" s="26" t="s">
        <v>25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26</v>
      </c>
      <c r="AL8" s="21"/>
      <c r="AM8" s="21"/>
      <c r="AN8" s="29" t="s">
        <v>27</v>
      </c>
      <c r="AO8" s="21"/>
      <c r="AP8" s="21"/>
      <c r="AQ8" s="21"/>
      <c r="AR8" s="19"/>
      <c r="BE8" s="319"/>
      <c r="BS8" s="16" t="s">
        <v>28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19"/>
      <c r="BS9" s="16" t="s">
        <v>29</v>
      </c>
    </row>
    <row r="10" spans="1:74" ht="12" customHeight="1">
      <c r="B10" s="20"/>
      <c r="C10" s="21"/>
      <c r="D10" s="28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31</v>
      </c>
      <c r="AL10" s="21"/>
      <c r="AM10" s="21"/>
      <c r="AN10" s="26" t="s">
        <v>1</v>
      </c>
      <c r="AO10" s="21"/>
      <c r="AP10" s="21"/>
      <c r="AQ10" s="21"/>
      <c r="AR10" s="19"/>
      <c r="BE10" s="319"/>
      <c r="BS10" s="16" t="s">
        <v>18</v>
      </c>
    </row>
    <row r="11" spans="1:74" ht="18.399999999999999" customHeight="1">
      <c r="B11" s="20"/>
      <c r="C11" s="21"/>
      <c r="D11" s="21"/>
      <c r="E11" s="26" t="s">
        <v>32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33</v>
      </c>
      <c r="AL11" s="21"/>
      <c r="AM11" s="21"/>
      <c r="AN11" s="26" t="s">
        <v>1</v>
      </c>
      <c r="AO11" s="21"/>
      <c r="AP11" s="21"/>
      <c r="AQ11" s="21"/>
      <c r="AR11" s="19"/>
      <c r="BE11" s="319"/>
      <c r="BS11" s="16" t="s">
        <v>18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19"/>
      <c r="BS12" s="16" t="s">
        <v>18</v>
      </c>
    </row>
    <row r="13" spans="1:74" ht="12" customHeight="1">
      <c r="B13" s="20"/>
      <c r="C13" s="21"/>
      <c r="D13" s="28" t="s">
        <v>34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31</v>
      </c>
      <c r="AL13" s="21"/>
      <c r="AM13" s="21"/>
      <c r="AN13" s="30" t="s">
        <v>35</v>
      </c>
      <c r="AO13" s="21"/>
      <c r="AP13" s="21"/>
      <c r="AQ13" s="21"/>
      <c r="AR13" s="19"/>
      <c r="BE13" s="319"/>
      <c r="BS13" s="16" t="s">
        <v>18</v>
      </c>
    </row>
    <row r="14" spans="1:74" ht="12.75">
      <c r="B14" s="20"/>
      <c r="C14" s="21"/>
      <c r="D14" s="21"/>
      <c r="E14" s="297" t="s">
        <v>35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8" t="s">
        <v>33</v>
      </c>
      <c r="AL14" s="21"/>
      <c r="AM14" s="21"/>
      <c r="AN14" s="30" t="s">
        <v>35</v>
      </c>
      <c r="AO14" s="21"/>
      <c r="AP14" s="21"/>
      <c r="AQ14" s="21"/>
      <c r="AR14" s="19"/>
      <c r="BE14" s="319"/>
      <c r="BS14" s="16" t="s">
        <v>18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19"/>
      <c r="BS15" s="16" t="s">
        <v>4</v>
      </c>
    </row>
    <row r="16" spans="1:74" ht="12" customHeight="1">
      <c r="B16" s="20"/>
      <c r="C16" s="21"/>
      <c r="D16" s="28" t="s">
        <v>36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31</v>
      </c>
      <c r="AL16" s="21"/>
      <c r="AM16" s="21"/>
      <c r="AN16" s="26" t="s">
        <v>37</v>
      </c>
      <c r="AO16" s="21"/>
      <c r="AP16" s="21"/>
      <c r="AQ16" s="21"/>
      <c r="AR16" s="19"/>
      <c r="BE16" s="319"/>
      <c r="BS16" s="16" t="s">
        <v>4</v>
      </c>
    </row>
    <row r="17" spans="2:71" ht="18.399999999999999" customHeight="1">
      <c r="B17" s="20"/>
      <c r="C17" s="21"/>
      <c r="D17" s="21"/>
      <c r="E17" s="26" t="s">
        <v>38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33</v>
      </c>
      <c r="AL17" s="21"/>
      <c r="AM17" s="21"/>
      <c r="AN17" s="26" t="s">
        <v>39</v>
      </c>
      <c r="AO17" s="21"/>
      <c r="AP17" s="21"/>
      <c r="AQ17" s="21"/>
      <c r="AR17" s="19"/>
      <c r="BE17" s="319"/>
      <c r="BS17" s="16" t="s">
        <v>40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19"/>
      <c r="BS18" s="16" t="s">
        <v>6</v>
      </c>
    </row>
    <row r="19" spans="2:71" ht="12" customHeight="1">
      <c r="B19" s="20"/>
      <c r="C19" s="21"/>
      <c r="D19" s="28" t="s">
        <v>41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31</v>
      </c>
      <c r="AL19" s="21"/>
      <c r="AM19" s="21"/>
      <c r="AN19" s="26" t="s">
        <v>1</v>
      </c>
      <c r="AO19" s="21"/>
      <c r="AP19" s="21"/>
      <c r="AQ19" s="21"/>
      <c r="AR19" s="19"/>
      <c r="BE19" s="319"/>
      <c r="BS19" s="16" t="s">
        <v>6</v>
      </c>
    </row>
    <row r="20" spans="2:71" ht="18.399999999999999" customHeight="1">
      <c r="B20" s="20"/>
      <c r="C20" s="21"/>
      <c r="D20" s="21"/>
      <c r="E20" s="26" t="s">
        <v>42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33</v>
      </c>
      <c r="AL20" s="21"/>
      <c r="AM20" s="21"/>
      <c r="AN20" s="26" t="s">
        <v>1</v>
      </c>
      <c r="AO20" s="21"/>
      <c r="AP20" s="21"/>
      <c r="AQ20" s="21"/>
      <c r="AR20" s="19"/>
      <c r="BE20" s="319"/>
      <c r="BS20" s="16" t="s">
        <v>40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19"/>
    </row>
    <row r="22" spans="2:71" ht="12" customHeight="1">
      <c r="B22" s="20"/>
      <c r="C22" s="21"/>
      <c r="D22" s="28" t="s">
        <v>43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19"/>
    </row>
    <row r="23" spans="2:71" ht="38.25" customHeight="1">
      <c r="B23" s="20"/>
      <c r="C23" s="21"/>
      <c r="D23" s="21"/>
      <c r="E23" s="299" t="s">
        <v>44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1"/>
      <c r="AP23" s="21"/>
      <c r="AQ23" s="21"/>
      <c r="AR23" s="19"/>
      <c r="BE23" s="319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19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19"/>
    </row>
    <row r="26" spans="2:71" ht="14.45" customHeight="1">
      <c r="B26" s="20"/>
      <c r="C26" s="21"/>
      <c r="D26" s="33" t="s">
        <v>45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78">
        <f>ROUND(AG94,2)</f>
        <v>0</v>
      </c>
      <c r="AL26" s="279"/>
      <c r="AM26" s="279"/>
      <c r="AN26" s="279"/>
      <c r="AO26" s="279"/>
      <c r="AP26" s="21"/>
      <c r="AQ26" s="21"/>
      <c r="AR26" s="19"/>
      <c r="BE26" s="319"/>
    </row>
    <row r="27" spans="2:71" ht="14.45" customHeight="1">
      <c r="B27" s="20"/>
      <c r="C27" s="21"/>
      <c r="D27" s="33" t="s">
        <v>46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78">
        <f>ROUND(AG99, 2)</f>
        <v>0</v>
      </c>
      <c r="AL27" s="278"/>
      <c r="AM27" s="278"/>
      <c r="AN27" s="278"/>
      <c r="AO27" s="278"/>
      <c r="AP27" s="21"/>
      <c r="AQ27" s="21"/>
      <c r="AR27" s="19"/>
      <c r="BE27" s="319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BE28" s="319"/>
    </row>
    <row r="29" spans="2:71" s="1" customFormat="1" ht="25.9" customHeight="1">
      <c r="B29" s="34"/>
      <c r="C29" s="35"/>
      <c r="D29" s="37" t="s">
        <v>47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80">
        <f>ROUND(AK26 + AK27, 2)</f>
        <v>0</v>
      </c>
      <c r="AL29" s="281"/>
      <c r="AM29" s="281"/>
      <c r="AN29" s="281"/>
      <c r="AO29" s="281"/>
      <c r="AP29" s="35"/>
      <c r="AQ29" s="35"/>
      <c r="AR29" s="36"/>
      <c r="BE29" s="319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BE30" s="319"/>
    </row>
    <row r="31" spans="2:71" s="1" customFormat="1" ht="12.75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00" t="s">
        <v>48</v>
      </c>
      <c r="M31" s="300"/>
      <c r="N31" s="300"/>
      <c r="O31" s="300"/>
      <c r="P31" s="300"/>
      <c r="Q31" s="35"/>
      <c r="R31" s="35"/>
      <c r="S31" s="35"/>
      <c r="T31" s="35"/>
      <c r="U31" s="35"/>
      <c r="V31" s="35"/>
      <c r="W31" s="300" t="s">
        <v>49</v>
      </c>
      <c r="X31" s="300"/>
      <c r="Y31" s="300"/>
      <c r="Z31" s="300"/>
      <c r="AA31" s="300"/>
      <c r="AB31" s="300"/>
      <c r="AC31" s="300"/>
      <c r="AD31" s="300"/>
      <c r="AE31" s="300"/>
      <c r="AF31" s="35"/>
      <c r="AG31" s="35"/>
      <c r="AH31" s="35"/>
      <c r="AI31" s="35"/>
      <c r="AJ31" s="35"/>
      <c r="AK31" s="300" t="s">
        <v>50</v>
      </c>
      <c r="AL31" s="300"/>
      <c r="AM31" s="300"/>
      <c r="AN31" s="300"/>
      <c r="AO31" s="300"/>
      <c r="AP31" s="35"/>
      <c r="AQ31" s="35"/>
      <c r="AR31" s="36"/>
      <c r="BE31" s="319"/>
    </row>
    <row r="32" spans="2:71" s="2" customFormat="1" ht="14.45" customHeight="1">
      <c r="B32" s="39"/>
      <c r="C32" s="40"/>
      <c r="D32" s="28" t="s">
        <v>51</v>
      </c>
      <c r="E32" s="40"/>
      <c r="F32" s="28" t="s">
        <v>52</v>
      </c>
      <c r="G32" s="40"/>
      <c r="H32" s="40"/>
      <c r="I32" s="40"/>
      <c r="J32" s="40"/>
      <c r="K32" s="40"/>
      <c r="L32" s="301">
        <v>0.21</v>
      </c>
      <c r="M32" s="277"/>
      <c r="N32" s="277"/>
      <c r="O32" s="277"/>
      <c r="P32" s="277"/>
      <c r="Q32" s="40"/>
      <c r="R32" s="40"/>
      <c r="S32" s="40"/>
      <c r="T32" s="40"/>
      <c r="U32" s="40"/>
      <c r="V32" s="40"/>
      <c r="W32" s="276">
        <f>ROUND(AZ94 + SUM(CD99:CD103), 2)</f>
        <v>0</v>
      </c>
      <c r="X32" s="277"/>
      <c r="Y32" s="277"/>
      <c r="Z32" s="277"/>
      <c r="AA32" s="277"/>
      <c r="AB32" s="277"/>
      <c r="AC32" s="277"/>
      <c r="AD32" s="277"/>
      <c r="AE32" s="277"/>
      <c r="AF32" s="40"/>
      <c r="AG32" s="40"/>
      <c r="AH32" s="40"/>
      <c r="AI32" s="40"/>
      <c r="AJ32" s="40"/>
      <c r="AK32" s="276">
        <f>ROUND(AV94 + SUM(BY99:BY103), 2)</f>
        <v>0</v>
      </c>
      <c r="AL32" s="277"/>
      <c r="AM32" s="277"/>
      <c r="AN32" s="277"/>
      <c r="AO32" s="277"/>
      <c r="AP32" s="40"/>
      <c r="AQ32" s="40"/>
      <c r="AR32" s="41"/>
      <c r="BE32" s="320"/>
    </row>
    <row r="33" spans="2:57" s="2" customFormat="1" ht="14.45" customHeight="1">
      <c r="B33" s="39"/>
      <c r="C33" s="40"/>
      <c r="D33" s="40"/>
      <c r="E33" s="40"/>
      <c r="F33" s="28" t="s">
        <v>53</v>
      </c>
      <c r="G33" s="40"/>
      <c r="H33" s="40"/>
      <c r="I33" s="40"/>
      <c r="J33" s="40"/>
      <c r="K33" s="40"/>
      <c r="L33" s="301">
        <v>0.15</v>
      </c>
      <c r="M33" s="277"/>
      <c r="N33" s="277"/>
      <c r="O33" s="277"/>
      <c r="P33" s="277"/>
      <c r="Q33" s="40"/>
      <c r="R33" s="40"/>
      <c r="S33" s="40"/>
      <c r="T33" s="40"/>
      <c r="U33" s="40"/>
      <c r="V33" s="40"/>
      <c r="W33" s="276">
        <f>ROUND(BA94 + SUM(CE99:CE103), 2)</f>
        <v>0</v>
      </c>
      <c r="X33" s="277"/>
      <c r="Y33" s="277"/>
      <c r="Z33" s="277"/>
      <c r="AA33" s="277"/>
      <c r="AB33" s="277"/>
      <c r="AC33" s="277"/>
      <c r="AD33" s="277"/>
      <c r="AE33" s="277"/>
      <c r="AF33" s="40"/>
      <c r="AG33" s="40"/>
      <c r="AH33" s="40"/>
      <c r="AI33" s="40"/>
      <c r="AJ33" s="40"/>
      <c r="AK33" s="276">
        <f>ROUND(AW94 + SUM(BZ99:BZ103), 2)</f>
        <v>0</v>
      </c>
      <c r="AL33" s="277"/>
      <c r="AM33" s="277"/>
      <c r="AN33" s="277"/>
      <c r="AO33" s="277"/>
      <c r="AP33" s="40"/>
      <c r="AQ33" s="40"/>
      <c r="AR33" s="41"/>
      <c r="BE33" s="320"/>
    </row>
    <row r="34" spans="2:57" s="2" customFormat="1" ht="14.45" hidden="1" customHeight="1">
      <c r="B34" s="39"/>
      <c r="C34" s="40"/>
      <c r="D34" s="40"/>
      <c r="E34" s="40"/>
      <c r="F34" s="28" t="s">
        <v>54</v>
      </c>
      <c r="G34" s="40"/>
      <c r="H34" s="40"/>
      <c r="I34" s="40"/>
      <c r="J34" s="40"/>
      <c r="K34" s="40"/>
      <c r="L34" s="301">
        <v>0.21</v>
      </c>
      <c r="M34" s="277"/>
      <c r="N34" s="277"/>
      <c r="O34" s="277"/>
      <c r="P34" s="277"/>
      <c r="Q34" s="40"/>
      <c r="R34" s="40"/>
      <c r="S34" s="40"/>
      <c r="T34" s="40"/>
      <c r="U34" s="40"/>
      <c r="V34" s="40"/>
      <c r="W34" s="276">
        <f>ROUND(BB94 + SUM(CF99:CF103), 2)</f>
        <v>0</v>
      </c>
      <c r="X34" s="277"/>
      <c r="Y34" s="277"/>
      <c r="Z34" s="277"/>
      <c r="AA34" s="277"/>
      <c r="AB34" s="277"/>
      <c r="AC34" s="277"/>
      <c r="AD34" s="277"/>
      <c r="AE34" s="277"/>
      <c r="AF34" s="40"/>
      <c r="AG34" s="40"/>
      <c r="AH34" s="40"/>
      <c r="AI34" s="40"/>
      <c r="AJ34" s="40"/>
      <c r="AK34" s="276">
        <v>0</v>
      </c>
      <c r="AL34" s="277"/>
      <c r="AM34" s="277"/>
      <c r="AN34" s="277"/>
      <c r="AO34" s="277"/>
      <c r="AP34" s="40"/>
      <c r="AQ34" s="40"/>
      <c r="AR34" s="41"/>
      <c r="BE34" s="320"/>
    </row>
    <row r="35" spans="2:57" s="2" customFormat="1" ht="14.45" hidden="1" customHeight="1">
      <c r="B35" s="39"/>
      <c r="C35" s="40"/>
      <c r="D35" s="40"/>
      <c r="E35" s="40"/>
      <c r="F35" s="28" t="s">
        <v>55</v>
      </c>
      <c r="G35" s="40"/>
      <c r="H35" s="40"/>
      <c r="I35" s="40"/>
      <c r="J35" s="40"/>
      <c r="K35" s="40"/>
      <c r="L35" s="301">
        <v>0.15</v>
      </c>
      <c r="M35" s="277"/>
      <c r="N35" s="277"/>
      <c r="O35" s="277"/>
      <c r="P35" s="277"/>
      <c r="Q35" s="40"/>
      <c r="R35" s="40"/>
      <c r="S35" s="40"/>
      <c r="T35" s="40"/>
      <c r="U35" s="40"/>
      <c r="V35" s="40"/>
      <c r="W35" s="276">
        <f>ROUND(BC94 + SUM(CG99:CG103), 2)</f>
        <v>0</v>
      </c>
      <c r="X35" s="277"/>
      <c r="Y35" s="277"/>
      <c r="Z35" s="277"/>
      <c r="AA35" s="277"/>
      <c r="AB35" s="277"/>
      <c r="AC35" s="277"/>
      <c r="AD35" s="277"/>
      <c r="AE35" s="277"/>
      <c r="AF35" s="40"/>
      <c r="AG35" s="40"/>
      <c r="AH35" s="40"/>
      <c r="AI35" s="40"/>
      <c r="AJ35" s="40"/>
      <c r="AK35" s="276">
        <v>0</v>
      </c>
      <c r="AL35" s="277"/>
      <c r="AM35" s="277"/>
      <c r="AN35" s="277"/>
      <c r="AO35" s="277"/>
      <c r="AP35" s="40"/>
      <c r="AQ35" s="40"/>
      <c r="AR35" s="41"/>
    </row>
    <row r="36" spans="2:57" s="2" customFormat="1" ht="14.45" hidden="1" customHeight="1">
      <c r="B36" s="39"/>
      <c r="C36" s="40"/>
      <c r="D36" s="40"/>
      <c r="E36" s="40"/>
      <c r="F36" s="28" t="s">
        <v>56</v>
      </c>
      <c r="G36" s="40"/>
      <c r="H36" s="40"/>
      <c r="I36" s="40"/>
      <c r="J36" s="40"/>
      <c r="K36" s="40"/>
      <c r="L36" s="301">
        <v>0</v>
      </c>
      <c r="M36" s="277"/>
      <c r="N36" s="277"/>
      <c r="O36" s="277"/>
      <c r="P36" s="277"/>
      <c r="Q36" s="40"/>
      <c r="R36" s="40"/>
      <c r="S36" s="40"/>
      <c r="T36" s="40"/>
      <c r="U36" s="40"/>
      <c r="V36" s="40"/>
      <c r="W36" s="276">
        <f>ROUND(BD94 + SUM(CH99:CH103), 2)</f>
        <v>0</v>
      </c>
      <c r="X36" s="277"/>
      <c r="Y36" s="277"/>
      <c r="Z36" s="277"/>
      <c r="AA36" s="277"/>
      <c r="AB36" s="277"/>
      <c r="AC36" s="277"/>
      <c r="AD36" s="277"/>
      <c r="AE36" s="277"/>
      <c r="AF36" s="40"/>
      <c r="AG36" s="40"/>
      <c r="AH36" s="40"/>
      <c r="AI36" s="40"/>
      <c r="AJ36" s="40"/>
      <c r="AK36" s="276">
        <v>0</v>
      </c>
      <c r="AL36" s="277"/>
      <c r="AM36" s="277"/>
      <c r="AN36" s="277"/>
      <c r="AO36" s="277"/>
      <c r="AP36" s="40"/>
      <c r="AQ36" s="40"/>
      <c r="AR36" s="41"/>
    </row>
    <row r="37" spans="2:57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</row>
    <row r="38" spans="2:57" s="1" customFormat="1" ht="25.9" customHeight="1">
      <c r="B38" s="34"/>
      <c r="C38" s="42"/>
      <c r="D38" s="43" t="s">
        <v>57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 t="s">
        <v>58</v>
      </c>
      <c r="U38" s="44"/>
      <c r="V38" s="44"/>
      <c r="W38" s="44"/>
      <c r="X38" s="274" t="s">
        <v>59</v>
      </c>
      <c r="Y38" s="275"/>
      <c r="Z38" s="275"/>
      <c r="AA38" s="275"/>
      <c r="AB38" s="275"/>
      <c r="AC38" s="44"/>
      <c r="AD38" s="44"/>
      <c r="AE38" s="44"/>
      <c r="AF38" s="44"/>
      <c r="AG38" s="44"/>
      <c r="AH38" s="44"/>
      <c r="AI38" s="44"/>
      <c r="AJ38" s="44"/>
      <c r="AK38" s="282">
        <f>SUM(AK29:AK36)</f>
        <v>0</v>
      </c>
      <c r="AL38" s="275"/>
      <c r="AM38" s="275"/>
      <c r="AN38" s="275"/>
      <c r="AO38" s="283"/>
      <c r="AP38" s="42"/>
      <c r="AQ38" s="42"/>
      <c r="AR38" s="36"/>
    </row>
    <row r="39" spans="2:57" s="1" customFormat="1" ht="6.9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</row>
    <row r="40" spans="2:57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6"/>
    </row>
    <row r="41" spans="2:57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2:57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2:57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2:57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2:57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2:57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2:57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2:57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2:44" s="1" customFormat="1" ht="14.45" customHeight="1">
      <c r="B49" s="34"/>
      <c r="C49" s="35"/>
      <c r="D49" s="46" t="s">
        <v>60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61</v>
      </c>
      <c r="AI49" s="47"/>
      <c r="AJ49" s="47"/>
      <c r="AK49" s="47"/>
      <c r="AL49" s="47"/>
      <c r="AM49" s="47"/>
      <c r="AN49" s="47"/>
      <c r="AO49" s="47"/>
      <c r="AP49" s="35"/>
      <c r="AQ49" s="35"/>
      <c r="AR49" s="36"/>
    </row>
    <row r="50" spans="2:44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2:44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2:44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2:44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2:44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2:44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2:44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2:44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2:44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2:44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2:44" s="1" customFormat="1" ht="12.75">
      <c r="B60" s="34"/>
      <c r="C60" s="35"/>
      <c r="D60" s="48" t="s">
        <v>62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48" t="s">
        <v>63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48" t="s">
        <v>62</v>
      </c>
      <c r="AI60" s="38"/>
      <c r="AJ60" s="38"/>
      <c r="AK60" s="38"/>
      <c r="AL60" s="38"/>
      <c r="AM60" s="48" t="s">
        <v>63</v>
      </c>
      <c r="AN60" s="38"/>
      <c r="AO60" s="38"/>
      <c r="AP60" s="35"/>
      <c r="AQ60" s="35"/>
      <c r="AR60" s="36"/>
    </row>
    <row r="61" spans="2:44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2:44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2:44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2:44" s="1" customFormat="1" ht="12.75">
      <c r="B64" s="34"/>
      <c r="C64" s="35"/>
      <c r="D64" s="46" t="s">
        <v>64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65</v>
      </c>
      <c r="AI64" s="47"/>
      <c r="AJ64" s="47"/>
      <c r="AK64" s="47"/>
      <c r="AL64" s="47"/>
      <c r="AM64" s="47"/>
      <c r="AN64" s="47"/>
      <c r="AO64" s="47"/>
      <c r="AP64" s="35"/>
      <c r="AQ64" s="35"/>
      <c r="AR64" s="36"/>
    </row>
    <row r="65" spans="2:44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2:44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2:44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2:44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2:44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2:44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2:44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2:44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2:44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2:44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2:44" s="1" customFormat="1" ht="12.75">
      <c r="B75" s="34"/>
      <c r="C75" s="35"/>
      <c r="D75" s="48" t="s">
        <v>62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48" t="s">
        <v>63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48" t="s">
        <v>62</v>
      </c>
      <c r="AI75" s="38"/>
      <c r="AJ75" s="38"/>
      <c r="AK75" s="38"/>
      <c r="AL75" s="38"/>
      <c r="AM75" s="48" t="s">
        <v>63</v>
      </c>
      <c r="AN75" s="38"/>
      <c r="AO75" s="38"/>
      <c r="AP75" s="35"/>
      <c r="AQ75" s="35"/>
      <c r="AR75" s="36"/>
    </row>
    <row r="76" spans="2:44" s="1" customFormat="1" ht="11.25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</row>
    <row r="77" spans="2:44" s="1" customFormat="1" ht="6.9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6"/>
    </row>
    <row r="81" spans="1:91" s="1" customFormat="1" ht="6.95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6"/>
    </row>
    <row r="82" spans="1:91" s="1" customFormat="1" ht="24.95" customHeight="1">
      <c r="B82" s="34"/>
      <c r="C82" s="22" t="s">
        <v>66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</row>
    <row r="83" spans="1:91" s="1" customFormat="1" ht="6.95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</row>
    <row r="84" spans="1:91" s="3" customFormat="1" ht="12" customHeight="1">
      <c r="B84" s="53"/>
      <c r="C84" s="28" t="s">
        <v>13</v>
      </c>
      <c r="D84" s="54"/>
      <c r="E84" s="54"/>
      <c r="F84" s="54"/>
      <c r="G84" s="54"/>
      <c r="H84" s="54"/>
      <c r="I84" s="54"/>
      <c r="J84" s="54"/>
      <c r="K84" s="54"/>
      <c r="L84" s="54" t="str">
        <f>K5</f>
        <v>M16/032Z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5"/>
    </row>
    <row r="85" spans="1:91" s="4" customFormat="1" ht="36.950000000000003" customHeight="1">
      <c r="B85" s="56"/>
      <c r="C85" s="57" t="s">
        <v>16</v>
      </c>
      <c r="D85" s="58"/>
      <c r="E85" s="58"/>
      <c r="F85" s="58"/>
      <c r="G85" s="58"/>
      <c r="H85" s="58"/>
      <c r="I85" s="58"/>
      <c r="J85" s="58"/>
      <c r="K85" s="58"/>
      <c r="L85" s="292" t="str">
        <f>K6</f>
        <v>Lampertický potok, Lampertice, rekonstrukce koryta, ř.km 1,230 - 2,785</v>
      </c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58"/>
      <c r="AQ85" s="58"/>
      <c r="AR85" s="59"/>
    </row>
    <row r="86" spans="1:91" s="1" customFormat="1" ht="6.9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</row>
    <row r="87" spans="1:91" s="1" customFormat="1" ht="12" customHeight="1">
      <c r="B87" s="34"/>
      <c r="C87" s="28" t="s">
        <v>24</v>
      </c>
      <c r="D87" s="35"/>
      <c r="E87" s="35"/>
      <c r="F87" s="35"/>
      <c r="G87" s="35"/>
      <c r="H87" s="35"/>
      <c r="I87" s="35"/>
      <c r="J87" s="35"/>
      <c r="K87" s="35"/>
      <c r="L87" s="60" t="str">
        <f>IF(K8="","",K8)</f>
        <v>obec Lampertice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26</v>
      </c>
      <c r="AJ87" s="35"/>
      <c r="AK87" s="35"/>
      <c r="AL87" s="35"/>
      <c r="AM87" s="294" t="str">
        <f>IF(AN8= "","",AN8)</f>
        <v>19.9.2016</v>
      </c>
      <c r="AN87" s="294"/>
      <c r="AO87" s="35"/>
      <c r="AP87" s="35"/>
      <c r="AQ87" s="35"/>
      <c r="AR87" s="36"/>
    </row>
    <row r="88" spans="1:91" s="1" customFormat="1" ht="6.95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</row>
    <row r="89" spans="1:91" s="1" customFormat="1" ht="27.95" customHeight="1">
      <c r="B89" s="34"/>
      <c r="C89" s="28" t="s">
        <v>30</v>
      </c>
      <c r="D89" s="35"/>
      <c r="E89" s="35"/>
      <c r="F89" s="35"/>
      <c r="G89" s="35"/>
      <c r="H89" s="35"/>
      <c r="I89" s="35"/>
      <c r="J89" s="35"/>
      <c r="K89" s="35"/>
      <c r="L89" s="54" t="str">
        <f>IF(E11= "","",E11)</f>
        <v>Povodí Labe, státní podnik,Víta Nejedlého 951, HK3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36</v>
      </c>
      <c r="AJ89" s="35"/>
      <c r="AK89" s="35"/>
      <c r="AL89" s="35"/>
      <c r="AM89" s="290" t="str">
        <f>IF(E17="","",E17)</f>
        <v>Multiaqua s.r.o.,Veverkova 1343,500 02 Hradec Král</v>
      </c>
      <c r="AN89" s="291"/>
      <c r="AO89" s="291"/>
      <c r="AP89" s="291"/>
      <c r="AQ89" s="35"/>
      <c r="AR89" s="36"/>
      <c r="AS89" s="284" t="s">
        <v>67</v>
      </c>
      <c r="AT89" s="285"/>
      <c r="AU89" s="62"/>
      <c r="AV89" s="62"/>
      <c r="AW89" s="62"/>
      <c r="AX89" s="62"/>
      <c r="AY89" s="62"/>
      <c r="AZ89" s="62"/>
      <c r="BA89" s="62"/>
      <c r="BB89" s="62"/>
      <c r="BC89" s="62"/>
      <c r="BD89" s="63"/>
    </row>
    <row r="90" spans="1:91" s="1" customFormat="1" ht="15.2" customHeight="1">
      <c r="B90" s="34"/>
      <c r="C90" s="28" t="s">
        <v>34</v>
      </c>
      <c r="D90" s="35"/>
      <c r="E90" s="35"/>
      <c r="F90" s="35"/>
      <c r="G90" s="35"/>
      <c r="H90" s="35"/>
      <c r="I90" s="35"/>
      <c r="J90" s="35"/>
      <c r="K90" s="35"/>
      <c r="L90" s="5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41</v>
      </c>
      <c r="AJ90" s="35"/>
      <c r="AK90" s="35"/>
      <c r="AL90" s="35"/>
      <c r="AM90" s="290" t="str">
        <f>IF(E20="","",E20)</f>
        <v>Ing. Ladislav Malý</v>
      </c>
      <c r="AN90" s="291"/>
      <c r="AO90" s="291"/>
      <c r="AP90" s="291"/>
      <c r="AQ90" s="35"/>
      <c r="AR90" s="36"/>
      <c r="AS90" s="286"/>
      <c r="AT90" s="287"/>
      <c r="AU90" s="64"/>
      <c r="AV90" s="64"/>
      <c r="AW90" s="64"/>
      <c r="AX90" s="64"/>
      <c r="AY90" s="64"/>
      <c r="AZ90" s="64"/>
      <c r="BA90" s="64"/>
      <c r="BB90" s="64"/>
      <c r="BC90" s="64"/>
      <c r="BD90" s="65"/>
    </row>
    <row r="91" spans="1:91" s="1" customFormat="1" ht="10.9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288"/>
      <c r="AT91" s="289"/>
      <c r="AU91" s="66"/>
      <c r="AV91" s="66"/>
      <c r="AW91" s="66"/>
      <c r="AX91" s="66"/>
      <c r="AY91" s="66"/>
      <c r="AZ91" s="66"/>
      <c r="BA91" s="66"/>
      <c r="BB91" s="66"/>
      <c r="BC91" s="66"/>
      <c r="BD91" s="67"/>
    </row>
    <row r="92" spans="1:91" s="1" customFormat="1" ht="29.25" customHeight="1">
      <c r="B92" s="34"/>
      <c r="C92" s="306" t="s">
        <v>68</v>
      </c>
      <c r="D92" s="307"/>
      <c r="E92" s="307"/>
      <c r="F92" s="307"/>
      <c r="G92" s="307"/>
      <c r="H92" s="68"/>
      <c r="I92" s="308" t="s">
        <v>69</v>
      </c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13" t="s">
        <v>70</v>
      </c>
      <c r="AH92" s="307"/>
      <c r="AI92" s="307"/>
      <c r="AJ92" s="307"/>
      <c r="AK92" s="307"/>
      <c r="AL92" s="307"/>
      <c r="AM92" s="307"/>
      <c r="AN92" s="308" t="s">
        <v>71</v>
      </c>
      <c r="AO92" s="307"/>
      <c r="AP92" s="312"/>
      <c r="AQ92" s="69" t="s">
        <v>72</v>
      </c>
      <c r="AR92" s="36"/>
      <c r="AS92" s="70" t="s">
        <v>73</v>
      </c>
      <c r="AT92" s="71" t="s">
        <v>74</v>
      </c>
      <c r="AU92" s="71" t="s">
        <v>75</v>
      </c>
      <c r="AV92" s="71" t="s">
        <v>76</v>
      </c>
      <c r="AW92" s="71" t="s">
        <v>77</v>
      </c>
      <c r="AX92" s="71" t="s">
        <v>78</v>
      </c>
      <c r="AY92" s="71" t="s">
        <v>79</v>
      </c>
      <c r="AZ92" s="71" t="s">
        <v>80</v>
      </c>
      <c r="BA92" s="71" t="s">
        <v>81</v>
      </c>
      <c r="BB92" s="71" t="s">
        <v>82</v>
      </c>
      <c r="BC92" s="71" t="s">
        <v>83</v>
      </c>
      <c r="BD92" s="72" t="s">
        <v>84</v>
      </c>
    </row>
    <row r="93" spans="1:91" s="1" customFormat="1" ht="10.9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7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5"/>
    </row>
    <row r="94" spans="1:91" s="5" customFormat="1" ht="32.450000000000003" customHeight="1">
      <c r="B94" s="76"/>
      <c r="C94" s="77" t="s">
        <v>85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316">
        <f>ROUND(SUM(AG95:AG97),2)</f>
        <v>0</v>
      </c>
      <c r="AH94" s="316"/>
      <c r="AI94" s="316"/>
      <c r="AJ94" s="316"/>
      <c r="AK94" s="316"/>
      <c r="AL94" s="316"/>
      <c r="AM94" s="316"/>
      <c r="AN94" s="304">
        <f>SUM(AG94,AT94)</f>
        <v>0</v>
      </c>
      <c r="AO94" s="304"/>
      <c r="AP94" s="304"/>
      <c r="AQ94" s="80" t="s">
        <v>1</v>
      </c>
      <c r="AR94" s="81"/>
      <c r="AS94" s="82">
        <f>ROUND(SUM(AS95:AS97),2)</f>
        <v>0</v>
      </c>
      <c r="AT94" s="83">
        <f>ROUND(SUM(AV94:AW94),2)</f>
        <v>0</v>
      </c>
      <c r="AU94" s="84">
        <f>ROUND(SUM(AU95:AU97),5)</f>
        <v>0</v>
      </c>
      <c r="AV94" s="83">
        <f>ROUND(AZ94*L32,2)</f>
        <v>0</v>
      </c>
      <c r="AW94" s="83">
        <f>ROUND(BA94*L33,2)</f>
        <v>0</v>
      </c>
      <c r="AX94" s="83">
        <f>ROUND(BB94*L32,2)</f>
        <v>0</v>
      </c>
      <c r="AY94" s="83">
        <f>ROUND(BC94*L33,2)</f>
        <v>0</v>
      </c>
      <c r="AZ94" s="83">
        <f>ROUND(SUM(AZ95:AZ97),2)</f>
        <v>0</v>
      </c>
      <c r="BA94" s="83">
        <f>ROUND(SUM(BA95:BA97),2)</f>
        <v>0</v>
      </c>
      <c r="BB94" s="83">
        <f>ROUND(SUM(BB95:BB97),2)</f>
        <v>0</v>
      </c>
      <c r="BC94" s="83">
        <f>ROUND(SUM(BC95:BC97),2)</f>
        <v>0</v>
      </c>
      <c r="BD94" s="85">
        <f>ROUND(SUM(BD95:BD97),2)</f>
        <v>0</v>
      </c>
      <c r="BS94" s="86" t="s">
        <v>86</v>
      </c>
      <c r="BT94" s="86" t="s">
        <v>87</v>
      </c>
      <c r="BU94" s="87" t="s">
        <v>88</v>
      </c>
      <c r="BV94" s="86" t="s">
        <v>89</v>
      </c>
      <c r="BW94" s="86" t="s">
        <v>5</v>
      </c>
      <c r="BX94" s="86" t="s">
        <v>90</v>
      </c>
      <c r="CL94" s="86" t="s">
        <v>20</v>
      </c>
    </row>
    <row r="95" spans="1:91" s="6" customFormat="1" ht="16.5" customHeight="1">
      <c r="A95" s="88" t="s">
        <v>91</v>
      </c>
      <c r="B95" s="89"/>
      <c r="C95" s="90"/>
      <c r="D95" s="309" t="s">
        <v>23</v>
      </c>
      <c r="E95" s="309"/>
      <c r="F95" s="309"/>
      <c r="G95" s="309"/>
      <c r="H95" s="309"/>
      <c r="I95" s="91"/>
      <c r="J95" s="309" t="s">
        <v>92</v>
      </c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314">
        <f>'1 - SO 01 Opevnění u č.p....'!J32</f>
        <v>0</v>
      </c>
      <c r="AH95" s="315"/>
      <c r="AI95" s="315"/>
      <c r="AJ95" s="315"/>
      <c r="AK95" s="315"/>
      <c r="AL95" s="315"/>
      <c r="AM95" s="315"/>
      <c r="AN95" s="314">
        <f>SUM(AG95,AT95)</f>
        <v>0</v>
      </c>
      <c r="AO95" s="315"/>
      <c r="AP95" s="315"/>
      <c r="AQ95" s="92" t="s">
        <v>93</v>
      </c>
      <c r="AR95" s="93"/>
      <c r="AS95" s="94">
        <v>0</v>
      </c>
      <c r="AT95" s="95">
        <f>ROUND(SUM(AV95:AW95),2)</f>
        <v>0</v>
      </c>
      <c r="AU95" s="96">
        <f>'1 - SO 01 Opevnění u č.p....'!P138</f>
        <v>0</v>
      </c>
      <c r="AV95" s="95">
        <f>'1 - SO 01 Opevnění u č.p....'!J35</f>
        <v>0</v>
      </c>
      <c r="AW95" s="95">
        <f>'1 - SO 01 Opevnění u č.p....'!J36</f>
        <v>0</v>
      </c>
      <c r="AX95" s="95">
        <f>'1 - SO 01 Opevnění u č.p....'!J37</f>
        <v>0</v>
      </c>
      <c r="AY95" s="95">
        <f>'1 - SO 01 Opevnění u č.p....'!J38</f>
        <v>0</v>
      </c>
      <c r="AZ95" s="95">
        <f>'1 - SO 01 Opevnění u č.p....'!F35</f>
        <v>0</v>
      </c>
      <c r="BA95" s="95">
        <f>'1 - SO 01 Opevnění u č.p....'!F36</f>
        <v>0</v>
      </c>
      <c r="BB95" s="95">
        <f>'1 - SO 01 Opevnění u č.p....'!F37</f>
        <v>0</v>
      </c>
      <c r="BC95" s="95">
        <f>'1 - SO 01 Opevnění u č.p....'!F38</f>
        <v>0</v>
      </c>
      <c r="BD95" s="97">
        <f>'1 - SO 01 Opevnění u č.p....'!F39</f>
        <v>0</v>
      </c>
      <c r="BT95" s="98" t="s">
        <v>23</v>
      </c>
      <c r="BV95" s="98" t="s">
        <v>89</v>
      </c>
      <c r="BW95" s="98" t="s">
        <v>94</v>
      </c>
      <c r="BX95" s="98" t="s">
        <v>5</v>
      </c>
      <c r="CL95" s="98" t="s">
        <v>20</v>
      </c>
      <c r="CM95" s="98" t="s">
        <v>95</v>
      </c>
    </row>
    <row r="96" spans="1:91" s="6" customFormat="1" ht="16.5" customHeight="1">
      <c r="A96" s="88" t="s">
        <v>91</v>
      </c>
      <c r="B96" s="89"/>
      <c r="C96" s="90"/>
      <c r="D96" s="309" t="s">
        <v>95</v>
      </c>
      <c r="E96" s="309"/>
      <c r="F96" s="309"/>
      <c r="G96" s="309"/>
      <c r="H96" s="309"/>
      <c r="I96" s="91"/>
      <c r="J96" s="309" t="s">
        <v>96</v>
      </c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14">
        <f>'2 - SO 02 Opevnění  u č.p...'!J32</f>
        <v>0</v>
      </c>
      <c r="AH96" s="315"/>
      <c r="AI96" s="315"/>
      <c r="AJ96" s="315"/>
      <c r="AK96" s="315"/>
      <c r="AL96" s="315"/>
      <c r="AM96" s="315"/>
      <c r="AN96" s="314">
        <f>SUM(AG96,AT96)</f>
        <v>0</v>
      </c>
      <c r="AO96" s="315"/>
      <c r="AP96" s="315"/>
      <c r="AQ96" s="92" t="s">
        <v>93</v>
      </c>
      <c r="AR96" s="93"/>
      <c r="AS96" s="94">
        <v>0</v>
      </c>
      <c r="AT96" s="95">
        <f>ROUND(SUM(AV96:AW96),2)</f>
        <v>0</v>
      </c>
      <c r="AU96" s="96">
        <f>'2 - SO 02 Opevnění  u č.p...'!P137</f>
        <v>0</v>
      </c>
      <c r="AV96" s="95">
        <f>'2 - SO 02 Opevnění  u č.p...'!J35</f>
        <v>0</v>
      </c>
      <c r="AW96" s="95">
        <f>'2 - SO 02 Opevnění  u č.p...'!J36</f>
        <v>0</v>
      </c>
      <c r="AX96" s="95">
        <f>'2 - SO 02 Opevnění  u č.p...'!J37</f>
        <v>0</v>
      </c>
      <c r="AY96" s="95">
        <f>'2 - SO 02 Opevnění  u č.p...'!J38</f>
        <v>0</v>
      </c>
      <c r="AZ96" s="95">
        <f>'2 - SO 02 Opevnění  u č.p...'!F35</f>
        <v>0</v>
      </c>
      <c r="BA96" s="95">
        <f>'2 - SO 02 Opevnění  u č.p...'!F36</f>
        <v>0</v>
      </c>
      <c r="BB96" s="95">
        <f>'2 - SO 02 Opevnění  u č.p...'!F37</f>
        <v>0</v>
      </c>
      <c r="BC96" s="95">
        <f>'2 - SO 02 Opevnění  u č.p...'!F38</f>
        <v>0</v>
      </c>
      <c r="BD96" s="97">
        <f>'2 - SO 02 Opevnění  u č.p...'!F39</f>
        <v>0</v>
      </c>
      <c r="BT96" s="98" t="s">
        <v>23</v>
      </c>
      <c r="BV96" s="98" t="s">
        <v>89</v>
      </c>
      <c r="BW96" s="98" t="s">
        <v>97</v>
      </c>
      <c r="BX96" s="98" t="s">
        <v>5</v>
      </c>
      <c r="CL96" s="98" t="s">
        <v>20</v>
      </c>
      <c r="CM96" s="98" t="s">
        <v>95</v>
      </c>
    </row>
    <row r="97" spans="1:91" s="6" customFormat="1" ht="16.5" customHeight="1">
      <c r="A97" s="88" t="s">
        <v>91</v>
      </c>
      <c r="B97" s="89"/>
      <c r="C97" s="90"/>
      <c r="D97" s="309" t="s">
        <v>98</v>
      </c>
      <c r="E97" s="309"/>
      <c r="F97" s="309"/>
      <c r="G97" s="309"/>
      <c r="H97" s="309"/>
      <c r="I97" s="91"/>
      <c r="J97" s="309" t="s">
        <v>99</v>
      </c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314">
        <f>'3 - VON Vedlejší a ostatn...'!J32</f>
        <v>0</v>
      </c>
      <c r="AH97" s="315"/>
      <c r="AI97" s="315"/>
      <c r="AJ97" s="315"/>
      <c r="AK97" s="315"/>
      <c r="AL97" s="315"/>
      <c r="AM97" s="315"/>
      <c r="AN97" s="314">
        <f>SUM(AG97,AT97)</f>
        <v>0</v>
      </c>
      <c r="AO97" s="315"/>
      <c r="AP97" s="315"/>
      <c r="AQ97" s="92" t="s">
        <v>93</v>
      </c>
      <c r="AR97" s="93"/>
      <c r="AS97" s="99">
        <v>0</v>
      </c>
      <c r="AT97" s="100">
        <f>ROUND(SUM(AV97:AW97),2)</f>
        <v>0</v>
      </c>
      <c r="AU97" s="101">
        <f>'3 - VON Vedlejší a ostatn...'!P133</f>
        <v>0</v>
      </c>
      <c r="AV97" s="100">
        <f>'3 - VON Vedlejší a ostatn...'!J35</f>
        <v>0</v>
      </c>
      <c r="AW97" s="100">
        <f>'3 - VON Vedlejší a ostatn...'!J36</f>
        <v>0</v>
      </c>
      <c r="AX97" s="100">
        <f>'3 - VON Vedlejší a ostatn...'!J37</f>
        <v>0</v>
      </c>
      <c r="AY97" s="100">
        <f>'3 - VON Vedlejší a ostatn...'!J38</f>
        <v>0</v>
      </c>
      <c r="AZ97" s="100">
        <f>'3 - VON Vedlejší a ostatn...'!F35</f>
        <v>0</v>
      </c>
      <c r="BA97" s="100">
        <f>'3 - VON Vedlejší a ostatn...'!F36</f>
        <v>0</v>
      </c>
      <c r="BB97" s="100">
        <f>'3 - VON Vedlejší a ostatn...'!F37</f>
        <v>0</v>
      </c>
      <c r="BC97" s="100">
        <f>'3 - VON Vedlejší a ostatn...'!F38</f>
        <v>0</v>
      </c>
      <c r="BD97" s="102">
        <f>'3 - VON Vedlejší a ostatn...'!F39</f>
        <v>0</v>
      </c>
      <c r="BT97" s="98" t="s">
        <v>23</v>
      </c>
      <c r="BV97" s="98" t="s">
        <v>89</v>
      </c>
      <c r="BW97" s="98" t="s">
        <v>100</v>
      </c>
      <c r="BX97" s="98" t="s">
        <v>5</v>
      </c>
      <c r="CL97" s="98" t="s">
        <v>20</v>
      </c>
      <c r="CM97" s="98" t="s">
        <v>95</v>
      </c>
    </row>
    <row r="98" spans="1:91" ht="11.25">
      <c r="B98" s="20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19"/>
    </row>
    <row r="99" spans="1:91" s="1" customFormat="1" ht="30" customHeight="1">
      <c r="B99" s="34"/>
      <c r="C99" s="77" t="s">
        <v>101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04">
        <f>ROUND(SUM(AG100:AG103), 2)</f>
        <v>0</v>
      </c>
      <c r="AH99" s="304"/>
      <c r="AI99" s="304"/>
      <c r="AJ99" s="304"/>
      <c r="AK99" s="304"/>
      <c r="AL99" s="304"/>
      <c r="AM99" s="304"/>
      <c r="AN99" s="304">
        <f>ROUND(SUM(AN100:AN103), 2)</f>
        <v>0</v>
      </c>
      <c r="AO99" s="304"/>
      <c r="AP99" s="304"/>
      <c r="AQ99" s="103"/>
      <c r="AR99" s="36"/>
      <c r="AS99" s="70" t="s">
        <v>102</v>
      </c>
      <c r="AT99" s="71" t="s">
        <v>103</v>
      </c>
      <c r="AU99" s="71" t="s">
        <v>51</v>
      </c>
      <c r="AV99" s="72" t="s">
        <v>74</v>
      </c>
    </row>
    <row r="100" spans="1:91" s="1" customFormat="1" ht="19.899999999999999" customHeight="1">
      <c r="B100" s="34"/>
      <c r="C100" s="35"/>
      <c r="D100" s="310" t="s">
        <v>104</v>
      </c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5"/>
      <c r="AD100" s="35"/>
      <c r="AE100" s="35"/>
      <c r="AF100" s="35"/>
      <c r="AG100" s="302">
        <f>ROUND(AG94 * AS100, 2)</f>
        <v>0</v>
      </c>
      <c r="AH100" s="303"/>
      <c r="AI100" s="303"/>
      <c r="AJ100" s="303"/>
      <c r="AK100" s="303"/>
      <c r="AL100" s="303"/>
      <c r="AM100" s="303"/>
      <c r="AN100" s="303">
        <f>ROUND(AG100 + AV100, 2)</f>
        <v>0</v>
      </c>
      <c r="AO100" s="303"/>
      <c r="AP100" s="303"/>
      <c r="AQ100" s="35"/>
      <c r="AR100" s="36"/>
      <c r="AS100" s="106">
        <v>0</v>
      </c>
      <c r="AT100" s="107" t="s">
        <v>105</v>
      </c>
      <c r="AU100" s="107" t="s">
        <v>52</v>
      </c>
      <c r="AV100" s="108">
        <f>ROUND(IF(AU100="základní",AG100*L32,IF(AU100="snížená",AG100*L33,0)), 2)</f>
        <v>0</v>
      </c>
      <c r="BV100" s="16" t="s">
        <v>106</v>
      </c>
      <c r="BY100" s="109">
        <f>IF(AU100="základní",AV100,0)</f>
        <v>0</v>
      </c>
      <c r="BZ100" s="109">
        <f>IF(AU100="snížená",AV100,0)</f>
        <v>0</v>
      </c>
      <c r="CA100" s="109">
        <v>0</v>
      </c>
      <c r="CB100" s="109">
        <v>0</v>
      </c>
      <c r="CC100" s="109">
        <v>0</v>
      </c>
      <c r="CD100" s="109">
        <f>IF(AU100="základní",AG100,0)</f>
        <v>0</v>
      </c>
      <c r="CE100" s="109">
        <f>IF(AU100="snížená",AG100,0)</f>
        <v>0</v>
      </c>
      <c r="CF100" s="109">
        <f>IF(AU100="zákl. přenesená",AG100,0)</f>
        <v>0</v>
      </c>
      <c r="CG100" s="109">
        <f>IF(AU100="sníž. přenesená",AG100,0)</f>
        <v>0</v>
      </c>
      <c r="CH100" s="109">
        <f>IF(AU100="nulová",AG100,0)</f>
        <v>0</v>
      </c>
      <c r="CI100" s="16">
        <f>IF(AU100="základní",1,IF(AU100="snížená",2,IF(AU100="zákl. přenesená",4,IF(AU100="sníž. přenesená",5,3))))</f>
        <v>1</v>
      </c>
      <c r="CJ100" s="16">
        <f>IF(AT100="stavební čast",1,IF(AT100="investiční čast",2,3))</f>
        <v>1</v>
      </c>
      <c r="CK100" s="16" t="str">
        <f>IF(D100="Vyplň vlastní","","x")</f>
        <v>x</v>
      </c>
    </row>
    <row r="101" spans="1:91" s="1" customFormat="1" ht="19.899999999999999" customHeight="1">
      <c r="B101" s="34"/>
      <c r="C101" s="35"/>
      <c r="D101" s="311" t="s">
        <v>107</v>
      </c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5"/>
      <c r="AD101" s="35"/>
      <c r="AE101" s="35"/>
      <c r="AF101" s="35"/>
      <c r="AG101" s="302">
        <f>ROUND(AG94 * AS101, 2)</f>
        <v>0</v>
      </c>
      <c r="AH101" s="303"/>
      <c r="AI101" s="303"/>
      <c r="AJ101" s="303"/>
      <c r="AK101" s="303"/>
      <c r="AL101" s="303"/>
      <c r="AM101" s="303"/>
      <c r="AN101" s="303">
        <f>ROUND(AG101 + AV101, 2)</f>
        <v>0</v>
      </c>
      <c r="AO101" s="303"/>
      <c r="AP101" s="303"/>
      <c r="AQ101" s="35"/>
      <c r="AR101" s="36"/>
      <c r="AS101" s="106">
        <v>0</v>
      </c>
      <c r="AT101" s="107" t="s">
        <v>105</v>
      </c>
      <c r="AU101" s="107" t="s">
        <v>52</v>
      </c>
      <c r="AV101" s="108">
        <f>ROUND(IF(AU101="základní",AG101*L32,IF(AU101="snížená",AG101*L33,0)), 2)</f>
        <v>0</v>
      </c>
      <c r="BV101" s="16" t="s">
        <v>108</v>
      </c>
      <c r="BY101" s="109">
        <f>IF(AU101="základní",AV101,0)</f>
        <v>0</v>
      </c>
      <c r="BZ101" s="109">
        <f>IF(AU101="snížená",AV101,0)</f>
        <v>0</v>
      </c>
      <c r="CA101" s="109">
        <v>0</v>
      </c>
      <c r="CB101" s="109">
        <v>0</v>
      </c>
      <c r="CC101" s="109">
        <v>0</v>
      </c>
      <c r="CD101" s="109">
        <f>IF(AU101="základní",AG101,0)</f>
        <v>0</v>
      </c>
      <c r="CE101" s="109">
        <f>IF(AU101="snížená",AG101,0)</f>
        <v>0</v>
      </c>
      <c r="CF101" s="109">
        <f>IF(AU101="zákl. přenesená",AG101,0)</f>
        <v>0</v>
      </c>
      <c r="CG101" s="109">
        <f>IF(AU101="sníž. přenesená",AG101,0)</f>
        <v>0</v>
      </c>
      <c r="CH101" s="109">
        <f>IF(AU101="nulová",AG101,0)</f>
        <v>0</v>
      </c>
      <c r="CI101" s="16">
        <f>IF(AU101="základní",1,IF(AU101="snížená",2,IF(AU101="zákl. přenesená",4,IF(AU101="sníž. přenesená",5,3))))</f>
        <v>1</v>
      </c>
      <c r="CJ101" s="16">
        <f>IF(AT101="stavební čast",1,IF(AT101="investiční čast",2,3))</f>
        <v>1</v>
      </c>
      <c r="CK101" s="16" t="str">
        <f>IF(D101="Vyplň vlastní","","x")</f>
        <v/>
      </c>
    </row>
    <row r="102" spans="1:91" s="1" customFormat="1" ht="19.899999999999999" customHeight="1">
      <c r="B102" s="34"/>
      <c r="C102" s="35"/>
      <c r="D102" s="311" t="s">
        <v>107</v>
      </c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0"/>
      <c r="Y102" s="310"/>
      <c r="Z102" s="310"/>
      <c r="AA102" s="310"/>
      <c r="AB102" s="310"/>
      <c r="AC102" s="35"/>
      <c r="AD102" s="35"/>
      <c r="AE102" s="35"/>
      <c r="AF102" s="35"/>
      <c r="AG102" s="302">
        <f>ROUND(AG94 * AS102, 2)</f>
        <v>0</v>
      </c>
      <c r="AH102" s="303"/>
      <c r="AI102" s="303"/>
      <c r="AJ102" s="303"/>
      <c r="AK102" s="303"/>
      <c r="AL102" s="303"/>
      <c r="AM102" s="303"/>
      <c r="AN102" s="303">
        <f>ROUND(AG102 + AV102, 2)</f>
        <v>0</v>
      </c>
      <c r="AO102" s="303"/>
      <c r="AP102" s="303"/>
      <c r="AQ102" s="35"/>
      <c r="AR102" s="36"/>
      <c r="AS102" s="106">
        <v>0</v>
      </c>
      <c r="AT102" s="107" t="s">
        <v>105</v>
      </c>
      <c r="AU102" s="107" t="s">
        <v>52</v>
      </c>
      <c r="AV102" s="108">
        <f>ROUND(IF(AU102="základní",AG102*L32,IF(AU102="snížená",AG102*L33,0)), 2)</f>
        <v>0</v>
      </c>
      <c r="BV102" s="16" t="s">
        <v>108</v>
      </c>
      <c r="BY102" s="109">
        <f>IF(AU102="základní",AV102,0)</f>
        <v>0</v>
      </c>
      <c r="BZ102" s="109">
        <f>IF(AU102="snížená",AV102,0)</f>
        <v>0</v>
      </c>
      <c r="CA102" s="109">
        <v>0</v>
      </c>
      <c r="CB102" s="109">
        <v>0</v>
      </c>
      <c r="CC102" s="109">
        <v>0</v>
      </c>
      <c r="CD102" s="109">
        <f>IF(AU102="základní",AG102,0)</f>
        <v>0</v>
      </c>
      <c r="CE102" s="109">
        <f>IF(AU102="snížená",AG102,0)</f>
        <v>0</v>
      </c>
      <c r="CF102" s="109">
        <f>IF(AU102="zákl. přenesená",AG102,0)</f>
        <v>0</v>
      </c>
      <c r="CG102" s="109">
        <f>IF(AU102="sníž. přenesená",AG102,0)</f>
        <v>0</v>
      </c>
      <c r="CH102" s="109">
        <f>IF(AU102="nulová",AG102,0)</f>
        <v>0</v>
      </c>
      <c r="CI102" s="16">
        <f>IF(AU102="základní",1,IF(AU102="snížená",2,IF(AU102="zákl. přenesená",4,IF(AU102="sníž. přenesená",5,3))))</f>
        <v>1</v>
      </c>
      <c r="CJ102" s="16">
        <f>IF(AT102="stavební čast",1,IF(AT102="investiční čast",2,3))</f>
        <v>1</v>
      </c>
      <c r="CK102" s="16" t="str">
        <f>IF(D102="Vyplň vlastní","","x")</f>
        <v/>
      </c>
    </row>
    <row r="103" spans="1:91" s="1" customFormat="1" ht="19.899999999999999" customHeight="1">
      <c r="B103" s="34"/>
      <c r="C103" s="35"/>
      <c r="D103" s="311" t="s">
        <v>107</v>
      </c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  <c r="AA103" s="310"/>
      <c r="AB103" s="310"/>
      <c r="AC103" s="35"/>
      <c r="AD103" s="35"/>
      <c r="AE103" s="35"/>
      <c r="AF103" s="35"/>
      <c r="AG103" s="302">
        <f>ROUND(AG94 * AS103, 2)</f>
        <v>0</v>
      </c>
      <c r="AH103" s="303"/>
      <c r="AI103" s="303"/>
      <c r="AJ103" s="303"/>
      <c r="AK103" s="303"/>
      <c r="AL103" s="303"/>
      <c r="AM103" s="303"/>
      <c r="AN103" s="303">
        <f>ROUND(AG103 + AV103, 2)</f>
        <v>0</v>
      </c>
      <c r="AO103" s="303"/>
      <c r="AP103" s="303"/>
      <c r="AQ103" s="35"/>
      <c r="AR103" s="36"/>
      <c r="AS103" s="110">
        <v>0</v>
      </c>
      <c r="AT103" s="111" t="s">
        <v>105</v>
      </c>
      <c r="AU103" s="111" t="s">
        <v>52</v>
      </c>
      <c r="AV103" s="112">
        <f>ROUND(IF(AU103="základní",AG103*L32,IF(AU103="snížená",AG103*L33,0)), 2)</f>
        <v>0</v>
      </c>
      <c r="BV103" s="16" t="s">
        <v>108</v>
      </c>
      <c r="BY103" s="109">
        <f>IF(AU103="základní",AV103,0)</f>
        <v>0</v>
      </c>
      <c r="BZ103" s="109">
        <f>IF(AU103="snížená",AV103,0)</f>
        <v>0</v>
      </c>
      <c r="CA103" s="109">
        <v>0</v>
      </c>
      <c r="CB103" s="109">
        <v>0</v>
      </c>
      <c r="CC103" s="109">
        <v>0</v>
      </c>
      <c r="CD103" s="109">
        <f>IF(AU103="základní",AG103,0)</f>
        <v>0</v>
      </c>
      <c r="CE103" s="109">
        <f>IF(AU103="snížená",AG103,0)</f>
        <v>0</v>
      </c>
      <c r="CF103" s="109">
        <f>IF(AU103="zákl. přenesená",AG103,0)</f>
        <v>0</v>
      </c>
      <c r="CG103" s="109">
        <f>IF(AU103="sníž. přenesená",AG103,0)</f>
        <v>0</v>
      </c>
      <c r="CH103" s="109">
        <f>IF(AU103="nulová",AG103,0)</f>
        <v>0</v>
      </c>
      <c r="CI103" s="16">
        <f>IF(AU103="základní",1,IF(AU103="snížená",2,IF(AU103="zákl. přenesená",4,IF(AU103="sníž. přenesená",5,3))))</f>
        <v>1</v>
      </c>
      <c r="CJ103" s="16">
        <f>IF(AT103="stavební čast",1,IF(AT103="investiční čast",2,3))</f>
        <v>1</v>
      </c>
      <c r="CK103" s="16" t="str">
        <f>IF(D103="Vyplň vlastní","","x")</f>
        <v/>
      </c>
    </row>
    <row r="104" spans="1:91" s="1" customFormat="1" ht="10.9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6"/>
    </row>
    <row r="105" spans="1:91" s="1" customFormat="1" ht="30" customHeight="1">
      <c r="B105" s="34"/>
      <c r="C105" s="113" t="s">
        <v>109</v>
      </c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305">
        <f>ROUND(AG94 + AG99, 2)</f>
        <v>0</v>
      </c>
      <c r="AH105" s="305"/>
      <c r="AI105" s="305"/>
      <c r="AJ105" s="305"/>
      <c r="AK105" s="305"/>
      <c r="AL105" s="305"/>
      <c r="AM105" s="305"/>
      <c r="AN105" s="305">
        <f>ROUND(AN94 + AN99, 2)</f>
        <v>0</v>
      </c>
      <c r="AO105" s="305"/>
      <c r="AP105" s="305"/>
      <c r="AQ105" s="114"/>
      <c r="AR105" s="36"/>
    </row>
    <row r="106" spans="1:91" s="1" customFormat="1" ht="6.95" customHeight="1"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36"/>
    </row>
  </sheetData>
  <sheetProtection algorithmName="SHA-512" hashValue="ewrjwr6xMyejoNeKv7oG+ONURXOBHkdm5C3UR9OHBykn4vralcSp6AKmmnalPspfV3/55YtwZpwhF2va3p6w6A==" saltValue="3OuwVcFm5ZyLQkDUFr95GFY8VTTEVNNDC94V6gkfCO4slKFqMGRRh9xqSU9nU+BuzcE+rC/SSJEJf92wolLOmQ==" spinCount="100000" sheet="1" objects="1" scenarios="1" formatColumns="0" formatRows="0"/>
  <mergeCells count="68">
    <mergeCell ref="AN97:AP97"/>
    <mergeCell ref="AG97:AM97"/>
    <mergeCell ref="AG94:AM94"/>
    <mergeCell ref="AN94:AP94"/>
    <mergeCell ref="AR2:BE2"/>
    <mergeCell ref="BE5:BE34"/>
    <mergeCell ref="AN92:AP92"/>
    <mergeCell ref="AG92:AM92"/>
    <mergeCell ref="AN95:AP95"/>
    <mergeCell ref="AG95:AM95"/>
    <mergeCell ref="AN96:AP96"/>
    <mergeCell ref="AG96:AM96"/>
    <mergeCell ref="AG99:AM99"/>
    <mergeCell ref="AN99:AP99"/>
    <mergeCell ref="AG105:AM105"/>
    <mergeCell ref="AN105:AP105"/>
    <mergeCell ref="C92:G92"/>
    <mergeCell ref="I92:AF92"/>
    <mergeCell ref="D95:H95"/>
    <mergeCell ref="J95:AF95"/>
    <mergeCell ref="D96:H96"/>
    <mergeCell ref="J96:AF96"/>
    <mergeCell ref="D97:H97"/>
    <mergeCell ref="J97:AF97"/>
    <mergeCell ref="D100:AB100"/>
    <mergeCell ref="D101:AB101"/>
    <mergeCell ref="D102:AB102"/>
    <mergeCell ref="D103:AB103"/>
    <mergeCell ref="AG103:AM103"/>
    <mergeCell ref="AG100:AM100"/>
    <mergeCell ref="AN100:AP100"/>
    <mergeCell ref="AG101:AM101"/>
    <mergeCell ref="AN101:AP101"/>
    <mergeCell ref="AG102:AM102"/>
    <mergeCell ref="AN102:AP102"/>
    <mergeCell ref="AN103:AP103"/>
    <mergeCell ref="L32:P32"/>
    <mergeCell ref="L33:P33"/>
    <mergeCell ref="L34:P34"/>
    <mergeCell ref="L35:P35"/>
    <mergeCell ref="L36:P36"/>
    <mergeCell ref="K5:AO5"/>
    <mergeCell ref="K6:AO6"/>
    <mergeCell ref="E14:AJ14"/>
    <mergeCell ref="E23:AN23"/>
    <mergeCell ref="L31:P31"/>
    <mergeCell ref="W31:AE31"/>
    <mergeCell ref="AK31:AO31"/>
    <mergeCell ref="AS89:AT91"/>
    <mergeCell ref="AM90:AP90"/>
    <mergeCell ref="L85:AO85"/>
    <mergeCell ref="AM87:AN87"/>
    <mergeCell ref="AM89:AP89"/>
    <mergeCell ref="X38:AB38"/>
    <mergeCell ref="W33:AE33"/>
    <mergeCell ref="AK26:AO26"/>
    <mergeCell ref="AK27:AO27"/>
    <mergeCell ref="AK29:AO29"/>
    <mergeCell ref="W32:AE32"/>
    <mergeCell ref="AK32:AO32"/>
    <mergeCell ref="AK33:AO33"/>
    <mergeCell ref="W34:AE34"/>
    <mergeCell ref="AK34:AO34"/>
    <mergeCell ref="W35:AE35"/>
    <mergeCell ref="AK35:AO35"/>
    <mergeCell ref="W36:AE36"/>
    <mergeCell ref="AK36:AO36"/>
    <mergeCell ref="AK38:AO38"/>
  </mergeCells>
  <dataValidations count="2">
    <dataValidation type="list" allowBlank="1" showInputMessage="1" showErrorMessage="1" error="Povoleny jsou hodnoty základní, snížená, zákl. přenesená, sníž. přenesená, nulová." sqref="AU99:AU103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9:AT103">
      <formula1>"stavební čast, technologická čast, investiční čast"</formula1>
    </dataValidation>
  </dataValidations>
  <hyperlinks>
    <hyperlink ref="A95" location="'1 - SO 01 Opevnění u č.p....'!C2" display="/"/>
    <hyperlink ref="A96" location="'2 - SO 02 Opevnění  u č.p...'!C2" display="/"/>
    <hyperlink ref="A97" location="'3 - VON Vedlejší a ostat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1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16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6" t="s">
        <v>94</v>
      </c>
    </row>
    <row r="3" spans="2:46" ht="6.95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19"/>
      <c r="AT3" s="16" t="s">
        <v>95</v>
      </c>
    </row>
    <row r="4" spans="2:46" ht="24.95" customHeight="1">
      <c r="B4" s="19"/>
      <c r="D4" s="120" t="s">
        <v>110</v>
      </c>
      <c r="L4" s="19"/>
      <c r="M4" s="121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22" t="s">
        <v>16</v>
      </c>
      <c r="L6" s="19"/>
    </row>
    <row r="7" spans="2:46" ht="16.5" customHeight="1">
      <c r="B7" s="19"/>
      <c r="E7" s="321" t="str">
        <f>'Rekapitulace stavby'!K6</f>
        <v>Lampertický potok, Lampertice, rekonstrukce koryta, ř.km 1,230 - 2,785</v>
      </c>
      <c r="F7" s="322"/>
      <c r="G7" s="322"/>
      <c r="H7" s="322"/>
      <c r="L7" s="19"/>
    </row>
    <row r="8" spans="2:46" s="1" customFormat="1" ht="12" customHeight="1">
      <c r="B8" s="36"/>
      <c r="D8" s="122" t="s">
        <v>111</v>
      </c>
      <c r="I8" s="123"/>
      <c r="L8" s="36"/>
    </row>
    <row r="9" spans="2:46" s="1" customFormat="1" ht="36.950000000000003" customHeight="1">
      <c r="B9" s="36"/>
      <c r="E9" s="323" t="s">
        <v>112</v>
      </c>
      <c r="F9" s="324"/>
      <c r="G9" s="324"/>
      <c r="H9" s="324"/>
      <c r="I9" s="123"/>
      <c r="L9" s="36"/>
    </row>
    <row r="10" spans="2:46" s="1" customFormat="1" ht="11.25">
      <c r="B10" s="36"/>
      <c r="I10" s="123"/>
      <c r="L10" s="36"/>
    </row>
    <row r="11" spans="2:46" s="1" customFormat="1" ht="12" customHeight="1">
      <c r="B11" s="36"/>
      <c r="D11" s="122" t="s">
        <v>19</v>
      </c>
      <c r="F11" s="124" t="s">
        <v>20</v>
      </c>
      <c r="I11" s="125" t="s">
        <v>21</v>
      </c>
      <c r="J11" s="124" t="s">
        <v>1</v>
      </c>
      <c r="L11" s="36"/>
    </row>
    <row r="12" spans="2:46" s="1" customFormat="1" ht="12" customHeight="1">
      <c r="B12" s="36"/>
      <c r="D12" s="122" t="s">
        <v>24</v>
      </c>
      <c r="F12" s="124" t="s">
        <v>25</v>
      </c>
      <c r="I12" s="125" t="s">
        <v>26</v>
      </c>
      <c r="J12" s="126" t="str">
        <f>'Rekapitulace stavby'!AN8</f>
        <v>19.9.2016</v>
      </c>
      <c r="L12" s="36"/>
    </row>
    <row r="13" spans="2:46" s="1" customFormat="1" ht="10.9" customHeight="1">
      <c r="B13" s="36"/>
      <c r="I13" s="123"/>
      <c r="L13" s="36"/>
    </row>
    <row r="14" spans="2:46" s="1" customFormat="1" ht="12" customHeight="1">
      <c r="B14" s="36"/>
      <c r="D14" s="122" t="s">
        <v>30</v>
      </c>
      <c r="I14" s="125" t="s">
        <v>31</v>
      </c>
      <c r="J14" s="124" t="s">
        <v>1</v>
      </c>
      <c r="L14" s="36"/>
    </row>
    <row r="15" spans="2:46" s="1" customFormat="1" ht="18" customHeight="1">
      <c r="B15" s="36"/>
      <c r="E15" s="124" t="s">
        <v>32</v>
      </c>
      <c r="I15" s="125" t="s">
        <v>33</v>
      </c>
      <c r="J15" s="124" t="s">
        <v>1</v>
      </c>
      <c r="L15" s="36"/>
    </row>
    <row r="16" spans="2:46" s="1" customFormat="1" ht="6.95" customHeight="1">
      <c r="B16" s="36"/>
      <c r="I16" s="123"/>
      <c r="L16" s="36"/>
    </row>
    <row r="17" spans="2:12" s="1" customFormat="1" ht="12" customHeight="1">
      <c r="B17" s="36"/>
      <c r="D17" s="122" t="s">
        <v>34</v>
      </c>
      <c r="I17" s="125" t="s">
        <v>31</v>
      </c>
      <c r="J17" s="29" t="str">
        <f>'Rekapitulace stavby'!AN13</f>
        <v>Vyplň údaj</v>
      </c>
      <c r="L17" s="36"/>
    </row>
    <row r="18" spans="2:12" s="1" customFormat="1" ht="18" customHeight="1">
      <c r="B18" s="36"/>
      <c r="E18" s="325" t="str">
        <f>'Rekapitulace stavby'!E14</f>
        <v>Vyplň údaj</v>
      </c>
      <c r="F18" s="326"/>
      <c r="G18" s="326"/>
      <c r="H18" s="326"/>
      <c r="I18" s="125" t="s">
        <v>33</v>
      </c>
      <c r="J18" s="29" t="str">
        <f>'Rekapitulace stavby'!AN14</f>
        <v>Vyplň údaj</v>
      </c>
      <c r="L18" s="36"/>
    </row>
    <row r="19" spans="2:12" s="1" customFormat="1" ht="6.95" customHeight="1">
      <c r="B19" s="36"/>
      <c r="I19" s="123"/>
      <c r="L19" s="36"/>
    </row>
    <row r="20" spans="2:12" s="1" customFormat="1" ht="12" customHeight="1">
      <c r="B20" s="36"/>
      <c r="D20" s="122" t="s">
        <v>36</v>
      </c>
      <c r="I20" s="125" t="s">
        <v>31</v>
      </c>
      <c r="J20" s="124" t="s">
        <v>37</v>
      </c>
      <c r="L20" s="36"/>
    </row>
    <row r="21" spans="2:12" s="1" customFormat="1" ht="18" customHeight="1">
      <c r="B21" s="36"/>
      <c r="E21" s="124" t="s">
        <v>38</v>
      </c>
      <c r="I21" s="125" t="s">
        <v>33</v>
      </c>
      <c r="J21" s="124" t="s">
        <v>39</v>
      </c>
      <c r="L21" s="36"/>
    </row>
    <row r="22" spans="2:12" s="1" customFormat="1" ht="6.95" customHeight="1">
      <c r="B22" s="36"/>
      <c r="I22" s="123"/>
      <c r="L22" s="36"/>
    </row>
    <row r="23" spans="2:12" s="1" customFormat="1" ht="12" customHeight="1">
      <c r="B23" s="36"/>
      <c r="D23" s="122" t="s">
        <v>41</v>
      </c>
      <c r="I23" s="125" t="s">
        <v>31</v>
      </c>
      <c r="J23" s="124" t="s">
        <v>1</v>
      </c>
      <c r="L23" s="36"/>
    </row>
    <row r="24" spans="2:12" s="1" customFormat="1" ht="18" customHeight="1">
      <c r="B24" s="36"/>
      <c r="E24" s="124" t="s">
        <v>42</v>
      </c>
      <c r="I24" s="125" t="s">
        <v>33</v>
      </c>
      <c r="J24" s="124" t="s">
        <v>1</v>
      </c>
      <c r="L24" s="36"/>
    </row>
    <row r="25" spans="2:12" s="1" customFormat="1" ht="6.95" customHeight="1">
      <c r="B25" s="36"/>
      <c r="I25" s="123"/>
      <c r="L25" s="36"/>
    </row>
    <row r="26" spans="2:12" s="1" customFormat="1" ht="12" customHeight="1">
      <c r="B26" s="36"/>
      <c r="D26" s="122" t="s">
        <v>43</v>
      </c>
      <c r="I26" s="123"/>
      <c r="L26" s="36"/>
    </row>
    <row r="27" spans="2:12" s="7" customFormat="1" ht="63.75" customHeight="1">
      <c r="B27" s="127"/>
      <c r="E27" s="327" t="s">
        <v>113</v>
      </c>
      <c r="F27" s="327"/>
      <c r="G27" s="327"/>
      <c r="H27" s="327"/>
      <c r="I27" s="128"/>
      <c r="L27" s="127"/>
    </row>
    <row r="28" spans="2:12" s="1" customFormat="1" ht="6.95" customHeight="1">
      <c r="B28" s="36"/>
      <c r="I28" s="123"/>
      <c r="L28" s="36"/>
    </row>
    <row r="29" spans="2:12" s="1" customFormat="1" ht="6.95" customHeight="1">
      <c r="B29" s="36"/>
      <c r="D29" s="62"/>
      <c r="E29" s="62"/>
      <c r="F29" s="62"/>
      <c r="G29" s="62"/>
      <c r="H29" s="62"/>
      <c r="I29" s="129"/>
      <c r="J29" s="62"/>
      <c r="K29" s="62"/>
      <c r="L29" s="36"/>
    </row>
    <row r="30" spans="2:12" s="1" customFormat="1" ht="14.45" customHeight="1">
      <c r="B30" s="36"/>
      <c r="D30" s="124" t="s">
        <v>114</v>
      </c>
      <c r="I30" s="123"/>
      <c r="J30" s="130">
        <f>J96</f>
        <v>0</v>
      </c>
      <c r="L30" s="36"/>
    </row>
    <row r="31" spans="2:12" s="1" customFormat="1" ht="14.45" customHeight="1">
      <c r="B31" s="36"/>
      <c r="D31" s="131" t="s">
        <v>104</v>
      </c>
      <c r="I31" s="123"/>
      <c r="J31" s="130">
        <f>J111</f>
        <v>0</v>
      </c>
      <c r="L31" s="36"/>
    </row>
    <row r="32" spans="2:12" s="1" customFormat="1" ht="25.35" customHeight="1">
      <c r="B32" s="36"/>
      <c r="D32" s="132" t="s">
        <v>47</v>
      </c>
      <c r="I32" s="123"/>
      <c r="J32" s="133">
        <f>ROUND(J30 + J31, 2)</f>
        <v>0</v>
      </c>
      <c r="L32" s="36"/>
    </row>
    <row r="33" spans="2:12" s="1" customFormat="1" ht="6.95" customHeight="1">
      <c r="B33" s="36"/>
      <c r="D33" s="62"/>
      <c r="E33" s="62"/>
      <c r="F33" s="62"/>
      <c r="G33" s="62"/>
      <c r="H33" s="62"/>
      <c r="I33" s="129"/>
      <c r="J33" s="62"/>
      <c r="K33" s="62"/>
      <c r="L33" s="36"/>
    </row>
    <row r="34" spans="2:12" s="1" customFormat="1" ht="14.45" customHeight="1">
      <c r="B34" s="36"/>
      <c r="F34" s="134" t="s">
        <v>49</v>
      </c>
      <c r="I34" s="135" t="s">
        <v>48</v>
      </c>
      <c r="J34" s="134" t="s">
        <v>50</v>
      </c>
      <c r="L34" s="36"/>
    </row>
    <row r="35" spans="2:12" s="1" customFormat="1" ht="14.45" customHeight="1">
      <c r="B35" s="36"/>
      <c r="D35" s="136" t="s">
        <v>51</v>
      </c>
      <c r="E35" s="122" t="s">
        <v>52</v>
      </c>
      <c r="F35" s="137">
        <f>ROUND((SUM(BE111:BE118) + SUM(BE138:BE409)),  2)</f>
        <v>0</v>
      </c>
      <c r="I35" s="138">
        <v>0.21</v>
      </c>
      <c r="J35" s="137">
        <f>ROUND(((SUM(BE111:BE118) + SUM(BE138:BE409))*I35),  2)</f>
        <v>0</v>
      </c>
      <c r="L35" s="36"/>
    </row>
    <row r="36" spans="2:12" s="1" customFormat="1" ht="14.45" customHeight="1">
      <c r="B36" s="36"/>
      <c r="E36" s="122" t="s">
        <v>53</v>
      </c>
      <c r="F36" s="137">
        <f>ROUND((SUM(BF111:BF118) + SUM(BF138:BF409)),  2)</f>
        <v>0</v>
      </c>
      <c r="I36" s="138">
        <v>0.15</v>
      </c>
      <c r="J36" s="137">
        <f>ROUND(((SUM(BF111:BF118) + SUM(BF138:BF409))*I36),  2)</f>
        <v>0</v>
      </c>
      <c r="L36" s="36"/>
    </row>
    <row r="37" spans="2:12" s="1" customFormat="1" ht="14.45" hidden="1" customHeight="1">
      <c r="B37" s="36"/>
      <c r="E37" s="122" t="s">
        <v>54</v>
      </c>
      <c r="F37" s="137">
        <f>ROUND((SUM(BG111:BG118) + SUM(BG138:BG409)),  2)</f>
        <v>0</v>
      </c>
      <c r="I37" s="138">
        <v>0.21</v>
      </c>
      <c r="J37" s="137">
        <f>0</f>
        <v>0</v>
      </c>
      <c r="L37" s="36"/>
    </row>
    <row r="38" spans="2:12" s="1" customFormat="1" ht="14.45" hidden="1" customHeight="1">
      <c r="B38" s="36"/>
      <c r="E38" s="122" t="s">
        <v>55</v>
      </c>
      <c r="F38" s="137">
        <f>ROUND((SUM(BH111:BH118) + SUM(BH138:BH409)),  2)</f>
        <v>0</v>
      </c>
      <c r="I38" s="138">
        <v>0.15</v>
      </c>
      <c r="J38" s="137">
        <f>0</f>
        <v>0</v>
      </c>
      <c r="L38" s="36"/>
    </row>
    <row r="39" spans="2:12" s="1" customFormat="1" ht="14.45" hidden="1" customHeight="1">
      <c r="B39" s="36"/>
      <c r="E39" s="122" t="s">
        <v>56</v>
      </c>
      <c r="F39" s="137">
        <f>ROUND((SUM(BI111:BI118) + SUM(BI138:BI409)),  2)</f>
        <v>0</v>
      </c>
      <c r="I39" s="138">
        <v>0</v>
      </c>
      <c r="J39" s="137">
        <f>0</f>
        <v>0</v>
      </c>
      <c r="L39" s="36"/>
    </row>
    <row r="40" spans="2:12" s="1" customFormat="1" ht="6.95" customHeight="1">
      <c r="B40" s="36"/>
      <c r="I40" s="123"/>
      <c r="L40" s="36"/>
    </row>
    <row r="41" spans="2:12" s="1" customFormat="1" ht="25.35" customHeight="1">
      <c r="B41" s="36"/>
      <c r="C41" s="139"/>
      <c r="D41" s="140" t="s">
        <v>57</v>
      </c>
      <c r="E41" s="141"/>
      <c r="F41" s="141"/>
      <c r="G41" s="142" t="s">
        <v>58</v>
      </c>
      <c r="H41" s="143" t="s">
        <v>59</v>
      </c>
      <c r="I41" s="144"/>
      <c r="J41" s="145">
        <f>SUM(J32:J39)</f>
        <v>0</v>
      </c>
      <c r="K41" s="146"/>
      <c r="L41" s="36"/>
    </row>
    <row r="42" spans="2:12" s="1" customFormat="1" ht="14.45" customHeight="1">
      <c r="B42" s="36"/>
      <c r="I42" s="123"/>
      <c r="L42" s="36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6"/>
      <c r="D50" s="147" t="s">
        <v>60</v>
      </c>
      <c r="E50" s="148"/>
      <c r="F50" s="148"/>
      <c r="G50" s="147" t="s">
        <v>61</v>
      </c>
      <c r="H50" s="148"/>
      <c r="I50" s="149"/>
      <c r="J50" s="148"/>
      <c r="K50" s="148"/>
      <c r="L50" s="36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6"/>
      <c r="D61" s="150" t="s">
        <v>62</v>
      </c>
      <c r="E61" s="151"/>
      <c r="F61" s="152" t="s">
        <v>63</v>
      </c>
      <c r="G61" s="150" t="s">
        <v>62</v>
      </c>
      <c r="H61" s="151"/>
      <c r="I61" s="153"/>
      <c r="J61" s="154" t="s">
        <v>63</v>
      </c>
      <c r="K61" s="151"/>
      <c r="L61" s="36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6"/>
      <c r="D65" s="147" t="s">
        <v>64</v>
      </c>
      <c r="E65" s="148"/>
      <c r="F65" s="148"/>
      <c r="G65" s="147" t="s">
        <v>65</v>
      </c>
      <c r="H65" s="148"/>
      <c r="I65" s="149"/>
      <c r="J65" s="148"/>
      <c r="K65" s="148"/>
      <c r="L65" s="36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6"/>
      <c r="D76" s="150" t="s">
        <v>62</v>
      </c>
      <c r="E76" s="151"/>
      <c r="F76" s="152" t="s">
        <v>63</v>
      </c>
      <c r="G76" s="150" t="s">
        <v>62</v>
      </c>
      <c r="H76" s="151"/>
      <c r="I76" s="153"/>
      <c r="J76" s="154" t="s">
        <v>63</v>
      </c>
      <c r="K76" s="151"/>
      <c r="L76" s="36"/>
    </row>
    <row r="77" spans="2:12" s="1" customFormat="1" ht="14.45" customHeight="1">
      <c r="B77" s="155"/>
      <c r="C77" s="156"/>
      <c r="D77" s="156"/>
      <c r="E77" s="156"/>
      <c r="F77" s="156"/>
      <c r="G77" s="156"/>
      <c r="H77" s="156"/>
      <c r="I77" s="157"/>
      <c r="J77" s="156"/>
      <c r="K77" s="156"/>
      <c r="L77" s="36"/>
    </row>
    <row r="81" spans="2:47" s="1" customFormat="1" ht="6.95" customHeight="1">
      <c r="B81" s="158"/>
      <c r="C81" s="159"/>
      <c r="D81" s="159"/>
      <c r="E81" s="159"/>
      <c r="F81" s="159"/>
      <c r="G81" s="159"/>
      <c r="H81" s="159"/>
      <c r="I81" s="160"/>
      <c r="J81" s="159"/>
      <c r="K81" s="159"/>
      <c r="L81" s="36"/>
    </row>
    <row r="82" spans="2:47" s="1" customFormat="1" ht="24.95" customHeight="1">
      <c r="B82" s="34"/>
      <c r="C82" s="22" t="s">
        <v>115</v>
      </c>
      <c r="D82" s="35"/>
      <c r="E82" s="35"/>
      <c r="F82" s="35"/>
      <c r="G82" s="35"/>
      <c r="H82" s="35"/>
      <c r="I82" s="123"/>
      <c r="J82" s="35"/>
      <c r="K82" s="35"/>
      <c r="L82" s="36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23"/>
      <c r="J83" s="35"/>
      <c r="K83" s="35"/>
      <c r="L83" s="36"/>
    </row>
    <row r="84" spans="2:47" s="1" customFormat="1" ht="12" customHeight="1">
      <c r="B84" s="34"/>
      <c r="C84" s="28" t="s">
        <v>16</v>
      </c>
      <c r="D84" s="35"/>
      <c r="E84" s="35"/>
      <c r="F84" s="35"/>
      <c r="G84" s="35"/>
      <c r="H84" s="35"/>
      <c r="I84" s="123"/>
      <c r="J84" s="35"/>
      <c r="K84" s="35"/>
      <c r="L84" s="36"/>
    </row>
    <row r="85" spans="2:47" s="1" customFormat="1" ht="16.5" customHeight="1">
      <c r="B85" s="34"/>
      <c r="C85" s="35"/>
      <c r="D85" s="35"/>
      <c r="E85" s="328" t="str">
        <f>E7</f>
        <v>Lampertický potok, Lampertice, rekonstrukce koryta, ř.km 1,230 - 2,785</v>
      </c>
      <c r="F85" s="329"/>
      <c r="G85" s="329"/>
      <c r="H85" s="329"/>
      <c r="I85" s="123"/>
      <c r="J85" s="35"/>
      <c r="K85" s="35"/>
      <c r="L85" s="36"/>
    </row>
    <row r="86" spans="2:47" s="1" customFormat="1" ht="12" customHeight="1">
      <c r="B86" s="34"/>
      <c r="C86" s="28" t="s">
        <v>111</v>
      </c>
      <c r="D86" s="35"/>
      <c r="E86" s="35"/>
      <c r="F86" s="35"/>
      <c r="G86" s="35"/>
      <c r="H86" s="35"/>
      <c r="I86" s="123"/>
      <c r="J86" s="35"/>
      <c r="K86" s="35"/>
      <c r="L86" s="36"/>
    </row>
    <row r="87" spans="2:47" s="1" customFormat="1" ht="16.5" customHeight="1">
      <c r="B87" s="34"/>
      <c r="C87" s="35"/>
      <c r="D87" s="35"/>
      <c r="E87" s="292" t="str">
        <f>E9</f>
        <v>1 - SO 01 Opevnění u č.p. 188</v>
      </c>
      <c r="F87" s="330"/>
      <c r="G87" s="330"/>
      <c r="H87" s="330"/>
      <c r="I87" s="123"/>
      <c r="J87" s="35"/>
      <c r="K87" s="35"/>
      <c r="L87" s="36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23"/>
      <c r="J88" s="35"/>
      <c r="K88" s="35"/>
      <c r="L88" s="36"/>
    </row>
    <row r="89" spans="2:47" s="1" customFormat="1" ht="12" customHeight="1">
      <c r="B89" s="34"/>
      <c r="C89" s="28" t="s">
        <v>24</v>
      </c>
      <c r="D89" s="35"/>
      <c r="E89" s="35"/>
      <c r="F89" s="26" t="str">
        <f>F12</f>
        <v>obec Lampertice</v>
      </c>
      <c r="G89" s="35"/>
      <c r="H89" s="35"/>
      <c r="I89" s="125" t="s">
        <v>26</v>
      </c>
      <c r="J89" s="61" t="str">
        <f>IF(J12="","",J12)</f>
        <v>19.9.2016</v>
      </c>
      <c r="K89" s="35"/>
      <c r="L89" s="36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23"/>
      <c r="J90" s="35"/>
      <c r="K90" s="35"/>
      <c r="L90" s="36"/>
    </row>
    <row r="91" spans="2:47" s="1" customFormat="1" ht="58.15" customHeight="1">
      <c r="B91" s="34"/>
      <c r="C91" s="28" t="s">
        <v>30</v>
      </c>
      <c r="D91" s="35"/>
      <c r="E91" s="35"/>
      <c r="F91" s="26" t="str">
        <f>E15</f>
        <v>Povodí Labe, státní podnik,Víta Nejedlého 951, HK3</v>
      </c>
      <c r="G91" s="35"/>
      <c r="H91" s="35"/>
      <c r="I91" s="125" t="s">
        <v>36</v>
      </c>
      <c r="J91" s="31" t="str">
        <f>E21</f>
        <v>Multiaqua s.r.o.,Veverkova 1343,500 02 Hradec Král</v>
      </c>
      <c r="K91" s="35"/>
      <c r="L91" s="36"/>
    </row>
    <row r="92" spans="2:47" s="1" customFormat="1" ht="15.2" customHeight="1">
      <c r="B92" s="34"/>
      <c r="C92" s="28" t="s">
        <v>34</v>
      </c>
      <c r="D92" s="35"/>
      <c r="E92" s="35"/>
      <c r="F92" s="26" t="str">
        <f>IF(E18="","",E18)</f>
        <v>Vyplň údaj</v>
      </c>
      <c r="G92" s="35"/>
      <c r="H92" s="35"/>
      <c r="I92" s="125" t="s">
        <v>41</v>
      </c>
      <c r="J92" s="31" t="str">
        <f>E24</f>
        <v>Ing. Ladislav Malý</v>
      </c>
      <c r="K92" s="35"/>
      <c r="L92" s="36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23"/>
      <c r="J93" s="35"/>
      <c r="K93" s="35"/>
      <c r="L93" s="36"/>
    </row>
    <row r="94" spans="2:47" s="1" customFormat="1" ht="29.25" customHeight="1">
      <c r="B94" s="34"/>
      <c r="C94" s="161" t="s">
        <v>116</v>
      </c>
      <c r="D94" s="114"/>
      <c r="E94" s="114"/>
      <c r="F94" s="114"/>
      <c r="G94" s="114"/>
      <c r="H94" s="114"/>
      <c r="I94" s="162"/>
      <c r="J94" s="163" t="s">
        <v>117</v>
      </c>
      <c r="K94" s="114"/>
      <c r="L94" s="36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23"/>
      <c r="J95" s="35"/>
      <c r="K95" s="35"/>
      <c r="L95" s="36"/>
    </row>
    <row r="96" spans="2:47" s="1" customFormat="1" ht="22.9" customHeight="1">
      <c r="B96" s="34"/>
      <c r="C96" s="164" t="s">
        <v>118</v>
      </c>
      <c r="D96" s="35"/>
      <c r="E96" s="35"/>
      <c r="F96" s="35"/>
      <c r="G96" s="35"/>
      <c r="H96" s="35"/>
      <c r="I96" s="123"/>
      <c r="J96" s="79">
        <f>J138</f>
        <v>0</v>
      </c>
      <c r="K96" s="35"/>
      <c r="L96" s="36"/>
      <c r="AU96" s="16" t="s">
        <v>119</v>
      </c>
    </row>
    <row r="97" spans="2:65" s="8" customFormat="1" ht="24.95" customHeight="1">
      <c r="B97" s="165"/>
      <c r="C97" s="166"/>
      <c r="D97" s="167" t="s">
        <v>120</v>
      </c>
      <c r="E97" s="168"/>
      <c r="F97" s="168"/>
      <c r="G97" s="168"/>
      <c r="H97" s="168"/>
      <c r="I97" s="169"/>
      <c r="J97" s="170">
        <f>J139</f>
        <v>0</v>
      </c>
      <c r="K97" s="166"/>
      <c r="L97" s="171"/>
    </row>
    <row r="98" spans="2:65" s="9" customFormat="1" ht="19.899999999999999" customHeight="1">
      <c r="B98" s="172"/>
      <c r="C98" s="173"/>
      <c r="D98" s="174" t="s">
        <v>121</v>
      </c>
      <c r="E98" s="175"/>
      <c r="F98" s="175"/>
      <c r="G98" s="175"/>
      <c r="H98" s="175"/>
      <c r="I98" s="176"/>
      <c r="J98" s="177">
        <f>J140</f>
        <v>0</v>
      </c>
      <c r="K98" s="173"/>
      <c r="L98" s="178"/>
    </row>
    <row r="99" spans="2:65" s="9" customFormat="1" ht="19.899999999999999" customHeight="1">
      <c r="B99" s="172"/>
      <c r="C99" s="173"/>
      <c r="D99" s="174" t="s">
        <v>122</v>
      </c>
      <c r="E99" s="175"/>
      <c r="F99" s="175"/>
      <c r="G99" s="175"/>
      <c r="H99" s="175"/>
      <c r="I99" s="176"/>
      <c r="J99" s="177">
        <f>J267</f>
        <v>0</v>
      </c>
      <c r="K99" s="173"/>
      <c r="L99" s="178"/>
    </row>
    <row r="100" spans="2:65" s="9" customFormat="1" ht="19.899999999999999" customHeight="1">
      <c r="B100" s="172"/>
      <c r="C100" s="173"/>
      <c r="D100" s="174" t="s">
        <v>123</v>
      </c>
      <c r="E100" s="175"/>
      <c r="F100" s="175"/>
      <c r="G100" s="175"/>
      <c r="H100" s="175"/>
      <c r="I100" s="176"/>
      <c r="J100" s="177">
        <f>J274</f>
        <v>0</v>
      </c>
      <c r="K100" s="173"/>
      <c r="L100" s="178"/>
    </row>
    <row r="101" spans="2:65" s="9" customFormat="1" ht="19.899999999999999" customHeight="1">
      <c r="B101" s="172"/>
      <c r="C101" s="173"/>
      <c r="D101" s="174" t="s">
        <v>124</v>
      </c>
      <c r="E101" s="175"/>
      <c r="F101" s="175"/>
      <c r="G101" s="175"/>
      <c r="H101" s="175"/>
      <c r="I101" s="176"/>
      <c r="J101" s="177">
        <f>J319</f>
        <v>0</v>
      </c>
      <c r="K101" s="173"/>
      <c r="L101" s="178"/>
    </row>
    <row r="102" spans="2:65" s="9" customFormat="1" ht="19.899999999999999" customHeight="1">
      <c r="B102" s="172"/>
      <c r="C102" s="173"/>
      <c r="D102" s="174" t="s">
        <v>125</v>
      </c>
      <c r="E102" s="175"/>
      <c r="F102" s="175"/>
      <c r="G102" s="175"/>
      <c r="H102" s="175"/>
      <c r="I102" s="176"/>
      <c r="J102" s="177">
        <f>J347</f>
        <v>0</v>
      </c>
      <c r="K102" s="173"/>
      <c r="L102" s="178"/>
    </row>
    <row r="103" spans="2:65" s="9" customFormat="1" ht="19.899999999999999" customHeight="1">
      <c r="B103" s="172"/>
      <c r="C103" s="173"/>
      <c r="D103" s="174" t="s">
        <v>126</v>
      </c>
      <c r="E103" s="175"/>
      <c r="F103" s="175"/>
      <c r="G103" s="175"/>
      <c r="H103" s="175"/>
      <c r="I103" s="176"/>
      <c r="J103" s="177">
        <f>J351</f>
        <v>0</v>
      </c>
      <c r="K103" s="173"/>
      <c r="L103" s="178"/>
    </row>
    <row r="104" spans="2:65" s="9" customFormat="1" ht="19.899999999999999" customHeight="1">
      <c r="B104" s="172"/>
      <c r="C104" s="173"/>
      <c r="D104" s="174" t="s">
        <v>127</v>
      </c>
      <c r="E104" s="175"/>
      <c r="F104" s="175"/>
      <c r="G104" s="175"/>
      <c r="H104" s="175"/>
      <c r="I104" s="176"/>
      <c r="J104" s="177">
        <f>J367</f>
        <v>0</v>
      </c>
      <c r="K104" s="173"/>
      <c r="L104" s="178"/>
    </row>
    <row r="105" spans="2:65" s="9" customFormat="1" ht="19.899999999999999" customHeight="1">
      <c r="B105" s="172"/>
      <c r="C105" s="173"/>
      <c r="D105" s="174" t="s">
        <v>128</v>
      </c>
      <c r="E105" s="175"/>
      <c r="F105" s="175"/>
      <c r="G105" s="175"/>
      <c r="H105" s="175"/>
      <c r="I105" s="176"/>
      <c r="J105" s="177">
        <f>J391</f>
        <v>0</v>
      </c>
      <c r="K105" s="173"/>
      <c r="L105" s="178"/>
    </row>
    <row r="106" spans="2:65" s="9" customFormat="1" ht="19.899999999999999" customHeight="1">
      <c r="B106" s="172"/>
      <c r="C106" s="173"/>
      <c r="D106" s="174" t="s">
        <v>129</v>
      </c>
      <c r="E106" s="175"/>
      <c r="F106" s="175"/>
      <c r="G106" s="175"/>
      <c r="H106" s="175"/>
      <c r="I106" s="176"/>
      <c r="J106" s="177">
        <f>J395</f>
        <v>0</v>
      </c>
      <c r="K106" s="173"/>
      <c r="L106" s="178"/>
    </row>
    <row r="107" spans="2:65" s="8" customFormat="1" ht="24.95" customHeight="1">
      <c r="B107" s="165"/>
      <c r="C107" s="166"/>
      <c r="D107" s="167" t="s">
        <v>130</v>
      </c>
      <c r="E107" s="168"/>
      <c r="F107" s="168"/>
      <c r="G107" s="168"/>
      <c r="H107" s="168"/>
      <c r="I107" s="169"/>
      <c r="J107" s="170">
        <f>J398</f>
        <v>0</v>
      </c>
      <c r="K107" s="166"/>
      <c r="L107" s="171"/>
    </row>
    <row r="108" spans="2:65" s="9" customFormat="1" ht="19.899999999999999" customHeight="1">
      <c r="B108" s="172"/>
      <c r="C108" s="173"/>
      <c r="D108" s="174" t="s">
        <v>131</v>
      </c>
      <c r="E108" s="175"/>
      <c r="F108" s="175"/>
      <c r="G108" s="175"/>
      <c r="H108" s="175"/>
      <c r="I108" s="176"/>
      <c r="J108" s="177">
        <f>J399</f>
        <v>0</v>
      </c>
      <c r="K108" s="173"/>
      <c r="L108" s="178"/>
    </row>
    <row r="109" spans="2:65" s="1" customFormat="1" ht="21.75" customHeight="1">
      <c r="B109" s="34"/>
      <c r="C109" s="35"/>
      <c r="D109" s="35"/>
      <c r="E109" s="35"/>
      <c r="F109" s="35"/>
      <c r="G109" s="35"/>
      <c r="H109" s="35"/>
      <c r="I109" s="123"/>
      <c r="J109" s="35"/>
      <c r="K109" s="35"/>
      <c r="L109" s="36"/>
    </row>
    <row r="110" spans="2:65" s="1" customFormat="1" ht="6.95" customHeight="1">
      <c r="B110" s="34"/>
      <c r="C110" s="35"/>
      <c r="D110" s="35"/>
      <c r="E110" s="35"/>
      <c r="F110" s="35"/>
      <c r="G110" s="35"/>
      <c r="H110" s="35"/>
      <c r="I110" s="123"/>
      <c r="J110" s="35"/>
      <c r="K110" s="35"/>
      <c r="L110" s="36"/>
    </row>
    <row r="111" spans="2:65" s="1" customFormat="1" ht="29.25" customHeight="1">
      <c r="B111" s="34"/>
      <c r="C111" s="164" t="s">
        <v>132</v>
      </c>
      <c r="D111" s="35"/>
      <c r="E111" s="35"/>
      <c r="F111" s="35"/>
      <c r="G111" s="35"/>
      <c r="H111" s="35"/>
      <c r="I111" s="123"/>
      <c r="J111" s="179">
        <f>ROUND(J112 + J113 + J114 + J115 + J116 + J117,2)</f>
        <v>0</v>
      </c>
      <c r="K111" s="35"/>
      <c r="L111" s="36"/>
      <c r="N111" s="180" t="s">
        <v>51</v>
      </c>
    </row>
    <row r="112" spans="2:65" s="1" customFormat="1" ht="18" customHeight="1">
      <c r="B112" s="34"/>
      <c r="C112" s="35"/>
      <c r="D112" s="311" t="s">
        <v>133</v>
      </c>
      <c r="E112" s="310"/>
      <c r="F112" s="310"/>
      <c r="G112" s="35"/>
      <c r="H112" s="35"/>
      <c r="I112" s="123"/>
      <c r="J112" s="105">
        <v>0</v>
      </c>
      <c r="K112" s="35"/>
      <c r="L112" s="181"/>
      <c r="M112" s="123"/>
      <c r="N112" s="182" t="s">
        <v>52</v>
      </c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83" t="s">
        <v>134</v>
      </c>
      <c r="AZ112" s="123"/>
      <c r="BA112" s="123"/>
      <c r="BB112" s="123"/>
      <c r="BC112" s="123"/>
      <c r="BD112" s="123"/>
      <c r="BE112" s="184">
        <f t="shared" ref="BE112:BE117" si="0">IF(N112="základní",J112,0)</f>
        <v>0</v>
      </c>
      <c r="BF112" s="184">
        <f t="shared" ref="BF112:BF117" si="1">IF(N112="snížená",J112,0)</f>
        <v>0</v>
      </c>
      <c r="BG112" s="184">
        <f t="shared" ref="BG112:BG117" si="2">IF(N112="zákl. přenesená",J112,0)</f>
        <v>0</v>
      </c>
      <c r="BH112" s="184">
        <f t="shared" ref="BH112:BH117" si="3">IF(N112="sníž. přenesená",J112,0)</f>
        <v>0</v>
      </c>
      <c r="BI112" s="184">
        <f t="shared" ref="BI112:BI117" si="4">IF(N112="nulová",J112,0)</f>
        <v>0</v>
      </c>
      <c r="BJ112" s="183" t="s">
        <v>23</v>
      </c>
      <c r="BK112" s="123"/>
      <c r="BL112" s="123"/>
      <c r="BM112" s="123"/>
    </row>
    <row r="113" spans="2:65" s="1" customFormat="1" ht="18" customHeight="1">
      <c r="B113" s="34"/>
      <c r="C113" s="35"/>
      <c r="D113" s="311" t="s">
        <v>135</v>
      </c>
      <c r="E113" s="310"/>
      <c r="F113" s="310"/>
      <c r="G113" s="35"/>
      <c r="H113" s="35"/>
      <c r="I113" s="123"/>
      <c r="J113" s="105">
        <v>0</v>
      </c>
      <c r="K113" s="35"/>
      <c r="L113" s="181"/>
      <c r="M113" s="123"/>
      <c r="N113" s="182" t="s">
        <v>52</v>
      </c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83" t="s">
        <v>134</v>
      </c>
      <c r="AZ113" s="123"/>
      <c r="BA113" s="123"/>
      <c r="BB113" s="123"/>
      <c r="BC113" s="123"/>
      <c r="BD113" s="123"/>
      <c r="BE113" s="184">
        <f t="shared" si="0"/>
        <v>0</v>
      </c>
      <c r="BF113" s="184">
        <f t="shared" si="1"/>
        <v>0</v>
      </c>
      <c r="BG113" s="184">
        <f t="shared" si="2"/>
        <v>0</v>
      </c>
      <c r="BH113" s="184">
        <f t="shared" si="3"/>
        <v>0</v>
      </c>
      <c r="BI113" s="184">
        <f t="shared" si="4"/>
        <v>0</v>
      </c>
      <c r="BJ113" s="183" t="s">
        <v>23</v>
      </c>
      <c r="BK113" s="123"/>
      <c r="BL113" s="123"/>
      <c r="BM113" s="123"/>
    </row>
    <row r="114" spans="2:65" s="1" customFormat="1" ht="18" customHeight="1">
      <c r="B114" s="34"/>
      <c r="C114" s="35"/>
      <c r="D114" s="311" t="s">
        <v>136</v>
      </c>
      <c r="E114" s="310"/>
      <c r="F114" s="310"/>
      <c r="G114" s="35"/>
      <c r="H114" s="35"/>
      <c r="I114" s="123"/>
      <c r="J114" s="105">
        <v>0</v>
      </c>
      <c r="K114" s="35"/>
      <c r="L114" s="181"/>
      <c r="M114" s="123"/>
      <c r="N114" s="182" t="s">
        <v>52</v>
      </c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83" t="s">
        <v>134</v>
      </c>
      <c r="AZ114" s="123"/>
      <c r="BA114" s="123"/>
      <c r="BB114" s="123"/>
      <c r="BC114" s="123"/>
      <c r="BD114" s="123"/>
      <c r="BE114" s="184">
        <f t="shared" si="0"/>
        <v>0</v>
      </c>
      <c r="BF114" s="184">
        <f t="shared" si="1"/>
        <v>0</v>
      </c>
      <c r="BG114" s="184">
        <f t="shared" si="2"/>
        <v>0</v>
      </c>
      <c r="BH114" s="184">
        <f t="shared" si="3"/>
        <v>0</v>
      </c>
      <c r="BI114" s="184">
        <f t="shared" si="4"/>
        <v>0</v>
      </c>
      <c r="BJ114" s="183" t="s">
        <v>23</v>
      </c>
      <c r="BK114" s="123"/>
      <c r="BL114" s="123"/>
      <c r="BM114" s="123"/>
    </row>
    <row r="115" spans="2:65" s="1" customFormat="1" ht="18" customHeight="1">
      <c r="B115" s="34"/>
      <c r="C115" s="35"/>
      <c r="D115" s="311" t="s">
        <v>137</v>
      </c>
      <c r="E115" s="310"/>
      <c r="F115" s="310"/>
      <c r="G115" s="35"/>
      <c r="H115" s="35"/>
      <c r="I115" s="123"/>
      <c r="J115" s="105">
        <v>0</v>
      </c>
      <c r="K115" s="35"/>
      <c r="L115" s="181"/>
      <c r="M115" s="123"/>
      <c r="N115" s="182" t="s">
        <v>52</v>
      </c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83" t="s">
        <v>134</v>
      </c>
      <c r="AZ115" s="123"/>
      <c r="BA115" s="123"/>
      <c r="BB115" s="123"/>
      <c r="BC115" s="123"/>
      <c r="BD115" s="123"/>
      <c r="BE115" s="184">
        <f t="shared" si="0"/>
        <v>0</v>
      </c>
      <c r="BF115" s="184">
        <f t="shared" si="1"/>
        <v>0</v>
      </c>
      <c r="BG115" s="184">
        <f t="shared" si="2"/>
        <v>0</v>
      </c>
      <c r="BH115" s="184">
        <f t="shared" si="3"/>
        <v>0</v>
      </c>
      <c r="BI115" s="184">
        <f t="shared" si="4"/>
        <v>0</v>
      </c>
      <c r="BJ115" s="183" t="s">
        <v>23</v>
      </c>
      <c r="BK115" s="123"/>
      <c r="BL115" s="123"/>
      <c r="BM115" s="123"/>
    </row>
    <row r="116" spans="2:65" s="1" customFormat="1" ht="18" customHeight="1">
      <c r="B116" s="34"/>
      <c r="C116" s="35"/>
      <c r="D116" s="311" t="s">
        <v>138</v>
      </c>
      <c r="E116" s="310"/>
      <c r="F116" s="310"/>
      <c r="G116" s="35"/>
      <c r="H116" s="35"/>
      <c r="I116" s="123"/>
      <c r="J116" s="105">
        <v>0</v>
      </c>
      <c r="K116" s="35"/>
      <c r="L116" s="181"/>
      <c r="M116" s="123"/>
      <c r="N116" s="182" t="s">
        <v>52</v>
      </c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83" t="s">
        <v>134</v>
      </c>
      <c r="AZ116" s="123"/>
      <c r="BA116" s="123"/>
      <c r="BB116" s="123"/>
      <c r="BC116" s="123"/>
      <c r="BD116" s="123"/>
      <c r="BE116" s="184">
        <f t="shared" si="0"/>
        <v>0</v>
      </c>
      <c r="BF116" s="184">
        <f t="shared" si="1"/>
        <v>0</v>
      </c>
      <c r="BG116" s="184">
        <f t="shared" si="2"/>
        <v>0</v>
      </c>
      <c r="BH116" s="184">
        <f t="shared" si="3"/>
        <v>0</v>
      </c>
      <c r="BI116" s="184">
        <f t="shared" si="4"/>
        <v>0</v>
      </c>
      <c r="BJ116" s="183" t="s">
        <v>23</v>
      </c>
      <c r="BK116" s="123"/>
      <c r="BL116" s="123"/>
      <c r="BM116" s="123"/>
    </row>
    <row r="117" spans="2:65" s="1" customFormat="1" ht="18" customHeight="1">
      <c r="B117" s="34"/>
      <c r="C117" s="35"/>
      <c r="D117" s="104" t="s">
        <v>139</v>
      </c>
      <c r="E117" s="35"/>
      <c r="F117" s="35"/>
      <c r="G117" s="35"/>
      <c r="H117" s="35"/>
      <c r="I117" s="123"/>
      <c r="J117" s="105">
        <f>ROUND(J30*T117,2)</f>
        <v>0</v>
      </c>
      <c r="K117" s="35"/>
      <c r="L117" s="181"/>
      <c r="M117" s="123"/>
      <c r="N117" s="182" t="s">
        <v>52</v>
      </c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83" t="s">
        <v>140</v>
      </c>
      <c r="AZ117" s="123"/>
      <c r="BA117" s="123"/>
      <c r="BB117" s="123"/>
      <c r="BC117" s="123"/>
      <c r="BD117" s="123"/>
      <c r="BE117" s="184">
        <f t="shared" si="0"/>
        <v>0</v>
      </c>
      <c r="BF117" s="184">
        <f t="shared" si="1"/>
        <v>0</v>
      </c>
      <c r="BG117" s="184">
        <f t="shared" si="2"/>
        <v>0</v>
      </c>
      <c r="BH117" s="184">
        <f t="shared" si="3"/>
        <v>0</v>
      </c>
      <c r="BI117" s="184">
        <f t="shared" si="4"/>
        <v>0</v>
      </c>
      <c r="BJ117" s="183" t="s">
        <v>23</v>
      </c>
      <c r="BK117" s="123"/>
      <c r="BL117" s="123"/>
      <c r="BM117" s="123"/>
    </row>
    <row r="118" spans="2:65" s="1" customFormat="1" ht="11.25">
      <c r="B118" s="34"/>
      <c r="C118" s="35"/>
      <c r="D118" s="35"/>
      <c r="E118" s="35"/>
      <c r="F118" s="35"/>
      <c r="G118" s="35"/>
      <c r="H118" s="35"/>
      <c r="I118" s="123"/>
      <c r="J118" s="35"/>
      <c r="K118" s="35"/>
      <c r="L118" s="36"/>
    </row>
    <row r="119" spans="2:65" s="1" customFormat="1" ht="29.25" customHeight="1">
      <c r="B119" s="34"/>
      <c r="C119" s="113" t="s">
        <v>109</v>
      </c>
      <c r="D119" s="114"/>
      <c r="E119" s="114"/>
      <c r="F119" s="114"/>
      <c r="G119" s="114"/>
      <c r="H119" s="114"/>
      <c r="I119" s="162"/>
      <c r="J119" s="115">
        <f>ROUND(J96+J111,2)</f>
        <v>0</v>
      </c>
      <c r="K119" s="114"/>
      <c r="L119" s="36"/>
    </row>
    <row r="120" spans="2:65" s="1" customFormat="1" ht="6.95" customHeight="1">
      <c r="B120" s="49"/>
      <c r="C120" s="50"/>
      <c r="D120" s="50"/>
      <c r="E120" s="50"/>
      <c r="F120" s="50"/>
      <c r="G120" s="50"/>
      <c r="H120" s="50"/>
      <c r="I120" s="157"/>
      <c r="J120" s="50"/>
      <c r="K120" s="50"/>
      <c r="L120" s="36"/>
    </row>
    <row r="124" spans="2:65" s="1" customFormat="1" ht="6.95" customHeight="1">
      <c r="B124" s="51"/>
      <c r="C124" s="52"/>
      <c r="D124" s="52"/>
      <c r="E124" s="52"/>
      <c r="F124" s="52"/>
      <c r="G124" s="52"/>
      <c r="H124" s="52"/>
      <c r="I124" s="160"/>
      <c r="J124" s="52"/>
      <c r="K124" s="52"/>
      <c r="L124" s="36"/>
    </row>
    <row r="125" spans="2:65" s="1" customFormat="1" ht="24.95" customHeight="1">
      <c r="B125" s="34"/>
      <c r="C125" s="22" t="s">
        <v>141</v>
      </c>
      <c r="D125" s="35"/>
      <c r="E125" s="35"/>
      <c r="F125" s="35"/>
      <c r="G125" s="35"/>
      <c r="H125" s="35"/>
      <c r="I125" s="123"/>
      <c r="J125" s="35"/>
      <c r="K125" s="35"/>
      <c r="L125" s="36"/>
    </row>
    <row r="126" spans="2:65" s="1" customFormat="1" ht="6.95" customHeight="1">
      <c r="B126" s="34"/>
      <c r="C126" s="35"/>
      <c r="D126" s="35"/>
      <c r="E126" s="35"/>
      <c r="F126" s="35"/>
      <c r="G126" s="35"/>
      <c r="H126" s="35"/>
      <c r="I126" s="123"/>
      <c r="J126" s="35"/>
      <c r="K126" s="35"/>
      <c r="L126" s="36"/>
    </row>
    <row r="127" spans="2:65" s="1" customFormat="1" ht="12" customHeight="1">
      <c r="B127" s="34"/>
      <c r="C127" s="28" t="s">
        <v>16</v>
      </c>
      <c r="D127" s="35"/>
      <c r="E127" s="35"/>
      <c r="F127" s="35"/>
      <c r="G127" s="35"/>
      <c r="H127" s="35"/>
      <c r="I127" s="123"/>
      <c r="J127" s="35"/>
      <c r="K127" s="35"/>
      <c r="L127" s="36"/>
    </row>
    <row r="128" spans="2:65" s="1" customFormat="1" ht="16.5" customHeight="1">
      <c r="B128" s="34"/>
      <c r="C128" s="35"/>
      <c r="D128" s="35"/>
      <c r="E128" s="328" t="str">
        <f>E7</f>
        <v>Lampertický potok, Lampertice, rekonstrukce koryta, ř.km 1,230 - 2,785</v>
      </c>
      <c r="F128" s="329"/>
      <c r="G128" s="329"/>
      <c r="H128" s="329"/>
      <c r="I128" s="123"/>
      <c r="J128" s="35"/>
      <c r="K128" s="35"/>
      <c r="L128" s="36"/>
    </row>
    <row r="129" spans="2:65" s="1" customFormat="1" ht="12" customHeight="1">
      <c r="B129" s="34"/>
      <c r="C129" s="28" t="s">
        <v>111</v>
      </c>
      <c r="D129" s="35"/>
      <c r="E129" s="35"/>
      <c r="F129" s="35"/>
      <c r="G129" s="35"/>
      <c r="H129" s="35"/>
      <c r="I129" s="123"/>
      <c r="J129" s="35"/>
      <c r="K129" s="35"/>
      <c r="L129" s="36"/>
    </row>
    <row r="130" spans="2:65" s="1" customFormat="1" ht="16.5" customHeight="1">
      <c r="B130" s="34"/>
      <c r="C130" s="35"/>
      <c r="D130" s="35"/>
      <c r="E130" s="292" t="str">
        <f>E9</f>
        <v>1 - SO 01 Opevnění u č.p. 188</v>
      </c>
      <c r="F130" s="330"/>
      <c r="G130" s="330"/>
      <c r="H130" s="330"/>
      <c r="I130" s="123"/>
      <c r="J130" s="35"/>
      <c r="K130" s="35"/>
      <c r="L130" s="36"/>
    </row>
    <row r="131" spans="2:65" s="1" customFormat="1" ht="6.95" customHeight="1">
      <c r="B131" s="34"/>
      <c r="C131" s="35"/>
      <c r="D131" s="35"/>
      <c r="E131" s="35"/>
      <c r="F131" s="35"/>
      <c r="G131" s="35"/>
      <c r="H131" s="35"/>
      <c r="I131" s="123"/>
      <c r="J131" s="35"/>
      <c r="K131" s="35"/>
      <c r="L131" s="36"/>
    </row>
    <row r="132" spans="2:65" s="1" customFormat="1" ht="12" customHeight="1">
      <c r="B132" s="34"/>
      <c r="C132" s="28" t="s">
        <v>24</v>
      </c>
      <c r="D132" s="35"/>
      <c r="E132" s="35"/>
      <c r="F132" s="26" t="str">
        <f>F12</f>
        <v>obec Lampertice</v>
      </c>
      <c r="G132" s="35"/>
      <c r="H132" s="35"/>
      <c r="I132" s="125" t="s">
        <v>26</v>
      </c>
      <c r="J132" s="61" t="str">
        <f>IF(J12="","",J12)</f>
        <v>19.9.2016</v>
      </c>
      <c r="K132" s="35"/>
      <c r="L132" s="36"/>
    </row>
    <row r="133" spans="2:65" s="1" customFormat="1" ht="6.95" customHeight="1">
      <c r="B133" s="34"/>
      <c r="C133" s="35"/>
      <c r="D133" s="35"/>
      <c r="E133" s="35"/>
      <c r="F133" s="35"/>
      <c r="G133" s="35"/>
      <c r="H133" s="35"/>
      <c r="I133" s="123"/>
      <c r="J133" s="35"/>
      <c r="K133" s="35"/>
      <c r="L133" s="36"/>
    </row>
    <row r="134" spans="2:65" s="1" customFormat="1" ht="58.15" customHeight="1">
      <c r="B134" s="34"/>
      <c r="C134" s="28" t="s">
        <v>30</v>
      </c>
      <c r="D134" s="35"/>
      <c r="E134" s="35"/>
      <c r="F134" s="26" t="str">
        <f>E15</f>
        <v>Povodí Labe, státní podnik,Víta Nejedlého 951, HK3</v>
      </c>
      <c r="G134" s="35"/>
      <c r="H134" s="35"/>
      <c r="I134" s="125" t="s">
        <v>36</v>
      </c>
      <c r="J134" s="31" t="str">
        <f>E21</f>
        <v>Multiaqua s.r.o.,Veverkova 1343,500 02 Hradec Král</v>
      </c>
      <c r="K134" s="35"/>
      <c r="L134" s="36"/>
    </row>
    <row r="135" spans="2:65" s="1" customFormat="1" ht="15.2" customHeight="1">
      <c r="B135" s="34"/>
      <c r="C135" s="28" t="s">
        <v>34</v>
      </c>
      <c r="D135" s="35"/>
      <c r="E135" s="35"/>
      <c r="F135" s="26" t="str">
        <f>IF(E18="","",E18)</f>
        <v>Vyplň údaj</v>
      </c>
      <c r="G135" s="35"/>
      <c r="H135" s="35"/>
      <c r="I135" s="125" t="s">
        <v>41</v>
      </c>
      <c r="J135" s="31" t="str">
        <f>E24</f>
        <v>Ing. Ladislav Malý</v>
      </c>
      <c r="K135" s="35"/>
      <c r="L135" s="36"/>
    </row>
    <row r="136" spans="2:65" s="1" customFormat="1" ht="10.35" customHeight="1">
      <c r="B136" s="34"/>
      <c r="C136" s="35"/>
      <c r="D136" s="35"/>
      <c r="E136" s="35"/>
      <c r="F136" s="35"/>
      <c r="G136" s="35"/>
      <c r="H136" s="35"/>
      <c r="I136" s="123"/>
      <c r="J136" s="35"/>
      <c r="K136" s="35"/>
      <c r="L136" s="36"/>
    </row>
    <row r="137" spans="2:65" s="10" customFormat="1" ht="29.25" customHeight="1">
      <c r="B137" s="185"/>
      <c r="C137" s="186" t="s">
        <v>142</v>
      </c>
      <c r="D137" s="187" t="s">
        <v>72</v>
      </c>
      <c r="E137" s="187" t="s">
        <v>68</v>
      </c>
      <c r="F137" s="187" t="s">
        <v>69</v>
      </c>
      <c r="G137" s="187" t="s">
        <v>143</v>
      </c>
      <c r="H137" s="187" t="s">
        <v>144</v>
      </c>
      <c r="I137" s="188" t="s">
        <v>145</v>
      </c>
      <c r="J137" s="187" t="s">
        <v>117</v>
      </c>
      <c r="K137" s="189" t="s">
        <v>146</v>
      </c>
      <c r="L137" s="190"/>
      <c r="M137" s="70" t="s">
        <v>1</v>
      </c>
      <c r="N137" s="71" t="s">
        <v>51</v>
      </c>
      <c r="O137" s="71" t="s">
        <v>147</v>
      </c>
      <c r="P137" s="71" t="s">
        <v>148</v>
      </c>
      <c r="Q137" s="71" t="s">
        <v>149</v>
      </c>
      <c r="R137" s="71" t="s">
        <v>150</v>
      </c>
      <c r="S137" s="71" t="s">
        <v>151</v>
      </c>
      <c r="T137" s="72" t="s">
        <v>152</v>
      </c>
    </row>
    <row r="138" spans="2:65" s="1" customFormat="1" ht="22.9" customHeight="1">
      <c r="B138" s="34"/>
      <c r="C138" s="77" t="s">
        <v>153</v>
      </c>
      <c r="D138" s="35"/>
      <c r="E138" s="35"/>
      <c r="F138" s="35"/>
      <c r="G138" s="35"/>
      <c r="H138" s="35"/>
      <c r="I138" s="123"/>
      <c r="J138" s="191">
        <f>BK138</f>
        <v>0</v>
      </c>
      <c r="K138" s="35"/>
      <c r="L138" s="36"/>
      <c r="M138" s="73"/>
      <c r="N138" s="74"/>
      <c r="O138" s="74"/>
      <c r="P138" s="192">
        <f>P139+P398</f>
        <v>0</v>
      </c>
      <c r="Q138" s="74"/>
      <c r="R138" s="192">
        <f>R139+R398</f>
        <v>155.57643268000001</v>
      </c>
      <c r="S138" s="74"/>
      <c r="T138" s="193">
        <f>T139+T398</f>
        <v>105.46342000000001</v>
      </c>
      <c r="AT138" s="16" t="s">
        <v>86</v>
      </c>
      <c r="AU138" s="16" t="s">
        <v>119</v>
      </c>
      <c r="BK138" s="194">
        <f>BK139+BK398</f>
        <v>0</v>
      </c>
    </row>
    <row r="139" spans="2:65" s="11" customFormat="1" ht="25.9" customHeight="1">
      <c r="B139" s="195"/>
      <c r="C139" s="196"/>
      <c r="D139" s="197" t="s">
        <v>86</v>
      </c>
      <c r="E139" s="198" t="s">
        <v>154</v>
      </c>
      <c r="F139" s="198" t="s">
        <v>155</v>
      </c>
      <c r="G139" s="196"/>
      <c r="H139" s="196"/>
      <c r="I139" s="199"/>
      <c r="J139" s="200">
        <f>BK139</f>
        <v>0</v>
      </c>
      <c r="K139" s="196"/>
      <c r="L139" s="201"/>
      <c r="M139" s="202"/>
      <c r="N139" s="203"/>
      <c r="O139" s="203"/>
      <c r="P139" s="204">
        <f>P140+P267+P274+P319+P347+P351+P367+P391+P395</f>
        <v>0</v>
      </c>
      <c r="Q139" s="203"/>
      <c r="R139" s="204">
        <f>R140+R267+R274+R319+R347+R351+R367+R391+R395</f>
        <v>155.54423488</v>
      </c>
      <c r="S139" s="203"/>
      <c r="T139" s="205">
        <f>T140+T267+T274+T319+T347+T351+T367+T391+T395</f>
        <v>105.46342000000001</v>
      </c>
      <c r="AR139" s="206" t="s">
        <v>23</v>
      </c>
      <c r="AT139" s="207" t="s">
        <v>86</v>
      </c>
      <c r="AU139" s="207" t="s">
        <v>87</v>
      </c>
      <c r="AY139" s="206" t="s">
        <v>156</v>
      </c>
      <c r="BK139" s="208">
        <f>BK140+BK267+BK274+BK319+BK347+BK351+BK367+BK391+BK395</f>
        <v>0</v>
      </c>
    </row>
    <row r="140" spans="2:65" s="11" customFormat="1" ht="22.9" customHeight="1">
      <c r="B140" s="195"/>
      <c r="C140" s="196"/>
      <c r="D140" s="197" t="s">
        <v>86</v>
      </c>
      <c r="E140" s="209" t="s">
        <v>23</v>
      </c>
      <c r="F140" s="209" t="s">
        <v>157</v>
      </c>
      <c r="G140" s="196"/>
      <c r="H140" s="196"/>
      <c r="I140" s="199"/>
      <c r="J140" s="210">
        <f>BK140</f>
        <v>0</v>
      </c>
      <c r="K140" s="196"/>
      <c r="L140" s="201"/>
      <c r="M140" s="202"/>
      <c r="N140" s="203"/>
      <c r="O140" s="203"/>
      <c r="P140" s="204">
        <f>SUM(P141:P266)</f>
        <v>0</v>
      </c>
      <c r="Q140" s="203"/>
      <c r="R140" s="204">
        <f>SUM(R141:R266)</f>
        <v>5.5682109999999998</v>
      </c>
      <c r="S140" s="203"/>
      <c r="T140" s="205">
        <f>SUM(T141:T266)</f>
        <v>87.272000000000006</v>
      </c>
      <c r="AR140" s="206" t="s">
        <v>23</v>
      </c>
      <c r="AT140" s="207" t="s">
        <v>86</v>
      </c>
      <c r="AU140" s="207" t="s">
        <v>23</v>
      </c>
      <c r="AY140" s="206" t="s">
        <v>156</v>
      </c>
      <c r="BK140" s="208">
        <f>SUM(BK141:BK266)</f>
        <v>0</v>
      </c>
    </row>
    <row r="141" spans="2:65" s="1" customFormat="1" ht="24" customHeight="1">
      <c r="B141" s="34"/>
      <c r="C141" s="211" t="s">
        <v>23</v>
      </c>
      <c r="D141" s="211" t="s">
        <v>158</v>
      </c>
      <c r="E141" s="212" t="s">
        <v>159</v>
      </c>
      <c r="F141" s="213" t="s">
        <v>160</v>
      </c>
      <c r="G141" s="214" t="s">
        <v>161</v>
      </c>
      <c r="H141" s="215">
        <v>0.13</v>
      </c>
      <c r="I141" s="216"/>
      <c r="J141" s="217">
        <f>ROUND(I141*H141,2)</f>
        <v>0</v>
      </c>
      <c r="K141" s="213" t="s">
        <v>1</v>
      </c>
      <c r="L141" s="36"/>
      <c r="M141" s="218" t="s">
        <v>1</v>
      </c>
      <c r="N141" s="219" t="s">
        <v>52</v>
      </c>
      <c r="O141" s="66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AR141" s="222" t="s">
        <v>162</v>
      </c>
      <c r="AT141" s="222" t="s">
        <v>158</v>
      </c>
      <c r="AU141" s="222" t="s">
        <v>95</v>
      </c>
      <c r="AY141" s="16" t="s">
        <v>156</v>
      </c>
      <c r="BE141" s="109">
        <f>IF(N141="základní",J141,0)</f>
        <v>0</v>
      </c>
      <c r="BF141" s="109">
        <f>IF(N141="snížená",J141,0)</f>
        <v>0</v>
      </c>
      <c r="BG141" s="109">
        <f>IF(N141="zákl. přenesená",J141,0)</f>
        <v>0</v>
      </c>
      <c r="BH141" s="109">
        <f>IF(N141="sníž. přenesená",J141,0)</f>
        <v>0</v>
      </c>
      <c r="BI141" s="109">
        <f>IF(N141="nulová",J141,0)</f>
        <v>0</v>
      </c>
      <c r="BJ141" s="16" t="s">
        <v>23</v>
      </c>
      <c r="BK141" s="109">
        <f>ROUND(I141*H141,2)</f>
        <v>0</v>
      </c>
      <c r="BL141" s="16" t="s">
        <v>162</v>
      </c>
      <c r="BM141" s="222" t="s">
        <v>163</v>
      </c>
    </row>
    <row r="142" spans="2:65" s="12" customFormat="1" ht="11.25">
      <c r="B142" s="223"/>
      <c r="C142" s="224"/>
      <c r="D142" s="225" t="s">
        <v>164</v>
      </c>
      <c r="E142" s="226" t="s">
        <v>1</v>
      </c>
      <c r="F142" s="227" t="s">
        <v>165</v>
      </c>
      <c r="G142" s="224"/>
      <c r="H142" s="228">
        <v>0.13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164</v>
      </c>
      <c r="AU142" s="234" t="s">
        <v>95</v>
      </c>
      <c r="AV142" s="12" t="s">
        <v>95</v>
      </c>
      <c r="AW142" s="12" t="s">
        <v>40</v>
      </c>
      <c r="AX142" s="12" t="s">
        <v>23</v>
      </c>
      <c r="AY142" s="234" t="s">
        <v>156</v>
      </c>
    </row>
    <row r="143" spans="2:65" s="1" customFormat="1" ht="16.5" customHeight="1">
      <c r="B143" s="34"/>
      <c r="C143" s="211" t="s">
        <v>95</v>
      </c>
      <c r="D143" s="211" t="s">
        <v>158</v>
      </c>
      <c r="E143" s="212" t="s">
        <v>166</v>
      </c>
      <c r="F143" s="213" t="s">
        <v>167</v>
      </c>
      <c r="G143" s="214" t="s">
        <v>168</v>
      </c>
      <c r="H143" s="215">
        <v>1</v>
      </c>
      <c r="I143" s="216"/>
      <c r="J143" s="217">
        <f>ROUND(I143*H143,2)</f>
        <v>0</v>
      </c>
      <c r="K143" s="213" t="s">
        <v>169</v>
      </c>
      <c r="L143" s="36"/>
      <c r="M143" s="218" t="s">
        <v>1</v>
      </c>
      <c r="N143" s="219" t="s">
        <v>52</v>
      </c>
      <c r="O143" s="66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AR143" s="222" t="s">
        <v>162</v>
      </c>
      <c r="AT143" s="222" t="s">
        <v>158</v>
      </c>
      <c r="AU143" s="222" t="s">
        <v>95</v>
      </c>
      <c r="AY143" s="16" t="s">
        <v>156</v>
      </c>
      <c r="BE143" s="109">
        <f>IF(N143="základní",J143,0)</f>
        <v>0</v>
      </c>
      <c r="BF143" s="109">
        <f>IF(N143="snížená",J143,0)</f>
        <v>0</v>
      </c>
      <c r="BG143" s="109">
        <f>IF(N143="zákl. přenesená",J143,0)</f>
        <v>0</v>
      </c>
      <c r="BH143" s="109">
        <f>IF(N143="sníž. přenesená",J143,0)</f>
        <v>0</v>
      </c>
      <c r="BI143" s="109">
        <f>IF(N143="nulová",J143,0)</f>
        <v>0</v>
      </c>
      <c r="BJ143" s="16" t="s">
        <v>23</v>
      </c>
      <c r="BK143" s="109">
        <f>ROUND(I143*H143,2)</f>
        <v>0</v>
      </c>
      <c r="BL143" s="16" t="s">
        <v>162</v>
      </c>
      <c r="BM143" s="222" t="s">
        <v>170</v>
      </c>
    </row>
    <row r="144" spans="2:65" s="1" customFormat="1" ht="19.5">
      <c r="B144" s="34"/>
      <c r="C144" s="35"/>
      <c r="D144" s="225" t="s">
        <v>171</v>
      </c>
      <c r="E144" s="35"/>
      <c r="F144" s="235" t="s">
        <v>172</v>
      </c>
      <c r="G144" s="35"/>
      <c r="H144" s="35"/>
      <c r="I144" s="123"/>
      <c r="J144" s="35"/>
      <c r="K144" s="35"/>
      <c r="L144" s="36"/>
      <c r="M144" s="236"/>
      <c r="N144" s="66"/>
      <c r="O144" s="66"/>
      <c r="P144" s="66"/>
      <c r="Q144" s="66"/>
      <c r="R144" s="66"/>
      <c r="S144" s="66"/>
      <c r="T144" s="67"/>
      <c r="AT144" s="16" t="s">
        <v>171</v>
      </c>
      <c r="AU144" s="16" t="s">
        <v>95</v>
      </c>
    </row>
    <row r="145" spans="2:65" s="12" customFormat="1" ht="11.25">
      <c r="B145" s="223"/>
      <c r="C145" s="224"/>
      <c r="D145" s="225" t="s">
        <v>164</v>
      </c>
      <c r="E145" s="226" t="s">
        <v>1</v>
      </c>
      <c r="F145" s="227" t="s">
        <v>173</v>
      </c>
      <c r="G145" s="224"/>
      <c r="H145" s="228">
        <v>1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164</v>
      </c>
      <c r="AU145" s="234" t="s">
        <v>95</v>
      </c>
      <c r="AV145" s="12" t="s">
        <v>95</v>
      </c>
      <c r="AW145" s="12" t="s">
        <v>40</v>
      </c>
      <c r="AX145" s="12" t="s">
        <v>23</v>
      </c>
      <c r="AY145" s="234" t="s">
        <v>156</v>
      </c>
    </row>
    <row r="146" spans="2:65" s="1" customFormat="1" ht="16.5" customHeight="1">
      <c r="B146" s="34"/>
      <c r="C146" s="211" t="s">
        <v>98</v>
      </c>
      <c r="D146" s="211" t="s">
        <v>158</v>
      </c>
      <c r="E146" s="212" t="s">
        <v>174</v>
      </c>
      <c r="F146" s="213" t="s">
        <v>175</v>
      </c>
      <c r="G146" s="214" t="s">
        <v>168</v>
      </c>
      <c r="H146" s="215">
        <v>2</v>
      </c>
      <c r="I146" s="216"/>
      <c r="J146" s="217">
        <f>ROUND(I146*H146,2)</f>
        <v>0</v>
      </c>
      <c r="K146" s="213" t="s">
        <v>169</v>
      </c>
      <c r="L146" s="36"/>
      <c r="M146" s="218" t="s">
        <v>1</v>
      </c>
      <c r="N146" s="219" t="s">
        <v>52</v>
      </c>
      <c r="O146" s="66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AR146" s="222" t="s">
        <v>162</v>
      </c>
      <c r="AT146" s="222" t="s">
        <v>158</v>
      </c>
      <c r="AU146" s="222" t="s">
        <v>95</v>
      </c>
      <c r="AY146" s="16" t="s">
        <v>156</v>
      </c>
      <c r="BE146" s="109">
        <f>IF(N146="základní",J146,0)</f>
        <v>0</v>
      </c>
      <c r="BF146" s="109">
        <f>IF(N146="snížená",J146,0)</f>
        <v>0</v>
      </c>
      <c r="BG146" s="109">
        <f>IF(N146="zákl. přenesená",J146,0)</f>
        <v>0</v>
      </c>
      <c r="BH146" s="109">
        <f>IF(N146="sníž. přenesená",J146,0)</f>
        <v>0</v>
      </c>
      <c r="BI146" s="109">
        <f>IF(N146="nulová",J146,0)</f>
        <v>0</v>
      </c>
      <c r="BJ146" s="16" t="s">
        <v>23</v>
      </c>
      <c r="BK146" s="109">
        <f>ROUND(I146*H146,2)</f>
        <v>0</v>
      </c>
      <c r="BL146" s="16" t="s">
        <v>162</v>
      </c>
      <c r="BM146" s="222" t="s">
        <v>176</v>
      </c>
    </row>
    <row r="147" spans="2:65" s="1" customFormat="1" ht="19.5">
      <c r="B147" s="34"/>
      <c r="C147" s="35"/>
      <c r="D147" s="225" t="s">
        <v>171</v>
      </c>
      <c r="E147" s="35"/>
      <c r="F147" s="235" t="s">
        <v>177</v>
      </c>
      <c r="G147" s="35"/>
      <c r="H147" s="35"/>
      <c r="I147" s="123"/>
      <c r="J147" s="35"/>
      <c r="K147" s="35"/>
      <c r="L147" s="36"/>
      <c r="M147" s="236"/>
      <c r="N147" s="66"/>
      <c r="O147" s="66"/>
      <c r="P147" s="66"/>
      <c r="Q147" s="66"/>
      <c r="R147" s="66"/>
      <c r="S147" s="66"/>
      <c r="T147" s="67"/>
      <c r="AT147" s="16" t="s">
        <v>171</v>
      </c>
      <c r="AU147" s="16" t="s">
        <v>95</v>
      </c>
    </row>
    <row r="148" spans="2:65" s="12" customFormat="1" ht="11.25">
      <c r="B148" s="223"/>
      <c r="C148" s="224"/>
      <c r="D148" s="225" t="s">
        <v>164</v>
      </c>
      <c r="E148" s="226" t="s">
        <v>1</v>
      </c>
      <c r="F148" s="227" t="s">
        <v>178</v>
      </c>
      <c r="G148" s="224"/>
      <c r="H148" s="228">
        <v>2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AT148" s="234" t="s">
        <v>164</v>
      </c>
      <c r="AU148" s="234" t="s">
        <v>95</v>
      </c>
      <c r="AV148" s="12" t="s">
        <v>95</v>
      </c>
      <c r="AW148" s="12" t="s">
        <v>40</v>
      </c>
      <c r="AX148" s="12" t="s">
        <v>23</v>
      </c>
      <c r="AY148" s="234" t="s">
        <v>156</v>
      </c>
    </row>
    <row r="149" spans="2:65" s="1" customFormat="1" ht="16.5" customHeight="1">
      <c r="B149" s="34"/>
      <c r="C149" s="211" t="s">
        <v>162</v>
      </c>
      <c r="D149" s="211" t="s">
        <v>158</v>
      </c>
      <c r="E149" s="212" t="s">
        <v>179</v>
      </c>
      <c r="F149" s="213" t="s">
        <v>180</v>
      </c>
      <c r="G149" s="214" t="s">
        <v>168</v>
      </c>
      <c r="H149" s="215">
        <v>1</v>
      </c>
      <c r="I149" s="216"/>
      <c r="J149" s="217">
        <f>ROUND(I149*H149,2)</f>
        <v>0</v>
      </c>
      <c r="K149" s="213" t="s">
        <v>169</v>
      </c>
      <c r="L149" s="36"/>
      <c r="M149" s="218" t="s">
        <v>1</v>
      </c>
      <c r="N149" s="219" t="s">
        <v>52</v>
      </c>
      <c r="O149" s="66"/>
      <c r="P149" s="220">
        <f>O149*H149</f>
        <v>0</v>
      </c>
      <c r="Q149" s="220">
        <v>5.0000000000000002E-5</v>
      </c>
      <c r="R149" s="220">
        <f>Q149*H149</f>
        <v>5.0000000000000002E-5</v>
      </c>
      <c r="S149" s="220">
        <v>0</v>
      </c>
      <c r="T149" s="221">
        <f>S149*H149</f>
        <v>0</v>
      </c>
      <c r="AR149" s="222" t="s">
        <v>162</v>
      </c>
      <c r="AT149" s="222" t="s">
        <v>158</v>
      </c>
      <c r="AU149" s="222" t="s">
        <v>95</v>
      </c>
      <c r="AY149" s="16" t="s">
        <v>156</v>
      </c>
      <c r="BE149" s="109">
        <f>IF(N149="základní",J149,0)</f>
        <v>0</v>
      </c>
      <c r="BF149" s="109">
        <f>IF(N149="snížená",J149,0)</f>
        <v>0</v>
      </c>
      <c r="BG149" s="109">
        <f>IF(N149="zákl. přenesená",J149,0)</f>
        <v>0</v>
      </c>
      <c r="BH149" s="109">
        <f>IF(N149="sníž. přenesená",J149,0)</f>
        <v>0</v>
      </c>
      <c r="BI149" s="109">
        <f>IF(N149="nulová",J149,0)</f>
        <v>0</v>
      </c>
      <c r="BJ149" s="16" t="s">
        <v>23</v>
      </c>
      <c r="BK149" s="109">
        <f>ROUND(I149*H149,2)</f>
        <v>0</v>
      </c>
      <c r="BL149" s="16" t="s">
        <v>162</v>
      </c>
      <c r="BM149" s="222" t="s">
        <v>181</v>
      </c>
    </row>
    <row r="150" spans="2:65" s="1" customFormat="1" ht="19.5">
      <c r="B150" s="34"/>
      <c r="C150" s="35"/>
      <c r="D150" s="225" t="s">
        <v>171</v>
      </c>
      <c r="E150" s="35"/>
      <c r="F150" s="235" t="s">
        <v>182</v>
      </c>
      <c r="G150" s="35"/>
      <c r="H150" s="35"/>
      <c r="I150" s="123"/>
      <c r="J150" s="35"/>
      <c r="K150" s="35"/>
      <c r="L150" s="36"/>
      <c r="M150" s="236"/>
      <c r="N150" s="66"/>
      <c r="O150" s="66"/>
      <c r="P150" s="66"/>
      <c r="Q150" s="66"/>
      <c r="R150" s="66"/>
      <c r="S150" s="66"/>
      <c r="T150" s="67"/>
      <c r="AT150" s="16" t="s">
        <v>171</v>
      </c>
      <c r="AU150" s="16" t="s">
        <v>95</v>
      </c>
    </row>
    <row r="151" spans="2:65" s="12" customFormat="1" ht="11.25">
      <c r="B151" s="223"/>
      <c r="C151" s="224"/>
      <c r="D151" s="225" t="s">
        <v>164</v>
      </c>
      <c r="E151" s="226" t="s">
        <v>1</v>
      </c>
      <c r="F151" s="227" t="s">
        <v>183</v>
      </c>
      <c r="G151" s="224"/>
      <c r="H151" s="228">
        <v>1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164</v>
      </c>
      <c r="AU151" s="234" t="s">
        <v>95</v>
      </c>
      <c r="AV151" s="12" t="s">
        <v>95</v>
      </c>
      <c r="AW151" s="12" t="s">
        <v>40</v>
      </c>
      <c r="AX151" s="12" t="s">
        <v>23</v>
      </c>
      <c r="AY151" s="234" t="s">
        <v>156</v>
      </c>
    </row>
    <row r="152" spans="2:65" s="1" customFormat="1" ht="16.5" customHeight="1">
      <c r="B152" s="34"/>
      <c r="C152" s="211" t="s">
        <v>184</v>
      </c>
      <c r="D152" s="211" t="s">
        <v>158</v>
      </c>
      <c r="E152" s="212" t="s">
        <v>185</v>
      </c>
      <c r="F152" s="213" t="s">
        <v>186</v>
      </c>
      <c r="G152" s="214" t="s">
        <v>168</v>
      </c>
      <c r="H152" s="215">
        <v>2</v>
      </c>
      <c r="I152" s="216"/>
      <c r="J152" s="217">
        <f>ROUND(I152*H152,2)</f>
        <v>0</v>
      </c>
      <c r="K152" s="213" t="s">
        <v>169</v>
      </c>
      <c r="L152" s="36"/>
      <c r="M152" s="218" t="s">
        <v>1</v>
      </c>
      <c r="N152" s="219" t="s">
        <v>52</v>
      </c>
      <c r="O152" s="66"/>
      <c r="P152" s="220">
        <f>O152*H152</f>
        <v>0</v>
      </c>
      <c r="Q152" s="220">
        <v>5.0000000000000002E-5</v>
      </c>
      <c r="R152" s="220">
        <f>Q152*H152</f>
        <v>1E-4</v>
      </c>
      <c r="S152" s="220">
        <v>0</v>
      </c>
      <c r="T152" s="221">
        <f>S152*H152</f>
        <v>0</v>
      </c>
      <c r="AR152" s="222" t="s">
        <v>162</v>
      </c>
      <c r="AT152" s="222" t="s">
        <v>158</v>
      </c>
      <c r="AU152" s="222" t="s">
        <v>95</v>
      </c>
      <c r="AY152" s="16" t="s">
        <v>156</v>
      </c>
      <c r="BE152" s="109">
        <f>IF(N152="základní",J152,0)</f>
        <v>0</v>
      </c>
      <c r="BF152" s="109">
        <f>IF(N152="snížená",J152,0)</f>
        <v>0</v>
      </c>
      <c r="BG152" s="109">
        <f>IF(N152="zákl. přenesená",J152,0)</f>
        <v>0</v>
      </c>
      <c r="BH152" s="109">
        <f>IF(N152="sníž. přenesená",J152,0)</f>
        <v>0</v>
      </c>
      <c r="BI152" s="109">
        <f>IF(N152="nulová",J152,0)</f>
        <v>0</v>
      </c>
      <c r="BJ152" s="16" t="s">
        <v>23</v>
      </c>
      <c r="BK152" s="109">
        <f>ROUND(I152*H152,2)</f>
        <v>0</v>
      </c>
      <c r="BL152" s="16" t="s">
        <v>162</v>
      </c>
      <c r="BM152" s="222" t="s">
        <v>187</v>
      </c>
    </row>
    <row r="153" spans="2:65" s="1" customFormat="1" ht="19.5">
      <c r="B153" s="34"/>
      <c r="C153" s="35"/>
      <c r="D153" s="225" t="s">
        <v>171</v>
      </c>
      <c r="E153" s="35"/>
      <c r="F153" s="235" t="s">
        <v>188</v>
      </c>
      <c r="G153" s="35"/>
      <c r="H153" s="35"/>
      <c r="I153" s="123"/>
      <c r="J153" s="35"/>
      <c r="K153" s="35"/>
      <c r="L153" s="36"/>
      <c r="M153" s="236"/>
      <c r="N153" s="66"/>
      <c r="O153" s="66"/>
      <c r="P153" s="66"/>
      <c r="Q153" s="66"/>
      <c r="R153" s="66"/>
      <c r="S153" s="66"/>
      <c r="T153" s="67"/>
      <c r="AT153" s="16" t="s">
        <v>171</v>
      </c>
      <c r="AU153" s="16" t="s">
        <v>95</v>
      </c>
    </row>
    <row r="154" spans="2:65" s="12" customFormat="1" ht="11.25">
      <c r="B154" s="223"/>
      <c r="C154" s="224"/>
      <c r="D154" s="225" t="s">
        <v>164</v>
      </c>
      <c r="E154" s="226" t="s">
        <v>1</v>
      </c>
      <c r="F154" s="227" t="s">
        <v>189</v>
      </c>
      <c r="G154" s="224"/>
      <c r="H154" s="228">
        <v>2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AT154" s="234" t="s">
        <v>164</v>
      </c>
      <c r="AU154" s="234" t="s">
        <v>95</v>
      </c>
      <c r="AV154" s="12" t="s">
        <v>95</v>
      </c>
      <c r="AW154" s="12" t="s">
        <v>40</v>
      </c>
      <c r="AX154" s="12" t="s">
        <v>23</v>
      </c>
      <c r="AY154" s="234" t="s">
        <v>156</v>
      </c>
    </row>
    <row r="155" spans="2:65" s="1" customFormat="1" ht="24" customHeight="1">
      <c r="B155" s="34"/>
      <c r="C155" s="211" t="s">
        <v>190</v>
      </c>
      <c r="D155" s="211" t="s">
        <v>158</v>
      </c>
      <c r="E155" s="212" t="s">
        <v>191</v>
      </c>
      <c r="F155" s="213" t="s">
        <v>192</v>
      </c>
      <c r="G155" s="214" t="s">
        <v>193</v>
      </c>
      <c r="H155" s="215">
        <v>15</v>
      </c>
      <c r="I155" s="216"/>
      <c r="J155" s="217">
        <f>ROUND(I155*H155,2)</f>
        <v>0</v>
      </c>
      <c r="K155" s="213" t="s">
        <v>169</v>
      </c>
      <c r="L155" s="36"/>
      <c r="M155" s="218" t="s">
        <v>1</v>
      </c>
      <c r="N155" s="219" t="s">
        <v>52</v>
      </c>
      <c r="O155" s="66"/>
      <c r="P155" s="220">
        <f>O155*H155</f>
        <v>0</v>
      </c>
      <c r="Q155" s="220">
        <v>0</v>
      </c>
      <c r="R155" s="220">
        <f>Q155*H155</f>
        <v>0</v>
      </c>
      <c r="S155" s="220">
        <v>0.255</v>
      </c>
      <c r="T155" s="221">
        <f>S155*H155</f>
        <v>3.8250000000000002</v>
      </c>
      <c r="AR155" s="222" t="s">
        <v>162</v>
      </c>
      <c r="AT155" s="222" t="s">
        <v>158</v>
      </c>
      <c r="AU155" s="222" t="s">
        <v>95</v>
      </c>
      <c r="AY155" s="16" t="s">
        <v>156</v>
      </c>
      <c r="BE155" s="109">
        <f>IF(N155="základní",J155,0)</f>
        <v>0</v>
      </c>
      <c r="BF155" s="109">
        <f>IF(N155="snížená",J155,0)</f>
        <v>0</v>
      </c>
      <c r="BG155" s="109">
        <f>IF(N155="zákl. přenesená",J155,0)</f>
        <v>0</v>
      </c>
      <c r="BH155" s="109">
        <f>IF(N155="sníž. přenesená",J155,0)</f>
        <v>0</v>
      </c>
      <c r="BI155" s="109">
        <f>IF(N155="nulová",J155,0)</f>
        <v>0</v>
      </c>
      <c r="BJ155" s="16" t="s">
        <v>23</v>
      </c>
      <c r="BK155" s="109">
        <f>ROUND(I155*H155,2)</f>
        <v>0</v>
      </c>
      <c r="BL155" s="16" t="s">
        <v>162</v>
      </c>
      <c r="BM155" s="222" t="s">
        <v>194</v>
      </c>
    </row>
    <row r="156" spans="2:65" s="1" customFormat="1" ht="48.75">
      <c r="B156" s="34"/>
      <c r="C156" s="35"/>
      <c r="D156" s="225" t="s">
        <v>171</v>
      </c>
      <c r="E156" s="35"/>
      <c r="F156" s="235" t="s">
        <v>195</v>
      </c>
      <c r="G156" s="35"/>
      <c r="H156" s="35"/>
      <c r="I156" s="123"/>
      <c r="J156" s="35"/>
      <c r="K156" s="35"/>
      <c r="L156" s="36"/>
      <c r="M156" s="236"/>
      <c r="N156" s="66"/>
      <c r="O156" s="66"/>
      <c r="P156" s="66"/>
      <c r="Q156" s="66"/>
      <c r="R156" s="66"/>
      <c r="S156" s="66"/>
      <c r="T156" s="67"/>
      <c r="AT156" s="16" t="s">
        <v>171</v>
      </c>
      <c r="AU156" s="16" t="s">
        <v>95</v>
      </c>
    </row>
    <row r="157" spans="2:65" s="12" customFormat="1" ht="11.25">
      <c r="B157" s="223"/>
      <c r="C157" s="224"/>
      <c r="D157" s="225" t="s">
        <v>164</v>
      </c>
      <c r="E157" s="226" t="s">
        <v>1</v>
      </c>
      <c r="F157" s="227" t="s">
        <v>196</v>
      </c>
      <c r="G157" s="224"/>
      <c r="H157" s="228">
        <v>15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164</v>
      </c>
      <c r="AU157" s="234" t="s">
        <v>95</v>
      </c>
      <c r="AV157" s="12" t="s">
        <v>95</v>
      </c>
      <c r="AW157" s="12" t="s">
        <v>40</v>
      </c>
      <c r="AX157" s="12" t="s">
        <v>23</v>
      </c>
      <c r="AY157" s="234" t="s">
        <v>156</v>
      </c>
    </row>
    <row r="158" spans="2:65" s="1" customFormat="1" ht="16.5" customHeight="1">
      <c r="B158" s="34"/>
      <c r="C158" s="211" t="s">
        <v>197</v>
      </c>
      <c r="D158" s="211" t="s">
        <v>158</v>
      </c>
      <c r="E158" s="212" t="s">
        <v>198</v>
      </c>
      <c r="F158" s="213" t="s">
        <v>199</v>
      </c>
      <c r="G158" s="214" t="s">
        <v>161</v>
      </c>
      <c r="H158" s="215">
        <v>45.85</v>
      </c>
      <c r="I158" s="216"/>
      <c r="J158" s="217">
        <f>ROUND(I158*H158,2)</f>
        <v>0</v>
      </c>
      <c r="K158" s="213" t="s">
        <v>169</v>
      </c>
      <c r="L158" s="36"/>
      <c r="M158" s="218" t="s">
        <v>1</v>
      </c>
      <c r="N158" s="219" t="s">
        <v>52</v>
      </c>
      <c r="O158" s="66"/>
      <c r="P158" s="220">
        <f>O158*H158</f>
        <v>0</v>
      </c>
      <c r="Q158" s="220">
        <v>0</v>
      </c>
      <c r="R158" s="220">
        <f>Q158*H158</f>
        <v>0</v>
      </c>
      <c r="S158" s="220">
        <v>1.82</v>
      </c>
      <c r="T158" s="221">
        <f>S158*H158</f>
        <v>83.447000000000003</v>
      </c>
      <c r="AR158" s="222" t="s">
        <v>162</v>
      </c>
      <c r="AT158" s="222" t="s">
        <v>158</v>
      </c>
      <c r="AU158" s="222" t="s">
        <v>95</v>
      </c>
      <c r="AY158" s="16" t="s">
        <v>156</v>
      </c>
      <c r="BE158" s="109">
        <f>IF(N158="základní",J158,0)</f>
        <v>0</v>
      </c>
      <c r="BF158" s="109">
        <f>IF(N158="snížená",J158,0)</f>
        <v>0</v>
      </c>
      <c r="BG158" s="109">
        <f>IF(N158="zákl. přenesená",J158,0)</f>
        <v>0</v>
      </c>
      <c r="BH158" s="109">
        <f>IF(N158="sníž. přenesená",J158,0)</f>
        <v>0</v>
      </c>
      <c r="BI158" s="109">
        <f>IF(N158="nulová",J158,0)</f>
        <v>0</v>
      </c>
      <c r="BJ158" s="16" t="s">
        <v>23</v>
      </c>
      <c r="BK158" s="109">
        <f>ROUND(I158*H158,2)</f>
        <v>0</v>
      </c>
      <c r="BL158" s="16" t="s">
        <v>162</v>
      </c>
      <c r="BM158" s="222" t="s">
        <v>200</v>
      </c>
    </row>
    <row r="159" spans="2:65" s="1" customFormat="1" ht="19.5">
      <c r="B159" s="34"/>
      <c r="C159" s="35"/>
      <c r="D159" s="225" t="s">
        <v>171</v>
      </c>
      <c r="E159" s="35"/>
      <c r="F159" s="235" t="s">
        <v>201</v>
      </c>
      <c r="G159" s="35"/>
      <c r="H159" s="35"/>
      <c r="I159" s="123"/>
      <c r="J159" s="35"/>
      <c r="K159" s="35"/>
      <c r="L159" s="36"/>
      <c r="M159" s="236"/>
      <c r="N159" s="66"/>
      <c r="O159" s="66"/>
      <c r="P159" s="66"/>
      <c r="Q159" s="66"/>
      <c r="R159" s="66"/>
      <c r="S159" s="66"/>
      <c r="T159" s="67"/>
      <c r="AT159" s="16" t="s">
        <v>171</v>
      </c>
      <c r="AU159" s="16" t="s">
        <v>95</v>
      </c>
    </row>
    <row r="160" spans="2:65" s="12" customFormat="1" ht="11.25">
      <c r="B160" s="223"/>
      <c r="C160" s="224"/>
      <c r="D160" s="225" t="s">
        <v>164</v>
      </c>
      <c r="E160" s="226" t="s">
        <v>1</v>
      </c>
      <c r="F160" s="227" t="s">
        <v>202</v>
      </c>
      <c r="G160" s="224"/>
      <c r="H160" s="228">
        <v>45.85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AT160" s="234" t="s">
        <v>164</v>
      </c>
      <c r="AU160" s="234" t="s">
        <v>95</v>
      </c>
      <c r="AV160" s="12" t="s">
        <v>95</v>
      </c>
      <c r="AW160" s="12" t="s">
        <v>40</v>
      </c>
      <c r="AX160" s="12" t="s">
        <v>23</v>
      </c>
      <c r="AY160" s="234" t="s">
        <v>156</v>
      </c>
    </row>
    <row r="161" spans="2:65" s="1" customFormat="1" ht="24" customHeight="1">
      <c r="B161" s="34"/>
      <c r="C161" s="211" t="s">
        <v>203</v>
      </c>
      <c r="D161" s="211" t="s">
        <v>158</v>
      </c>
      <c r="E161" s="212" t="s">
        <v>204</v>
      </c>
      <c r="F161" s="213" t="s">
        <v>205</v>
      </c>
      <c r="G161" s="214" t="s">
        <v>161</v>
      </c>
      <c r="H161" s="215">
        <v>11.462999999999999</v>
      </c>
      <c r="I161" s="216"/>
      <c r="J161" s="217">
        <f>ROUND(I161*H161,2)</f>
        <v>0</v>
      </c>
      <c r="K161" s="213" t="s">
        <v>169</v>
      </c>
      <c r="L161" s="36"/>
      <c r="M161" s="218" t="s">
        <v>1</v>
      </c>
      <c r="N161" s="219" t="s">
        <v>52</v>
      </c>
      <c r="O161" s="66"/>
      <c r="P161" s="220">
        <f>O161*H161</f>
        <v>0</v>
      </c>
      <c r="Q161" s="220">
        <v>0.4</v>
      </c>
      <c r="R161" s="220">
        <f>Q161*H161</f>
        <v>4.5851999999999995</v>
      </c>
      <c r="S161" s="220">
        <v>0</v>
      </c>
      <c r="T161" s="221">
        <f>S161*H161</f>
        <v>0</v>
      </c>
      <c r="AR161" s="222" t="s">
        <v>162</v>
      </c>
      <c r="AT161" s="222" t="s">
        <v>158</v>
      </c>
      <c r="AU161" s="222" t="s">
        <v>95</v>
      </c>
      <c r="AY161" s="16" t="s">
        <v>156</v>
      </c>
      <c r="BE161" s="109">
        <f>IF(N161="základní",J161,0)</f>
        <v>0</v>
      </c>
      <c r="BF161" s="109">
        <f>IF(N161="snížená",J161,0)</f>
        <v>0</v>
      </c>
      <c r="BG161" s="109">
        <f>IF(N161="zákl. přenesená",J161,0)</f>
        <v>0</v>
      </c>
      <c r="BH161" s="109">
        <f>IF(N161="sníž. přenesená",J161,0)</f>
        <v>0</v>
      </c>
      <c r="BI161" s="109">
        <f>IF(N161="nulová",J161,0)</f>
        <v>0</v>
      </c>
      <c r="BJ161" s="16" t="s">
        <v>23</v>
      </c>
      <c r="BK161" s="109">
        <f>ROUND(I161*H161,2)</f>
        <v>0</v>
      </c>
      <c r="BL161" s="16" t="s">
        <v>162</v>
      </c>
      <c r="BM161" s="222" t="s">
        <v>206</v>
      </c>
    </row>
    <row r="162" spans="2:65" s="1" customFormat="1" ht="29.25">
      <c r="B162" s="34"/>
      <c r="C162" s="35"/>
      <c r="D162" s="225" t="s">
        <v>171</v>
      </c>
      <c r="E162" s="35"/>
      <c r="F162" s="235" t="s">
        <v>207</v>
      </c>
      <c r="G162" s="35"/>
      <c r="H162" s="35"/>
      <c r="I162" s="123"/>
      <c r="J162" s="35"/>
      <c r="K162" s="35"/>
      <c r="L162" s="36"/>
      <c r="M162" s="236"/>
      <c r="N162" s="66"/>
      <c r="O162" s="66"/>
      <c r="P162" s="66"/>
      <c r="Q162" s="66"/>
      <c r="R162" s="66"/>
      <c r="S162" s="66"/>
      <c r="T162" s="67"/>
      <c r="AT162" s="16" t="s">
        <v>171</v>
      </c>
      <c r="AU162" s="16" t="s">
        <v>95</v>
      </c>
    </row>
    <row r="163" spans="2:65" s="12" customFormat="1" ht="11.25">
      <c r="B163" s="223"/>
      <c r="C163" s="224"/>
      <c r="D163" s="225" t="s">
        <v>164</v>
      </c>
      <c r="E163" s="226" t="s">
        <v>1</v>
      </c>
      <c r="F163" s="227" t="s">
        <v>208</v>
      </c>
      <c r="G163" s="224"/>
      <c r="H163" s="228">
        <v>11.462999999999999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164</v>
      </c>
      <c r="AU163" s="234" t="s">
        <v>95</v>
      </c>
      <c r="AV163" s="12" t="s">
        <v>95</v>
      </c>
      <c r="AW163" s="12" t="s">
        <v>40</v>
      </c>
      <c r="AX163" s="12" t="s">
        <v>23</v>
      </c>
      <c r="AY163" s="234" t="s">
        <v>156</v>
      </c>
    </row>
    <row r="164" spans="2:65" s="1" customFormat="1" ht="24" customHeight="1">
      <c r="B164" s="34"/>
      <c r="C164" s="211" t="s">
        <v>209</v>
      </c>
      <c r="D164" s="211" t="s">
        <v>158</v>
      </c>
      <c r="E164" s="212" t="s">
        <v>210</v>
      </c>
      <c r="F164" s="213" t="s">
        <v>211</v>
      </c>
      <c r="G164" s="214" t="s">
        <v>161</v>
      </c>
      <c r="H164" s="215">
        <v>45.85</v>
      </c>
      <c r="I164" s="216"/>
      <c r="J164" s="217">
        <f>ROUND(I164*H164,2)</f>
        <v>0</v>
      </c>
      <c r="K164" s="213" t="s">
        <v>169</v>
      </c>
      <c r="L164" s="36"/>
      <c r="M164" s="218" t="s">
        <v>1</v>
      </c>
      <c r="N164" s="219" t="s">
        <v>52</v>
      </c>
      <c r="O164" s="66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AR164" s="222" t="s">
        <v>162</v>
      </c>
      <c r="AT164" s="222" t="s">
        <v>158</v>
      </c>
      <c r="AU164" s="222" t="s">
        <v>95</v>
      </c>
      <c r="AY164" s="16" t="s">
        <v>156</v>
      </c>
      <c r="BE164" s="109">
        <f>IF(N164="základní",J164,0)</f>
        <v>0</v>
      </c>
      <c r="BF164" s="109">
        <f>IF(N164="snížená",J164,0)</f>
        <v>0</v>
      </c>
      <c r="BG164" s="109">
        <f>IF(N164="zákl. přenesená",J164,0)</f>
        <v>0</v>
      </c>
      <c r="BH164" s="109">
        <f>IF(N164="sníž. přenesená",J164,0)</f>
        <v>0</v>
      </c>
      <c r="BI164" s="109">
        <f>IF(N164="nulová",J164,0)</f>
        <v>0</v>
      </c>
      <c r="BJ164" s="16" t="s">
        <v>23</v>
      </c>
      <c r="BK164" s="109">
        <f>ROUND(I164*H164,2)</f>
        <v>0</v>
      </c>
      <c r="BL164" s="16" t="s">
        <v>162</v>
      </c>
      <c r="BM164" s="222" t="s">
        <v>212</v>
      </c>
    </row>
    <row r="165" spans="2:65" s="1" customFormat="1" ht="29.25">
      <c r="B165" s="34"/>
      <c r="C165" s="35"/>
      <c r="D165" s="225" t="s">
        <v>171</v>
      </c>
      <c r="E165" s="35"/>
      <c r="F165" s="235" t="s">
        <v>213</v>
      </c>
      <c r="G165" s="35"/>
      <c r="H165" s="35"/>
      <c r="I165" s="123"/>
      <c r="J165" s="35"/>
      <c r="K165" s="35"/>
      <c r="L165" s="36"/>
      <c r="M165" s="236"/>
      <c r="N165" s="66"/>
      <c r="O165" s="66"/>
      <c r="P165" s="66"/>
      <c r="Q165" s="66"/>
      <c r="R165" s="66"/>
      <c r="S165" s="66"/>
      <c r="T165" s="67"/>
      <c r="AT165" s="16" t="s">
        <v>171</v>
      </c>
      <c r="AU165" s="16" t="s">
        <v>95</v>
      </c>
    </row>
    <row r="166" spans="2:65" s="12" customFormat="1" ht="11.25">
      <c r="B166" s="223"/>
      <c r="C166" s="224"/>
      <c r="D166" s="225" t="s">
        <v>164</v>
      </c>
      <c r="E166" s="226" t="s">
        <v>1</v>
      </c>
      <c r="F166" s="227" t="s">
        <v>214</v>
      </c>
      <c r="G166" s="224"/>
      <c r="H166" s="228">
        <v>45.85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AT166" s="234" t="s">
        <v>164</v>
      </c>
      <c r="AU166" s="234" t="s">
        <v>95</v>
      </c>
      <c r="AV166" s="12" t="s">
        <v>95</v>
      </c>
      <c r="AW166" s="12" t="s">
        <v>40</v>
      </c>
      <c r="AX166" s="12" t="s">
        <v>23</v>
      </c>
      <c r="AY166" s="234" t="s">
        <v>156</v>
      </c>
    </row>
    <row r="167" spans="2:65" s="1" customFormat="1" ht="24" customHeight="1">
      <c r="B167" s="34"/>
      <c r="C167" s="211" t="s">
        <v>28</v>
      </c>
      <c r="D167" s="211" t="s">
        <v>158</v>
      </c>
      <c r="E167" s="212" t="s">
        <v>215</v>
      </c>
      <c r="F167" s="213" t="s">
        <v>216</v>
      </c>
      <c r="G167" s="214" t="s">
        <v>161</v>
      </c>
      <c r="H167" s="215">
        <v>11.462999999999999</v>
      </c>
      <c r="I167" s="216"/>
      <c r="J167" s="217">
        <f>ROUND(I167*H167,2)</f>
        <v>0</v>
      </c>
      <c r="K167" s="213" t="s">
        <v>169</v>
      </c>
      <c r="L167" s="36"/>
      <c r="M167" s="218" t="s">
        <v>1</v>
      </c>
      <c r="N167" s="219" t="s">
        <v>52</v>
      </c>
      <c r="O167" s="66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AR167" s="222" t="s">
        <v>162</v>
      </c>
      <c r="AT167" s="222" t="s">
        <v>158</v>
      </c>
      <c r="AU167" s="222" t="s">
        <v>95</v>
      </c>
      <c r="AY167" s="16" t="s">
        <v>156</v>
      </c>
      <c r="BE167" s="109">
        <f>IF(N167="základní",J167,0)</f>
        <v>0</v>
      </c>
      <c r="BF167" s="109">
        <f>IF(N167="snížená",J167,0)</f>
        <v>0</v>
      </c>
      <c r="BG167" s="109">
        <f>IF(N167="zákl. přenesená",J167,0)</f>
        <v>0</v>
      </c>
      <c r="BH167" s="109">
        <f>IF(N167="sníž. přenesená",J167,0)</f>
        <v>0</v>
      </c>
      <c r="BI167" s="109">
        <f>IF(N167="nulová",J167,0)</f>
        <v>0</v>
      </c>
      <c r="BJ167" s="16" t="s">
        <v>23</v>
      </c>
      <c r="BK167" s="109">
        <f>ROUND(I167*H167,2)</f>
        <v>0</v>
      </c>
      <c r="BL167" s="16" t="s">
        <v>162</v>
      </c>
      <c r="BM167" s="222" t="s">
        <v>217</v>
      </c>
    </row>
    <row r="168" spans="2:65" s="1" customFormat="1" ht="19.5">
      <c r="B168" s="34"/>
      <c r="C168" s="35"/>
      <c r="D168" s="225" t="s">
        <v>171</v>
      </c>
      <c r="E168" s="35"/>
      <c r="F168" s="235" t="s">
        <v>218</v>
      </c>
      <c r="G168" s="35"/>
      <c r="H168" s="35"/>
      <c r="I168" s="123"/>
      <c r="J168" s="35"/>
      <c r="K168" s="35"/>
      <c r="L168" s="36"/>
      <c r="M168" s="236"/>
      <c r="N168" s="66"/>
      <c r="O168" s="66"/>
      <c r="P168" s="66"/>
      <c r="Q168" s="66"/>
      <c r="R168" s="66"/>
      <c r="S168" s="66"/>
      <c r="T168" s="67"/>
      <c r="AT168" s="16" t="s">
        <v>171</v>
      </c>
      <c r="AU168" s="16" t="s">
        <v>95</v>
      </c>
    </row>
    <row r="169" spans="2:65" s="12" customFormat="1" ht="11.25">
      <c r="B169" s="223"/>
      <c r="C169" s="224"/>
      <c r="D169" s="225" t="s">
        <v>164</v>
      </c>
      <c r="E169" s="226" t="s">
        <v>1</v>
      </c>
      <c r="F169" s="227" t="s">
        <v>219</v>
      </c>
      <c r="G169" s="224"/>
      <c r="H169" s="228">
        <v>11.462999999999999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164</v>
      </c>
      <c r="AU169" s="234" t="s">
        <v>95</v>
      </c>
      <c r="AV169" s="12" t="s">
        <v>95</v>
      </c>
      <c r="AW169" s="12" t="s">
        <v>40</v>
      </c>
      <c r="AX169" s="12" t="s">
        <v>23</v>
      </c>
      <c r="AY169" s="234" t="s">
        <v>156</v>
      </c>
    </row>
    <row r="170" spans="2:65" s="1" customFormat="1" ht="24" customHeight="1">
      <c r="B170" s="34"/>
      <c r="C170" s="211" t="s">
        <v>220</v>
      </c>
      <c r="D170" s="211" t="s">
        <v>158</v>
      </c>
      <c r="E170" s="212" t="s">
        <v>221</v>
      </c>
      <c r="F170" s="213" t="s">
        <v>222</v>
      </c>
      <c r="G170" s="214" t="s">
        <v>161</v>
      </c>
      <c r="H170" s="215">
        <v>11.462999999999999</v>
      </c>
      <c r="I170" s="216"/>
      <c r="J170" s="217">
        <f>ROUND(I170*H170,2)</f>
        <v>0</v>
      </c>
      <c r="K170" s="213" t="s">
        <v>169</v>
      </c>
      <c r="L170" s="36"/>
      <c r="M170" s="218" t="s">
        <v>1</v>
      </c>
      <c r="N170" s="219" t="s">
        <v>52</v>
      </c>
      <c r="O170" s="66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AR170" s="222" t="s">
        <v>162</v>
      </c>
      <c r="AT170" s="222" t="s">
        <v>158</v>
      </c>
      <c r="AU170" s="222" t="s">
        <v>95</v>
      </c>
      <c r="AY170" s="16" t="s">
        <v>156</v>
      </c>
      <c r="BE170" s="109">
        <f>IF(N170="základní",J170,0)</f>
        <v>0</v>
      </c>
      <c r="BF170" s="109">
        <f>IF(N170="snížená",J170,0)</f>
        <v>0</v>
      </c>
      <c r="BG170" s="109">
        <f>IF(N170="zákl. přenesená",J170,0)</f>
        <v>0</v>
      </c>
      <c r="BH170" s="109">
        <f>IF(N170="sníž. přenesená",J170,0)</f>
        <v>0</v>
      </c>
      <c r="BI170" s="109">
        <f>IF(N170="nulová",J170,0)</f>
        <v>0</v>
      </c>
      <c r="BJ170" s="16" t="s">
        <v>23</v>
      </c>
      <c r="BK170" s="109">
        <f>ROUND(I170*H170,2)</f>
        <v>0</v>
      </c>
      <c r="BL170" s="16" t="s">
        <v>162</v>
      </c>
      <c r="BM170" s="222" t="s">
        <v>223</v>
      </c>
    </row>
    <row r="171" spans="2:65" s="1" customFormat="1" ht="29.25">
      <c r="B171" s="34"/>
      <c r="C171" s="35"/>
      <c r="D171" s="225" t="s">
        <v>171</v>
      </c>
      <c r="E171" s="35"/>
      <c r="F171" s="235" t="s">
        <v>224</v>
      </c>
      <c r="G171" s="35"/>
      <c r="H171" s="35"/>
      <c r="I171" s="123"/>
      <c r="J171" s="35"/>
      <c r="K171" s="35"/>
      <c r="L171" s="36"/>
      <c r="M171" s="236"/>
      <c r="N171" s="66"/>
      <c r="O171" s="66"/>
      <c r="P171" s="66"/>
      <c r="Q171" s="66"/>
      <c r="R171" s="66"/>
      <c r="S171" s="66"/>
      <c r="T171" s="67"/>
      <c r="AT171" s="16" t="s">
        <v>171</v>
      </c>
      <c r="AU171" s="16" t="s">
        <v>95</v>
      </c>
    </row>
    <row r="172" spans="2:65" s="12" customFormat="1" ht="11.25">
      <c r="B172" s="223"/>
      <c r="C172" s="224"/>
      <c r="D172" s="225" t="s">
        <v>164</v>
      </c>
      <c r="E172" s="226" t="s">
        <v>1</v>
      </c>
      <c r="F172" s="227" t="s">
        <v>225</v>
      </c>
      <c r="G172" s="224"/>
      <c r="H172" s="228">
        <v>11.462999999999999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AT172" s="234" t="s">
        <v>164</v>
      </c>
      <c r="AU172" s="234" t="s">
        <v>95</v>
      </c>
      <c r="AV172" s="12" t="s">
        <v>95</v>
      </c>
      <c r="AW172" s="12" t="s">
        <v>40</v>
      </c>
      <c r="AX172" s="12" t="s">
        <v>23</v>
      </c>
      <c r="AY172" s="234" t="s">
        <v>156</v>
      </c>
    </row>
    <row r="173" spans="2:65" s="1" customFormat="1" ht="16.5" customHeight="1">
      <c r="B173" s="34"/>
      <c r="C173" s="211" t="s">
        <v>226</v>
      </c>
      <c r="D173" s="211" t="s">
        <v>158</v>
      </c>
      <c r="E173" s="212" t="s">
        <v>227</v>
      </c>
      <c r="F173" s="213" t="s">
        <v>228</v>
      </c>
      <c r="G173" s="214" t="s">
        <v>229</v>
      </c>
      <c r="H173" s="215">
        <v>56</v>
      </c>
      <c r="I173" s="216"/>
      <c r="J173" s="217">
        <f>ROUND(I173*H173,2)</f>
        <v>0</v>
      </c>
      <c r="K173" s="213" t="s">
        <v>169</v>
      </c>
      <c r="L173" s="36"/>
      <c r="M173" s="218" t="s">
        <v>1</v>
      </c>
      <c r="N173" s="219" t="s">
        <v>52</v>
      </c>
      <c r="O173" s="66"/>
      <c r="P173" s="220">
        <f>O173*H173</f>
        <v>0</v>
      </c>
      <c r="Q173" s="220">
        <v>1.559E-2</v>
      </c>
      <c r="R173" s="220">
        <f>Q173*H173</f>
        <v>0.87304000000000004</v>
      </c>
      <c r="S173" s="220">
        <v>0</v>
      </c>
      <c r="T173" s="221">
        <f>S173*H173</f>
        <v>0</v>
      </c>
      <c r="AR173" s="222" t="s">
        <v>162</v>
      </c>
      <c r="AT173" s="222" t="s">
        <v>158</v>
      </c>
      <c r="AU173" s="222" t="s">
        <v>95</v>
      </c>
      <c r="AY173" s="16" t="s">
        <v>156</v>
      </c>
      <c r="BE173" s="109">
        <f>IF(N173="základní",J173,0)</f>
        <v>0</v>
      </c>
      <c r="BF173" s="109">
        <f>IF(N173="snížená",J173,0)</f>
        <v>0</v>
      </c>
      <c r="BG173" s="109">
        <f>IF(N173="zákl. přenesená",J173,0)</f>
        <v>0</v>
      </c>
      <c r="BH173" s="109">
        <f>IF(N173="sníž. přenesená",J173,0)</f>
        <v>0</v>
      </c>
      <c r="BI173" s="109">
        <f>IF(N173="nulová",J173,0)</f>
        <v>0</v>
      </c>
      <c r="BJ173" s="16" t="s">
        <v>23</v>
      </c>
      <c r="BK173" s="109">
        <f>ROUND(I173*H173,2)</f>
        <v>0</v>
      </c>
      <c r="BL173" s="16" t="s">
        <v>162</v>
      </c>
      <c r="BM173" s="222" t="s">
        <v>230</v>
      </c>
    </row>
    <row r="174" spans="2:65" s="1" customFormat="1" ht="11.25">
      <c r="B174" s="34"/>
      <c r="C174" s="35"/>
      <c r="D174" s="225" t="s">
        <v>171</v>
      </c>
      <c r="E174" s="35"/>
      <c r="F174" s="235" t="s">
        <v>231</v>
      </c>
      <c r="G174" s="35"/>
      <c r="H174" s="35"/>
      <c r="I174" s="123"/>
      <c r="J174" s="35"/>
      <c r="K174" s="35"/>
      <c r="L174" s="36"/>
      <c r="M174" s="236"/>
      <c r="N174" s="66"/>
      <c r="O174" s="66"/>
      <c r="P174" s="66"/>
      <c r="Q174" s="66"/>
      <c r="R174" s="66"/>
      <c r="S174" s="66"/>
      <c r="T174" s="67"/>
      <c r="AT174" s="16" t="s">
        <v>171</v>
      </c>
      <c r="AU174" s="16" t="s">
        <v>95</v>
      </c>
    </row>
    <row r="175" spans="2:65" s="12" customFormat="1" ht="11.25">
      <c r="B175" s="223"/>
      <c r="C175" s="224"/>
      <c r="D175" s="225" t="s">
        <v>164</v>
      </c>
      <c r="E175" s="226" t="s">
        <v>1</v>
      </c>
      <c r="F175" s="227" t="s">
        <v>232</v>
      </c>
      <c r="G175" s="224"/>
      <c r="H175" s="228">
        <v>56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164</v>
      </c>
      <c r="AU175" s="234" t="s">
        <v>95</v>
      </c>
      <c r="AV175" s="12" t="s">
        <v>95</v>
      </c>
      <c r="AW175" s="12" t="s">
        <v>40</v>
      </c>
      <c r="AX175" s="12" t="s">
        <v>23</v>
      </c>
      <c r="AY175" s="234" t="s">
        <v>156</v>
      </c>
    </row>
    <row r="176" spans="2:65" s="1" customFormat="1" ht="24" customHeight="1">
      <c r="B176" s="34"/>
      <c r="C176" s="211" t="s">
        <v>233</v>
      </c>
      <c r="D176" s="211" t="s">
        <v>158</v>
      </c>
      <c r="E176" s="212" t="s">
        <v>234</v>
      </c>
      <c r="F176" s="213" t="s">
        <v>235</v>
      </c>
      <c r="G176" s="214" t="s">
        <v>236</v>
      </c>
      <c r="H176" s="215">
        <v>360</v>
      </c>
      <c r="I176" s="216"/>
      <c r="J176" s="217">
        <f>ROUND(I176*H176,2)</f>
        <v>0</v>
      </c>
      <c r="K176" s="213" t="s">
        <v>169</v>
      </c>
      <c r="L176" s="36"/>
      <c r="M176" s="218" t="s">
        <v>1</v>
      </c>
      <c r="N176" s="219" t="s">
        <v>52</v>
      </c>
      <c r="O176" s="66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AR176" s="222" t="s">
        <v>162</v>
      </c>
      <c r="AT176" s="222" t="s">
        <v>158</v>
      </c>
      <c r="AU176" s="222" t="s">
        <v>95</v>
      </c>
      <c r="AY176" s="16" t="s">
        <v>156</v>
      </c>
      <c r="BE176" s="109">
        <f>IF(N176="základní",J176,0)</f>
        <v>0</v>
      </c>
      <c r="BF176" s="109">
        <f>IF(N176="snížená",J176,0)</f>
        <v>0</v>
      </c>
      <c r="BG176" s="109">
        <f>IF(N176="zákl. přenesená",J176,0)</f>
        <v>0</v>
      </c>
      <c r="BH176" s="109">
        <f>IF(N176="sníž. přenesená",J176,0)</f>
        <v>0</v>
      </c>
      <c r="BI176" s="109">
        <f>IF(N176="nulová",J176,0)</f>
        <v>0</v>
      </c>
      <c r="BJ176" s="16" t="s">
        <v>23</v>
      </c>
      <c r="BK176" s="109">
        <f>ROUND(I176*H176,2)</f>
        <v>0</v>
      </c>
      <c r="BL176" s="16" t="s">
        <v>162</v>
      </c>
      <c r="BM176" s="222" t="s">
        <v>237</v>
      </c>
    </row>
    <row r="177" spans="2:65" s="1" customFormat="1" ht="19.5">
      <c r="B177" s="34"/>
      <c r="C177" s="35"/>
      <c r="D177" s="225" t="s">
        <v>171</v>
      </c>
      <c r="E177" s="35"/>
      <c r="F177" s="235" t="s">
        <v>238</v>
      </c>
      <c r="G177" s="35"/>
      <c r="H177" s="35"/>
      <c r="I177" s="123"/>
      <c r="J177" s="35"/>
      <c r="K177" s="35"/>
      <c r="L177" s="36"/>
      <c r="M177" s="236"/>
      <c r="N177" s="66"/>
      <c r="O177" s="66"/>
      <c r="P177" s="66"/>
      <c r="Q177" s="66"/>
      <c r="R177" s="66"/>
      <c r="S177" s="66"/>
      <c r="T177" s="67"/>
      <c r="AT177" s="16" t="s">
        <v>171</v>
      </c>
      <c r="AU177" s="16" t="s">
        <v>95</v>
      </c>
    </row>
    <row r="178" spans="2:65" s="12" customFormat="1" ht="11.25">
      <c r="B178" s="223"/>
      <c r="C178" s="224"/>
      <c r="D178" s="225" t="s">
        <v>164</v>
      </c>
      <c r="E178" s="226" t="s">
        <v>1</v>
      </c>
      <c r="F178" s="227" t="s">
        <v>239</v>
      </c>
      <c r="G178" s="224"/>
      <c r="H178" s="228">
        <v>360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164</v>
      </c>
      <c r="AU178" s="234" t="s">
        <v>95</v>
      </c>
      <c r="AV178" s="12" t="s">
        <v>95</v>
      </c>
      <c r="AW178" s="12" t="s">
        <v>40</v>
      </c>
      <c r="AX178" s="12" t="s">
        <v>23</v>
      </c>
      <c r="AY178" s="234" t="s">
        <v>156</v>
      </c>
    </row>
    <row r="179" spans="2:65" s="1" customFormat="1" ht="24" customHeight="1">
      <c r="B179" s="34"/>
      <c r="C179" s="211" t="s">
        <v>240</v>
      </c>
      <c r="D179" s="211" t="s">
        <v>158</v>
      </c>
      <c r="E179" s="212" t="s">
        <v>241</v>
      </c>
      <c r="F179" s="213" t="s">
        <v>242</v>
      </c>
      <c r="G179" s="214" t="s">
        <v>243</v>
      </c>
      <c r="H179" s="215">
        <v>15</v>
      </c>
      <c r="I179" s="216"/>
      <c r="J179" s="217">
        <f>ROUND(I179*H179,2)</f>
        <v>0</v>
      </c>
      <c r="K179" s="213" t="s">
        <v>169</v>
      </c>
      <c r="L179" s="36"/>
      <c r="M179" s="218" t="s">
        <v>1</v>
      </c>
      <c r="N179" s="219" t="s">
        <v>52</v>
      </c>
      <c r="O179" s="66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AR179" s="222" t="s">
        <v>162</v>
      </c>
      <c r="AT179" s="222" t="s">
        <v>158</v>
      </c>
      <c r="AU179" s="222" t="s">
        <v>95</v>
      </c>
      <c r="AY179" s="16" t="s">
        <v>156</v>
      </c>
      <c r="BE179" s="109">
        <f>IF(N179="základní",J179,0)</f>
        <v>0</v>
      </c>
      <c r="BF179" s="109">
        <f>IF(N179="snížená",J179,0)</f>
        <v>0</v>
      </c>
      <c r="BG179" s="109">
        <f>IF(N179="zákl. přenesená",J179,0)</f>
        <v>0</v>
      </c>
      <c r="BH179" s="109">
        <f>IF(N179="sníž. přenesená",J179,0)</f>
        <v>0</v>
      </c>
      <c r="BI179" s="109">
        <f>IF(N179="nulová",J179,0)</f>
        <v>0</v>
      </c>
      <c r="BJ179" s="16" t="s">
        <v>23</v>
      </c>
      <c r="BK179" s="109">
        <f>ROUND(I179*H179,2)</f>
        <v>0</v>
      </c>
      <c r="BL179" s="16" t="s">
        <v>162</v>
      </c>
      <c r="BM179" s="222" t="s">
        <v>244</v>
      </c>
    </row>
    <row r="180" spans="2:65" s="1" customFormat="1" ht="19.5">
      <c r="B180" s="34"/>
      <c r="C180" s="35"/>
      <c r="D180" s="225" t="s">
        <v>171</v>
      </c>
      <c r="E180" s="35"/>
      <c r="F180" s="235" t="s">
        <v>245</v>
      </c>
      <c r="G180" s="35"/>
      <c r="H180" s="35"/>
      <c r="I180" s="123"/>
      <c r="J180" s="35"/>
      <c r="K180" s="35"/>
      <c r="L180" s="36"/>
      <c r="M180" s="236"/>
      <c r="N180" s="66"/>
      <c r="O180" s="66"/>
      <c r="P180" s="66"/>
      <c r="Q180" s="66"/>
      <c r="R180" s="66"/>
      <c r="S180" s="66"/>
      <c r="T180" s="67"/>
      <c r="AT180" s="16" t="s">
        <v>171</v>
      </c>
      <c r="AU180" s="16" t="s">
        <v>95</v>
      </c>
    </row>
    <row r="181" spans="2:65" s="12" customFormat="1" ht="11.25">
      <c r="B181" s="223"/>
      <c r="C181" s="224"/>
      <c r="D181" s="225" t="s">
        <v>164</v>
      </c>
      <c r="E181" s="226" t="s">
        <v>1</v>
      </c>
      <c r="F181" s="227" t="s">
        <v>246</v>
      </c>
      <c r="G181" s="224"/>
      <c r="H181" s="228">
        <v>15</v>
      </c>
      <c r="I181" s="229"/>
      <c r="J181" s="224"/>
      <c r="K181" s="224"/>
      <c r="L181" s="230"/>
      <c r="M181" s="231"/>
      <c r="N181" s="232"/>
      <c r="O181" s="232"/>
      <c r="P181" s="232"/>
      <c r="Q181" s="232"/>
      <c r="R181" s="232"/>
      <c r="S181" s="232"/>
      <c r="T181" s="233"/>
      <c r="AT181" s="234" t="s">
        <v>164</v>
      </c>
      <c r="AU181" s="234" t="s">
        <v>95</v>
      </c>
      <c r="AV181" s="12" t="s">
        <v>95</v>
      </c>
      <c r="AW181" s="12" t="s">
        <v>40</v>
      </c>
      <c r="AX181" s="12" t="s">
        <v>23</v>
      </c>
      <c r="AY181" s="234" t="s">
        <v>156</v>
      </c>
    </row>
    <row r="182" spans="2:65" s="1" customFormat="1" ht="16.5" customHeight="1">
      <c r="B182" s="34"/>
      <c r="C182" s="211" t="s">
        <v>8</v>
      </c>
      <c r="D182" s="211" t="s">
        <v>158</v>
      </c>
      <c r="E182" s="212" t="s">
        <v>247</v>
      </c>
      <c r="F182" s="213" t="s">
        <v>248</v>
      </c>
      <c r="G182" s="214" t="s">
        <v>161</v>
      </c>
      <c r="H182" s="215">
        <v>8.61</v>
      </c>
      <c r="I182" s="216"/>
      <c r="J182" s="217">
        <f>ROUND(I182*H182,2)</f>
        <v>0</v>
      </c>
      <c r="K182" s="213" t="s">
        <v>169</v>
      </c>
      <c r="L182" s="36"/>
      <c r="M182" s="218" t="s">
        <v>1</v>
      </c>
      <c r="N182" s="219" t="s">
        <v>52</v>
      </c>
      <c r="O182" s="66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AR182" s="222" t="s">
        <v>162</v>
      </c>
      <c r="AT182" s="222" t="s">
        <v>158</v>
      </c>
      <c r="AU182" s="222" t="s">
        <v>95</v>
      </c>
      <c r="AY182" s="16" t="s">
        <v>156</v>
      </c>
      <c r="BE182" s="109">
        <f>IF(N182="základní",J182,0)</f>
        <v>0</v>
      </c>
      <c r="BF182" s="109">
        <f>IF(N182="snížená",J182,0)</f>
        <v>0</v>
      </c>
      <c r="BG182" s="109">
        <f>IF(N182="zákl. přenesená",J182,0)</f>
        <v>0</v>
      </c>
      <c r="BH182" s="109">
        <f>IF(N182="sníž. přenesená",J182,0)</f>
        <v>0</v>
      </c>
      <c r="BI182" s="109">
        <f>IF(N182="nulová",J182,0)</f>
        <v>0</v>
      </c>
      <c r="BJ182" s="16" t="s">
        <v>23</v>
      </c>
      <c r="BK182" s="109">
        <f>ROUND(I182*H182,2)</f>
        <v>0</v>
      </c>
      <c r="BL182" s="16" t="s">
        <v>162</v>
      </c>
      <c r="BM182" s="222" t="s">
        <v>249</v>
      </c>
    </row>
    <row r="183" spans="2:65" s="1" customFormat="1" ht="29.25">
      <c r="B183" s="34"/>
      <c r="C183" s="35"/>
      <c r="D183" s="225" t="s">
        <v>171</v>
      </c>
      <c r="E183" s="35"/>
      <c r="F183" s="235" t="s">
        <v>250</v>
      </c>
      <c r="G183" s="35"/>
      <c r="H183" s="35"/>
      <c r="I183" s="123"/>
      <c r="J183" s="35"/>
      <c r="K183" s="35"/>
      <c r="L183" s="36"/>
      <c r="M183" s="236"/>
      <c r="N183" s="66"/>
      <c r="O183" s="66"/>
      <c r="P183" s="66"/>
      <c r="Q183" s="66"/>
      <c r="R183" s="66"/>
      <c r="S183" s="66"/>
      <c r="T183" s="67"/>
      <c r="AT183" s="16" t="s">
        <v>171</v>
      </c>
      <c r="AU183" s="16" t="s">
        <v>95</v>
      </c>
    </row>
    <row r="184" spans="2:65" s="12" customFormat="1" ht="11.25">
      <c r="B184" s="223"/>
      <c r="C184" s="224"/>
      <c r="D184" s="225" t="s">
        <v>164</v>
      </c>
      <c r="E184" s="226" t="s">
        <v>1</v>
      </c>
      <c r="F184" s="227" t="s">
        <v>251</v>
      </c>
      <c r="G184" s="224"/>
      <c r="H184" s="228">
        <v>8.61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164</v>
      </c>
      <c r="AU184" s="234" t="s">
        <v>95</v>
      </c>
      <c r="AV184" s="12" t="s">
        <v>95</v>
      </c>
      <c r="AW184" s="12" t="s">
        <v>40</v>
      </c>
      <c r="AX184" s="12" t="s">
        <v>23</v>
      </c>
      <c r="AY184" s="234" t="s">
        <v>156</v>
      </c>
    </row>
    <row r="185" spans="2:65" s="1" customFormat="1" ht="24" customHeight="1">
      <c r="B185" s="34"/>
      <c r="C185" s="211" t="s">
        <v>252</v>
      </c>
      <c r="D185" s="211" t="s">
        <v>158</v>
      </c>
      <c r="E185" s="212" t="s">
        <v>253</v>
      </c>
      <c r="F185" s="213" t="s">
        <v>254</v>
      </c>
      <c r="G185" s="214" t="s">
        <v>161</v>
      </c>
      <c r="H185" s="215">
        <v>81.150000000000006</v>
      </c>
      <c r="I185" s="216"/>
      <c r="J185" s="217">
        <f>ROUND(I185*H185,2)</f>
        <v>0</v>
      </c>
      <c r="K185" s="213" t="s">
        <v>169</v>
      </c>
      <c r="L185" s="36"/>
      <c r="M185" s="218" t="s">
        <v>1</v>
      </c>
      <c r="N185" s="219" t="s">
        <v>52</v>
      </c>
      <c r="O185" s="66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AR185" s="222" t="s">
        <v>162</v>
      </c>
      <c r="AT185" s="222" t="s">
        <v>158</v>
      </c>
      <c r="AU185" s="222" t="s">
        <v>95</v>
      </c>
      <c r="AY185" s="16" t="s">
        <v>156</v>
      </c>
      <c r="BE185" s="109">
        <f>IF(N185="základní",J185,0)</f>
        <v>0</v>
      </c>
      <c r="BF185" s="109">
        <f>IF(N185="snížená",J185,0)</f>
        <v>0</v>
      </c>
      <c r="BG185" s="109">
        <f>IF(N185="zákl. přenesená",J185,0)</f>
        <v>0</v>
      </c>
      <c r="BH185" s="109">
        <f>IF(N185="sníž. přenesená",J185,0)</f>
        <v>0</v>
      </c>
      <c r="BI185" s="109">
        <f>IF(N185="nulová",J185,0)</f>
        <v>0</v>
      </c>
      <c r="BJ185" s="16" t="s">
        <v>23</v>
      </c>
      <c r="BK185" s="109">
        <f>ROUND(I185*H185,2)</f>
        <v>0</v>
      </c>
      <c r="BL185" s="16" t="s">
        <v>162</v>
      </c>
      <c r="BM185" s="222" t="s">
        <v>255</v>
      </c>
    </row>
    <row r="186" spans="2:65" s="1" customFormat="1" ht="29.25">
      <c r="B186" s="34"/>
      <c r="C186" s="35"/>
      <c r="D186" s="225" t="s">
        <v>171</v>
      </c>
      <c r="E186" s="35"/>
      <c r="F186" s="235" t="s">
        <v>256</v>
      </c>
      <c r="G186" s="35"/>
      <c r="H186" s="35"/>
      <c r="I186" s="123"/>
      <c r="J186" s="35"/>
      <c r="K186" s="35"/>
      <c r="L186" s="36"/>
      <c r="M186" s="236"/>
      <c r="N186" s="66"/>
      <c r="O186" s="66"/>
      <c r="P186" s="66"/>
      <c r="Q186" s="66"/>
      <c r="R186" s="66"/>
      <c r="S186" s="66"/>
      <c r="T186" s="67"/>
      <c r="AT186" s="16" t="s">
        <v>171</v>
      </c>
      <c r="AU186" s="16" t="s">
        <v>95</v>
      </c>
    </row>
    <row r="187" spans="2:65" s="12" customFormat="1" ht="11.25">
      <c r="B187" s="223"/>
      <c r="C187" s="224"/>
      <c r="D187" s="225" t="s">
        <v>164</v>
      </c>
      <c r="E187" s="226" t="s">
        <v>1</v>
      </c>
      <c r="F187" s="227" t="s">
        <v>257</v>
      </c>
      <c r="G187" s="224"/>
      <c r="H187" s="228">
        <v>1.7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AT187" s="234" t="s">
        <v>164</v>
      </c>
      <c r="AU187" s="234" t="s">
        <v>95</v>
      </c>
      <c r="AV187" s="12" t="s">
        <v>95</v>
      </c>
      <c r="AW187" s="12" t="s">
        <v>40</v>
      </c>
      <c r="AX187" s="12" t="s">
        <v>87</v>
      </c>
      <c r="AY187" s="234" t="s">
        <v>156</v>
      </c>
    </row>
    <row r="188" spans="2:65" s="12" customFormat="1" ht="11.25">
      <c r="B188" s="223"/>
      <c r="C188" s="224"/>
      <c r="D188" s="225" t="s">
        <v>164</v>
      </c>
      <c r="E188" s="226" t="s">
        <v>1</v>
      </c>
      <c r="F188" s="227" t="s">
        <v>258</v>
      </c>
      <c r="G188" s="224"/>
      <c r="H188" s="228">
        <v>125.3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164</v>
      </c>
      <c r="AU188" s="234" t="s">
        <v>95</v>
      </c>
      <c r="AV188" s="12" t="s">
        <v>95</v>
      </c>
      <c r="AW188" s="12" t="s">
        <v>40</v>
      </c>
      <c r="AX188" s="12" t="s">
        <v>87</v>
      </c>
      <c r="AY188" s="234" t="s">
        <v>156</v>
      </c>
    </row>
    <row r="189" spans="2:65" s="12" customFormat="1" ht="22.5">
      <c r="B189" s="223"/>
      <c r="C189" s="224"/>
      <c r="D189" s="225" t="s">
        <v>164</v>
      </c>
      <c r="E189" s="226" t="s">
        <v>1</v>
      </c>
      <c r="F189" s="227" t="s">
        <v>259</v>
      </c>
      <c r="G189" s="224"/>
      <c r="H189" s="228">
        <v>-45.85</v>
      </c>
      <c r="I189" s="229"/>
      <c r="J189" s="224"/>
      <c r="K189" s="224"/>
      <c r="L189" s="230"/>
      <c r="M189" s="231"/>
      <c r="N189" s="232"/>
      <c r="O189" s="232"/>
      <c r="P189" s="232"/>
      <c r="Q189" s="232"/>
      <c r="R189" s="232"/>
      <c r="S189" s="232"/>
      <c r="T189" s="233"/>
      <c r="AT189" s="234" t="s">
        <v>164</v>
      </c>
      <c r="AU189" s="234" t="s">
        <v>95</v>
      </c>
      <c r="AV189" s="12" t="s">
        <v>95</v>
      </c>
      <c r="AW189" s="12" t="s">
        <v>40</v>
      </c>
      <c r="AX189" s="12" t="s">
        <v>87</v>
      </c>
      <c r="AY189" s="234" t="s">
        <v>156</v>
      </c>
    </row>
    <row r="190" spans="2:65" s="13" customFormat="1" ht="11.25">
      <c r="B190" s="237"/>
      <c r="C190" s="238"/>
      <c r="D190" s="225" t="s">
        <v>164</v>
      </c>
      <c r="E190" s="239" t="s">
        <v>1</v>
      </c>
      <c r="F190" s="240" t="s">
        <v>260</v>
      </c>
      <c r="G190" s="238"/>
      <c r="H190" s="241">
        <v>81.150000000000006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164</v>
      </c>
      <c r="AU190" s="247" t="s">
        <v>95</v>
      </c>
      <c r="AV190" s="13" t="s">
        <v>162</v>
      </c>
      <c r="AW190" s="13" t="s">
        <v>40</v>
      </c>
      <c r="AX190" s="13" t="s">
        <v>23</v>
      </c>
      <c r="AY190" s="247" t="s">
        <v>156</v>
      </c>
    </row>
    <row r="191" spans="2:65" s="1" customFormat="1" ht="24" customHeight="1">
      <c r="B191" s="34"/>
      <c r="C191" s="211" t="s">
        <v>261</v>
      </c>
      <c r="D191" s="211" t="s">
        <v>158</v>
      </c>
      <c r="E191" s="212" t="s">
        <v>262</v>
      </c>
      <c r="F191" s="213" t="s">
        <v>263</v>
      </c>
      <c r="G191" s="214" t="s">
        <v>161</v>
      </c>
      <c r="H191" s="215">
        <v>4.1399999999999997</v>
      </c>
      <c r="I191" s="216"/>
      <c r="J191" s="217">
        <f>ROUND(I191*H191,2)</f>
        <v>0</v>
      </c>
      <c r="K191" s="213" t="s">
        <v>169</v>
      </c>
      <c r="L191" s="36"/>
      <c r="M191" s="218" t="s">
        <v>1</v>
      </c>
      <c r="N191" s="219" t="s">
        <v>52</v>
      </c>
      <c r="O191" s="66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AR191" s="222" t="s">
        <v>162</v>
      </c>
      <c r="AT191" s="222" t="s">
        <v>158</v>
      </c>
      <c r="AU191" s="222" t="s">
        <v>95</v>
      </c>
      <c r="AY191" s="16" t="s">
        <v>156</v>
      </c>
      <c r="BE191" s="109">
        <f>IF(N191="základní",J191,0)</f>
        <v>0</v>
      </c>
      <c r="BF191" s="109">
        <f>IF(N191="snížená",J191,0)</f>
        <v>0</v>
      </c>
      <c r="BG191" s="109">
        <f>IF(N191="zákl. přenesená",J191,0)</f>
        <v>0</v>
      </c>
      <c r="BH191" s="109">
        <f>IF(N191="sníž. přenesená",J191,0)</f>
        <v>0</v>
      </c>
      <c r="BI191" s="109">
        <f>IF(N191="nulová",J191,0)</f>
        <v>0</v>
      </c>
      <c r="BJ191" s="16" t="s">
        <v>23</v>
      </c>
      <c r="BK191" s="109">
        <f>ROUND(I191*H191,2)</f>
        <v>0</v>
      </c>
      <c r="BL191" s="16" t="s">
        <v>162</v>
      </c>
      <c r="BM191" s="222" t="s">
        <v>264</v>
      </c>
    </row>
    <row r="192" spans="2:65" s="1" customFormat="1" ht="29.25">
      <c r="B192" s="34"/>
      <c r="C192" s="35"/>
      <c r="D192" s="225" t="s">
        <v>171</v>
      </c>
      <c r="E192" s="35"/>
      <c r="F192" s="235" t="s">
        <v>265</v>
      </c>
      <c r="G192" s="35"/>
      <c r="H192" s="35"/>
      <c r="I192" s="123"/>
      <c r="J192" s="35"/>
      <c r="K192" s="35"/>
      <c r="L192" s="36"/>
      <c r="M192" s="236"/>
      <c r="N192" s="66"/>
      <c r="O192" s="66"/>
      <c r="P192" s="66"/>
      <c r="Q192" s="66"/>
      <c r="R192" s="66"/>
      <c r="S192" s="66"/>
      <c r="T192" s="67"/>
      <c r="AT192" s="16" t="s">
        <v>171</v>
      </c>
      <c r="AU192" s="16" t="s">
        <v>95</v>
      </c>
    </row>
    <row r="193" spans="2:65" s="12" customFormat="1" ht="11.25">
      <c r="B193" s="223"/>
      <c r="C193" s="224"/>
      <c r="D193" s="225" t="s">
        <v>164</v>
      </c>
      <c r="E193" s="226" t="s">
        <v>1</v>
      </c>
      <c r="F193" s="227" t="s">
        <v>266</v>
      </c>
      <c r="G193" s="224"/>
      <c r="H193" s="228">
        <v>4.1399999999999997</v>
      </c>
      <c r="I193" s="229"/>
      <c r="J193" s="224"/>
      <c r="K193" s="224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164</v>
      </c>
      <c r="AU193" s="234" t="s">
        <v>95</v>
      </c>
      <c r="AV193" s="12" t="s">
        <v>95</v>
      </c>
      <c r="AW193" s="12" t="s">
        <v>40</v>
      </c>
      <c r="AX193" s="12" t="s">
        <v>23</v>
      </c>
      <c r="AY193" s="234" t="s">
        <v>156</v>
      </c>
    </row>
    <row r="194" spans="2:65" s="1" customFormat="1" ht="24" customHeight="1">
      <c r="B194" s="34"/>
      <c r="C194" s="211" t="s">
        <v>267</v>
      </c>
      <c r="D194" s="211" t="s">
        <v>158</v>
      </c>
      <c r="E194" s="212" t="s">
        <v>268</v>
      </c>
      <c r="F194" s="213" t="s">
        <v>269</v>
      </c>
      <c r="G194" s="214" t="s">
        <v>161</v>
      </c>
      <c r="H194" s="215">
        <v>1.242</v>
      </c>
      <c r="I194" s="216"/>
      <c r="J194" s="217">
        <f>ROUND(I194*H194,2)</f>
        <v>0</v>
      </c>
      <c r="K194" s="213" t="s">
        <v>169</v>
      </c>
      <c r="L194" s="36"/>
      <c r="M194" s="218" t="s">
        <v>1</v>
      </c>
      <c r="N194" s="219" t="s">
        <v>52</v>
      </c>
      <c r="O194" s="66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AR194" s="222" t="s">
        <v>162</v>
      </c>
      <c r="AT194" s="222" t="s">
        <v>158</v>
      </c>
      <c r="AU194" s="222" t="s">
        <v>95</v>
      </c>
      <c r="AY194" s="16" t="s">
        <v>156</v>
      </c>
      <c r="BE194" s="109">
        <f>IF(N194="základní",J194,0)</f>
        <v>0</v>
      </c>
      <c r="BF194" s="109">
        <f>IF(N194="snížená",J194,0)</f>
        <v>0</v>
      </c>
      <c r="BG194" s="109">
        <f>IF(N194="zákl. přenesená",J194,0)</f>
        <v>0</v>
      </c>
      <c r="BH194" s="109">
        <f>IF(N194="sníž. přenesená",J194,0)</f>
        <v>0</v>
      </c>
      <c r="BI194" s="109">
        <f>IF(N194="nulová",J194,0)</f>
        <v>0</v>
      </c>
      <c r="BJ194" s="16" t="s">
        <v>23</v>
      </c>
      <c r="BK194" s="109">
        <f>ROUND(I194*H194,2)</f>
        <v>0</v>
      </c>
      <c r="BL194" s="16" t="s">
        <v>162</v>
      </c>
      <c r="BM194" s="222" t="s">
        <v>270</v>
      </c>
    </row>
    <row r="195" spans="2:65" s="1" customFormat="1" ht="29.25">
      <c r="B195" s="34"/>
      <c r="C195" s="35"/>
      <c r="D195" s="225" t="s">
        <v>171</v>
      </c>
      <c r="E195" s="35"/>
      <c r="F195" s="235" t="s">
        <v>271</v>
      </c>
      <c r="G195" s="35"/>
      <c r="H195" s="35"/>
      <c r="I195" s="123"/>
      <c r="J195" s="35"/>
      <c r="K195" s="35"/>
      <c r="L195" s="36"/>
      <c r="M195" s="236"/>
      <c r="N195" s="66"/>
      <c r="O195" s="66"/>
      <c r="P195" s="66"/>
      <c r="Q195" s="66"/>
      <c r="R195" s="66"/>
      <c r="S195" s="66"/>
      <c r="T195" s="67"/>
      <c r="AT195" s="16" t="s">
        <v>171</v>
      </c>
      <c r="AU195" s="16" t="s">
        <v>95</v>
      </c>
    </row>
    <row r="196" spans="2:65" s="12" customFormat="1" ht="11.25">
      <c r="B196" s="223"/>
      <c r="C196" s="224"/>
      <c r="D196" s="225" t="s">
        <v>164</v>
      </c>
      <c r="E196" s="226" t="s">
        <v>1</v>
      </c>
      <c r="F196" s="227" t="s">
        <v>272</v>
      </c>
      <c r="G196" s="224"/>
      <c r="H196" s="228">
        <v>1.242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AT196" s="234" t="s">
        <v>164</v>
      </c>
      <c r="AU196" s="234" t="s">
        <v>95</v>
      </c>
      <c r="AV196" s="12" t="s">
        <v>95</v>
      </c>
      <c r="AW196" s="12" t="s">
        <v>40</v>
      </c>
      <c r="AX196" s="12" t="s">
        <v>23</v>
      </c>
      <c r="AY196" s="234" t="s">
        <v>156</v>
      </c>
    </row>
    <row r="197" spans="2:65" s="1" customFormat="1" ht="24" customHeight="1">
      <c r="B197" s="34"/>
      <c r="C197" s="211" t="s">
        <v>273</v>
      </c>
      <c r="D197" s="211" t="s">
        <v>158</v>
      </c>
      <c r="E197" s="212" t="s">
        <v>274</v>
      </c>
      <c r="F197" s="213" t="s">
        <v>275</v>
      </c>
      <c r="G197" s="214" t="s">
        <v>161</v>
      </c>
      <c r="H197" s="215">
        <v>53.2</v>
      </c>
      <c r="I197" s="216"/>
      <c r="J197" s="217">
        <f>ROUND(I197*H197,2)</f>
        <v>0</v>
      </c>
      <c r="K197" s="213" t="s">
        <v>169</v>
      </c>
      <c r="L197" s="36"/>
      <c r="M197" s="218" t="s">
        <v>1</v>
      </c>
      <c r="N197" s="219" t="s">
        <v>52</v>
      </c>
      <c r="O197" s="66"/>
      <c r="P197" s="220">
        <f>O197*H197</f>
        <v>0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AR197" s="222" t="s">
        <v>162</v>
      </c>
      <c r="AT197" s="222" t="s">
        <v>158</v>
      </c>
      <c r="AU197" s="222" t="s">
        <v>95</v>
      </c>
      <c r="AY197" s="16" t="s">
        <v>156</v>
      </c>
      <c r="BE197" s="109">
        <f>IF(N197="základní",J197,0)</f>
        <v>0</v>
      </c>
      <c r="BF197" s="109">
        <f>IF(N197="snížená",J197,0)</f>
        <v>0</v>
      </c>
      <c r="BG197" s="109">
        <f>IF(N197="zákl. přenesená",J197,0)</f>
        <v>0</v>
      </c>
      <c r="BH197" s="109">
        <f>IF(N197="sníž. přenesená",J197,0)</f>
        <v>0</v>
      </c>
      <c r="BI197" s="109">
        <f>IF(N197="nulová",J197,0)</f>
        <v>0</v>
      </c>
      <c r="BJ197" s="16" t="s">
        <v>23</v>
      </c>
      <c r="BK197" s="109">
        <f>ROUND(I197*H197,2)</f>
        <v>0</v>
      </c>
      <c r="BL197" s="16" t="s">
        <v>162</v>
      </c>
      <c r="BM197" s="222" t="s">
        <v>276</v>
      </c>
    </row>
    <row r="198" spans="2:65" s="1" customFormat="1" ht="29.25">
      <c r="B198" s="34"/>
      <c r="C198" s="35"/>
      <c r="D198" s="225" t="s">
        <v>171</v>
      </c>
      <c r="E198" s="35"/>
      <c r="F198" s="235" t="s">
        <v>277</v>
      </c>
      <c r="G198" s="35"/>
      <c r="H198" s="35"/>
      <c r="I198" s="123"/>
      <c r="J198" s="35"/>
      <c r="K198" s="35"/>
      <c r="L198" s="36"/>
      <c r="M198" s="236"/>
      <c r="N198" s="66"/>
      <c r="O198" s="66"/>
      <c r="P198" s="66"/>
      <c r="Q198" s="66"/>
      <c r="R198" s="66"/>
      <c r="S198" s="66"/>
      <c r="T198" s="67"/>
      <c r="AT198" s="16" t="s">
        <v>171</v>
      </c>
      <c r="AU198" s="16" t="s">
        <v>95</v>
      </c>
    </row>
    <row r="199" spans="2:65" s="12" customFormat="1" ht="11.25">
      <c r="B199" s="223"/>
      <c r="C199" s="224"/>
      <c r="D199" s="225" t="s">
        <v>164</v>
      </c>
      <c r="E199" s="226" t="s">
        <v>1</v>
      </c>
      <c r="F199" s="227" t="s">
        <v>278</v>
      </c>
      <c r="G199" s="224"/>
      <c r="H199" s="228">
        <v>53.2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164</v>
      </c>
      <c r="AU199" s="234" t="s">
        <v>95</v>
      </c>
      <c r="AV199" s="12" t="s">
        <v>95</v>
      </c>
      <c r="AW199" s="12" t="s">
        <v>40</v>
      </c>
      <c r="AX199" s="12" t="s">
        <v>23</v>
      </c>
      <c r="AY199" s="234" t="s">
        <v>156</v>
      </c>
    </row>
    <row r="200" spans="2:65" s="1" customFormat="1" ht="24" customHeight="1">
      <c r="B200" s="34"/>
      <c r="C200" s="211" t="s">
        <v>279</v>
      </c>
      <c r="D200" s="211" t="s">
        <v>158</v>
      </c>
      <c r="E200" s="212" t="s">
        <v>280</v>
      </c>
      <c r="F200" s="213" t="s">
        <v>281</v>
      </c>
      <c r="G200" s="214" t="s">
        <v>161</v>
      </c>
      <c r="H200" s="215">
        <v>15.96</v>
      </c>
      <c r="I200" s="216"/>
      <c r="J200" s="217">
        <f>ROUND(I200*H200,2)</f>
        <v>0</v>
      </c>
      <c r="K200" s="213" t="s">
        <v>169</v>
      </c>
      <c r="L200" s="36"/>
      <c r="M200" s="218" t="s">
        <v>1</v>
      </c>
      <c r="N200" s="219" t="s">
        <v>52</v>
      </c>
      <c r="O200" s="66"/>
      <c r="P200" s="220">
        <f>O200*H200</f>
        <v>0</v>
      </c>
      <c r="Q200" s="220">
        <v>0</v>
      </c>
      <c r="R200" s="220">
        <f>Q200*H200</f>
        <v>0</v>
      </c>
      <c r="S200" s="220">
        <v>0</v>
      </c>
      <c r="T200" s="221">
        <f>S200*H200</f>
        <v>0</v>
      </c>
      <c r="AR200" s="222" t="s">
        <v>162</v>
      </c>
      <c r="AT200" s="222" t="s">
        <v>158</v>
      </c>
      <c r="AU200" s="222" t="s">
        <v>95</v>
      </c>
      <c r="AY200" s="16" t="s">
        <v>156</v>
      </c>
      <c r="BE200" s="109">
        <f>IF(N200="základní",J200,0)</f>
        <v>0</v>
      </c>
      <c r="BF200" s="109">
        <f>IF(N200="snížená",J200,0)</f>
        <v>0</v>
      </c>
      <c r="BG200" s="109">
        <f>IF(N200="zákl. přenesená",J200,0)</f>
        <v>0</v>
      </c>
      <c r="BH200" s="109">
        <f>IF(N200="sníž. přenesená",J200,0)</f>
        <v>0</v>
      </c>
      <c r="BI200" s="109">
        <f>IF(N200="nulová",J200,0)</f>
        <v>0</v>
      </c>
      <c r="BJ200" s="16" t="s">
        <v>23</v>
      </c>
      <c r="BK200" s="109">
        <f>ROUND(I200*H200,2)</f>
        <v>0</v>
      </c>
      <c r="BL200" s="16" t="s">
        <v>162</v>
      </c>
      <c r="BM200" s="222" t="s">
        <v>282</v>
      </c>
    </row>
    <row r="201" spans="2:65" s="1" customFormat="1" ht="29.25">
      <c r="B201" s="34"/>
      <c r="C201" s="35"/>
      <c r="D201" s="225" t="s">
        <v>171</v>
      </c>
      <c r="E201" s="35"/>
      <c r="F201" s="235" t="s">
        <v>283</v>
      </c>
      <c r="G201" s="35"/>
      <c r="H201" s="35"/>
      <c r="I201" s="123"/>
      <c r="J201" s="35"/>
      <c r="K201" s="35"/>
      <c r="L201" s="36"/>
      <c r="M201" s="236"/>
      <c r="N201" s="66"/>
      <c r="O201" s="66"/>
      <c r="P201" s="66"/>
      <c r="Q201" s="66"/>
      <c r="R201" s="66"/>
      <c r="S201" s="66"/>
      <c r="T201" s="67"/>
      <c r="AT201" s="16" t="s">
        <v>171</v>
      </c>
      <c r="AU201" s="16" t="s">
        <v>95</v>
      </c>
    </row>
    <row r="202" spans="2:65" s="12" customFormat="1" ht="11.25">
      <c r="B202" s="223"/>
      <c r="C202" s="224"/>
      <c r="D202" s="225" t="s">
        <v>164</v>
      </c>
      <c r="E202" s="226" t="s">
        <v>1</v>
      </c>
      <c r="F202" s="227" t="s">
        <v>284</v>
      </c>
      <c r="G202" s="224"/>
      <c r="H202" s="228">
        <v>15.96</v>
      </c>
      <c r="I202" s="229"/>
      <c r="J202" s="224"/>
      <c r="K202" s="224"/>
      <c r="L202" s="230"/>
      <c r="M202" s="231"/>
      <c r="N202" s="232"/>
      <c r="O202" s="232"/>
      <c r="P202" s="232"/>
      <c r="Q202" s="232"/>
      <c r="R202" s="232"/>
      <c r="S202" s="232"/>
      <c r="T202" s="233"/>
      <c r="AT202" s="234" t="s">
        <v>164</v>
      </c>
      <c r="AU202" s="234" t="s">
        <v>95</v>
      </c>
      <c r="AV202" s="12" t="s">
        <v>95</v>
      </c>
      <c r="AW202" s="12" t="s">
        <v>40</v>
      </c>
      <c r="AX202" s="12" t="s">
        <v>23</v>
      </c>
      <c r="AY202" s="234" t="s">
        <v>156</v>
      </c>
    </row>
    <row r="203" spans="2:65" s="1" customFormat="1" ht="16.5" customHeight="1">
      <c r="B203" s="34"/>
      <c r="C203" s="211" t="s">
        <v>7</v>
      </c>
      <c r="D203" s="211" t="s">
        <v>158</v>
      </c>
      <c r="E203" s="212" t="s">
        <v>285</v>
      </c>
      <c r="F203" s="213" t="s">
        <v>286</v>
      </c>
      <c r="G203" s="214" t="s">
        <v>161</v>
      </c>
      <c r="H203" s="215">
        <v>0.16200000000000001</v>
      </c>
      <c r="I203" s="216"/>
      <c r="J203" s="217">
        <f>ROUND(I203*H203,2)</f>
        <v>0</v>
      </c>
      <c r="K203" s="213" t="s">
        <v>169</v>
      </c>
      <c r="L203" s="36"/>
      <c r="M203" s="218" t="s">
        <v>1</v>
      </c>
      <c r="N203" s="219" t="s">
        <v>52</v>
      </c>
      <c r="O203" s="66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AR203" s="222" t="s">
        <v>162</v>
      </c>
      <c r="AT203" s="222" t="s">
        <v>158</v>
      </c>
      <c r="AU203" s="222" t="s">
        <v>95</v>
      </c>
      <c r="AY203" s="16" t="s">
        <v>156</v>
      </c>
      <c r="BE203" s="109">
        <f>IF(N203="základní",J203,0)</f>
        <v>0</v>
      </c>
      <c r="BF203" s="109">
        <f>IF(N203="snížená",J203,0)</f>
        <v>0</v>
      </c>
      <c r="BG203" s="109">
        <f>IF(N203="zákl. přenesená",J203,0)</f>
        <v>0</v>
      </c>
      <c r="BH203" s="109">
        <f>IF(N203="sníž. přenesená",J203,0)</f>
        <v>0</v>
      </c>
      <c r="BI203" s="109">
        <f>IF(N203="nulová",J203,0)</f>
        <v>0</v>
      </c>
      <c r="BJ203" s="16" t="s">
        <v>23</v>
      </c>
      <c r="BK203" s="109">
        <f>ROUND(I203*H203,2)</f>
        <v>0</v>
      </c>
      <c r="BL203" s="16" t="s">
        <v>162</v>
      </c>
      <c r="BM203" s="222" t="s">
        <v>287</v>
      </c>
    </row>
    <row r="204" spans="2:65" s="1" customFormat="1" ht="19.5">
      <c r="B204" s="34"/>
      <c r="C204" s="35"/>
      <c r="D204" s="225" t="s">
        <v>171</v>
      </c>
      <c r="E204" s="35"/>
      <c r="F204" s="235" t="s">
        <v>288</v>
      </c>
      <c r="G204" s="35"/>
      <c r="H204" s="35"/>
      <c r="I204" s="123"/>
      <c r="J204" s="35"/>
      <c r="K204" s="35"/>
      <c r="L204" s="36"/>
      <c r="M204" s="236"/>
      <c r="N204" s="66"/>
      <c r="O204" s="66"/>
      <c r="P204" s="66"/>
      <c r="Q204" s="66"/>
      <c r="R204" s="66"/>
      <c r="S204" s="66"/>
      <c r="T204" s="67"/>
      <c r="AT204" s="16" t="s">
        <v>171</v>
      </c>
      <c r="AU204" s="16" t="s">
        <v>95</v>
      </c>
    </row>
    <row r="205" spans="2:65" s="12" customFormat="1" ht="11.25">
      <c r="B205" s="223"/>
      <c r="C205" s="224"/>
      <c r="D205" s="225" t="s">
        <v>164</v>
      </c>
      <c r="E205" s="226" t="s">
        <v>1</v>
      </c>
      <c r="F205" s="227" t="s">
        <v>289</v>
      </c>
      <c r="G205" s="224"/>
      <c r="H205" s="228">
        <v>0.16200000000000001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164</v>
      </c>
      <c r="AU205" s="234" t="s">
        <v>95</v>
      </c>
      <c r="AV205" s="12" t="s">
        <v>95</v>
      </c>
      <c r="AW205" s="12" t="s">
        <v>40</v>
      </c>
      <c r="AX205" s="12" t="s">
        <v>23</v>
      </c>
      <c r="AY205" s="234" t="s">
        <v>156</v>
      </c>
    </row>
    <row r="206" spans="2:65" s="1" customFormat="1" ht="16.5" customHeight="1">
      <c r="B206" s="34"/>
      <c r="C206" s="211" t="s">
        <v>290</v>
      </c>
      <c r="D206" s="211" t="s">
        <v>158</v>
      </c>
      <c r="E206" s="212" t="s">
        <v>291</v>
      </c>
      <c r="F206" s="213" t="s">
        <v>292</v>
      </c>
      <c r="G206" s="214" t="s">
        <v>193</v>
      </c>
      <c r="H206" s="215">
        <v>50.47</v>
      </c>
      <c r="I206" s="216"/>
      <c r="J206" s="217">
        <f>ROUND(I206*H206,2)</f>
        <v>0</v>
      </c>
      <c r="K206" s="213" t="s">
        <v>169</v>
      </c>
      <c r="L206" s="36"/>
      <c r="M206" s="218" t="s">
        <v>1</v>
      </c>
      <c r="N206" s="219" t="s">
        <v>52</v>
      </c>
      <c r="O206" s="66"/>
      <c r="P206" s="220">
        <f>O206*H206</f>
        <v>0</v>
      </c>
      <c r="Q206" s="220">
        <v>6.9999999999999999E-4</v>
      </c>
      <c r="R206" s="220">
        <f>Q206*H206</f>
        <v>3.5328999999999999E-2</v>
      </c>
      <c r="S206" s="220">
        <v>0</v>
      </c>
      <c r="T206" s="221">
        <f>S206*H206</f>
        <v>0</v>
      </c>
      <c r="AR206" s="222" t="s">
        <v>162</v>
      </c>
      <c r="AT206" s="222" t="s">
        <v>158</v>
      </c>
      <c r="AU206" s="222" t="s">
        <v>95</v>
      </c>
      <c r="AY206" s="16" t="s">
        <v>156</v>
      </c>
      <c r="BE206" s="109">
        <f>IF(N206="základní",J206,0)</f>
        <v>0</v>
      </c>
      <c r="BF206" s="109">
        <f>IF(N206="snížená",J206,0)</f>
        <v>0</v>
      </c>
      <c r="BG206" s="109">
        <f>IF(N206="zákl. přenesená",J206,0)</f>
        <v>0</v>
      </c>
      <c r="BH206" s="109">
        <f>IF(N206="sníž. přenesená",J206,0)</f>
        <v>0</v>
      </c>
      <c r="BI206" s="109">
        <f>IF(N206="nulová",J206,0)</f>
        <v>0</v>
      </c>
      <c r="BJ206" s="16" t="s">
        <v>23</v>
      </c>
      <c r="BK206" s="109">
        <f>ROUND(I206*H206,2)</f>
        <v>0</v>
      </c>
      <c r="BL206" s="16" t="s">
        <v>162</v>
      </c>
      <c r="BM206" s="222" t="s">
        <v>293</v>
      </c>
    </row>
    <row r="207" spans="2:65" s="1" customFormat="1" ht="19.5">
      <c r="B207" s="34"/>
      <c r="C207" s="35"/>
      <c r="D207" s="225" t="s">
        <v>171</v>
      </c>
      <c r="E207" s="35"/>
      <c r="F207" s="235" t="s">
        <v>294</v>
      </c>
      <c r="G207" s="35"/>
      <c r="H207" s="35"/>
      <c r="I207" s="123"/>
      <c r="J207" s="35"/>
      <c r="K207" s="35"/>
      <c r="L207" s="36"/>
      <c r="M207" s="236"/>
      <c r="N207" s="66"/>
      <c r="O207" s="66"/>
      <c r="P207" s="66"/>
      <c r="Q207" s="66"/>
      <c r="R207" s="66"/>
      <c r="S207" s="66"/>
      <c r="T207" s="67"/>
      <c r="AT207" s="16" t="s">
        <v>171</v>
      </c>
      <c r="AU207" s="16" t="s">
        <v>95</v>
      </c>
    </row>
    <row r="208" spans="2:65" s="12" customFormat="1" ht="11.25">
      <c r="B208" s="223"/>
      <c r="C208" s="224"/>
      <c r="D208" s="225" t="s">
        <v>164</v>
      </c>
      <c r="E208" s="226" t="s">
        <v>1</v>
      </c>
      <c r="F208" s="227" t="s">
        <v>295</v>
      </c>
      <c r="G208" s="224"/>
      <c r="H208" s="228">
        <v>50.47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AT208" s="234" t="s">
        <v>164</v>
      </c>
      <c r="AU208" s="234" t="s">
        <v>95</v>
      </c>
      <c r="AV208" s="12" t="s">
        <v>95</v>
      </c>
      <c r="AW208" s="12" t="s">
        <v>40</v>
      </c>
      <c r="AX208" s="12" t="s">
        <v>23</v>
      </c>
      <c r="AY208" s="234" t="s">
        <v>156</v>
      </c>
    </row>
    <row r="209" spans="2:65" s="1" customFormat="1" ht="16.5" customHeight="1">
      <c r="B209" s="34"/>
      <c r="C209" s="211" t="s">
        <v>296</v>
      </c>
      <c r="D209" s="211" t="s">
        <v>158</v>
      </c>
      <c r="E209" s="212" t="s">
        <v>297</v>
      </c>
      <c r="F209" s="213" t="s">
        <v>298</v>
      </c>
      <c r="G209" s="214" t="s">
        <v>193</v>
      </c>
      <c r="H209" s="215">
        <v>50.47</v>
      </c>
      <c r="I209" s="216"/>
      <c r="J209" s="217">
        <f>ROUND(I209*H209,2)</f>
        <v>0</v>
      </c>
      <c r="K209" s="213" t="s">
        <v>169</v>
      </c>
      <c r="L209" s="36"/>
      <c r="M209" s="218" t="s">
        <v>1</v>
      </c>
      <c r="N209" s="219" t="s">
        <v>52</v>
      </c>
      <c r="O209" s="66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AR209" s="222" t="s">
        <v>162</v>
      </c>
      <c r="AT209" s="222" t="s">
        <v>158</v>
      </c>
      <c r="AU209" s="222" t="s">
        <v>95</v>
      </c>
      <c r="AY209" s="16" t="s">
        <v>156</v>
      </c>
      <c r="BE209" s="109">
        <f>IF(N209="základní",J209,0)</f>
        <v>0</v>
      </c>
      <c r="BF209" s="109">
        <f>IF(N209="snížená",J209,0)</f>
        <v>0</v>
      </c>
      <c r="BG209" s="109">
        <f>IF(N209="zákl. přenesená",J209,0)</f>
        <v>0</v>
      </c>
      <c r="BH209" s="109">
        <f>IF(N209="sníž. přenesená",J209,0)</f>
        <v>0</v>
      </c>
      <c r="BI209" s="109">
        <f>IF(N209="nulová",J209,0)</f>
        <v>0</v>
      </c>
      <c r="BJ209" s="16" t="s">
        <v>23</v>
      </c>
      <c r="BK209" s="109">
        <f>ROUND(I209*H209,2)</f>
        <v>0</v>
      </c>
      <c r="BL209" s="16" t="s">
        <v>162</v>
      </c>
      <c r="BM209" s="222" t="s">
        <v>299</v>
      </c>
    </row>
    <row r="210" spans="2:65" s="1" customFormat="1" ht="19.5">
      <c r="B210" s="34"/>
      <c r="C210" s="35"/>
      <c r="D210" s="225" t="s">
        <v>171</v>
      </c>
      <c r="E210" s="35"/>
      <c r="F210" s="235" t="s">
        <v>300</v>
      </c>
      <c r="G210" s="35"/>
      <c r="H210" s="35"/>
      <c r="I210" s="123"/>
      <c r="J210" s="35"/>
      <c r="K210" s="35"/>
      <c r="L210" s="36"/>
      <c r="M210" s="236"/>
      <c r="N210" s="66"/>
      <c r="O210" s="66"/>
      <c r="P210" s="66"/>
      <c r="Q210" s="66"/>
      <c r="R210" s="66"/>
      <c r="S210" s="66"/>
      <c r="T210" s="67"/>
      <c r="AT210" s="16" t="s">
        <v>171</v>
      </c>
      <c r="AU210" s="16" t="s">
        <v>95</v>
      </c>
    </row>
    <row r="211" spans="2:65" s="12" customFormat="1" ht="11.25">
      <c r="B211" s="223"/>
      <c r="C211" s="224"/>
      <c r="D211" s="225" t="s">
        <v>164</v>
      </c>
      <c r="E211" s="226" t="s">
        <v>1</v>
      </c>
      <c r="F211" s="227" t="s">
        <v>301</v>
      </c>
      <c r="G211" s="224"/>
      <c r="H211" s="228">
        <v>50.47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AT211" s="234" t="s">
        <v>164</v>
      </c>
      <c r="AU211" s="234" t="s">
        <v>95</v>
      </c>
      <c r="AV211" s="12" t="s">
        <v>95</v>
      </c>
      <c r="AW211" s="12" t="s">
        <v>40</v>
      </c>
      <c r="AX211" s="12" t="s">
        <v>23</v>
      </c>
      <c r="AY211" s="234" t="s">
        <v>156</v>
      </c>
    </row>
    <row r="212" spans="2:65" s="1" customFormat="1" ht="16.5" customHeight="1">
      <c r="B212" s="34"/>
      <c r="C212" s="211" t="s">
        <v>302</v>
      </c>
      <c r="D212" s="211" t="s">
        <v>158</v>
      </c>
      <c r="E212" s="212" t="s">
        <v>303</v>
      </c>
      <c r="F212" s="213" t="s">
        <v>304</v>
      </c>
      <c r="G212" s="214" t="s">
        <v>161</v>
      </c>
      <c r="H212" s="215">
        <v>150</v>
      </c>
      <c r="I212" s="216"/>
      <c r="J212" s="217">
        <f>ROUND(I212*H212,2)</f>
        <v>0</v>
      </c>
      <c r="K212" s="213" t="s">
        <v>169</v>
      </c>
      <c r="L212" s="36"/>
      <c r="M212" s="218" t="s">
        <v>1</v>
      </c>
      <c r="N212" s="219" t="s">
        <v>52</v>
      </c>
      <c r="O212" s="66"/>
      <c r="P212" s="220">
        <f>O212*H212</f>
        <v>0</v>
      </c>
      <c r="Q212" s="220">
        <v>4.6000000000000001E-4</v>
      </c>
      <c r="R212" s="220">
        <f>Q212*H212</f>
        <v>6.9000000000000006E-2</v>
      </c>
      <c r="S212" s="220">
        <v>0</v>
      </c>
      <c r="T212" s="221">
        <f>S212*H212</f>
        <v>0</v>
      </c>
      <c r="AR212" s="222" t="s">
        <v>162</v>
      </c>
      <c r="AT212" s="222" t="s">
        <v>158</v>
      </c>
      <c r="AU212" s="222" t="s">
        <v>95</v>
      </c>
      <c r="AY212" s="16" t="s">
        <v>156</v>
      </c>
      <c r="BE212" s="109">
        <f>IF(N212="základní",J212,0)</f>
        <v>0</v>
      </c>
      <c r="BF212" s="109">
        <f>IF(N212="snížená",J212,0)</f>
        <v>0</v>
      </c>
      <c r="BG212" s="109">
        <f>IF(N212="zákl. přenesená",J212,0)</f>
        <v>0</v>
      </c>
      <c r="BH212" s="109">
        <f>IF(N212="sníž. přenesená",J212,0)</f>
        <v>0</v>
      </c>
      <c r="BI212" s="109">
        <f>IF(N212="nulová",J212,0)</f>
        <v>0</v>
      </c>
      <c r="BJ212" s="16" t="s">
        <v>23</v>
      </c>
      <c r="BK212" s="109">
        <f>ROUND(I212*H212,2)</f>
        <v>0</v>
      </c>
      <c r="BL212" s="16" t="s">
        <v>162</v>
      </c>
      <c r="BM212" s="222" t="s">
        <v>305</v>
      </c>
    </row>
    <row r="213" spans="2:65" s="1" customFormat="1" ht="19.5">
      <c r="B213" s="34"/>
      <c r="C213" s="35"/>
      <c r="D213" s="225" t="s">
        <v>171</v>
      </c>
      <c r="E213" s="35"/>
      <c r="F213" s="235" t="s">
        <v>306</v>
      </c>
      <c r="G213" s="35"/>
      <c r="H213" s="35"/>
      <c r="I213" s="123"/>
      <c r="J213" s="35"/>
      <c r="K213" s="35"/>
      <c r="L213" s="36"/>
      <c r="M213" s="236"/>
      <c r="N213" s="66"/>
      <c r="O213" s="66"/>
      <c r="P213" s="66"/>
      <c r="Q213" s="66"/>
      <c r="R213" s="66"/>
      <c r="S213" s="66"/>
      <c r="T213" s="67"/>
      <c r="AT213" s="16" t="s">
        <v>171</v>
      </c>
      <c r="AU213" s="16" t="s">
        <v>95</v>
      </c>
    </row>
    <row r="214" spans="2:65" s="12" customFormat="1" ht="11.25">
      <c r="B214" s="223"/>
      <c r="C214" s="224"/>
      <c r="D214" s="225" t="s">
        <v>164</v>
      </c>
      <c r="E214" s="226" t="s">
        <v>1</v>
      </c>
      <c r="F214" s="227" t="s">
        <v>307</v>
      </c>
      <c r="G214" s="224"/>
      <c r="H214" s="228">
        <v>150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164</v>
      </c>
      <c r="AU214" s="234" t="s">
        <v>95</v>
      </c>
      <c r="AV214" s="12" t="s">
        <v>95</v>
      </c>
      <c r="AW214" s="12" t="s">
        <v>40</v>
      </c>
      <c r="AX214" s="12" t="s">
        <v>23</v>
      </c>
      <c r="AY214" s="234" t="s">
        <v>156</v>
      </c>
    </row>
    <row r="215" spans="2:65" s="1" customFormat="1" ht="24" customHeight="1">
      <c r="B215" s="34"/>
      <c r="C215" s="211" t="s">
        <v>308</v>
      </c>
      <c r="D215" s="211" t="s">
        <v>158</v>
      </c>
      <c r="E215" s="212" t="s">
        <v>309</v>
      </c>
      <c r="F215" s="213" t="s">
        <v>310</v>
      </c>
      <c r="G215" s="214" t="s">
        <v>161</v>
      </c>
      <c r="H215" s="215">
        <v>150</v>
      </c>
      <c r="I215" s="216"/>
      <c r="J215" s="217">
        <f>ROUND(I215*H215,2)</f>
        <v>0</v>
      </c>
      <c r="K215" s="213" t="s">
        <v>169</v>
      </c>
      <c r="L215" s="36"/>
      <c r="M215" s="218" t="s">
        <v>1</v>
      </c>
      <c r="N215" s="219" t="s">
        <v>52</v>
      </c>
      <c r="O215" s="66"/>
      <c r="P215" s="220">
        <f>O215*H215</f>
        <v>0</v>
      </c>
      <c r="Q215" s="220">
        <v>0</v>
      </c>
      <c r="R215" s="220">
        <f>Q215*H215</f>
        <v>0</v>
      </c>
      <c r="S215" s="220">
        <v>0</v>
      </c>
      <c r="T215" s="221">
        <f>S215*H215</f>
        <v>0</v>
      </c>
      <c r="AR215" s="222" t="s">
        <v>162</v>
      </c>
      <c r="AT215" s="222" t="s">
        <v>158</v>
      </c>
      <c r="AU215" s="222" t="s">
        <v>95</v>
      </c>
      <c r="AY215" s="16" t="s">
        <v>156</v>
      </c>
      <c r="BE215" s="109">
        <f>IF(N215="základní",J215,0)</f>
        <v>0</v>
      </c>
      <c r="BF215" s="109">
        <f>IF(N215="snížená",J215,0)</f>
        <v>0</v>
      </c>
      <c r="BG215" s="109">
        <f>IF(N215="zákl. přenesená",J215,0)</f>
        <v>0</v>
      </c>
      <c r="BH215" s="109">
        <f>IF(N215="sníž. přenesená",J215,0)</f>
        <v>0</v>
      </c>
      <c r="BI215" s="109">
        <f>IF(N215="nulová",J215,0)</f>
        <v>0</v>
      </c>
      <c r="BJ215" s="16" t="s">
        <v>23</v>
      </c>
      <c r="BK215" s="109">
        <f>ROUND(I215*H215,2)</f>
        <v>0</v>
      </c>
      <c r="BL215" s="16" t="s">
        <v>162</v>
      </c>
      <c r="BM215" s="222" t="s">
        <v>311</v>
      </c>
    </row>
    <row r="216" spans="2:65" s="1" customFormat="1" ht="29.25">
      <c r="B216" s="34"/>
      <c r="C216" s="35"/>
      <c r="D216" s="225" t="s">
        <v>171</v>
      </c>
      <c r="E216" s="35"/>
      <c r="F216" s="235" t="s">
        <v>312</v>
      </c>
      <c r="G216" s="35"/>
      <c r="H216" s="35"/>
      <c r="I216" s="123"/>
      <c r="J216" s="35"/>
      <c r="K216" s="35"/>
      <c r="L216" s="36"/>
      <c r="M216" s="236"/>
      <c r="N216" s="66"/>
      <c r="O216" s="66"/>
      <c r="P216" s="66"/>
      <c r="Q216" s="66"/>
      <c r="R216" s="66"/>
      <c r="S216" s="66"/>
      <c r="T216" s="67"/>
      <c r="AT216" s="16" t="s">
        <v>171</v>
      </c>
      <c r="AU216" s="16" t="s">
        <v>95</v>
      </c>
    </row>
    <row r="217" spans="2:65" s="12" customFormat="1" ht="11.25">
      <c r="B217" s="223"/>
      <c r="C217" s="224"/>
      <c r="D217" s="225" t="s">
        <v>164</v>
      </c>
      <c r="E217" s="226" t="s">
        <v>1</v>
      </c>
      <c r="F217" s="227" t="s">
        <v>313</v>
      </c>
      <c r="G217" s="224"/>
      <c r="H217" s="228">
        <v>150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164</v>
      </c>
      <c r="AU217" s="234" t="s">
        <v>95</v>
      </c>
      <c r="AV217" s="12" t="s">
        <v>95</v>
      </c>
      <c r="AW217" s="12" t="s">
        <v>40</v>
      </c>
      <c r="AX217" s="12" t="s">
        <v>23</v>
      </c>
      <c r="AY217" s="234" t="s">
        <v>156</v>
      </c>
    </row>
    <row r="218" spans="2:65" s="1" customFormat="1" ht="24" customHeight="1">
      <c r="B218" s="34"/>
      <c r="C218" s="211" t="s">
        <v>314</v>
      </c>
      <c r="D218" s="211" t="s">
        <v>158</v>
      </c>
      <c r="E218" s="212" t="s">
        <v>315</v>
      </c>
      <c r="F218" s="213" t="s">
        <v>316</v>
      </c>
      <c r="G218" s="214" t="s">
        <v>161</v>
      </c>
      <c r="H218" s="215">
        <v>57.34</v>
      </c>
      <c r="I218" s="216"/>
      <c r="J218" s="217">
        <f>ROUND(I218*H218,2)</f>
        <v>0</v>
      </c>
      <c r="K218" s="213" t="s">
        <v>169</v>
      </c>
      <c r="L218" s="36"/>
      <c r="M218" s="218" t="s">
        <v>1</v>
      </c>
      <c r="N218" s="219" t="s">
        <v>52</v>
      </c>
      <c r="O218" s="66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AR218" s="222" t="s">
        <v>162</v>
      </c>
      <c r="AT218" s="222" t="s">
        <v>158</v>
      </c>
      <c r="AU218" s="222" t="s">
        <v>95</v>
      </c>
      <c r="AY218" s="16" t="s">
        <v>156</v>
      </c>
      <c r="BE218" s="109">
        <f>IF(N218="základní",J218,0)</f>
        <v>0</v>
      </c>
      <c r="BF218" s="109">
        <f>IF(N218="snížená",J218,0)</f>
        <v>0</v>
      </c>
      <c r="BG218" s="109">
        <f>IF(N218="zákl. přenesená",J218,0)</f>
        <v>0</v>
      </c>
      <c r="BH218" s="109">
        <f>IF(N218="sníž. přenesená",J218,0)</f>
        <v>0</v>
      </c>
      <c r="BI218" s="109">
        <f>IF(N218="nulová",J218,0)</f>
        <v>0</v>
      </c>
      <c r="BJ218" s="16" t="s">
        <v>23</v>
      </c>
      <c r="BK218" s="109">
        <f>ROUND(I218*H218,2)</f>
        <v>0</v>
      </c>
      <c r="BL218" s="16" t="s">
        <v>162</v>
      </c>
      <c r="BM218" s="222" t="s">
        <v>317</v>
      </c>
    </row>
    <row r="219" spans="2:65" s="1" customFormat="1" ht="29.25">
      <c r="B219" s="34"/>
      <c r="C219" s="35"/>
      <c r="D219" s="225" t="s">
        <v>171</v>
      </c>
      <c r="E219" s="35"/>
      <c r="F219" s="235" t="s">
        <v>318</v>
      </c>
      <c r="G219" s="35"/>
      <c r="H219" s="35"/>
      <c r="I219" s="123"/>
      <c r="J219" s="35"/>
      <c r="K219" s="35"/>
      <c r="L219" s="36"/>
      <c r="M219" s="236"/>
      <c r="N219" s="66"/>
      <c r="O219" s="66"/>
      <c r="P219" s="66"/>
      <c r="Q219" s="66"/>
      <c r="R219" s="66"/>
      <c r="S219" s="66"/>
      <c r="T219" s="67"/>
      <c r="AT219" s="16" t="s">
        <v>171</v>
      </c>
      <c r="AU219" s="16" t="s">
        <v>95</v>
      </c>
    </row>
    <row r="220" spans="2:65" s="12" customFormat="1" ht="11.25">
      <c r="B220" s="223"/>
      <c r="C220" s="224"/>
      <c r="D220" s="225" t="s">
        <v>164</v>
      </c>
      <c r="E220" s="226" t="s">
        <v>1</v>
      </c>
      <c r="F220" s="227" t="s">
        <v>319</v>
      </c>
      <c r="G220" s="224"/>
      <c r="H220" s="228">
        <v>57.34</v>
      </c>
      <c r="I220" s="229"/>
      <c r="J220" s="224"/>
      <c r="K220" s="224"/>
      <c r="L220" s="230"/>
      <c r="M220" s="231"/>
      <c r="N220" s="232"/>
      <c r="O220" s="232"/>
      <c r="P220" s="232"/>
      <c r="Q220" s="232"/>
      <c r="R220" s="232"/>
      <c r="S220" s="232"/>
      <c r="T220" s="233"/>
      <c r="AT220" s="234" t="s">
        <v>164</v>
      </c>
      <c r="AU220" s="234" t="s">
        <v>95</v>
      </c>
      <c r="AV220" s="12" t="s">
        <v>95</v>
      </c>
      <c r="AW220" s="12" t="s">
        <v>40</v>
      </c>
      <c r="AX220" s="12" t="s">
        <v>23</v>
      </c>
      <c r="AY220" s="234" t="s">
        <v>156</v>
      </c>
    </row>
    <row r="221" spans="2:65" s="1" customFormat="1" ht="24" customHeight="1">
      <c r="B221" s="34"/>
      <c r="C221" s="211" t="s">
        <v>320</v>
      </c>
      <c r="D221" s="211" t="s">
        <v>158</v>
      </c>
      <c r="E221" s="212" t="s">
        <v>321</v>
      </c>
      <c r="F221" s="213" t="s">
        <v>322</v>
      </c>
      <c r="G221" s="214" t="s">
        <v>161</v>
      </c>
      <c r="H221" s="215">
        <v>88.72</v>
      </c>
      <c r="I221" s="216"/>
      <c r="J221" s="217">
        <f>ROUND(I221*H221,2)</f>
        <v>0</v>
      </c>
      <c r="K221" s="213" t="s">
        <v>169</v>
      </c>
      <c r="L221" s="36"/>
      <c r="M221" s="218" t="s">
        <v>1</v>
      </c>
      <c r="N221" s="219" t="s">
        <v>52</v>
      </c>
      <c r="O221" s="66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AR221" s="222" t="s">
        <v>162</v>
      </c>
      <c r="AT221" s="222" t="s">
        <v>158</v>
      </c>
      <c r="AU221" s="222" t="s">
        <v>95</v>
      </c>
      <c r="AY221" s="16" t="s">
        <v>156</v>
      </c>
      <c r="BE221" s="109">
        <f>IF(N221="základní",J221,0)</f>
        <v>0</v>
      </c>
      <c r="BF221" s="109">
        <f>IF(N221="snížená",J221,0)</f>
        <v>0</v>
      </c>
      <c r="BG221" s="109">
        <f>IF(N221="zákl. přenesená",J221,0)</f>
        <v>0</v>
      </c>
      <c r="BH221" s="109">
        <f>IF(N221="sníž. přenesená",J221,0)</f>
        <v>0</v>
      </c>
      <c r="BI221" s="109">
        <f>IF(N221="nulová",J221,0)</f>
        <v>0</v>
      </c>
      <c r="BJ221" s="16" t="s">
        <v>23</v>
      </c>
      <c r="BK221" s="109">
        <f>ROUND(I221*H221,2)</f>
        <v>0</v>
      </c>
      <c r="BL221" s="16" t="s">
        <v>162</v>
      </c>
      <c r="BM221" s="222" t="s">
        <v>323</v>
      </c>
    </row>
    <row r="222" spans="2:65" s="1" customFormat="1" ht="29.25">
      <c r="B222" s="34"/>
      <c r="C222" s="35"/>
      <c r="D222" s="225" t="s">
        <v>171</v>
      </c>
      <c r="E222" s="35"/>
      <c r="F222" s="235" t="s">
        <v>324</v>
      </c>
      <c r="G222" s="35"/>
      <c r="H222" s="35"/>
      <c r="I222" s="123"/>
      <c r="J222" s="35"/>
      <c r="K222" s="35"/>
      <c r="L222" s="36"/>
      <c r="M222" s="236"/>
      <c r="N222" s="66"/>
      <c r="O222" s="66"/>
      <c r="P222" s="66"/>
      <c r="Q222" s="66"/>
      <c r="R222" s="66"/>
      <c r="S222" s="66"/>
      <c r="T222" s="67"/>
      <c r="AT222" s="16" t="s">
        <v>171</v>
      </c>
      <c r="AU222" s="16" t="s">
        <v>95</v>
      </c>
    </row>
    <row r="223" spans="2:65" s="12" customFormat="1" ht="22.5">
      <c r="B223" s="223"/>
      <c r="C223" s="224"/>
      <c r="D223" s="225" t="s">
        <v>164</v>
      </c>
      <c r="E223" s="226" t="s">
        <v>1</v>
      </c>
      <c r="F223" s="227" t="s">
        <v>325</v>
      </c>
      <c r="G223" s="224"/>
      <c r="H223" s="228">
        <v>88.72</v>
      </c>
      <c r="I223" s="229"/>
      <c r="J223" s="224"/>
      <c r="K223" s="224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164</v>
      </c>
      <c r="AU223" s="234" t="s">
        <v>95</v>
      </c>
      <c r="AV223" s="12" t="s">
        <v>95</v>
      </c>
      <c r="AW223" s="12" t="s">
        <v>40</v>
      </c>
      <c r="AX223" s="12" t="s">
        <v>23</v>
      </c>
      <c r="AY223" s="234" t="s">
        <v>156</v>
      </c>
    </row>
    <row r="224" spans="2:65" s="1" customFormat="1" ht="24" customHeight="1">
      <c r="B224" s="34"/>
      <c r="C224" s="211" t="s">
        <v>326</v>
      </c>
      <c r="D224" s="211" t="s">
        <v>158</v>
      </c>
      <c r="E224" s="212" t="s">
        <v>327</v>
      </c>
      <c r="F224" s="213" t="s">
        <v>328</v>
      </c>
      <c r="G224" s="214" t="s">
        <v>168</v>
      </c>
      <c r="H224" s="215">
        <v>1</v>
      </c>
      <c r="I224" s="216"/>
      <c r="J224" s="217">
        <f>ROUND(I224*H224,2)</f>
        <v>0</v>
      </c>
      <c r="K224" s="213" t="s">
        <v>1</v>
      </c>
      <c r="L224" s="36"/>
      <c r="M224" s="218" t="s">
        <v>1</v>
      </c>
      <c r="N224" s="219" t="s">
        <v>52</v>
      </c>
      <c r="O224" s="66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AR224" s="222" t="s">
        <v>162</v>
      </c>
      <c r="AT224" s="222" t="s">
        <v>158</v>
      </c>
      <c r="AU224" s="222" t="s">
        <v>95</v>
      </c>
      <c r="AY224" s="16" t="s">
        <v>156</v>
      </c>
      <c r="BE224" s="109">
        <f>IF(N224="základní",J224,0)</f>
        <v>0</v>
      </c>
      <c r="BF224" s="109">
        <f>IF(N224="snížená",J224,0)</f>
        <v>0</v>
      </c>
      <c r="BG224" s="109">
        <f>IF(N224="zákl. přenesená",J224,0)</f>
        <v>0</v>
      </c>
      <c r="BH224" s="109">
        <f>IF(N224="sníž. přenesená",J224,0)</f>
        <v>0</v>
      </c>
      <c r="BI224" s="109">
        <f>IF(N224="nulová",J224,0)</f>
        <v>0</v>
      </c>
      <c r="BJ224" s="16" t="s">
        <v>23</v>
      </c>
      <c r="BK224" s="109">
        <f>ROUND(I224*H224,2)</f>
        <v>0</v>
      </c>
      <c r="BL224" s="16" t="s">
        <v>162</v>
      </c>
      <c r="BM224" s="222" t="s">
        <v>329</v>
      </c>
    </row>
    <row r="225" spans="2:65" s="1" customFormat="1" ht="19.5">
      <c r="B225" s="34"/>
      <c r="C225" s="35"/>
      <c r="D225" s="225" t="s">
        <v>171</v>
      </c>
      <c r="E225" s="35"/>
      <c r="F225" s="235" t="s">
        <v>330</v>
      </c>
      <c r="G225" s="35"/>
      <c r="H225" s="35"/>
      <c r="I225" s="123"/>
      <c r="J225" s="35"/>
      <c r="K225" s="35"/>
      <c r="L225" s="36"/>
      <c r="M225" s="236"/>
      <c r="N225" s="66"/>
      <c r="O225" s="66"/>
      <c r="P225" s="66"/>
      <c r="Q225" s="66"/>
      <c r="R225" s="66"/>
      <c r="S225" s="66"/>
      <c r="T225" s="67"/>
      <c r="AT225" s="16" t="s">
        <v>171</v>
      </c>
      <c r="AU225" s="16" t="s">
        <v>95</v>
      </c>
    </row>
    <row r="226" spans="2:65" s="12" customFormat="1" ht="11.25">
      <c r="B226" s="223"/>
      <c r="C226" s="224"/>
      <c r="D226" s="225" t="s">
        <v>164</v>
      </c>
      <c r="E226" s="226" t="s">
        <v>1</v>
      </c>
      <c r="F226" s="227" t="s">
        <v>331</v>
      </c>
      <c r="G226" s="224"/>
      <c r="H226" s="228">
        <v>1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3"/>
      <c r="AT226" s="234" t="s">
        <v>164</v>
      </c>
      <c r="AU226" s="234" t="s">
        <v>95</v>
      </c>
      <c r="AV226" s="12" t="s">
        <v>95</v>
      </c>
      <c r="AW226" s="12" t="s">
        <v>40</v>
      </c>
      <c r="AX226" s="12" t="s">
        <v>23</v>
      </c>
      <c r="AY226" s="234" t="s">
        <v>156</v>
      </c>
    </row>
    <row r="227" spans="2:65" s="1" customFormat="1" ht="24" customHeight="1">
      <c r="B227" s="34"/>
      <c r="C227" s="211" t="s">
        <v>332</v>
      </c>
      <c r="D227" s="211" t="s">
        <v>158</v>
      </c>
      <c r="E227" s="212" t="s">
        <v>333</v>
      </c>
      <c r="F227" s="213" t="s">
        <v>334</v>
      </c>
      <c r="G227" s="214" t="s">
        <v>168</v>
      </c>
      <c r="H227" s="215">
        <v>2</v>
      </c>
      <c r="I227" s="216"/>
      <c r="J227" s="217">
        <f>ROUND(I227*H227,2)</f>
        <v>0</v>
      </c>
      <c r="K227" s="213" t="s">
        <v>1</v>
      </c>
      <c r="L227" s="36"/>
      <c r="M227" s="218" t="s">
        <v>1</v>
      </c>
      <c r="N227" s="219" t="s">
        <v>52</v>
      </c>
      <c r="O227" s="66"/>
      <c r="P227" s="220">
        <f>O227*H227</f>
        <v>0</v>
      </c>
      <c r="Q227" s="220">
        <v>0</v>
      </c>
      <c r="R227" s="220">
        <f>Q227*H227</f>
        <v>0</v>
      </c>
      <c r="S227" s="220">
        <v>0</v>
      </c>
      <c r="T227" s="221">
        <f>S227*H227</f>
        <v>0</v>
      </c>
      <c r="AR227" s="222" t="s">
        <v>162</v>
      </c>
      <c r="AT227" s="222" t="s">
        <v>158</v>
      </c>
      <c r="AU227" s="222" t="s">
        <v>95</v>
      </c>
      <c r="AY227" s="16" t="s">
        <v>156</v>
      </c>
      <c r="BE227" s="109">
        <f>IF(N227="základní",J227,0)</f>
        <v>0</v>
      </c>
      <c r="BF227" s="109">
        <f>IF(N227="snížená",J227,0)</f>
        <v>0</v>
      </c>
      <c r="BG227" s="109">
        <f>IF(N227="zákl. přenesená",J227,0)</f>
        <v>0</v>
      </c>
      <c r="BH227" s="109">
        <f>IF(N227="sníž. přenesená",J227,0)</f>
        <v>0</v>
      </c>
      <c r="BI227" s="109">
        <f>IF(N227="nulová",J227,0)</f>
        <v>0</v>
      </c>
      <c r="BJ227" s="16" t="s">
        <v>23</v>
      </c>
      <c r="BK227" s="109">
        <f>ROUND(I227*H227,2)</f>
        <v>0</v>
      </c>
      <c r="BL227" s="16" t="s">
        <v>162</v>
      </c>
      <c r="BM227" s="222" t="s">
        <v>335</v>
      </c>
    </row>
    <row r="228" spans="2:65" s="1" customFormat="1" ht="19.5">
      <c r="B228" s="34"/>
      <c r="C228" s="35"/>
      <c r="D228" s="225" t="s">
        <v>171</v>
      </c>
      <c r="E228" s="35"/>
      <c r="F228" s="235" t="s">
        <v>330</v>
      </c>
      <c r="G228" s="35"/>
      <c r="H228" s="35"/>
      <c r="I228" s="123"/>
      <c r="J228" s="35"/>
      <c r="K228" s="35"/>
      <c r="L228" s="36"/>
      <c r="M228" s="236"/>
      <c r="N228" s="66"/>
      <c r="O228" s="66"/>
      <c r="P228" s="66"/>
      <c r="Q228" s="66"/>
      <c r="R228" s="66"/>
      <c r="S228" s="66"/>
      <c r="T228" s="67"/>
      <c r="AT228" s="16" t="s">
        <v>171</v>
      </c>
      <c r="AU228" s="16" t="s">
        <v>95</v>
      </c>
    </row>
    <row r="229" spans="2:65" s="12" customFormat="1" ht="11.25">
      <c r="B229" s="223"/>
      <c r="C229" s="224"/>
      <c r="D229" s="225" t="s">
        <v>164</v>
      </c>
      <c r="E229" s="226" t="s">
        <v>1</v>
      </c>
      <c r="F229" s="227" t="s">
        <v>336</v>
      </c>
      <c r="G229" s="224"/>
      <c r="H229" s="228">
        <v>2</v>
      </c>
      <c r="I229" s="229"/>
      <c r="J229" s="224"/>
      <c r="K229" s="224"/>
      <c r="L229" s="230"/>
      <c r="M229" s="231"/>
      <c r="N229" s="232"/>
      <c r="O229" s="232"/>
      <c r="P229" s="232"/>
      <c r="Q229" s="232"/>
      <c r="R229" s="232"/>
      <c r="S229" s="232"/>
      <c r="T229" s="233"/>
      <c r="AT229" s="234" t="s">
        <v>164</v>
      </c>
      <c r="AU229" s="234" t="s">
        <v>95</v>
      </c>
      <c r="AV229" s="12" t="s">
        <v>95</v>
      </c>
      <c r="AW229" s="12" t="s">
        <v>40</v>
      </c>
      <c r="AX229" s="12" t="s">
        <v>23</v>
      </c>
      <c r="AY229" s="234" t="s">
        <v>156</v>
      </c>
    </row>
    <row r="230" spans="2:65" s="1" customFormat="1" ht="24" customHeight="1">
      <c r="B230" s="34"/>
      <c r="C230" s="211" t="s">
        <v>337</v>
      </c>
      <c r="D230" s="211" t="s">
        <v>158</v>
      </c>
      <c r="E230" s="212" t="s">
        <v>338</v>
      </c>
      <c r="F230" s="213" t="s">
        <v>339</v>
      </c>
      <c r="G230" s="214" t="s">
        <v>161</v>
      </c>
      <c r="H230" s="215">
        <v>92.43</v>
      </c>
      <c r="I230" s="216"/>
      <c r="J230" s="217">
        <f>ROUND(I230*H230,2)</f>
        <v>0</v>
      </c>
      <c r="K230" s="213" t="s">
        <v>1</v>
      </c>
      <c r="L230" s="36"/>
      <c r="M230" s="218" t="s">
        <v>1</v>
      </c>
      <c r="N230" s="219" t="s">
        <v>52</v>
      </c>
      <c r="O230" s="66"/>
      <c r="P230" s="220">
        <f>O230*H230</f>
        <v>0</v>
      </c>
      <c r="Q230" s="220">
        <v>0</v>
      </c>
      <c r="R230" s="220">
        <f>Q230*H230</f>
        <v>0</v>
      </c>
      <c r="S230" s="220">
        <v>0</v>
      </c>
      <c r="T230" s="221">
        <f>S230*H230</f>
        <v>0</v>
      </c>
      <c r="AR230" s="222" t="s">
        <v>162</v>
      </c>
      <c r="AT230" s="222" t="s">
        <v>158</v>
      </c>
      <c r="AU230" s="222" t="s">
        <v>95</v>
      </c>
      <c r="AY230" s="16" t="s">
        <v>156</v>
      </c>
      <c r="BE230" s="109">
        <f>IF(N230="základní",J230,0)</f>
        <v>0</v>
      </c>
      <c r="BF230" s="109">
        <f>IF(N230="snížená",J230,0)</f>
        <v>0</v>
      </c>
      <c r="BG230" s="109">
        <f>IF(N230="zákl. přenesená",J230,0)</f>
        <v>0</v>
      </c>
      <c r="BH230" s="109">
        <f>IF(N230="sníž. přenesená",J230,0)</f>
        <v>0</v>
      </c>
      <c r="BI230" s="109">
        <f>IF(N230="nulová",J230,0)</f>
        <v>0</v>
      </c>
      <c r="BJ230" s="16" t="s">
        <v>23</v>
      </c>
      <c r="BK230" s="109">
        <f>ROUND(I230*H230,2)</f>
        <v>0</v>
      </c>
      <c r="BL230" s="16" t="s">
        <v>162</v>
      </c>
      <c r="BM230" s="222" t="s">
        <v>340</v>
      </c>
    </row>
    <row r="231" spans="2:65" s="1" customFormat="1" ht="19.5">
      <c r="B231" s="34"/>
      <c r="C231" s="35"/>
      <c r="D231" s="225" t="s">
        <v>171</v>
      </c>
      <c r="E231" s="35"/>
      <c r="F231" s="235" t="s">
        <v>330</v>
      </c>
      <c r="G231" s="35"/>
      <c r="H231" s="35"/>
      <c r="I231" s="123"/>
      <c r="J231" s="35"/>
      <c r="K231" s="35"/>
      <c r="L231" s="36"/>
      <c r="M231" s="236"/>
      <c r="N231" s="66"/>
      <c r="O231" s="66"/>
      <c r="P231" s="66"/>
      <c r="Q231" s="66"/>
      <c r="R231" s="66"/>
      <c r="S231" s="66"/>
      <c r="T231" s="67"/>
      <c r="AT231" s="16" t="s">
        <v>171</v>
      </c>
      <c r="AU231" s="16" t="s">
        <v>95</v>
      </c>
    </row>
    <row r="232" spans="2:65" s="12" customFormat="1" ht="22.5">
      <c r="B232" s="223"/>
      <c r="C232" s="224"/>
      <c r="D232" s="225" t="s">
        <v>164</v>
      </c>
      <c r="E232" s="226" t="s">
        <v>1</v>
      </c>
      <c r="F232" s="227" t="s">
        <v>341</v>
      </c>
      <c r="G232" s="224"/>
      <c r="H232" s="228">
        <v>92.43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164</v>
      </c>
      <c r="AU232" s="234" t="s">
        <v>95</v>
      </c>
      <c r="AV232" s="12" t="s">
        <v>95</v>
      </c>
      <c r="AW232" s="12" t="s">
        <v>40</v>
      </c>
      <c r="AX232" s="12" t="s">
        <v>23</v>
      </c>
      <c r="AY232" s="234" t="s">
        <v>156</v>
      </c>
    </row>
    <row r="233" spans="2:65" s="1" customFormat="1" ht="24" customHeight="1">
      <c r="B233" s="34"/>
      <c r="C233" s="211" t="s">
        <v>342</v>
      </c>
      <c r="D233" s="211" t="s">
        <v>158</v>
      </c>
      <c r="E233" s="212" t="s">
        <v>343</v>
      </c>
      <c r="F233" s="213" t="s">
        <v>344</v>
      </c>
      <c r="G233" s="214" t="s">
        <v>161</v>
      </c>
      <c r="H233" s="215">
        <v>34.387999999999998</v>
      </c>
      <c r="I233" s="216"/>
      <c r="J233" s="217">
        <f>ROUND(I233*H233,2)</f>
        <v>0</v>
      </c>
      <c r="K233" s="213" t="s">
        <v>169</v>
      </c>
      <c r="L233" s="36"/>
      <c r="M233" s="218" t="s">
        <v>1</v>
      </c>
      <c r="N233" s="219" t="s">
        <v>52</v>
      </c>
      <c r="O233" s="66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AR233" s="222" t="s">
        <v>162</v>
      </c>
      <c r="AT233" s="222" t="s">
        <v>158</v>
      </c>
      <c r="AU233" s="222" t="s">
        <v>95</v>
      </c>
      <c r="AY233" s="16" t="s">
        <v>156</v>
      </c>
      <c r="BE233" s="109">
        <f>IF(N233="základní",J233,0)</f>
        <v>0</v>
      </c>
      <c r="BF233" s="109">
        <f>IF(N233="snížená",J233,0)</f>
        <v>0</v>
      </c>
      <c r="BG233" s="109">
        <f>IF(N233="zákl. přenesená",J233,0)</f>
        <v>0</v>
      </c>
      <c r="BH233" s="109">
        <f>IF(N233="sníž. přenesená",J233,0)</f>
        <v>0</v>
      </c>
      <c r="BI233" s="109">
        <f>IF(N233="nulová",J233,0)</f>
        <v>0</v>
      </c>
      <c r="BJ233" s="16" t="s">
        <v>23</v>
      </c>
      <c r="BK233" s="109">
        <f>ROUND(I233*H233,2)</f>
        <v>0</v>
      </c>
      <c r="BL233" s="16" t="s">
        <v>162</v>
      </c>
      <c r="BM233" s="222" t="s">
        <v>345</v>
      </c>
    </row>
    <row r="234" spans="2:65" s="1" customFormat="1" ht="19.5">
      <c r="B234" s="34"/>
      <c r="C234" s="35"/>
      <c r="D234" s="225" t="s">
        <v>171</v>
      </c>
      <c r="E234" s="35"/>
      <c r="F234" s="235" t="s">
        <v>330</v>
      </c>
      <c r="G234" s="35"/>
      <c r="H234" s="35"/>
      <c r="I234" s="123"/>
      <c r="J234" s="35"/>
      <c r="K234" s="35"/>
      <c r="L234" s="36"/>
      <c r="M234" s="236"/>
      <c r="N234" s="66"/>
      <c r="O234" s="66"/>
      <c r="P234" s="66"/>
      <c r="Q234" s="66"/>
      <c r="R234" s="66"/>
      <c r="S234" s="66"/>
      <c r="T234" s="67"/>
      <c r="AT234" s="16" t="s">
        <v>171</v>
      </c>
      <c r="AU234" s="16" t="s">
        <v>95</v>
      </c>
    </row>
    <row r="235" spans="2:65" s="12" customFormat="1" ht="11.25">
      <c r="B235" s="223"/>
      <c r="C235" s="224"/>
      <c r="D235" s="225" t="s">
        <v>164</v>
      </c>
      <c r="E235" s="226" t="s">
        <v>1</v>
      </c>
      <c r="F235" s="227" t="s">
        <v>346</v>
      </c>
      <c r="G235" s="224"/>
      <c r="H235" s="228">
        <v>34.387999999999998</v>
      </c>
      <c r="I235" s="229"/>
      <c r="J235" s="224"/>
      <c r="K235" s="224"/>
      <c r="L235" s="230"/>
      <c r="M235" s="231"/>
      <c r="N235" s="232"/>
      <c r="O235" s="232"/>
      <c r="P235" s="232"/>
      <c r="Q235" s="232"/>
      <c r="R235" s="232"/>
      <c r="S235" s="232"/>
      <c r="T235" s="233"/>
      <c r="AT235" s="234" t="s">
        <v>164</v>
      </c>
      <c r="AU235" s="234" t="s">
        <v>95</v>
      </c>
      <c r="AV235" s="12" t="s">
        <v>95</v>
      </c>
      <c r="AW235" s="12" t="s">
        <v>40</v>
      </c>
      <c r="AX235" s="12" t="s">
        <v>23</v>
      </c>
      <c r="AY235" s="234" t="s">
        <v>156</v>
      </c>
    </row>
    <row r="236" spans="2:65" s="1" customFormat="1" ht="16.5" customHeight="1">
      <c r="B236" s="34"/>
      <c r="C236" s="211" t="s">
        <v>347</v>
      </c>
      <c r="D236" s="211" t="s">
        <v>158</v>
      </c>
      <c r="E236" s="212" t="s">
        <v>348</v>
      </c>
      <c r="F236" s="213" t="s">
        <v>349</v>
      </c>
      <c r="G236" s="214" t="s">
        <v>161</v>
      </c>
      <c r="H236" s="215">
        <v>44.36</v>
      </c>
      <c r="I236" s="216"/>
      <c r="J236" s="217">
        <f>ROUND(I236*H236,2)</f>
        <v>0</v>
      </c>
      <c r="K236" s="213" t="s">
        <v>169</v>
      </c>
      <c r="L236" s="36"/>
      <c r="M236" s="218" t="s">
        <v>1</v>
      </c>
      <c r="N236" s="219" t="s">
        <v>52</v>
      </c>
      <c r="O236" s="66"/>
      <c r="P236" s="220">
        <f>O236*H236</f>
        <v>0</v>
      </c>
      <c r="Q236" s="220">
        <v>0</v>
      </c>
      <c r="R236" s="220">
        <f>Q236*H236</f>
        <v>0</v>
      </c>
      <c r="S236" s="220">
        <v>0</v>
      </c>
      <c r="T236" s="221">
        <f>S236*H236</f>
        <v>0</v>
      </c>
      <c r="AR236" s="222" t="s">
        <v>162</v>
      </c>
      <c r="AT236" s="222" t="s">
        <v>158</v>
      </c>
      <c r="AU236" s="222" t="s">
        <v>95</v>
      </c>
      <c r="AY236" s="16" t="s">
        <v>156</v>
      </c>
      <c r="BE236" s="109">
        <f>IF(N236="základní",J236,0)</f>
        <v>0</v>
      </c>
      <c r="BF236" s="109">
        <f>IF(N236="snížená",J236,0)</f>
        <v>0</v>
      </c>
      <c r="BG236" s="109">
        <f>IF(N236="zákl. přenesená",J236,0)</f>
        <v>0</v>
      </c>
      <c r="BH236" s="109">
        <f>IF(N236="sníž. přenesená",J236,0)</f>
        <v>0</v>
      </c>
      <c r="BI236" s="109">
        <f>IF(N236="nulová",J236,0)</f>
        <v>0</v>
      </c>
      <c r="BJ236" s="16" t="s">
        <v>23</v>
      </c>
      <c r="BK236" s="109">
        <f>ROUND(I236*H236,2)</f>
        <v>0</v>
      </c>
      <c r="BL236" s="16" t="s">
        <v>162</v>
      </c>
      <c r="BM236" s="222" t="s">
        <v>350</v>
      </c>
    </row>
    <row r="237" spans="2:65" s="1" customFormat="1" ht="19.5">
      <c r="B237" s="34"/>
      <c r="C237" s="35"/>
      <c r="D237" s="225" t="s">
        <v>171</v>
      </c>
      <c r="E237" s="35"/>
      <c r="F237" s="235" t="s">
        <v>351</v>
      </c>
      <c r="G237" s="35"/>
      <c r="H237" s="35"/>
      <c r="I237" s="123"/>
      <c r="J237" s="35"/>
      <c r="K237" s="35"/>
      <c r="L237" s="36"/>
      <c r="M237" s="236"/>
      <c r="N237" s="66"/>
      <c r="O237" s="66"/>
      <c r="P237" s="66"/>
      <c r="Q237" s="66"/>
      <c r="R237" s="66"/>
      <c r="S237" s="66"/>
      <c r="T237" s="67"/>
      <c r="AT237" s="16" t="s">
        <v>171</v>
      </c>
      <c r="AU237" s="16" t="s">
        <v>95</v>
      </c>
    </row>
    <row r="238" spans="2:65" s="12" customFormat="1" ht="11.25">
      <c r="B238" s="223"/>
      <c r="C238" s="224"/>
      <c r="D238" s="225" t="s">
        <v>164</v>
      </c>
      <c r="E238" s="226" t="s">
        <v>1</v>
      </c>
      <c r="F238" s="227" t="s">
        <v>352</v>
      </c>
      <c r="G238" s="224"/>
      <c r="H238" s="228">
        <v>44.36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AT238" s="234" t="s">
        <v>164</v>
      </c>
      <c r="AU238" s="234" t="s">
        <v>95</v>
      </c>
      <c r="AV238" s="12" t="s">
        <v>95</v>
      </c>
      <c r="AW238" s="12" t="s">
        <v>40</v>
      </c>
      <c r="AX238" s="12" t="s">
        <v>23</v>
      </c>
      <c r="AY238" s="234" t="s">
        <v>156</v>
      </c>
    </row>
    <row r="239" spans="2:65" s="1" customFormat="1" ht="16.5" customHeight="1">
      <c r="B239" s="34"/>
      <c r="C239" s="211" t="s">
        <v>353</v>
      </c>
      <c r="D239" s="211" t="s">
        <v>158</v>
      </c>
      <c r="E239" s="212" t="s">
        <v>354</v>
      </c>
      <c r="F239" s="213" t="s">
        <v>355</v>
      </c>
      <c r="G239" s="214" t="s">
        <v>161</v>
      </c>
      <c r="H239" s="215">
        <v>1.7</v>
      </c>
      <c r="I239" s="216"/>
      <c r="J239" s="217">
        <f>ROUND(I239*H239,2)</f>
        <v>0</v>
      </c>
      <c r="K239" s="213" t="s">
        <v>169</v>
      </c>
      <c r="L239" s="36"/>
      <c r="M239" s="218" t="s">
        <v>1</v>
      </c>
      <c r="N239" s="219" t="s">
        <v>52</v>
      </c>
      <c r="O239" s="66"/>
      <c r="P239" s="220">
        <f>O239*H239</f>
        <v>0</v>
      </c>
      <c r="Q239" s="220">
        <v>0</v>
      </c>
      <c r="R239" s="220">
        <f>Q239*H239</f>
        <v>0</v>
      </c>
      <c r="S239" s="220">
        <v>0</v>
      </c>
      <c r="T239" s="221">
        <f>S239*H239</f>
        <v>0</v>
      </c>
      <c r="AR239" s="222" t="s">
        <v>162</v>
      </c>
      <c r="AT239" s="222" t="s">
        <v>158</v>
      </c>
      <c r="AU239" s="222" t="s">
        <v>95</v>
      </c>
      <c r="AY239" s="16" t="s">
        <v>156</v>
      </c>
      <c r="BE239" s="109">
        <f>IF(N239="základní",J239,0)</f>
        <v>0</v>
      </c>
      <c r="BF239" s="109">
        <f>IF(N239="snížená",J239,0)</f>
        <v>0</v>
      </c>
      <c r="BG239" s="109">
        <f>IF(N239="zákl. přenesená",J239,0)</f>
        <v>0</v>
      </c>
      <c r="BH239" s="109">
        <f>IF(N239="sníž. přenesená",J239,0)</f>
        <v>0</v>
      </c>
      <c r="BI239" s="109">
        <f>IF(N239="nulová",J239,0)</f>
        <v>0</v>
      </c>
      <c r="BJ239" s="16" t="s">
        <v>23</v>
      </c>
      <c r="BK239" s="109">
        <f>ROUND(I239*H239,2)</f>
        <v>0</v>
      </c>
      <c r="BL239" s="16" t="s">
        <v>162</v>
      </c>
      <c r="BM239" s="222" t="s">
        <v>356</v>
      </c>
    </row>
    <row r="240" spans="2:65" s="1" customFormat="1" ht="29.25">
      <c r="B240" s="34"/>
      <c r="C240" s="35"/>
      <c r="D240" s="225" t="s">
        <v>171</v>
      </c>
      <c r="E240" s="35"/>
      <c r="F240" s="235" t="s">
        <v>357</v>
      </c>
      <c r="G240" s="35"/>
      <c r="H240" s="35"/>
      <c r="I240" s="123"/>
      <c r="J240" s="35"/>
      <c r="K240" s="35"/>
      <c r="L240" s="36"/>
      <c r="M240" s="236"/>
      <c r="N240" s="66"/>
      <c r="O240" s="66"/>
      <c r="P240" s="66"/>
      <c r="Q240" s="66"/>
      <c r="R240" s="66"/>
      <c r="S240" s="66"/>
      <c r="T240" s="67"/>
      <c r="AT240" s="16" t="s">
        <v>171</v>
      </c>
      <c r="AU240" s="16" t="s">
        <v>95</v>
      </c>
    </row>
    <row r="241" spans="2:65" s="12" customFormat="1" ht="11.25">
      <c r="B241" s="223"/>
      <c r="C241" s="224"/>
      <c r="D241" s="225" t="s">
        <v>164</v>
      </c>
      <c r="E241" s="226" t="s">
        <v>1</v>
      </c>
      <c r="F241" s="227" t="s">
        <v>358</v>
      </c>
      <c r="G241" s="224"/>
      <c r="H241" s="228">
        <v>1.7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AT241" s="234" t="s">
        <v>164</v>
      </c>
      <c r="AU241" s="234" t="s">
        <v>95</v>
      </c>
      <c r="AV241" s="12" t="s">
        <v>95</v>
      </c>
      <c r="AW241" s="12" t="s">
        <v>40</v>
      </c>
      <c r="AX241" s="12" t="s">
        <v>23</v>
      </c>
      <c r="AY241" s="234" t="s">
        <v>156</v>
      </c>
    </row>
    <row r="242" spans="2:65" s="1" customFormat="1" ht="24" customHeight="1">
      <c r="B242" s="34"/>
      <c r="C242" s="211" t="s">
        <v>359</v>
      </c>
      <c r="D242" s="211" t="s">
        <v>158</v>
      </c>
      <c r="E242" s="212" t="s">
        <v>360</v>
      </c>
      <c r="F242" s="213" t="s">
        <v>361</v>
      </c>
      <c r="G242" s="214" t="s">
        <v>161</v>
      </c>
      <c r="H242" s="215">
        <v>44.521999999999998</v>
      </c>
      <c r="I242" s="216"/>
      <c r="J242" s="217">
        <f>ROUND(I242*H242,2)</f>
        <v>0</v>
      </c>
      <c r="K242" s="213" t="s">
        <v>169</v>
      </c>
      <c r="L242" s="36"/>
      <c r="M242" s="218" t="s">
        <v>1</v>
      </c>
      <c r="N242" s="219" t="s">
        <v>52</v>
      </c>
      <c r="O242" s="66"/>
      <c r="P242" s="220">
        <f>O242*H242</f>
        <v>0</v>
      </c>
      <c r="Q242" s="220">
        <v>0</v>
      </c>
      <c r="R242" s="220">
        <f>Q242*H242</f>
        <v>0</v>
      </c>
      <c r="S242" s="220">
        <v>0</v>
      </c>
      <c r="T242" s="221">
        <f>S242*H242</f>
        <v>0</v>
      </c>
      <c r="AR242" s="222" t="s">
        <v>162</v>
      </c>
      <c r="AT242" s="222" t="s">
        <v>158</v>
      </c>
      <c r="AU242" s="222" t="s">
        <v>95</v>
      </c>
      <c r="AY242" s="16" t="s">
        <v>156</v>
      </c>
      <c r="BE242" s="109">
        <f>IF(N242="základní",J242,0)</f>
        <v>0</v>
      </c>
      <c r="BF242" s="109">
        <f>IF(N242="snížená",J242,0)</f>
        <v>0</v>
      </c>
      <c r="BG242" s="109">
        <f>IF(N242="zákl. přenesená",J242,0)</f>
        <v>0</v>
      </c>
      <c r="BH242" s="109">
        <f>IF(N242="sníž. přenesená",J242,0)</f>
        <v>0</v>
      </c>
      <c r="BI242" s="109">
        <f>IF(N242="nulová",J242,0)</f>
        <v>0</v>
      </c>
      <c r="BJ242" s="16" t="s">
        <v>23</v>
      </c>
      <c r="BK242" s="109">
        <f>ROUND(I242*H242,2)</f>
        <v>0</v>
      </c>
      <c r="BL242" s="16" t="s">
        <v>162</v>
      </c>
      <c r="BM242" s="222" t="s">
        <v>362</v>
      </c>
    </row>
    <row r="243" spans="2:65" s="1" customFormat="1" ht="29.25">
      <c r="B243" s="34"/>
      <c r="C243" s="35"/>
      <c r="D243" s="225" t="s">
        <v>171</v>
      </c>
      <c r="E243" s="35"/>
      <c r="F243" s="235" t="s">
        <v>363</v>
      </c>
      <c r="G243" s="35"/>
      <c r="H243" s="35"/>
      <c r="I243" s="123"/>
      <c r="J243" s="35"/>
      <c r="K243" s="35"/>
      <c r="L243" s="36"/>
      <c r="M243" s="236"/>
      <c r="N243" s="66"/>
      <c r="O243" s="66"/>
      <c r="P243" s="66"/>
      <c r="Q243" s="66"/>
      <c r="R243" s="66"/>
      <c r="S243" s="66"/>
      <c r="T243" s="67"/>
      <c r="AT243" s="16" t="s">
        <v>171</v>
      </c>
      <c r="AU243" s="16" t="s">
        <v>95</v>
      </c>
    </row>
    <row r="244" spans="2:65" s="12" customFormat="1" ht="11.25">
      <c r="B244" s="223"/>
      <c r="C244" s="224"/>
      <c r="D244" s="225" t="s">
        <v>164</v>
      </c>
      <c r="E244" s="226" t="s">
        <v>1</v>
      </c>
      <c r="F244" s="227" t="s">
        <v>364</v>
      </c>
      <c r="G244" s="224"/>
      <c r="H244" s="228">
        <v>44.36</v>
      </c>
      <c r="I244" s="229"/>
      <c r="J244" s="224"/>
      <c r="K244" s="224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164</v>
      </c>
      <c r="AU244" s="234" t="s">
        <v>95</v>
      </c>
      <c r="AV244" s="12" t="s">
        <v>95</v>
      </c>
      <c r="AW244" s="12" t="s">
        <v>40</v>
      </c>
      <c r="AX244" s="12" t="s">
        <v>87</v>
      </c>
      <c r="AY244" s="234" t="s">
        <v>156</v>
      </c>
    </row>
    <row r="245" spans="2:65" s="12" customFormat="1" ht="11.25">
      <c r="B245" s="223"/>
      <c r="C245" s="224"/>
      <c r="D245" s="225" t="s">
        <v>164</v>
      </c>
      <c r="E245" s="226" t="s">
        <v>1</v>
      </c>
      <c r="F245" s="227" t="s">
        <v>365</v>
      </c>
      <c r="G245" s="224"/>
      <c r="H245" s="228">
        <v>0.16200000000000001</v>
      </c>
      <c r="I245" s="229"/>
      <c r="J245" s="224"/>
      <c r="K245" s="224"/>
      <c r="L245" s="230"/>
      <c r="M245" s="231"/>
      <c r="N245" s="232"/>
      <c r="O245" s="232"/>
      <c r="P245" s="232"/>
      <c r="Q245" s="232"/>
      <c r="R245" s="232"/>
      <c r="S245" s="232"/>
      <c r="T245" s="233"/>
      <c r="AT245" s="234" t="s">
        <v>164</v>
      </c>
      <c r="AU245" s="234" t="s">
        <v>95</v>
      </c>
      <c r="AV245" s="12" t="s">
        <v>95</v>
      </c>
      <c r="AW245" s="12" t="s">
        <v>40</v>
      </c>
      <c r="AX245" s="12" t="s">
        <v>87</v>
      </c>
      <c r="AY245" s="234" t="s">
        <v>156</v>
      </c>
    </row>
    <row r="246" spans="2:65" s="13" customFormat="1" ht="11.25">
      <c r="B246" s="237"/>
      <c r="C246" s="238"/>
      <c r="D246" s="225" t="s">
        <v>164</v>
      </c>
      <c r="E246" s="239" t="s">
        <v>1</v>
      </c>
      <c r="F246" s="240" t="s">
        <v>260</v>
      </c>
      <c r="G246" s="238"/>
      <c r="H246" s="241">
        <v>44.521999999999998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AT246" s="247" t="s">
        <v>164</v>
      </c>
      <c r="AU246" s="247" t="s">
        <v>95</v>
      </c>
      <c r="AV246" s="13" t="s">
        <v>162</v>
      </c>
      <c r="AW246" s="13" t="s">
        <v>40</v>
      </c>
      <c r="AX246" s="13" t="s">
        <v>23</v>
      </c>
      <c r="AY246" s="247" t="s">
        <v>156</v>
      </c>
    </row>
    <row r="247" spans="2:65" s="1" customFormat="1" ht="24" customHeight="1">
      <c r="B247" s="34"/>
      <c r="C247" s="211" t="s">
        <v>366</v>
      </c>
      <c r="D247" s="211" t="s">
        <v>158</v>
      </c>
      <c r="E247" s="212" t="s">
        <v>367</v>
      </c>
      <c r="F247" s="213" t="s">
        <v>368</v>
      </c>
      <c r="G247" s="214" t="s">
        <v>193</v>
      </c>
      <c r="H247" s="215">
        <v>280</v>
      </c>
      <c r="I247" s="216"/>
      <c r="J247" s="217">
        <f>ROUND(I247*H247,2)</f>
        <v>0</v>
      </c>
      <c r="K247" s="213" t="s">
        <v>169</v>
      </c>
      <c r="L247" s="36"/>
      <c r="M247" s="218" t="s">
        <v>1</v>
      </c>
      <c r="N247" s="219" t="s">
        <v>52</v>
      </c>
      <c r="O247" s="66"/>
      <c r="P247" s="220">
        <f>O247*H247</f>
        <v>0</v>
      </c>
      <c r="Q247" s="220">
        <v>0</v>
      </c>
      <c r="R247" s="220">
        <f>Q247*H247</f>
        <v>0</v>
      </c>
      <c r="S247" s="220">
        <v>0</v>
      </c>
      <c r="T247" s="221">
        <f>S247*H247</f>
        <v>0</v>
      </c>
      <c r="AR247" s="222" t="s">
        <v>162</v>
      </c>
      <c r="AT247" s="222" t="s">
        <v>158</v>
      </c>
      <c r="AU247" s="222" t="s">
        <v>95</v>
      </c>
      <c r="AY247" s="16" t="s">
        <v>156</v>
      </c>
      <c r="BE247" s="109">
        <f>IF(N247="základní",J247,0)</f>
        <v>0</v>
      </c>
      <c r="BF247" s="109">
        <f>IF(N247="snížená",J247,0)</f>
        <v>0</v>
      </c>
      <c r="BG247" s="109">
        <f>IF(N247="zákl. přenesená",J247,0)</f>
        <v>0</v>
      </c>
      <c r="BH247" s="109">
        <f>IF(N247="sníž. přenesená",J247,0)</f>
        <v>0</v>
      </c>
      <c r="BI247" s="109">
        <f>IF(N247="nulová",J247,0)</f>
        <v>0</v>
      </c>
      <c r="BJ247" s="16" t="s">
        <v>23</v>
      </c>
      <c r="BK247" s="109">
        <f>ROUND(I247*H247,2)</f>
        <v>0</v>
      </c>
      <c r="BL247" s="16" t="s">
        <v>162</v>
      </c>
      <c r="BM247" s="222" t="s">
        <v>369</v>
      </c>
    </row>
    <row r="248" spans="2:65" s="1" customFormat="1" ht="29.25">
      <c r="B248" s="34"/>
      <c r="C248" s="35"/>
      <c r="D248" s="225" t="s">
        <v>171</v>
      </c>
      <c r="E248" s="35"/>
      <c r="F248" s="235" t="s">
        <v>370</v>
      </c>
      <c r="G248" s="35"/>
      <c r="H248" s="35"/>
      <c r="I248" s="123"/>
      <c r="J248" s="35"/>
      <c r="K248" s="35"/>
      <c r="L248" s="36"/>
      <c r="M248" s="236"/>
      <c r="N248" s="66"/>
      <c r="O248" s="66"/>
      <c r="P248" s="66"/>
      <c r="Q248" s="66"/>
      <c r="R248" s="66"/>
      <c r="S248" s="66"/>
      <c r="T248" s="67"/>
      <c r="AT248" s="16" t="s">
        <v>171</v>
      </c>
      <c r="AU248" s="16" t="s">
        <v>95</v>
      </c>
    </row>
    <row r="249" spans="2:65" s="12" customFormat="1" ht="11.25">
      <c r="B249" s="223"/>
      <c r="C249" s="224"/>
      <c r="D249" s="225" t="s">
        <v>164</v>
      </c>
      <c r="E249" s="226" t="s">
        <v>1</v>
      </c>
      <c r="F249" s="227" t="s">
        <v>371</v>
      </c>
      <c r="G249" s="224"/>
      <c r="H249" s="228">
        <v>80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164</v>
      </c>
      <c r="AU249" s="234" t="s">
        <v>95</v>
      </c>
      <c r="AV249" s="12" t="s">
        <v>95</v>
      </c>
      <c r="AW249" s="12" t="s">
        <v>40</v>
      </c>
      <c r="AX249" s="12" t="s">
        <v>87</v>
      </c>
      <c r="AY249" s="234" t="s">
        <v>156</v>
      </c>
    </row>
    <row r="250" spans="2:65" s="12" customFormat="1" ht="11.25">
      <c r="B250" s="223"/>
      <c r="C250" s="224"/>
      <c r="D250" s="225" t="s">
        <v>164</v>
      </c>
      <c r="E250" s="226" t="s">
        <v>1</v>
      </c>
      <c r="F250" s="227" t="s">
        <v>372</v>
      </c>
      <c r="G250" s="224"/>
      <c r="H250" s="228">
        <v>200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AT250" s="234" t="s">
        <v>164</v>
      </c>
      <c r="AU250" s="234" t="s">
        <v>95</v>
      </c>
      <c r="AV250" s="12" t="s">
        <v>95</v>
      </c>
      <c r="AW250" s="12" t="s">
        <v>40</v>
      </c>
      <c r="AX250" s="12" t="s">
        <v>87</v>
      </c>
      <c r="AY250" s="234" t="s">
        <v>156</v>
      </c>
    </row>
    <row r="251" spans="2:65" s="13" customFormat="1" ht="11.25">
      <c r="B251" s="237"/>
      <c r="C251" s="238"/>
      <c r="D251" s="225" t="s">
        <v>164</v>
      </c>
      <c r="E251" s="239" t="s">
        <v>1</v>
      </c>
      <c r="F251" s="240" t="s">
        <v>260</v>
      </c>
      <c r="G251" s="238"/>
      <c r="H251" s="241">
        <v>280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AT251" s="247" t="s">
        <v>164</v>
      </c>
      <c r="AU251" s="247" t="s">
        <v>95</v>
      </c>
      <c r="AV251" s="13" t="s">
        <v>162</v>
      </c>
      <c r="AW251" s="13" t="s">
        <v>40</v>
      </c>
      <c r="AX251" s="13" t="s">
        <v>23</v>
      </c>
      <c r="AY251" s="247" t="s">
        <v>156</v>
      </c>
    </row>
    <row r="252" spans="2:65" s="1" customFormat="1" ht="24" customHeight="1">
      <c r="B252" s="34"/>
      <c r="C252" s="211" t="s">
        <v>373</v>
      </c>
      <c r="D252" s="211" t="s">
        <v>158</v>
      </c>
      <c r="E252" s="212" t="s">
        <v>374</v>
      </c>
      <c r="F252" s="213" t="s">
        <v>375</v>
      </c>
      <c r="G252" s="214" t="s">
        <v>193</v>
      </c>
      <c r="H252" s="215">
        <v>86.1</v>
      </c>
      <c r="I252" s="216"/>
      <c r="J252" s="217">
        <f>ROUND(I252*H252,2)</f>
        <v>0</v>
      </c>
      <c r="K252" s="213" t="s">
        <v>169</v>
      </c>
      <c r="L252" s="36"/>
      <c r="M252" s="218" t="s">
        <v>1</v>
      </c>
      <c r="N252" s="219" t="s">
        <v>52</v>
      </c>
      <c r="O252" s="66"/>
      <c r="P252" s="220">
        <f>O252*H252</f>
        <v>0</v>
      </c>
      <c r="Q252" s="220">
        <v>0</v>
      </c>
      <c r="R252" s="220">
        <f>Q252*H252</f>
        <v>0</v>
      </c>
      <c r="S252" s="220">
        <v>0</v>
      </c>
      <c r="T252" s="221">
        <f>S252*H252</f>
        <v>0</v>
      </c>
      <c r="AR252" s="222" t="s">
        <v>162</v>
      </c>
      <c r="AT252" s="222" t="s">
        <v>158</v>
      </c>
      <c r="AU252" s="222" t="s">
        <v>95</v>
      </c>
      <c r="AY252" s="16" t="s">
        <v>156</v>
      </c>
      <c r="BE252" s="109">
        <f>IF(N252="základní",J252,0)</f>
        <v>0</v>
      </c>
      <c r="BF252" s="109">
        <f>IF(N252="snížená",J252,0)</f>
        <v>0</v>
      </c>
      <c r="BG252" s="109">
        <f>IF(N252="zákl. přenesená",J252,0)</f>
        <v>0</v>
      </c>
      <c r="BH252" s="109">
        <f>IF(N252="sníž. přenesená",J252,0)</f>
        <v>0</v>
      </c>
      <c r="BI252" s="109">
        <f>IF(N252="nulová",J252,0)</f>
        <v>0</v>
      </c>
      <c r="BJ252" s="16" t="s">
        <v>23</v>
      </c>
      <c r="BK252" s="109">
        <f>ROUND(I252*H252,2)</f>
        <v>0</v>
      </c>
      <c r="BL252" s="16" t="s">
        <v>162</v>
      </c>
      <c r="BM252" s="222" t="s">
        <v>376</v>
      </c>
    </row>
    <row r="253" spans="2:65" s="1" customFormat="1" ht="19.5">
      <c r="B253" s="34"/>
      <c r="C253" s="35"/>
      <c r="D253" s="225" t="s">
        <v>171</v>
      </c>
      <c r="E253" s="35"/>
      <c r="F253" s="235" t="s">
        <v>377</v>
      </c>
      <c r="G253" s="35"/>
      <c r="H253" s="35"/>
      <c r="I253" s="123"/>
      <c r="J253" s="35"/>
      <c r="K253" s="35"/>
      <c r="L253" s="36"/>
      <c r="M253" s="236"/>
      <c r="N253" s="66"/>
      <c r="O253" s="66"/>
      <c r="P253" s="66"/>
      <c r="Q253" s="66"/>
      <c r="R253" s="66"/>
      <c r="S253" s="66"/>
      <c r="T253" s="67"/>
      <c r="AT253" s="16" t="s">
        <v>171</v>
      </c>
      <c r="AU253" s="16" t="s">
        <v>95</v>
      </c>
    </row>
    <row r="254" spans="2:65" s="12" customFormat="1" ht="11.25">
      <c r="B254" s="223"/>
      <c r="C254" s="224"/>
      <c r="D254" s="225" t="s">
        <v>164</v>
      </c>
      <c r="E254" s="226" t="s">
        <v>1</v>
      </c>
      <c r="F254" s="227" t="s">
        <v>378</v>
      </c>
      <c r="G254" s="224"/>
      <c r="H254" s="228">
        <v>86.1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AT254" s="234" t="s">
        <v>164</v>
      </c>
      <c r="AU254" s="234" t="s">
        <v>95</v>
      </c>
      <c r="AV254" s="12" t="s">
        <v>95</v>
      </c>
      <c r="AW254" s="12" t="s">
        <v>40</v>
      </c>
      <c r="AX254" s="12" t="s">
        <v>23</v>
      </c>
      <c r="AY254" s="234" t="s">
        <v>156</v>
      </c>
    </row>
    <row r="255" spans="2:65" s="1" customFormat="1" ht="24" customHeight="1">
      <c r="B255" s="34"/>
      <c r="C255" s="211" t="s">
        <v>379</v>
      </c>
      <c r="D255" s="211" t="s">
        <v>158</v>
      </c>
      <c r="E255" s="212" t="s">
        <v>380</v>
      </c>
      <c r="F255" s="213" t="s">
        <v>381</v>
      </c>
      <c r="G255" s="214" t="s">
        <v>193</v>
      </c>
      <c r="H255" s="215">
        <v>366.1</v>
      </c>
      <c r="I255" s="216"/>
      <c r="J255" s="217">
        <f>ROUND(I255*H255,2)</f>
        <v>0</v>
      </c>
      <c r="K255" s="213" t="s">
        <v>169</v>
      </c>
      <c r="L255" s="36"/>
      <c r="M255" s="218" t="s">
        <v>1</v>
      </c>
      <c r="N255" s="219" t="s">
        <v>52</v>
      </c>
      <c r="O255" s="66"/>
      <c r="P255" s="220">
        <f>O255*H255</f>
        <v>0</v>
      </c>
      <c r="Q255" s="220">
        <v>0</v>
      </c>
      <c r="R255" s="220">
        <f>Q255*H255</f>
        <v>0</v>
      </c>
      <c r="S255" s="220">
        <v>0</v>
      </c>
      <c r="T255" s="221">
        <f>S255*H255</f>
        <v>0</v>
      </c>
      <c r="AR255" s="222" t="s">
        <v>162</v>
      </c>
      <c r="AT255" s="222" t="s">
        <v>158</v>
      </c>
      <c r="AU255" s="222" t="s">
        <v>95</v>
      </c>
      <c r="AY255" s="16" t="s">
        <v>156</v>
      </c>
      <c r="BE255" s="109">
        <f>IF(N255="základní",J255,0)</f>
        <v>0</v>
      </c>
      <c r="BF255" s="109">
        <f>IF(N255="snížená",J255,0)</f>
        <v>0</v>
      </c>
      <c r="BG255" s="109">
        <f>IF(N255="zákl. přenesená",J255,0)</f>
        <v>0</v>
      </c>
      <c r="BH255" s="109">
        <f>IF(N255="sníž. přenesená",J255,0)</f>
        <v>0</v>
      </c>
      <c r="BI255" s="109">
        <f>IF(N255="nulová",J255,0)</f>
        <v>0</v>
      </c>
      <c r="BJ255" s="16" t="s">
        <v>23</v>
      </c>
      <c r="BK255" s="109">
        <f>ROUND(I255*H255,2)</f>
        <v>0</v>
      </c>
      <c r="BL255" s="16" t="s">
        <v>162</v>
      </c>
      <c r="BM255" s="222" t="s">
        <v>382</v>
      </c>
    </row>
    <row r="256" spans="2:65" s="1" customFormat="1" ht="19.5">
      <c r="B256" s="34"/>
      <c r="C256" s="35"/>
      <c r="D256" s="225" t="s">
        <v>171</v>
      </c>
      <c r="E256" s="35"/>
      <c r="F256" s="235" t="s">
        <v>383</v>
      </c>
      <c r="G256" s="35"/>
      <c r="H256" s="35"/>
      <c r="I256" s="123"/>
      <c r="J256" s="35"/>
      <c r="K256" s="35"/>
      <c r="L256" s="36"/>
      <c r="M256" s="236"/>
      <c r="N256" s="66"/>
      <c r="O256" s="66"/>
      <c r="P256" s="66"/>
      <c r="Q256" s="66"/>
      <c r="R256" s="66"/>
      <c r="S256" s="66"/>
      <c r="T256" s="67"/>
      <c r="AT256" s="16" t="s">
        <v>171</v>
      </c>
      <c r="AU256" s="16" t="s">
        <v>95</v>
      </c>
    </row>
    <row r="257" spans="2:65" s="12" customFormat="1" ht="11.25">
      <c r="B257" s="223"/>
      <c r="C257" s="224"/>
      <c r="D257" s="225" t="s">
        <v>164</v>
      </c>
      <c r="E257" s="226" t="s">
        <v>1</v>
      </c>
      <c r="F257" s="227" t="s">
        <v>378</v>
      </c>
      <c r="G257" s="224"/>
      <c r="H257" s="228">
        <v>86.1</v>
      </c>
      <c r="I257" s="229"/>
      <c r="J257" s="224"/>
      <c r="K257" s="224"/>
      <c r="L257" s="230"/>
      <c r="M257" s="231"/>
      <c r="N257" s="232"/>
      <c r="O257" s="232"/>
      <c r="P257" s="232"/>
      <c r="Q257" s="232"/>
      <c r="R257" s="232"/>
      <c r="S257" s="232"/>
      <c r="T257" s="233"/>
      <c r="AT257" s="234" t="s">
        <v>164</v>
      </c>
      <c r="AU257" s="234" t="s">
        <v>95</v>
      </c>
      <c r="AV257" s="12" t="s">
        <v>95</v>
      </c>
      <c r="AW257" s="12" t="s">
        <v>40</v>
      </c>
      <c r="AX257" s="12" t="s">
        <v>87</v>
      </c>
      <c r="AY257" s="234" t="s">
        <v>156</v>
      </c>
    </row>
    <row r="258" spans="2:65" s="12" customFormat="1" ht="11.25">
      <c r="B258" s="223"/>
      <c r="C258" s="224"/>
      <c r="D258" s="225" t="s">
        <v>164</v>
      </c>
      <c r="E258" s="226" t="s">
        <v>1</v>
      </c>
      <c r="F258" s="227" t="s">
        <v>371</v>
      </c>
      <c r="G258" s="224"/>
      <c r="H258" s="228">
        <v>80</v>
      </c>
      <c r="I258" s="229"/>
      <c r="J258" s="224"/>
      <c r="K258" s="224"/>
      <c r="L258" s="230"/>
      <c r="M258" s="231"/>
      <c r="N258" s="232"/>
      <c r="O258" s="232"/>
      <c r="P258" s="232"/>
      <c r="Q258" s="232"/>
      <c r="R258" s="232"/>
      <c r="S258" s="232"/>
      <c r="T258" s="233"/>
      <c r="AT258" s="234" t="s">
        <v>164</v>
      </c>
      <c r="AU258" s="234" t="s">
        <v>95</v>
      </c>
      <c r="AV258" s="12" t="s">
        <v>95</v>
      </c>
      <c r="AW258" s="12" t="s">
        <v>40</v>
      </c>
      <c r="AX258" s="12" t="s">
        <v>87</v>
      </c>
      <c r="AY258" s="234" t="s">
        <v>156</v>
      </c>
    </row>
    <row r="259" spans="2:65" s="12" customFormat="1" ht="11.25">
      <c r="B259" s="223"/>
      <c r="C259" s="224"/>
      <c r="D259" s="225" t="s">
        <v>164</v>
      </c>
      <c r="E259" s="226" t="s">
        <v>1</v>
      </c>
      <c r="F259" s="227" t="s">
        <v>372</v>
      </c>
      <c r="G259" s="224"/>
      <c r="H259" s="228">
        <v>200</v>
      </c>
      <c r="I259" s="229"/>
      <c r="J259" s="224"/>
      <c r="K259" s="224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164</v>
      </c>
      <c r="AU259" s="234" t="s">
        <v>95</v>
      </c>
      <c r="AV259" s="12" t="s">
        <v>95</v>
      </c>
      <c r="AW259" s="12" t="s">
        <v>40</v>
      </c>
      <c r="AX259" s="12" t="s">
        <v>87</v>
      </c>
      <c r="AY259" s="234" t="s">
        <v>156</v>
      </c>
    </row>
    <row r="260" spans="2:65" s="13" customFormat="1" ht="11.25">
      <c r="B260" s="237"/>
      <c r="C260" s="238"/>
      <c r="D260" s="225" t="s">
        <v>164</v>
      </c>
      <c r="E260" s="239" t="s">
        <v>1</v>
      </c>
      <c r="F260" s="240" t="s">
        <v>260</v>
      </c>
      <c r="G260" s="238"/>
      <c r="H260" s="241">
        <v>366.1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AT260" s="247" t="s">
        <v>164</v>
      </c>
      <c r="AU260" s="247" t="s">
        <v>95</v>
      </c>
      <c r="AV260" s="13" t="s">
        <v>162</v>
      </c>
      <c r="AW260" s="13" t="s">
        <v>40</v>
      </c>
      <c r="AX260" s="13" t="s">
        <v>23</v>
      </c>
      <c r="AY260" s="247" t="s">
        <v>156</v>
      </c>
    </row>
    <row r="261" spans="2:65" s="1" customFormat="1" ht="16.5" customHeight="1">
      <c r="B261" s="34"/>
      <c r="C261" s="248" t="s">
        <v>384</v>
      </c>
      <c r="D261" s="248" t="s">
        <v>385</v>
      </c>
      <c r="E261" s="249" t="s">
        <v>386</v>
      </c>
      <c r="F261" s="250" t="s">
        <v>387</v>
      </c>
      <c r="G261" s="251" t="s">
        <v>388</v>
      </c>
      <c r="H261" s="252">
        <v>5.492</v>
      </c>
      <c r="I261" s="253"/>
      <c r="J261" s="254">
        <f>ROUND(I261*H261,2)</f>
        <v>0</v>
      </c>
      <c r="K261" s="250" t="s">
        <v>169</v>
      </c>
      <c r="L261" s="255"/>
      <c r="M261" s="256" t="s">
        <v>1</v>
      </c>
      <c r="N261" s="257" t="s">
        <v>52</v>
      </c>
      <c r="O261" s="66"/>
      <c r="P261" s="220">
        <f>O261*H261</f>
        <v>0</v>
      </c>
      <c r="Q261" s="220">
        <v>1E-3</v>
      </c>
      <c r="R261" s="220">
        <f>Q261*H261</f>
        <v>5.4920000000000004E-3</v>
      </c>
      <c r="S261" s="220">
        <v>0</v>
      </c>
      <c r="T261" s="221">
        <f>S261*H261</f>
        <v>0</v>
      </c>
      <c r="AR261" s="222" t="s">
        <v>203</v>
      </c>
      <c r="AT261" s="222" t="s">
        <v>385</v>
      </c>
      <c r="AU261" s="222" t="s">
        <v>95</v>
      </c>
      <c r="AY261" s="16" t="s">
        <v>156</v>
      </c>
      <c r="BE261" s="109">
        <f>IF(N261="základní",J261,0)</f>
        <v>0</v>
      </c>
      <c r="BF261" s="109">
        <f>IF(N261="snížená",J261,0)</f>
        <v>0</v>
      </c>
      <c r="BG261" s="109">
        <f>IF(N261="zákl. přenesená",J261,0)</f>
        <v>0</v>
      </c>
      <c r="BH261" s="109">
        <f>IF(N261="sníž. přenesená",J261,0)</f>
        <v>0</v>
      </c>
      <c r="BI261" s="109">
        <f>IF(N261="nulová",J261,0)</f>
        <v>0</v>
      </c>
      <c r="BJ261" s="16" t="s">
        <v>23</v>
      </c>
      <c r="BK261" s="109">
        <f>ROUND(I261*H261,2)</f>
        <v>0</v>
      </c>
      <c r="BL261" s="16" t="s">
        <v>162</v>
      </c>
      <c r="BM261" s="222" t="s">
        <v>389</v>
      </c>
    </row>
    <row r="262" spans="2:65" s="1" customFormat="1" ht="19.5">
      <c r="B262" s="34"/>
      <c r="C262" s="35"/>
      <c r="D262" s="225" t="s">
        <v>171</v>
      </c>
      <c r="E262" s="35"/>
      <c r="F262" s="235" t="s">
        <v>390</v>
      </c>
      <c r="G262" s="35"/>
      <c r="H262" s="35"/>
      <c r="I262" s="123"/>
      <c r="J262" s="35"/>
      <c r="K262" s="35"/>
      <c r="L262" s="36"/>
      <c r="M262" s="236"/>
      <c r="N262" s="66"/>
      <c r="O262" s="66"/>
      <c r="P262" s="66"/>
      <c r="Q262" s="66"/>
      <c r="R262" s="66"/>
      <c r="S262" s="66"/>
      <c r="T262" s="67"/>
      <c r="AT262" s="16" t="s">
        <v>171</v>
      </c>
      <c r="AU262" s="16" t="s">
        <v>95</v>
      </c>
    </row>
    <row r="263" spans="2:65" s="12" customFormat="1" ht="11.25">
      <c r="B263" s="223"/>
      <c r="C263" s="224"/>
      <c r="D263" s="225" t="s">
        <v>164</v>
      </c>
      <c r="E263" s="224"/>
      <c r="F263" s="227" t="s">
        <v>391</v>
      </c>
      <c r="G263" s="224"/>
      <c r="H263" s="228">
        <v>5.492</v>
      </c>
      <c r="I263" s="229"/>
      <c r="J263" s="224"/>
      <c r="K263" s="224"/>
      <c r="L263" s="230"/>
      <c r="M263" s="231"/>
      <c r="N263" s="232"/>
      <c r="O263" s="232"/>
      <c r="P263" s="232"/>
      <c r="Q263" s="232"/>
      <c r="R263" s="232"/>
      <c r="S263" s="232"/>
      <c r="T263" s="233"/>
      <c r="AT263" s="234" t="s">
        <v>164</v>
      </c>
      <c r="AU263" s="234" t="s">
        <v>95</v>
      </c>
      <c r="AV263" s="12" t="s">
        <v>95</v>
      </c>
      <c r="AW263" s="12" t="s">
        <v>4</v>
      </c>
      <c r="AX263" s="12" t="s">
        <v>23</v>
      </c>
      <c r="AY263" s="234" t="s">
        <v>156</v>
      </c>
    </row>
    <row r="264" spans="2:65" s="1" customFormat="1" ht="16.5" customHeight="1">
      <c r="B264" s="34"/>
      <c r="C264" s="211" t="s">
        <v>392</v>
      </c>
      <c r="D264" s="211" t="s">
        <v>158</v>
      </c>
      <c r="E264" s="212" t="s">
        <v>393</v>
      </c>
      <c r="F264" s="213" t="s">
        <v>394</v>
      </c>
      <c r="G264" s="214" t="s">
        <v>193</v>
      </c>
      <c r="H264" s="215">
        <v>86.1</v>
      </c>
      <c r="I264" s="216"/>
      <c r="J264" s="217">
        <f>ROUND(I264*H264,2)</f>
        <v>0</v>
      </c>
      <c r="K264" s="213" t="s">
        <v>169</v>
      </c>
      <c r="L264" s="36"/>
      <c r="M264" s="218" t="s">
        <v>1</v>
      </c>
      <c r="N264" s="219" t="s">
        <v>52</v>
      </c>
      <c r="O264" s="66"/>
      <c r="P264" s="220">
        <f>O264*H264</f>
        <v>0</v>
      </c>
      <c r="Q264" s="220">
        <v>0</v>
      </c>
      <c r="R264" s="220">
        <f>Q264*H264</f>
        <v>0</v>
      </c>
      <c r="S264" s="220">
        <v>0</v>
      </c>
      <c r="T264" s="221">
        <f>S264*H264</f>
        <v>0</v>
      </c>
      <c r="AR264" s="222" t="s">
        <v>162</v>
      </c>
      <c r="AT264" s="222" t="s">
        <v>158</v>
      </c>
      <c r="AU264" s="222" t="s">
        <v>95</v>
      </c>
      <c r="AY264" s="16" t="s">
        <v>156</v>
      </c>
      <c r="BE264" s="109">
        <f>IF(N264="základní",J264,0)</f>
        <v>0</v>
      </c>
      <c r="BF264" s="109">
        <f>IF(N264="snížená",J264,0)</f>
        <v>0</v>
      </c>
      <c r="BG264" s="109">
        <f>IF(N264="zákl. přenesená",J264,0)</f>
        <v>0</v>
      </c>
      <c r="BH264" s="109">
        <f>IF(N264="sníž. přenesená",J264,0)</f>
        <v>0</v>
      </c>
      <c r="BI264" s="109">
        <f>IF(N264="nulová",J264,0)</f>
        <v>0</v>
      </c>
      <c r="BJ264" s="16" t="s">
        <v>23</v>
      </c>
      <c r="BK264" s="109">
        <f>ROUND(I264*H264,2)</f>
        <v>0</v>
      </c>
      <c r="BL264" s="16" t="s">
        <v>162</v>
      </c>
      <c r="BM264" s="222" t="s">
        <v>395</v>
      </c>
    </row>
    <row r="265" spans="2:65" s="1" customFormat="1" ht="19.5">
      <c r="B265" s="34"/>
      <c r="C265" s="35"/>
      <c r="D265" s="225" t="s">
        <v>171</v>
      </c>
      <c r="E265" s="35"/>
      <c r="F265" s="235" t="s">
        <v>396</v>
      </c>
      <c r="G265" s="35"/>
      <c r="H265" s="35"/>
      <c r="I265" s="123"/>
      <c r="J265" s="35"/>
      <c r="K265" s="35"/>
      <c r="L265" s="36"/>
      <c r="M265" s="236"/>
      <c r="N265" s="66"/>
      <c r="O265" s="66"/>
      <c r="P265" s="66"/>
      <c r="Q265" s="66"/>
      <c r="R265" s="66"/>
      <c r="S265" s="66"/>
      <c r="T265" s="67"/>
      <c r="AT265" s="16" t="s">
        <v>171</v>
      </c>
      <c r="AU265" s="16" t="s">
        <v>95</v>
      </c>
    </row>
    <row r="266" spans="2:65" s="12" customFormat="1" ht="11.25">
      <c r="B266" s="223"/>
      <c r="C266" s="224"/>
      <c r="D266" s="225" t="s">
        <v>164</v>
      </c>
      <c r="E266" s="226" t="s">
        <v>1</v>
      </c>
      <c r="F266" s="227" t="s">
        <v>378</v>
      </c>
      <c r="G266" s="224"/>
      <c r="H266" s="228">
        <v>86.1</v>
      </c>
      <c r="I266" s="229"/>
      <c r="J266" s="224"/>
      <c r="K266" s="224"/>
      <c r="L266" s="230"/>
      <c r="M266" s="231"/>
      <c r="N266" s="232"/>
      <c r="O266" s="232"/>
      <c r="P266" s="232"/>
      <c r="Q266" s="232"/>
      <c r="R266" s="232"/>
      <c r="S266" s="232"/>
      <c r="T266" s="233"/>
      <c r="AT266" s="234" t="s">
        <v>164</v>
      </c>
      <c r="AU266" s="234" t="s">
        <v>95</v>
      </c>
      <c r="AV266" s="12" t="s">
        <v>95</v>
      </c>
      <c r="AW266" s="12" t="s">
        <v>40</v>
      </c>
      <c r="AX266" s="12" t="s">
        <v>23</v>
      </c>
      <c r="AY266" s="234" t="s">
        <v>156</v>
      </c>
    </row>
    <row r="267" spans="2:65" s="11" customFormat="1" ht="22.9" customHeight="1">
      <c r="B267" s="195"/>
      <c r="C267" s="196"/>
      <c r="D267" s="197" t="s">
        <v>86</v>
      </c>
      <c r="E267" s="209" t="s">
        <v>95</v>
      </c>
      <c r="F267" s="209" t="s">
        <v>397</v>
      </c>
      <c r="G267" s="196"/>
      <c r="H267" s="196"/>
      <c r="I267" s="199"/>
      <c r="J267" s="210">
        <f>BK267</f>
        <v>0</v>
      </c>
      <c r="K267" s="196"/>
      <c r="L267" s="201"/>
      <c r="M267" s="202"/>
      <c r="N267" s="203"/>
      <c r="O267" s="203"/>
      <c r="P267" s="204">
        <f>SUM(P268:P273)</f>
        <v>0</v>
      </c>
      <c r="Q267" s="203"/>
      <c r="R267" s="204">
        <f>SUM(R268:R273)</f>
        <v>7.92E-3</v>
      </c>
      <c r="S267" s="203"/>
      <c r="T267" s="205">
        <f>SUM(T268:T273)</f>
        <v>0</v>
      </c>
      <c r="AR267" s="206" t="s">
        <v>23</v>
      </c>
      <c r="AT267" s="207" t="s">
        <v>86</v>
      </c>
      <c r="AU267" s="207" t="s">
        <v>23</v>
      </c>
      <c r="AY267" s="206" t="s">
        <v>156</v>
      </c>
      <c r="BK267" s="208">
        <f>SUM(BK268:BK273)</f>
        <v>0</v>
      </c>
    </row>
    <row r="268" spans="2:65" s="1" customFormat="1" ht="24" customHeight="1">
      <c r="B268" s="34"/>
      <c r="C268" s="211" t="s">
        <v>398</v>
      </c>
      <c r="D268" s="211" t="s">
        <v>158</v>
      </c>
      <c r="E268" s="212" t="s">
        <v>399</v>
      </c>
      <c r="F268" s="213" t="s">
        <v>400</v>
      </c>
      <c r="G268" s="214" t="s">
        <v>161</v>
      </c>
      <c r="H268" s="215">
        <v>11.84</v>
      </c>
      <c r="I268" s="216"/>
      <c r="J268" s="217">
        <f>ROUND(I268*H268,2)</f>
        <v>0</v>
      </c>
      <c r="K268" s="213" t="s">
        <v>169</v>
      </c>
      <c r="L268" s="36"/>
      <c r="M268" s="218" t="s">
        <v>1</v>
      </c>
      <c r="N268" s="219" t="s">
        <v>52</v>
      </c>
      <c r="O268" s="66"/>
      <c r="P268" s="220">
        <f>O268*H268</f>
        <v>0</v>
      </c>
      <c r="Q268" s="220">
        <v>0</v>
      </c>
      <c r="R268" s="220">
        <f>Q268*H268</f>
        <v>0</v>
      </c>
      <c r="S268" s="220">
        <v>0</v>
      </c>
      <c r="T268" s="221">
        <f>S268*H268</f>
        <v>0</v>
      </c>
      <c r="AR268" s="222" t="s">
        <v>162</v>
      </c>
      <c r="AT268" s="222" t="s">
        <v>158</v>
      </c>
      <c r="AU268" s="222" t="s">
        <v>95</v>
      </c>
      <c r="AY268" s="16" t="s">
        <v>156</v>
      </c>
      <c r="BE268" s="109">
        <f>IF(N268="základní",J268,0)</f>
        <v>0</v>
      </c>
      <c r="BF268" s="109">
        <f>IF(N268="snížená",J268,0)</f>
        <v>0</v>
      </c>
      <c r="BG268" s="109">
        <f>IF(N268="zákl. přenesená",J268,0)</f>
        <v>0</v>
      </c>
      <c r="BH268" s="109">
        <f>IF(N268="sníž. přenesená",J268,0)</f>
        <v>0</v>
      </c>
      <c r="BI268" s="109">
        <f>IF(N268="nulová",J268,0)</f>
        <v>0</v>
      </c>
      <c r="BJ268" s="16" t="s">
        <v>23</v>
      </c>
      <c r="BK268" s="109">
        <f>ROUND(I268*H268,2)</f>
        <v>0</v>
      </c>
      <c r="BL268" s="16" t="s">
        <v>162</v>
      </c>
      <c r="BM268" s="222" t="s">
        <v>401</v>
      </c>
    </row>
    <row r="269" spans="2:65" s="1" customFormat="1" ht="29.25">
      <c r="B269" s="34"/>
      <c r="C269" s="35"/>
      <c r="D269" s="225" t="s">
        <v>171</v>
      </c>
      <c r="E269" s="35"/>
      <c r="F269" s="235" t="s">
        <v>402</v>
      </c>
      <c r="G269" s="35"/>
      <c r="H269" s="35"/>
      <c r="I269" s="123"/>
      <c r="J269" s="35"/>
      <c r="K269" s="35"/>
      <c r="L269" s="36"/>
      <c r="M269" s="236"/>
      <c r="N269" s="66"/>
      <c r="O269" s="66"/>
      <c r="P269" s="66"/>
      <c r="Q269" s="66"/>
      <c r="R269" s="66"/>
      <c r="S269" s="66"/>
      <c r="T269" s="67"/>
      <c r="AT269" s="16" t="s">
        <v>171</v>
      </c>
      <c r="AU269" s="16" t="s">
        <v>95</v>
      </c>
    </row>
    <row r="270" spans="2:65" s="12" customFormat="1" ht="11.25">
      <c r="B270" s="223"/>
      <c r="C270" s="224"/>
      <c r="D270" s="225" t="s">
        <v>164</v>
      </c>
      <c r="E270" s="226" t="s">
        <v>1</v>
      </c>
      <c r="F270" s="227" t="s">
        <v>403</v>
      </c>
      <c r="G270" s="224"/>
      <c r="H270" s="228">
        <v>11.84</v>
      </c>
      <c r="I270" s="229"/>
      <c r="J270" s="224"/>
      <c r="K270" s="224"/>
      <c r="L270" s="230"/>
      <c r="M270" s="231"/>
      <c r="N270" s="232"/>
      <c r="O270" s="232"/>
      <c r="P270" s="232"/>
      <c r="Q270" s="232"/>
      <c r="R270" s="232"/>
      <c r="S270" s="232"/>
      <c r="T270" s="233"/>
      <c r="AT270" s="234" t="s">
        <v>164</v>
      </c>
      <c r="AU270" s="234" t="s">
        <v>95</v>
      </c>
      <c r="AV270" s="12" t="s">
        <v>95</v>
      </c>
      <c r="AW270" s="12" t="s">
        <v>40</v>
      </c>
      <c r="AX270" s="12" t="s">
        <v>23</v>
      </c>
      <c r="AY270" s="234" t="s">
        <v>156</v>
      </c>
    </row>
    <row r="271" spans="2:65" s="1" customFormat="1" ht="24" customHeight="1">
      <c r="B271" s="34"/>
      <c r="C271" s="211" t="s">
        <v>404</v>
      </c>
      <c r="D271" s="211" t="s">
        <v>158</v>
      </c>
      <c r="E271" s="212" t="s">
        <v>405</v>
      </c>
      <c r="F271" s="213" t="s">
        <v>406</v>
      </c>
      <c r="G271" s="214" t="s">
        <v>229</v>
      </c>
      <c r="H271" s="215">
        <v>49.5</v>
      </c>
      <c r="I271" s="216"/>
      <c r="J271" s="217">
        <f>ROUND(I271*H271,2)</f>
        <v>0</v>
      </c>
      <c r="K271" s="213" t="s">
        <v>169</v>
      </c>
      <c r="L271" s="36"/>
      <c r="M271" s="218" t="s">
        <v>1</v>
      </c>
      <c r="N271" s="219" t="s">
        <v>52</v>
      </c>
      <c r="O271" s="66"/>
      <c r="P271" s="220">
        <f>O271*H271</f>
        <v>0</v>
      </c>
      <c r="Q271" s="220">
        <v>1.6000000000000001E-4</v>
      </c>
      <c r="R271" s="220">
        <f>Q271*H271</f>
        <v>7.92E-3</v>
      </c>
      <c r="S271" s="220">
        <v>0</v>
      </c>
      <c r="T271" s="221">
        <f>S271*H271</f>
        <v>0</v>
      </c>
      <c r="AR271" s="222" t="s">
        <v>162</v>
      </c>
      <c r="AT271" s="222" t="s">
        <v>158</v>
      </c>
      <c r="AU271" s="222" t="s">
        <v>95</v>
      </c>
      <c r="AY271" s="16" t="s">
        <v>156</v>
      </c>
      <c r="BE271" s="109">
        <f>IF(N271="základní",J271,0)</f>
        <v>0</v>
      </c>
      <c r="BF271" s="109">
        <f>IF(N271="snížená",J271,0)</f>
        <v>0</v>
      </c>
      <c r="BG271" s="109">
        <f>IF(N271="zákl. přenesená",J271,0)</f>
        <v>0</v>
      </c>
      <c r="BH271" s="109">
        <f>IF(N271="sníž. přenesená",J271,0)</f>
        <v>0</v>
      </c>
      <c r="BI271" s="109">
        <f>IF(N271="nulová",J271,0)</f>
        <v>0</v>
      </c>
      <c r="BJ271" s="16" t="s">
        <v>23</v>
      </c>
      <c r="BK271" s="109">
        <f>ROUND(I271*H271,2)</f>
        <v>0</v>
      </c>
      <c r="BL271" s="16" t="s">
        <v>162</v>
      </c>
      <c r="BM271" s="222" t="s">
        <v>407</v>
      </c>
    </row>
    <row r="272" spans="2:65" s="1" customFormat="1" ht="19.5">
      <c r="B272" s="34"/>
      <c r="C272" s="35"/>
      <c r="D272" s="225" t="s">
        <v>171</v>
      </c>
      <c r="E272" s="35"/>
      <c r="F272" s="235" t="s">
        <v>408</v>
      </c>
      <c r="G272" s="35"/>
      <c r="H272" s="35"/>
      <c r="I272" s="123"/>
      <c r="J272" s="35"/>
      <c r="K272" s="35"/>
      <c r="L272" s="36"/>
      <c r="M272" s="236"/>
      <c r="N272" s="66"/>
      <c r="O272" s="66"/>
      <c r="P272" s="66"/>
      <c r="Q272" s="66"/>
      <c r="R272" s="66"/>
      <c r="S272" s="66"/>
      <c r="T272" s="67"/>
      <c r="AT272" s="16" t="s">
        <v>171</v>
      </c>
      <c r="AU272" s="16" t="s">
        <v>95</v>
      </c>
    </row>
    <row r="273" spans="2:65" s="12" customFormat="1" ht="11.25">
      <c r="B273" s="223"/>
      <c r="C273" s="224"/>
      <c r="D273" s="225" t="s">
        <v>164</v>
      </c>
      <c r="E273" s="226" t="s">
        <v>1</v>
      </c>
      <c r="F273" s="227" t="s">
        <v>409</v>
      </c>
      <c r="G273" s="224"/>
      <c r="H273" s="228">
        <v>49.5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AT273" s="234" t="s">
        <v>164</v>
      </c>
      <c r="AU273" s="234" t="s">
        <v>95</v>
      </c>
      <c r="AV273" s="12" t="s">
        <v>95</v>
      </c>
      <c r="AW273" s="12" t="s">
        <v>40</v>
      </c>
      <c r="AX273" s="12" t="s">
        <v>23</v>
      </c>
      <c r="AY273" s="234" t="s">
        <v>156</v>
      </c>
    </row>
    <row r="274" spans="2:65" s="11" customFormat="1" ht="22.9" customHeight="1">
      <c r="B274" s="195"/>
      <c r="C274" s="196"/>
      <c r="D274" s="197" t="s">
        <v>86</v>
      </c>
      <c r="E274" s="209" t="s">
        <v>98</v>
      </c>
      <c r="F274" s="209" t="s">
        <v>410</v>
      </c>
      <c r="G274" s="196"/>
      <c r="H274" s="196"/>
      <c r="I274" s="199"/>
      <c r="J274" s="210">
        <f>BK274</f>
        <v>0</v>
      </c>
      <c r="K274" s="196"/>
      <c r="L274" s="201"/>
      <c r="M274" s="202"/>
      <c r="N274" s="203"/>
      <c r="O274" s="203"/>
      <c r="P274" s="204">
        <f>SUM(P275:P318)</f>
        <v>0</v>
      </c>
      <c r="Q274" s="203"/>
      <c r="R274" s="204">
        <f>SUM(R275:R318)</f>
        <v>49.527744819999995</v>
      </c>
      <c r="S274" s="203"/>
      <c r="T274" s="205">
        <f>SUM(T275:T318)</f>
        <v>0</v>
      </c>
      <c r="AR274" s="206" t="s">
        <v>23</v>
      </c>
      <c r="AT274" s="207" t="s">
        <v>86</v>
      </c>
      <c r="AU274" s="207" t="s">
        <v>23</v>
      </c>
      <c r="AY274" s="206" t="s">
        <v>156</v>
      </c>
      <c r="BK274" s="208">
        <f>SUM(BK275:BK318)</f>
        <v>0</v>
      </c>
    </row>
    <row r="275" spans="2:65" s="1" customFormat="1" ht="24" customHeight="1">
      <c r="B275" s="34"/>
      <c r="C275" s="211" t="s">
        <v>411</v>
      </c>
      <c r="D275" s="211" t="s">
        <v>158</v>
      </c>
      <c r="E275" s="212" t="s">
        <v>412</v>
      </c>
      <c r="F275" s="213" t="s">
        <v>413</v>
      </c>
      <c r="G275" s="214" t="s">
        <v>161</v>
      </c>
      <c r="H275" s="215">
        <v>15.1</v>
      </c>
      <c r="I275" s="216"/>
      <c r="J275" s="217">
        <f>ROUND(I275*H275,2)</f>
        <v>0</v>
      </c>
      <c r="K275" s="213" t="s">
        <v>169</v>
      </c>
      <c r="L275" s="36"/>
      <c r="M275" s="218" t="s">
        <v>1</v>
      </c>
      <c r="N275" s="219" t="s">
        <v>52</v>
      </c>
      <c r="O275" s="66"/>
      <c r="P275" s="220">
        <f>O275*H275</f>
        <v>0</v>
      </c>
      <c r="Q275" s="220">
        <v>3.11388</v>
      </c>
      <c r="R275" s="220">
        <f>Q275*H275</f>
        <v>47.019587999999999</v>
      </c>
      <c r="S275" s="220">
        <v>0</v>
      </c>
      <c r="T275" s="221">
        <f>S275*H275</f>
        <v>0</v>
      </c>
      <c r="AR275" s="222" t="s">
        <v>162</v>
      </c>
      <c r="AT275" s="222" t="s">
        <v>158</v>
      </c>
      <c r="AU275" s="222" t="s">
        <v>95</v>
      </c>
      <c r="AY275" s="16" t="s">
        <v>156</v>
      </c>
      <c r="BE275" s="109">
        <f>IF(N275="základní",J275,0)</f>
        <v>0</v>
      </c>
      <c r="BF275" s="109">
        <f>IF(N275="snížená",J275,0)</f>
        <v>0</v>
      </c>
      <c r="BG275" s="109">
        <f>IF(N275="zákl. přenesená",J275,0)</f>
        <v>0</v>
      </c>
      <c r="BH275" s="109">
        <f>IF(N275="sníž. přenesená",J275,0)</f>
        <v>0</v>
      </c>
      <c r="BI275" s="109">
        <f>IF(N275="nulová",J275,0)</f>
        <v>0</v>
      </c>
      <c r="BJ275" s="16" t="s">
        <v>23</v>
      </c>
      <c r="BK275" s="109">
        <f>ROUND(I275*H275,2)</f>
        <v>0</v>
      </c>
      <c r="BL275" s="16" t="s">
        <v>162</v>
      </c>
      <c r="BM275" s="222" t="s">
        <v>414</v>
      </c>
    </row>
    <row r="276" spans="2:65" s="1" customFormat="1" ht="48.75">
      <c r="B276" s="34"/>
      <c r="C276" s="35"/>
      <c r="D276" s="225" t="s">
        <v>171</v>
      </c>
      <c r="E276" s="35"/>
      <c r="F276" s="235" t="s">
        <v>415</v>
      </c>
      <c r="G276" s="35"/>
      <c r="H276" s="35"/>
      <c r="I276" s="123"/>
      <c r="J276" s="35"/>
      <c r="K276" s="35"/>
      <c r="L276" s="36"/>
      <c r="M276" s="236"/>
      <c r="N276" s="66"/>
      <c r="O276" s="66"/>
      <c r="P276" s="66"/>
      <c r="Q276" s="66"/>
      <c r="R276" s="66"/>
      <c r="S276" s="66"/>
      <c r="T276" s="67"/>
      <c r="AT276" s="16" t="s">
        <v>171</v>
      </c>
      <c r="AU276" s="16" t="s">
        <v>95</v>
      </c>
    </row>
    <row r="277" spans="2:65" s="12" customFormat="1" ht="11.25">
      <c r="B277" s="223"/>
      <c r="C277" s="224"/>
      <c r="D277" s="225" t="s">
        <v>164</v>
      </c>
      <c r="E277" s="226" t="s">
        <v>1</v>
      </c>
      <c r="F277" s="227" t="s">
        <v>416</v>
      </c>
      <c r="G277" s="224"/>
      <c r="H277" s="228">
        <v>15.1</v>
      </c>
      <c r="I277" s="229"/>
      <c r="J277" s="224"/>
      <c r="K277" s="224"/>
      <c r="L277" s="230"/>
      <c r="M277" s="231"/>
      <c r="N277" s="232"/>
      <c r="O277" s="232"/>
      <c r="P277" s="232"/>
      <c r="Q277" s="232"/>
      <c r="R277" s="232"/>
      <c r="S277" s="232"/>
      <c r="T277" s="233"/>
      <c r="AT277" s="234" t="s">
        <v>164</v>
      </c>
      <c r="AU277" s="234" t="s">
        <v>95</v>
      </c>
      <c r="AV277" s="12" t="s">
        <v>95</v>
      </c>
      <c r="AW277" s="12" t="s">
        <v>40</v>
      </c>
      <c r="AX277" s="12" t="s">
        <v>23</v>
      </c>
      <c r="AY277" s="234" t="s">
        <v>156</v>
      </c>
    </row>
    <row r="278" spans="2:65" s="1" customFormat="1" ht="24" customHeight="1">
      <c r="B278" s="34"/>
      <c r="C278" s="211" t="s">
        <v>417</v>
      </c>
      <c r="D278" s="211" t="s">
        <v>158</v>
      </c>
      <c r="E278" s="212" t="s">
        <v>418</v>
      </c>
      <c r="F278" s="213" t="s">
        <v>419</v>
      </c>
      <c r="G278" s="214" t="s">
        <v>161</v>
      </c>
      <c r="H278" s="215">
        <v>52.7</v>
      </c>
      <c r="I278" s="216"/>
      <c r="J278" s="217">
        <f>ROUND(I278*H278,2)</f>
        <v>0</v>
      </c>
      <c r="K278" s="213" t="s">
        <v>1</v>
      </c>
      <c r="L278" s="36"/>
      <c r="M278" s="218" t="s">
        <v>1</v>
      </c>
      <c r="N278" s="219" t="s">
        <v>52</v>
      </c>
      <c r="O278" s="66"/>
      <c r="P278" s="220">
        <f>O278*H278</f>
        <v>0</v>
      </c>
      <c r="Q278" s="220">
        <v>0</v>
      </c>
      <c r="R278" s="220">
        <f>Q278*H278</f>
        <v>0</v>
      </c>
      <c r="S278" s="220">
        <v>0</v>
      </c>
      <c r="T278" s="221">
        <f>S278*H278</f>
        <v>0</v>
      </c>
      <c r="AR278" s="222" t="s">
        <v>162</v>
      </c>
      <c r="AT278" s="222" t="s">
        <v>158</v>
      </c>
      <c r="AU278" s="222" t="s">
        <v>95</v>
      </c>
      <c r="AY278" s="16" t="s">
        <v>156</v>
      </c>
      <c r="BE278" s="109">
        <f>IF(N278="základní",J278,0)</f>
        <v>0</v>
      </c>
      <c r="BF278" s="109">
        <f>IF(N278="snížená",J278,0)</f>
        <v>0</v>
      </c>
      <c r="BG278" s="109">
        <f>IF(N278="zákl. přenesená",J278,0)</f>
        <v>0</v>
      </c>
      <c r="BH278" s="109">
        <f>IF(N278="sníž. přenesená",J278,0)</f>
        <v>0</v>
      </c>
      <c r="BI278" s="109">
        <f>IF(N278="nulová",J278,0)</f>
        <v>0</v>
      </c>
      <c r="BJ278" s="16" t="s">
        <v>23</v>
      </c>
      <c r="BK278" s="109">
        <f>ROUND(I278*H278,2)</f>
        <v>0</v>
      </c>
      <c r="BL278" s="16" t="s">
        <v>162</v>
      </c>
      <c r="BM278" s="222" t="s">
        <v>420</v>
      </c>
    </row>
    <row r="279" spans="2:65" s="1" customFormat="1" ht="48.75">
      <c r="B279" s="34"/>
      <c r="C279" s="35"/>
      <c r="D279" s="225" t="s">
        <v>171</v>
      </c>
      <c r="E279" s="35"/>
      <c r="F279" s="235" t="s">
        <v>421</v>
      </c>
      <c r="G279" s="35"/>
      <c r="H279" s="35"/>
      <c r="I279" s="123"/>
      <c r="J279" s="35"/>
      <c r="K279" s="35"/>
      <c r="L279" s="36"/>
      <c r="M279" s="236"/>
      <c r="N279" s="66"/>
      <c r="O279" s="66"/>
      <c r="P279" s="66"/>
      <c r="Q279" s="66"/>
      <c r="R279" s="66"/>
      <c r="S279" s="66"/>
      <c r="T279" s="67"/>
      <c r="AT279" s="16" t="s">
        <v>171</v>
      </c>
      <c r="AU279" s="16" t="s">
        <v>95</v>
      </c>
    </row>
    <row r="280" spans="2:65" s="12" customFormat="1" ht="11.25">
      <c r="B280" s="223"/>
      <c r="C280" s="224"/>
      <c r="D280" s="225" t="s">
        <v>164</v>
      </c>
      <c r="E280" s="226" t="s">
        <v>1</v>
      </c>
      <c r="F280" s="227" t="s">
        <v>422</v>
      </c>
      <c r="G280" s="224"/>
      <c r="H280" s="228">
        <v>52.7</v>
      </c>
      <c r="I280" s="229"/>
      <c r="J280" s="224"/>
      <c r="K280" s="224"/>
      <c r="L280" s="230"/>
      <c r="M280" s="231"/>
      <c r="N280" s="232"/>
      <c r="O280" s="232"/>
      <c r="P280" s="232"/>
      <c r="Q280" s="232"/>
      <c r="R280" s="232"/>
      <c r="S280" s="232"/>
      <c r="T280" s="233"/>
      <c r="AT280" s="234" t="s">
        <v>164</v>
      </c>
      <c r="AU280" s="234" t="s">
        <v>95</v>
      </c>
      <c r="AV280" s="12" t="s">
        <v>95</v>
      </c>
      <c r="AW280" s="12" t="s">
        <v>40</v>
      </c>
      <c r="AX280" s="12" t="s">
        <v>23</v>
      </c>
      <c r="AY280" s="234" t="s">
        <v>156</v>
      </c>
    </row>
    <row r="281" spans="2:65" s="1" customFormat="1" ht="16.5" customHeight="1">
      <c r="B281" s="34"/>
      <c r="C281" s="211" t="s">
        <v>423</v>
      </c>
      <c r="D281" s="211" t="s">
        <v>158</v>
      </c>
      <c r="E281" s="212" t="s">
        <v>424</v>
      </c>
      <c r="F281" s="213" t="s">
        <v>425</v>
      </c>
      <c r="G281" s="214" t="s">
        <v>193</v>
      </c>
      <c r="H281" s="215">
        <v>53.031999999999996</v>
      </c>
      <c r="I281" s="216"/>
      <c r="J281" s="217">
        <f>ROUND(I281*H281,2)</f>
        <v>0</v>
      </c>
      <c r="K281" s="213" t="s">
        <v>169</v>
      </c>
      <c r="L281" s="36"/>
      <c r="M281" s="218" t="s">
        <v>1</v>
      </c>
      <c r="N281" s="219" t="s">
        <v>52</v>
      </c>
      <c r="O281" s="66"/>
      <c r="P281" s="220">
        <f>O281*H281</f>
        <v>0</v>
      </c>
      <c r="Q281" s="220">
        <v>7.26E-3</v>
      </c>
      <c r="R281" s="220">
        <f>Q281*H281</f>
        <v>0.38501231999999996</v>
      </c>
      <c r="S281" s="220">
        <v>0</v>
      </c>
      <c r="T281" s="221">
        <f>S281*H281</f>
        <v>0</v>
      </c>
      <c r="AR281" s="222" t="s">
        <v>162</v>
      </c>
      <c r="AT281" s="222" t="s">
        <v>158</v>
      </c>
      <c r="AU281" s="222" t="s">
        <v>95</v>
      </c>
      <c r="AY281" s="16" t="s">
        <v>156</v>
      </c>
      <c r="BE281" s="109">
        <f>IF(N281="základní",J281,0)</f>
        <v>0</v>
      </c>
      <c r="BF281" s="109">
        <f>IF(N281="snížená",J281,0)</f>
        <v>0</v>
      </c>
      <c r="BG281" s="109">
        <f>IF(N281="zákl. přenesená",J281,0)</f>
        <v>0</v>
      </c>
      <c r="BH281" s="109">
        <f>IF(N281="sníž. přenesená",J281,0)</f>
        <v>0</v>
      </c>
      <c r="BI281" s="109">
        <f>IF(N281="nulová",J281,0)</f>
        <v>0</v>
      </c>
      <c r="BJ281" s="16" t="s">
        <v>23</v>
      </c>
      <c r="BK281" s="109">
        <f>ROUND(I281*H281,2)</f>
        <v>0</v>
      </c>
      <c r="BL281" s="16" t="s">
        <v>162</v>
      </c>
      <c r="BM281" s="222" t="s">
        <v>426</v>
      </c>
    </row>
    <row r="282" spans="2:65" s="1" customFormat="1" ht="48.75">
      <c r="B282" s="34"/>
      <c r="C282" s="35"/>
      <c r="D282" s="225" t="s">
        <v>171</v>
      </c>
      <c r="E282" s="35"/>
      <c r="F282" s="235" t="s">
        <v>427</v>
      </c>
      <c r="G282" s="35"/>
      <c r="H282" s="35"/>
      <c r="I282" s="123"/>
      <c r="J282" s="35"/>
      <c r="K282" s="35"/>
      <c r="L282" s="36"/>
      <c r="M282" s="236"/>
      <c r="N282" s="66"/>
      <c r="O282" s="66"/>
      <c r="P282" s="66"/>
      <c r="Q282" s="66"/>
      <c r="R282" s="66"/>
      <c r="S282" s="66"/>
      <c r="T282" s="67"/>
      <c r="AT282" s="16" t="s">
        <v>171</v>
      </c>
      <c r="AU282" s="16" t="s">
        <v>95</v>
      </c>
    </row>
    <row r="283" spans="2:65" s="12" customFormat="1" ht="11.25">
      <c r="B283" s="223"/>
      <c r="C283" s="224"/>
      <c r="D283" s="225" t="s">
        <v>164</v>
      </c>
      <c r="E283" s="226" t="s">
        <v>1</v>
      </c>
      <c r="F283" s="227" t="s">
        <v>428</v>
      </c>
      <c r="G283" s="224"/>
      <c r="H283" s="228">
        <v>50.47</v>
      </c>
      <c r="I283" s="229"/>
      <c r="J283" s="224"/>
      <c r="K283" s="224"/>
      <c r="L283" s="230"/>
      <c r="M283" s="231"/>
      <c r="N283" s="232"/>
      <c r="O283" s="232"/>
      <c r="P283" s="232"/>
      <c r="Q283" s="232"/>
      <c r="R283" s="232"/>
      <c r="S283" s="232"/>
      <c r="T283" s="233"/>
      <c r="AT283" s="234" t="s">
        <v>164</v>
      </c>
      <c r="AU283" s="234" t="s">
        <v>95</v>
      </c>
      <c r="AV283" s="12" t="s">
        <v>95</v>
      </c>
      <c r="AW283" s="12" t="s">
        <v>40</v>
      </c>
      <c r="AX283" s="12" t="s">
        <v>87</v>
      </c>
      <c r="AY283" s="234" t="s">
        <v>156</v>
      </c>
    </row>
    <row r="284" spans="2:65" s="12" customFormat="1" ht="11.25">
      <c r="B284" s="223"/>
      <c r="C284" s="224"/>
      <c r="D284" s="225" t="s">
        <v>164</v>
      </c>
      <c r="E284" s="226" t="s">
        <v>1</v>
      </c>
      <c r="F284" s="227" t="s">
        <v>429</v>
      </c>
      <c r="G284" s="224"/>
      <c r="H284" s="228">
        <v>2.5619999999999998</v>
      </c>
      <c r="I284" s="229"/>
      <c r="J284" s="224"/>
      <c r="K284" s="224"/>
      <c r="L284" s="230"/>
      <c r="M284" s="231"/>
      <c r="N284" s="232"/>
      <c r="O284" s="232"/>
      <c r="P284" s="232"/>
      <c r="Q284" s="232"/>
      <c r="R284" s="232"/>
      <c r="S284" s="232"/>
      <c r="T284" s="233"/>
      <c r="AT284" s="234" t="s">
        <v>164</v>
      </c>
      <c r="AU284" s="234" t="s">
        <v>95</v>
      </c>
      <c r="AV284" s="12" t="s">
        <v>95</v>
      </c>
      <c r="AW284" s="12" t="s">
        <v>40</v>
      </c>
      <c r="AX284" s="12" t="s">
        <v>87</v>
      </c>
      <c r="AY284" s="234" t="s">
        <v>156</v>
      </c>
    </row>
    <row r="285" spans="2:65" s="13" customFormat="1" ht="11.25">
      <c r="B285" s="237"/>
      <c r="C285" s="238"/>
      <c r="D285" s="225" t="s">
        <v>164</v>
      </c>
      <c r="E285" s="239" t="s">
        <v>1</v>
      </c>
      <c r="F285" s="240" t="s">
        <v>260</v>
      </c>
      <c r="G285" s="238"/>
      <c r="H285" s="241">
        <v>53.031999999999996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AT285" s="247" t="s">
        <v>164</v>
      </c>
      <c r="AU285" s="247" t="s">
        <v>95</v>
      </c>
      <c r="AV285" s="13" t="s">
        <v>162</v>
      </c>
      <c r="AW285" s="13" t="s">
        <v>40</v>
      </c>
      <c r="AX285" s="13" t="s">
        <v>23</v>
      </c>
      <c r="AY285" s="247" t="s">
        <v>156</v>
      </c>
    </row>
    <row r="286" spans="2:65" s="1" customFormat="1" ht="24" customHeight="1">
      <c r="B286" s="34"/>
      <c r="C286" s="211" t="s">
        <v>430</v>
      </c>
      <c r="D286" s="211" t="s">
        <v>158</v>
      </c>
      <c r="E286" s="212" t="s">
        <v>431</v>
      </c>
      <c r="F286" s="213" t="s">
        <v>432</v>
      </c>
      <c r="G286" s="214" t="s">
        <v>193</v>
      </c>
      <c r="H286" s="215">
        <v>53.031999999999996</v>
      </c>
      <c r="I286" s="216"/>
      <c r="J286" s="217">
        <f>ROUND(I286*H286,2)</f>
        <v>0</v>
      </c>
      <c r="K286" s="213" t="s">
        <v>169</v>
      </c>
      <c r="L286" s="36"/>
      <c r="M286" s="218" t="s">
        <v>1</v>
      </c>
      <c r="N286" s="219" t="s">
        <v>52</v>
      </c>
      <c r="O286" s="66"/>
      <c r="P286" s="220">
        <f>O286*H286</f>
        <v>0</v>
      </c>
      <c r="Q286" s="220">
        <v>8.5999999999999998E-4</v>
      </c>
      <c r="R286" s="220">
        <f>Q286*H286</f>
        <v>4.5607519999999999E-2</v>
      </c>
      <c r="S286" s="220">
        <v>0</v>
      </c>
      <c r="T286" s="221">
        <f>S286*H286</f>
        <v>0</v>
      </c>
      <c r="AR286" s="222" t="s">
        <v>162</v>
      </c>
      <c r="AT286" s="222" t="s">
        <v>158</v>
      </c>
      <c r="AU286" s="222" t="s">
        <v>95</v>
      </c>
      <c r="AY286" s="16" t="s">
        <v>156</v>
      </c>
      <c r="BE286" s="109">
        <f>IF(N286="základní",J286,0)</f>
        <v>0</v>
      </c>
      <c r="BF286" s="109">
        <f>IF(N286="snížená",J286,0)</f>
        <v>0</v>
      </c>
      <c r="BG286" s="109">
        <f>IF(N286="zákl. přenesená",J286,0)</f>
        <v>0</v>
      </c>
      <c r="BH286" s="109">
        <f>IF(N286="sníž. přenesená",J286,0)</f>
        <v>0</v>
      </c>
      <c r="BI286" s="109">
        <f>IF(N286="nulová",J286,0)</f>
        <v>0</v>
      </c>
      <c r="BJ286" s="16" t="s">
        <v>23</v>
      </c>
      <c r="BK286" s="109">
        <f>ROUND(I286*H286,2)</f>
        <v>0</v>
      </c>
      <c r="BL286" s="16" t="s">
        <v>162</v>
      </c>
      <c r="BM286" s="222" t="s">
        <v>433</v>
      </c>
    </row>
    <row r="287" spans="2:65" s="1" customFormat="1" ht="48.75">
      <c r="B287" s="34"/>
      <c r="C287" s="35"/>
      <c r="D287" s="225" t="s">
        <v>171</v>
      </c>
      <c r="E287" s="35"/>
      <c r="F287" s="235" t="s">
        <v>434</v>
      </c>
      <c r="G287" s="35"/>
      <c r="H287" s="35"/>
      <c r="I287" s="123"/>
      <c r="J287" s="35"/>
      <c r="K287" s="35"/>
      <c r="L287" s="36"/>
      <c r="M287" s="236"/>
      <c r="N287" s="66"/>
      <c r="O287" s="66"/>
      <c r="P287" s="66"/>
      <c r="Q287" s="66"/>
      <c r="R287" s="66"/>
      <c r="S287" s="66"/>
      <c r="T287" s="67"/>
      <c r="AT287" s="16" t="s">
        <v>171</v>
      </c>
      <c r="AU287" s="16" t="s">
        <v>95</v>
      </c>
    </row>
    <row r="288" spans="2:65" s="12" customFormat="1" ht="11.25">
      <c r="B288" s="223"/>
      <c r="C288" s="224"/>
      <c r="D288" s="225" t="s">
        <v>164</v>
      </c>
      <c r="E288" s="226" t="s">
        <v>1</v>
      </c>
      <c r="F288" s="227" t="s">
        <v>435</v>
      </c>
      <c r="G288" s="224"/>
      <c r="H288" s="228">
        <v>53.031999999999996</v>
      </c>
      <c r="I288" s="229"/>
      <c r="J288" s="224"/>
      <c r="K288" s="224"/>
      <c r="L288" s="230"/>
      <c r="M288" s="231"/>
      <c r="N288" s="232"/>
      <c r="O288" s="232"/>
      <c r="P288" s="232"/>
      <c r="Q288" s="232"/>
      <c r="R288" s="232"/>
      <c r="S288" s="232"/>
      <c r="T288" s="233"/>
      <c r="AT288" s="234" t="s">
        <v>164</v>
      </c>
      <c r="AU288" s="234" t="s">
        <v>95</v>
      </c>
      <c r="AV288" s="12" t="s">
        <v>95</v>
      </c>
      <c r="AW288" s="12" t="s">
        <v>40</v>
      </c>
      <c r="AX288" s="12" t="s">
        <v>23</v>
      </c>
      <c r="AY288" s="234" t="s">
        <v>156</v>
      </c>
    </row>
    <row r="289" spans="2:65" s="1" customFormat="1" ht="24" customHeight="1">
      <c r="B289" s="34"/>
      <c r="C289" s="211" t="s">
        <v>436</v>
      </c>
      <c r="D289" s="211" t="s">
        <v>158</v>
      </c>
      <c r="E289" s="212" t="s">
        <v>437</v>
      </c>
      <c r="F289" s="213" t="s">
        <v>438</v>
      </c>
      <c r="G289" s="214" t="s">
        <v>439</v>
      </c>
      <c r="H289" s="215">
        <v>0.65500000000000003</v>
      </c>
      <c r="I289" s="216"/>
      <c r="J289" s="217">
        <f>ROUND(I289*H289,2)</f>
        <v>0</v>
      </c>
      <c r="K289" s="213" t="s">
        <v>169</v>
      </c>
      <c r="L289" s="36"/>
      <c r="M289" s="218" t="s">
        <v>1</v>
      </c>
      <c r="N289" s="219" t="s">
        <v>52</v>
      </c>
      <c r="O289" s="66"/>
      <c r="P289" s="220">
        <f>O289*H289</f>
        <v>0</v>
      </c>
      <c r="Q289" s="220">
        <v>1.0858000000000001</v>
      </c>
      <c r="R289" s="220">
        <f>Q289*H289</f>
        <v>0.71119900000000014</v>
      </c>
      <c r="S289" s="220">
        <v>0</v>
      </c>
      <c r="T289" s="221">
        <f>S289*H289</f>
        <v>0</v>
      </c>
      <c r="AR289" s="222" t="s">
        <v>162</v>
      </c>
      <c r="AT289" s="222" t="s">
        <v>158</v>
      </c>
      <c r="AU289" s="222" t="s">
        <v>95</v>
      </c>
      <c r="AY289" s="16" t="s">
        <v>156</v>
      </c>
      <c r="BE289" s="109">
        <f>IF(N289="základní",J289,0)</f>
        <v>0</v>
      </c>
      <c r="BF289" s="109">
        <f>IF(N289="snížená",J289,0)</f>
        <v>0</v>
      </c>
      <c r="BG289" s="109">
        <f>IF(N289="zákl. přenesená",J289,0)</f>
        <v>0</v>
      </c>
      <c r="BH289" s="109">
        <f>IF(N289="sníž. přenesená",J289,0)</f>
        <v>0</v>
      </c>
      <c r="BI289" s="109">
        <f>IF(N289="nulová",J289,0)</f>
        <v>0</v>
      </c>
      <c r="BJ289" s="16" t="s">
        <v>23</v>
      </c>
      <c r="BK289" s="109">
        <f>ROUND(I289*H289,2)</f>
        <v>0</v>
      </c>
      <c r="BL289" s="16" t="s">
        <v>162</v>
      </c>
      <c r="BM289" s="222" t="s">
        <v>440</v>
      </c>
    </row>
    <row r="290" spans="2:65" s="1" customFormat="1" ht="48.75">
      <c r="B290" s="34"/>
      <c r="C290" s="35"/>
      <c r="D290" s="225" t="s">
        <v>171</v>
      </c>
      <c r="E290" s="35"/>
      <c r="F290" s="235" t="s">
        <v>441</v>
      </c>
      <c r="G290" s="35"/>
      <c r="H290" s="35"/>
      <c r="I290" s="123"/>
      <c r="J290" s="35"/>
      <c r="K290" s="35"/>
      <c r="L290" s="36"/>
      <c r="M290" s="236"/>
      <c r="N290" s="66"/>
      <c r="O290" s="66"/>
      <c r="P290" s="66"/>
      <c r="Q290" s="66"/>
      <c r="R290" s="66"/>
      <c r="S290" s="66"/>
      <c r="T290" s="67"/>
      <c r="AT290" s="16" t="s">
        <v>171</v>
      </c>
      <c r="AU290" s="16" t="s">
        <v>95</v>
      </c>
    </row>
    <row r="291" spans="2:65" s="12" customFormat="1" ht="11.25">
      <c r="B291" s="223"/>
      <c r="C291" s="224"/>
      <c r="D291" s="225" t="s">
        <v>164</v>
      </c>
      <c r="E291" s="226" t="s">
        <v>1</v>
      </c>
      <c r="F291" s="227" t="s">
        <v>442</v>
      </c>
      <c r="G291" s="224"/>
      <c r="H291" s="228">
        <v>0.65500000000000003</v>
      </c>
      <c r="I291" s="229"/>
      <c r="J291" s="224"/>
      <c r="K291" s="224"/>
      <c r="L291" s="230"/>
      <c r="M291" s="231"/>
      <c r="N291" s="232"/>
      <c r="O291" s="232"/>
      <c r="P291" s="232"/>
      <c r="Q291" s="232"/>
      <c r="R291" s="232"/>
      <c r="S291" s="232"/>
      <c r="T291" s="233"/>
      <c r="AT291" s="234" t="s">
        <v>164</v>
      </c>
      <c r="AU291" s="234" t="s">
        <v>95</v>
      </c>
      <c r="AV291" s="12" t="s">
        <v>95</v>
      </c>
      <c r="AW291" s="12" t="s">
        <v>40</v>
      </c>
      <c r="AX291" s="12" t="s">
        <v>23</v>
      </c>
      <c r="AY291" s="234" t="s">
        <v>156</v>
      </c>
    </row>
    <row r="292" spans="2:65" s="1" customFormat="1" ht="24" customHeight="1">
      <c r="B292" s="34"/>
      <c r="C292" s="211" t="s">
        <v>443</v>
      </c>
      <c r="D292" s="211" t="s">
        <v>158</v>
      </c>
      <c r="E292" s="212" t="s">
        <v>444</v>
      </c>
      <c r="F292" s="213" t="s">
        <v>445</v>
      </c>
      <c r="G292" s="214" t="s">
        <v>439</v>
      </c>
      <c r="H292" s="215">
        <v>0.498</v>
      </c>
      <c r="I292" s="216"/>
      <c r="J292" s="217">
        <f>ROUND(I292*H292,2)</f>
        <v>0</v>
      </c>
      <c r="K292" s="213" t="s">
        <v>169</v>
      </c>
      <c r="L292" s="36"/>
      <c r="M292" s="218" t="s">
        <v>1</v>
      </c>
      <c r="N292" s="219" t="s">
        <v>52</v>
      </c>
      <c r="O292" s="66"/>
      <c r="P292" s="220">
        <f>O292*H292</f>
        <v>0</v>
      </c>
      <c r="Q292" s="220">
        <v>1.0395099999999999</v>
      </c>
      <c r="R292" s="220">
        <f>Q292*H292</f>
        <v>0.51767597999999992</v>
      </c>
      <c r="S292" s="220">
        <v>0</v>
      </c>
      <c r="T292" s="221">
        <f>S292*H292</f>
        <v>0</v>
      </c>
      <c r="AR292" s="222" t="s">
        <v>162</v>
      </c>
      <c r="AT292" s="222" t="s">
        <v>158</v>
      </c>
      <c r="AU292" s="222" t="s">
        <v>95</v>
      </c>
      <c r="AY292" s="16" t="s">
        <v>156</v>
      </c>
      <c r="BE292" s="109">
        <f>IF(N292="základní",J292,0)</f>
        <v>0</v>
      </c>
      <c r="BF292" s="109">
        <f>IF(N292="snížená",J292,0)</f>
        <v>0</v>
      </c>
      <c r="BG292" s="109">
        <f>IF(N292="zákl. přenesená",J292,0)</f>
        <v>0</v>
      </c>
      <c r="BH292" s="109">
        <f>IF(N292="sníž. přenesená",J292,0)</f>
        <v>0</v>
      </c>
      <c r="BI292" s="109">
        <f>IF(N292="nulová",J292,0)</f>
        <v>0</v>
      </c>
      <c r="BJ292" s="16" t="s">
        <v>23</v>
      </c>
      <c r="BK292" s="109">
        <f>ROUND(I292*H292,2)</f>
        <v>0</v>
      </c>
      <c r="BL292" s="16" t="s">
        <v>162</v>
      </c>
      <c r="BM292" s="222" t="s">
        <v>446</v>
      </c>
    </row>
    <row r="293" spans="2:65" s="1" customFormat="1" ht="48.75">
      <c r="B293" s="34"/>
      <c r="C293" s="35"/>
      <c r="D293" s="225" t="s">
        <v>171</v>
      </c>
      <c r="E293" s="35"/>
      <c r="F293" s="235" t="s">
        <v>447</v>
      </c>
      <c r="G293" s="35"/>
      <c r="H293" s="35"/>
      <c r="I293" s="123"/>
      <c r="J293" s="35"/>
      <c r="K293" s="35"/>
      <c r="L293" s="36"/>
      <c r="M293" s="236"/>
      <c r="N293" s="66"/>
      <c r="O293" s="66"/>
      <c r="P293" s="66"/>
      <c r="Q293" s="66"/>
      <c r="R293" s="66"/>
      <c r="S293" s="66"/>
      <c r="T293" s="67"/>
      <c r="AT293" s="16" t="s">
        <v>171</v>
      </c>
      <c r="AU293" s="16" t="s">
        <v>95</v>
      </c>
    </row>
    <row r="294" spans="2:65" s="12" customFormat="1" ht="11.25">
      <c r="B294" s="223"/>
      <c r="C294" s="224"/>
      <c r="D294" s="225" t="s">
        <v>164</v>
      </c>
      <c r="E294" s="226" t="s">
        <v>1</v>
      </c>
      <c r="F294" s="227" t="s">
        <v>448</v>
      </c>
      <c r="G294" s="224"/>
      <c r="H294" s="228">
        <v>0.498</v>
      </c>
      <c r="I294" s="229"/>
      <c r="J294" s="224"/>
      <c r="K294" s="224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164</v>
      </c>
      <c r="AU294" s="234" t="s">
        <v>95</v>
      </c>
      <c r="AV294" s="12" t="s">
        <v>95</v>
      </c>
      <c r="AW294" s="12" t="s">
        <v>40</v>
      </c>
      <c r="AX294" s="12" t="s">
        <v>23</v>
      </c>
      <c r="AY294" s="234" t="s">
        <v>156</v>
      </c>
    </row>
    <row r="295" spans="2:65" s="1" customFormat="1" ht="16.5" customHeight="1">
      <c r="B295" s="34"/>
      <c r="C295" s="211" t="s">
        <v>449</v>
      </c>
      <c r="D295" s="211" t="s">
        <v>158</v>
      </c>
      <c r="E295" s="212" t="s">
        <v>450</v>
      </c>
      <c r="F295" s="213" t="s">
        <v>451</v>
      </c>
      <c r="G295" s="214" t="s">
        <v>161</v>
      </c>
      <c r="H295" s="215">
        <v>0.9</v>
      </c>
      <c r="I295" s="216"/>
      <c r="J295" s="217">
        <f>ROUND(I295*H295,2)</f>
        <v>0</v>
      </c>
      <c r="K295" s="213" t="s">
        <v>169</v>
      </c>
      <c r="L295" s="36"/>
      <c r="M295" s="218" t="s">
        <v>1</v>
      </c>
      <c r="N295" s="219" t="s">
        <v>52</v>
      </c>
      <c r="O295" s="66"/>
      <c r="P295" s="220">
        <f>O295*H295</f>
        <v>0</v>
      </c>
      <c r="Q295" s="220">
        <v>0</v>
      </c>
      <c r="R295" s="220">
        <f>Q295*H295</f>
        <v>0</v>
      </c>
      <c r="S295" s="220">
        <v>0</v>
      </c>
      <c r="T295" s="221">
        <f>S295*H295</f>
        <v>0</v>
      </c>
      <c r="AR295" s="222" t="s">
        <v>162</v>
      </c>
      <c r="AT295" s="222" t="s">
        <v>158</v>
      </c>
      <c r="AU295" s="222" t="s">
        <v>95</v>
      </c>
      <c r="AY295" s="16" t="s">
        <v>156</v>
      </c>
      <c r="BE295" s="109">
        <f>IF(N295="základní",J295,0)</f>
        <v>0</v>
      </c>
      <c r="BF295" s="109">
        <f>IF(N295="snížená",J295,0)</f>
        <v>0</v>
      </c>
      <c r="BG295" s="109">
        <f>IF(N295="zákl. přenesená",J295,0)</f>
        <v>0</v>
      </c>
      <c r="BH295" s="109">
        <f>IF(N295="sníž. přenesená",J295,0)</f>
        <v>0</v>
      </c>
      <c r="BI295" s="109">
        <f>IF(N295="nulová",J295,0)</f>
        <v>0</v>
      </c>
      <c r="BJ295" s="16" t="s">
        <v>23</v>
      </c>
      <c r="BK295" s="109">
        <f>ROUND(I295*H295,2)</f>
        <v>0</v>
      </c>
      <c r="BL295" s="16" t="s">
        <v>162</v>
      </c>
      <c r="BM295" s="222" t="s">
        <v>452</v>
      </c>
    </row>
    <row r="296" spans="2:65" s="1" customFormat="1" ht="11.25">
      <c r="B296" s="34"/>
      <c r="C296" s="35"/>
      <c r="D296" s="225" t="s">
        <v>171</v>
      </c>
      <c r="E296" s="35"/>
      <c r="F296" s="235" t="s">
        <v>453</v>
      </c>
      <c r="G296" s="35"/>
      <c r="H296" s="35"/>
      <c r="I296" s="123"/>
      <c r="J296" s="35"/>
      <c r="K296" s="35"/>
      <c r="L296" s="36"/>
      <c r="M296" s="236"/>
      <c r="N296" s="66"/>
      <c r="O296" s="66"/>
      <c r="P296" s="66"/>
      <c r="Q296" s="66"/>
      <c r="R296" s="66"/>
      <c r="S296" s="66"/>
      <c r="T296" s="67"/>
      <c r="AT296" s="16" t="s">
        <v>171</v>
      </c>
      <c r="AU296" s="16" t="s">
        <v>95</v>
      </c>
    </row>
    <row r="297" spans="2:65" s="12" customFormat="1" ht="11.25">
      <c r="B297" s="223"/>
      <c r="C297" s="224"/>
      <c r="D297" s="225" t="s">
        <v>164</v>
      </c>
      <c r="E297" s="226" t="s">
        <v>1</v>
      </c>
      <c r="F297" s="227" t="s">
        <v>454</v>
      </c>
      <c r="G297" s="224"/>
      <c r="H297" s="228">
        <v>0.9</v>
      </c>
      <c r="I297" s="229"/>
      <c r="J297" s="224"/>
      <c r="K297" s="224"/>
      <c r="L297" s="230"/>
      <c r="M297" s="231"/>
      <c r="N297" s="232"/>
      <c r="O297" s="232"/>
      <c r="P297" s="232"/>
      <c r="Q297" s="232"/>
      <c r="R297" s="232"/>
      <c r="S297" s="232"/>
      <c r="T297" s="233"/>
      <c r="AT297" s="234" t="s">
        <v>164</v>
      </c>
      <c r="AU297" s="234" t="s">
        <v>95</v>
      </c>
      <c r="AV297" s="12" t="s">
        <v>95</v>
      </c>
      <c r="AW297" s="12" t="s">
        <v>40</v>
      </c>
      <c r="AX297" s="12" t="s">
        <v>23</v>
      </c>
      <c r="AY297" s="234" t="s">
        <v>156</v>
      </c>
    </row>
    <row r="298" spans="2:65" s="1" customFormat="1" ht="24" customHeight="1">
      <c r="B298" s="34"/>
      <c r="C298" s="211" t="s">
        <v>455</v>
      </c>
      <c r="D298" s="211" t="s">
        <v>158</v>
      </c>
      <c r="E298" s="212" t="s">
        <v>456</v>
      </c>
      <c r="F298" s="213" t="s">
        <v>457</v>
      </c>
      <c r="G298" s="214" t="s">
        <v>193</v>
      </c>
      <c r="H298" s="215">
        <v>5.4</v>
      </c>
      <c r="I298" s="216"/>
      <c r="J298" s="217">
        <f>ROUND(I298*H298,2)</f>
        <v>0</v>
      </c>
      <c r="K298" s="213" t="s">
        <v>169</v>
      </c>
      <c r="L298" s="36"/>
      <c r="M298" s="218" t="s">
        <v>1</v>
      </c>
      <c r="N298" s="219" t="s">
        <v>52</v>
      </c>
      <c r="O298" s="66"/>
      <c r="P298" s="220">
        <f>O298*H298</f>
        <v>0</v>
      </c>
      <c r="Q298" s="220">
        <v>1.81E-3</v>
      </c>
      <c r="R298" s="220">
        <f>Q298*H298</f>
        <v>9.7739999999999997E-3</v>
      </c>
      <c r="S298" s="220">
        <v>0</v>
      </c>
      <c r="T298" s="221">
        <f>S298*H298</f>
        <v>0</v>
      </c>
      <c r="AR298" s="222" t="s">
        <v>162</v>
      </c>
      <c r="AT298" s="222" t="s">
        <v>158</v>
      </c>
      <c r="AU298" s="222" t="s">
        <v>95</v>
      </c>
      <c r="AY298" s="16" t="s">
        <v>156</v>
      </c>
      <c r="BE298" s="109">
        <f>IF(N298="základní",J298,0)</f>
        <v>0</v>
      </c>
      <c r="BF298" s="109">
        <f>IF(N298="snížená",J298,0)</f>
        <v>0</v>
      </c>
      <c r="BG298" s="109">
        <f>IF(N298="zákl. přenesená",J298,0)</f>
        <v>0</v>
      </c>
      <c r="BH298" s="109">
        <f>IF(N298="sníž. přenesená",J298,0)</f>
        <v>0</v>
      </c>
      <c r="BI298" s="109">
        <f>IF(N298="nulová",J298,0)</f>
        <v>0</v>
      </c>
      <c r="BJ298" s="16" t="s">
        <v>23</v>
      </c>
      <c r="BK298" s="109">
        <f>ROUND(I298*H298,2)</f>
        <v>0</v>
      </c>
      <c r="BL298" s="16" t="s">
        <v>162</v>
      </c>
      <c r="BM298" s="222" t="s">
        <v>458</v>
      </c>
    </row>
    <row r="299" spans="2:65" s="1" customFormat="1" ht="19.5">
      <c r="B299" s="34"/>
      <c r="C299" s="35"/>
      <c r="D299" s="225" t="s">
        <v>171</v>
      </c>
      <c r="E299" s="35"/>
      <c r="F299" s="235" t="s">
        <v>459</v>
      </c>
      <c r="G299" s="35"/>
      <c r="H299" s="35"/>
      <c r="I299" s="123"/>
      <c r="J299" s="35"/>
      <c r="K299" s="35"/>
      <c r="L299" s="36"/>
      <c r="M299" s="236"/>
      <c r="N299" s="66"/>
      <c r="O299" s="66"/>
      <c r="P299" s="66"/>
      <c r="Q299" s="66"/>
      <c r="R299" s="66"/>
      <c r="S299" s="66"/>
      <c r="T299" s="67"/>
      <c r="AT299" s="16" t="s">
        <v>171</v>
      </c>
      <c r="AU299" s="16" t="s">
        <v>95</v>
      </c>
    </row>
    <row r="300" spans="2:65" s="12" customFormat="1" ht="11.25">
      <c r="B300" s="223"/>
      <c r="C300" s="224"/>
      <c r="D300" s="225" t="s">
        <v>164</v>
      </c>
      <c r="E300" s="226" t="s">
        <v>1</v>
      </c>
      <c r="F300" s="227" t="s">
        <v>460</v>
      </c>
      <c r="G300" s="224"/>
      <c r="H300" s="228">
        <v>5.4</v>
      </c>
      <c r="I300" s="229"/>
      <c r="J300" s="224"/>
      <c r="K300" s="224"/>
      <c r="L300" s="230"/>
      <c r="M300" s="231"/>
      <c r="N300" s="232"/>
      <c r="O300" s="232"/>
      <c r="P300" s="232"/>
      <c r="Q300" s="232"/>
      <c r="R300" s="232"/>
      <c r="S300" s="232"/>
      <c r="T300" s="233"/>
      <c r="AT300" s="234" t="s">
        <v>164</v>
      </c>
      <c r="AU300" s="234" t="s">
        <v>95</v>
      </c>
      <c r="AV300" s="12" t="s">
        <v>95</v>
      </c>
      <c r="AW300" s="12" t="s">
        <v>40</v>
      </c>
      <c r="AX300" s="12" t="s">
        <v>23</v>
      </c>
      <c r="AY300" s="234" t="s">
        <v>156</v>
      </c>
    </row>
    <row r="301" spans="2:65" s="1" customFormat="1" ht="24" customHeight="1">
      <c r="B301" s="34"/>
      <c r="C301" s="211" t="s">
        <v>461</v>
      </c>
      <c r="D301" s="211" t="s">
        <v>158</v>
      </c>
      <c r="E301" s="212" t="s">
        <v>462</v>
      </c>
      <c r="F301" s="213" t="s">
        <v>463</v>
      </c>
      <c r="G301" s="214" t="s">
        <v>193</v>
      </c>
      <c r="H301" s="215">
        <v>5.4</v>
      </c>
      <c r="I301" s="216"/>
      <c r="J301" s="217">
        <f>ROUND(I301*H301,2)</f>
        <v>0</v>
      </c>
      <c r="K301" s="213" t="s">
        <v>169</v>
      </c>
      <c r="L301" s="36"/>
      <c r="M301" s="218" t="s">
        <v>1</v>
      </c>
      <c r="N301" s="219" t="s">
        <v>52</v>
      </c>
      <c r="O301" s="66"/>
      <c r="P301" s="220">
        <f>O301*H301</f>
        <v>0</v>
      </c>
      <c r="Q301" s="220">
        <v>4.0000000000000003E-5</v>
      </c>
      <c r="R301" s="220">
        <f>Q301*H301</f>
        <v>2.1600000000000002E-4</v>
      </c>
      <c r="S301" s="220">
        <v>0</v>
      </c>
      <c r="T301" s="221">
        <f>S301*H301</f>
        <v>0</v>
      </c>
      <c r="AR301" s="222" t="s">
        <v>162</v>
      </c>
      <c r="AT301" s="222" t="s">
        <v>158</v>
      </c>
      <c r="AU301" s="222" t="s">
        <v>95</v>
      </c>
      <c r="AY301" s="16" t="s">
        <v>156</v>
      </c>
      <c r="BE301" s="109">
        <f>IF(N301="základní",J301,0)</f>
        <v>0</v>
      </c>
      <c r="BF301" s="109">
        <f>IF(N301="snížená",J301,0)</f>
        <v>0</v>
      </c>
      <c r="BG301" s="109">
        <f>IF(N301="zákl. přenesená",J301,0)</f>
        <v>0</v>
      </c>
      <c r="BH301" s="109">
        <f>IF(N301="sníž. přenesená",J301,0)</f>
        <v>0</v>
      </c>
      <c r="BI301" s="109">
        <f>IF(N301="nulová",J301,0)</f>
        <v>0</v>
      </c>
      <c r="BJ301" s="16" t="s">
        <v>23</v>
      </c>
      <c r="BK301" s="109">
        <f>ROUND(I301*H301,2)</f>
        <v>0</v>
      </c>
      <c r="BL301" s="16" t="s">
        <v>162</v>
      </c>
      <c r="BM301" s="222" t="s">
        <v>464</v>
      </c>
    </row>
    <row r="302" spans="2:65" s="1" customFormat="1" ht="19.5">
      <c r="B302" s="34"/>
      <c r="C302" s="35"/>
      <c r="D302" s="225" t="s">
        <v>171</v>
      </c>
      <c r="E302" s="35"/>
      <c r="F302" s="235" t="s">
        <v>465</v>
      </c>
      <c r="G302" s="35"/>
      <c r="H302" s="35"/>
      <c r="I302" s="123"/>
      <c r="J302" s="35"/>
      <c r="K302" s="35"/>
      <c r="L302" s="36"/>
      <c r="M302" s="236"/>
      <c r="N302" s="66"/>
      <c r="O302" s="66"/>
      <c r="P302" s="66"/>
      <c r="Q302" s="66"/>
      <c r="R302" s="66"/>
      <c r="S302" s="66"/>
      <c r="T302" s="67"/>
      <c r="AT302" s="16" t="s">
        <v>171</v>
      </c>
      <c r="AU302" s="16" t="s">
        <v>95</v>
      </c>
    </row>
    <row r="303" spans="2:65" s="12" customFormat="1" ht="11.25">
      <c r="B303" s="223"/>
      <c r="C303" s="224"/>
      <c r="D303" s="225" t="s">
        <v>164</v>
      </c>
      <c r="E303" s="226" t="s">
        <v>1</v>
      </c>
      <c r="F303" s="227" t="s">
        <v>466</v>
      </c>
      <c r="G303" s="224"/>
      <c r="H303" s="228">
        <v>5.4</v>
      </c>
      <c r="I303" s="229"/>
      <c r="J303" s="224"/>
      <c r="K303" s="224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164</v>
      </c>
      <c r="AU303" s="234" t="s">
        <v>95</v>
      </c>
      <c r="AV303" s="12" t="s">
        <v>95</v>
      </c>
      <c r="AW303" s="12" t="s">
        <v>40</v>
      </c>
      <c r="AX303" s="12" t="s">
        <v>23</v>
      </c>
      <c r="AY303" s="234" t="s">
        <v>156</v>
      </c>
    </row>
    <row r="304" spans="2:65" s="1" customFormat="1" ht="16.5" customHeight="1">
      <c r="B304" s="34"/>
      <c r="C304" s="211" t="s">
        <v>467</v>
      </c>
      <c r="D304" s="211" t="s">
        <v>158</v>
      </c>
      <c r="E304" s="212" t="s">
        <v>468</v>
      </c>
      <c r="F304" s="213" t="s">
        <v>469</v>
      </c>
      <c r="G304" s="214" t="s">
        <v>229</v>
      </c>
      <c r="H304" s="215">
        <v>15.2</v>
      </c>
      <c r="I304" s="216"/>
      <c r="J304" s="217">
        <f>ROUND(I304*H304,2)</f>
        <v>0</v>
      </c>
      <c r="K304" s="213" t="s">
        <v>169</v>
      </c>
      <c r="L304" s="36"/>
      <c r="M304" s="218" t="s">
        <v>1</v>
      </c>
      <c r="N304" s="219" t="s">
        <v>52</v>
      </c>
      <c r="O304" s="66"/>
      <c r="P304" s="220">
        <f>O304*H304</f>
        <v>0</v>
      </c>
      <c r="Q304" s="220">
        <v>4.0999999999999999E-4</v>
      </c>
      <c r="R304" s="220">
        <f>Q304*H304</f>
        <v>6.2319999999999997E-3</v>
      </c>
      <c r="S304" s="220">
        <v>0</v>
      </c>
      <c r="T304" s="221">
        <f>S304*H304</f>
        <v>0</v>
      </c>
      <c r="AR304" s="222" t="s">
        <v>162</v>
      </c>
      <c r="AT304" s="222" t="s">
        <v>158</v>
      </c>
      <c r="AU304" s="222" t="s">
        <v>95</v>
      </c>
      <c r="AY304" s="16" t="s">
        <v>156</v>
      </c>
      <c r="BE304" s="109">
        <f>IF(N304="základní",J304,0)</f>
        <v>0</v>
      </c>
      <c r="BF304" s="109">
        <f>IF(N304="snížená",J304,0)</f>
        <v>0</v>
      </c>
      <c r="BG304" s="109">
        <f>IF(N304="zákl. přenesená",J304,0)</f>
        <v>0</v>
      </c>
      <c r="BH304" s="109">
        <f>IF(N304="sníž. přenesená",J304,0)</f>
        <v>0</v>
      </c>
      <c r="BI304" s="109">
        <f>IF(N304="nulová",J304,0)</f>
        <v>0</v>
      </c>
      <c r="BJ304" s="16" t="s">
        <v>23</v>
      </c>
      <c r="BK304" s="109">
        <f>ROUND(I304*H304,2)</f>
        <v>0</v>
      </c>
      <c r="BL304" s="16" t="s">
        <v>162</v>
      </c>
      <c r="BM304" s="222" t="s">
        <v>470</v>
      </c>
    </row>
    <row r="305" spans="2:65" s="1" customFormat="1" ht="11.25">
      <c r="B305" s="34"/>
      <c r="C305" s="35"/>
      <c r="D305" s="225" t="s">
        <v>171</v>
      </c>
      <c r="E305" s="35"/>
      <c r="F305" s="235" t="s">
        <v>471</v>
      </c>
      <c r="G305" s="35"/>
      <c r="H305" s="35"/>
      <c r="I305" s="123"/>
      <c r="J305" s="35"/>
      <c r="K305" s="35"/>
      <c r="L305" s="36"/>
      <c r="M305" s="236"/>
      <c r="N305" s="66"/>
      <c r="O305" s="66"/>
      <c r="P305" s="66"/>
      <c r="Q305" s="66"/>
      <c r="R305" s="66"/>
      <c r="S305" s="66"/>
      <c r="T305" s="67"/>
      <c r="AT305" s="16" t="s">
        <v>171</v>
      </c>
      <c r="AU305" s="16" t="s">
        <v>95</v>
      </c>
    </row>
    <row r="306" spans="2:65" s="12" customFormat="1" ht="11.25">
      <c r="B306" s="223"/>
      <c r="C306" s="224"/>
      <c r="D306" s="225" t="s">
        <v>164</v>
      </c>
      <c r="E306" s="226" t="s">
        <v>1</v>
      </c>
      <c r="F306" s="227" t="s">
        <v>472</v>
      </c>
      <c r="G306" s="224"/>
      <c r="H306" s="228">
        <v>15.2</v>
      </c>
      <c r="I306" s="229"/>
      <c r="J306" s="224"/>
      <c r="K306" s="224"/>
      <c r="L306" s="230"/>
      <c r="M306" s="231"/>
      <c r="N306" s="232"/>
      <c r="O306" s="232"/>
      <c r="P306" s="232"/>
      <c r="Q306" s="232"/>
      <c r="R306" s="232"/>
      <c r="S306" s="232"/>
      <c r="T306" s="233"/>
      <c r="AT306" s="234" t="s">
        <v>164</v>
      </c>
      <c r="AU306" s="234" t="s">
        <v>95</v>
      </c>
      <c r="AV306" s="12" t="s">
        <v>95</v>
      </c>
      <c r="AW306" s="12" t="s">
        <v>40</v>
      </c>
      <c r="AX306" s="12" t="s">
        <v>23</v>
      </c>
      <c r="AY306" s="234" t="s">
        <v>156</v>
      </c>
    </row>
    <row r="307" spans="2:65" s="1" customFormat="1" ht="24" customHeight="1">
      <c r="B307" s="34"/>
      <c r="C307" s="211" t="s">
        <v>473</v>
      </c>
      <c r="D307" s="211" t="s">
        <v>158</v>
      </c>
      <c r="E307" s="212" t="s">
        <v>474</v>
      </c>
      <c r="F307" s="213" t="s">
        <v>475</v>
      </c>
      <c r="G307" s="214" t="s">
        <v>168</v>
      </c>
      <c r="H307" s="215">
        <v>16</v>
      </c>
      <c r="I307" s="216"/>
      <c r="J307" s="217">
        <f>ROUND(I307*H307,2)</f>
        <v>0</v>
      </c>
      <c r="K307" s="213" t="s">
        <v>169</v>
      </c>
      <c r="L307" s="36"/>
      <c r="M307" s="218" t="s">
        <v>1</v>
      </c>
      <c r="N307" s="219" t="s">
        <v>52</v>
      </c>
      <c r="O307" s="66"/>
      <c r="P307" s="220">
        <f>O307*H307</f>
        <v>0</v>
      </c>
      <c r="Q307" s="220">
        <v>4.6800000000000001E-3</v>
      </c>
      <c r="R307" s="220">
        <f>Q307*H307</f>
        <v>7.4880000000000002E-2</v>
      </c>
      <c r="S307" s="220">
        <v>0</v>
      </c>
      <c r="T307" s="221">
        <f>S307*H307</f>
        <v>0</v>
      </c>
      <c r="AR307" s="222" t="s">
        <v>162</v>
      </c>
      <c r="AT307" s="222" t="s">
        <v>158</v>
      </c>
      <c r="AU307" s="222" t="s">
        <v>95</v>
      </c>
      <c r="AY307" s="16" t="s">
        <v>156</v>
      </c>
      <c r="BE307" s="109">
        <f>IF(N307="základní",J307,0)</f>
        <v>0</v>
      </c>
      <c r="BF307" s="109">
        <f>IF(N307="snížená",J307,0)</f>
        <v>0</v>
      </c>
      <c r="BG307" s="109">
        <f>IF(N307="zákl. přenesená",J307,0)</f>
        <v>0</v>
      </c>
      <c r="BH307" s="109">
        <f>IF(N307="sníž. přenesená",J307,0)</f>
        <v>0</v>
      </c>
      <c r="BI307" s="109">
        <f>IF(N307="nulová",J307,0)</f>
        <v>0</v>
      </c>
      <c r="BJ307" s="16" t="s">
        <v>23</v>
      </c>
      <c r="BK307" s="109">
        <f>ROUND(I307*H307,2)</f>
        <v>0</v>
      </c>
      <c r="BL307" s="16" t="s">
        <v>162</v>
      </c>
      <c r="BM307" s="222" t="s">
        <v>476</v>
      </c>
    </row>
    <row r="308" spans="2:65" s="1" customFormat="1" ht="29.25">
      <c r="B308" s="34"/>
      <c r="C308" s="35"/>
      <c r="D308" s="225" t="s">
        <v>171</v>
      </c>
      <c r="E308" s="35"/>
      <c r="F308" s="235" t="s">
        <v>477</v>
      </c>
      <c r="G308" s="35"/>
      <c r="H308" s="35"/>
      <c r="I308" s="123"/>
      <c r="J308" s="35"/>
      <c r="K308" s="35"/>
      <c r="L308" s="36"/>
      <c r="M308" s="236"/>
      <c r="N308" s="66"/>
      <c r="O308" s="66"/>
      <c r="P308" s="66"/>
      <c r="Q308" s="66"/>
      <c r="R308" s="66"/>
      <c r="S308" s="66"/>
      <c r="T308" s="67"/>
      <c r="AT308" s="16" t="s">
        <v>171</v>
      </c>
      <c r="AU308" s="16" t="s">
        <v>95</v>
      </c>
    </row>
    <row r="309" spans="2:65" s="12" customFormat="1" ht="11.25">
      <c r="B309" s="223"/>
      <c r="C309" s="224"/>
      <c r="D309" s="225" t="s">
        <v>164</v>
      </c>
      <c r="E309" s="226" t="s">
        <v>1</v>
      </c>
      <c r="F309" s="227" t="s">
        <v>478</v>
      </c>
      <c r="G309" s="224"/>
      <c r="H309" s="228">
        <v>16</v>
      </c>
      <c r="I309" s="229"/>
      <c r="J309" s="224"/>
      <c r="K309" s="224"/>
      <c r="L309" s="230"/>
      <c r="M309" s="231"/>
      <c r="N309" s="232"/>
      <c r="O309" s="232"/>
      <c r="P309" s="232"/>
      <c r="Q309" s="232"/>
      <c r="R309" s="232"/>
      <c r="S309" s="232"/>
      <c r="T309" s="233"/>
      <c r="AT309" s="234" t="s">
        <v>164</v>
      </c>
      <c r="AU309" s="234" t="s">
        <v>95</v>
      </c>
      <c r="AV309" s="12" t="s">
        <v>95</v>
      </c>
      <c r="AW309" s="12" t="s">
        <v>40</v>
      </c>
      <c r="AX309" s="12" t="s">
        <v>23</v>
      </c>
      <c r="AY309" s="234" t="s">
        <v>156</v>
      </c>
    </row>
    <row r="310" spans="2:65" s="1" customFormat="1" ht="24" customHeight="1">
      <c r="B310" s="34"/>
      <c r="C310" s="211" t="s">
        <v>479</v>
      </c>
      <c r="D310" s="211" t="s">
        <v>158</v>
      </c>
      <c r="E310" s="212" t="s">
        <v>480</v>
      </c>
      <c r="F310" s="213" t="s">
        <v>481</v>
      </c>
      <c r="G310" s="214" t="s">
        <v>168</v>
      </c>
      <c r="H310" s="215">
        <v>4</v>
      </c>
      <c r="I310" s="216"/>
      <c r="J310" s="217">
        <f>ROUND(I310*H310,2)</f>
        <v>0</v>
      </c>
      <c r="K310" s="213" t="s">
        <v>169</v>
      </c>
      <c r="L310" s="36"/>
      <c r="M310" s="218" t="s">
        <v>1</v>
      </c>
      <c r="N310" s="219" t="s">
        <v>52</v>
      </c>
      <c r="O310" s="66"/>
      <c r="P310" s="220">
        <f>O310*H310</f>
        <v>0</v>
      </c>
      <c r="Q310" s="220">
        <v>0.17488999999999999</v>
      </c>
      <c r="R310" s="220">
        <f>Q310*H310</f>
        <v>0.69955999999999996</v>
      </c>
      <c r="S310" s="220">
        <v>0</v>
      </c>
      <c r="T310" s="221">
        <f>S310*H310</f>
        <v>0</v>
      </c>
      <c r="AR310" s="222" t="s">
        <v>162</v>
      </c>
      <c r="AT310" s="222" t="s">
        <v>158</v>
      </c>
      <c r="AU310" s="222" t="s">
        <v>95</v>
      </c>
      <c r="AY310" s="16" t="s">
        <v>156</v>
      </c>
      <c r="BE310" s="109">
        <f>IF(N310="základní",J310,0)</f>
        <v>0</v>
      </c>
      <c r="BF310" s="109">
        <f>IF(N310="snížená",J310,0)</f>
        <v>0</v>
      </c>
      <c r="BG310" s="109">
        <f>IF(N310="zákl. přenesená",J310,0)</f>
        <v>0</v>
      </c>
      <c r="BH310" s="109">
        <f>IF(N310="sníž. přenesená",J310,0)</f>
        <v>0</v>
      </c>
      <c r="BI310" s="109">
        <f>IF(N310="nulová",J310,0)</f>
        <v>0</v>
      </c>
      <c r="BJ310" s="16" t="s">
        <v>23</v>
      </c>
      <c r="BK310" s="109">
        <f>ROUND(I310*H310,2)</f>
        <v>0</v>
      </c>
      <c r="BL310" s="16" t="s">
        <v>162</v>
      </c>
      <c r="BM310" s="222" t="s">
        <v>482</v>
      </c>
    </row>
    <row r="311" spans="2:65" s="1" customFormat="1" ht="29.25">
      <c r="B311" s="34"/>
      <c r="C311" s="35"/>
      <c r="D311" s="225" t="s">
        <v>171</v>
      </c>
      <c r="E311" s="35"/>
      <c r="F311" s="235" t="s">
        <v>483</v>
      </c>
      <c r="G311" s="35"/>
      <c r="H311" s="35"/>
      <c r="I311" s="123"/>
      <c r="J311" s="35"/>
      <c r="K311" s="35"/>
      <c r="L311" s="36"/>
      <c r="M311" s="236"/>
      <c r="N311" s="66"/>
      <c r="O311" s="66"/>
      <c r="P311" s="66"/>
      <c r="Q311" s="66"/>
      <c r="R311" s="66"/>
      <c r="S311" s="66"/>
      <c r="T311" s="67"/>
      <c r="AT311" s="16" t="s">
        <v>171</v>
      </c>
      <c r="AU311" s="16" t="s">
        <v>95</v>
      </c>
    </row>
    <row r="312" spans="2:65" s="12" customFormat="1" ht="11.25">
      <c r="B312" s="223"/>
      <c r="C312" s="224"/>
      <c r="D312" s="225" t="s">
        <v>164</v>
      </c>
      <c r="E312" s="226" t="s">
        <v>1</v>
      </c>
      <c r="F312" s="227" t="s">
        <v>484</v>
      </c>
      <c r="G312" s="224"/>
      <c r="H312" s="228">
        <v>4</v>
      </c>
      <c r="I312" s="229"/>
      <c r="J312" s="224"/>
      <c r="K312" s="224"/>
      <c r="L312" s="230"/>
      <c r="M312" s="231"/>
      <c r="N312" s="232"/>
      <c r="O312" s="232"/>
      <c r="P312" s="232"/>
      <c r="Q312" s="232"/>
      <c r="R312" s="232"/>
      <c r="S312" s="232"/>
      <c r="T312" s="233"/>
      <c r="AT312" s="234" t="s">
        <v>164</v>
      </c>
      <c r="AU312" s="234" t="s">
        <v>95</v>
      </c>
      <c r="AV312" s="12" t="s">
        <v>95</v>
      </c>
      <c r="AW312" s="12" t="s">
        <v>40</v>
      </c>
      <c r="AX312" s="12" t="s">
        <v>23</v>
      </c>
      <c r="AY312" s="234" t="s">
        <v>156</v>
      </c>
    </row>
    <row r="313" spans="2:65" s="1" customFormat="1" ht="24" customHeight="1">
      <c r="B313" s="34"/>
      <c r="C313" s="248" t="s">
        <v>485</v>
      </c>
      <c r="D313" s="248" t="s">
        <v>385</v>
      </c>
      <c r="E313" s="249" t="s">
        <v>486</v>
      </c>
      <c r="F313" s="250" t="s">
        <v>487</v>
      </c>
      <c r="G313" s="251" t="s">
        <v>168</v>
      </c>
      <c r="H313" s="252">
        <v>20</v>
      </c>
      <c r="I313" s="253"/>
      <c r="J313" s="254">
        <f>ROUND(I313*H313,2)</f>
        <v>0</v>
      </c>
      <c r="K313" s="250" t="s">
        <v>169</v>
      </c>
      <c r="L313" s="255"/>
      <c r="M313" s="256" t="s">
        <v>1</v>
      </c>
      <c r="N313" s="257" t="s">
        <v>52</v>
      </c>
      <c r="O313" s="66"/>
      <c r="P313" s="220">
        <f>O313*H313</f>
        <v>0</v>
      </c>
      <c r="Q313" s="220">
        <v>2.8999999999999998E-3</v>
      </c>
      <c r="R313" s="220">
        <f>Q313*H313</f>
        <v>5.7999999999999996E-2</v>
      </c>
      <c r="S313" s="220">
        <v>0</v>
      </c>
      <c r="T313" s="221">
        <f>S313*H313</f>
        <v>0</v>
      </c>
      <c r="AR313" s="222" t="s">
        <v>203</v>
      </c>
      <c r="AT313" s="222" t="s">
        <v>385</v>
      </c>
      <c r="AU313" s="222" t="s">
        <v>95</v>
      </c>
      <c r="AY313" s="16" t="s">
        <v>156</v>
      </c>
      <c r="BE313" s="109">
        <f>IF(N313="základní",J313,0)</f>
        <v>0</v>
      </c>
      <c r="BF313" s="109">
        <f>IF(N313="snížená",J313,0)</f>
        <v>0</v>
      </c>
      <c r="BG313" s="109">
        <f>IF(N313="zákl. přenesená",J313,0)</f>
        <v>0</v>
      </c>
      <c r="BH313" s="109">
        <f>IF(N313="sníž. přenesená",J313,0)</f>
        <v>0</v>
      </c>
      <c r="BI313" s="109">
        <f>IF(N313="nulová",J313,0)</f>
        <v>0</v>
      </c>
      <c r="BJ313" s="16" t="s">
        <v>23</v>
      </c>
      <c r="BK313" s="109">
        <f>ROUND(I313*H313,2)</f>
        <v>0</v>
      </c>
      <c r="BL313" s="16" t="s">
        <v>162</v>
      </c>
      <c r="BM313" s="222" t="s">
        <v>488</v>
      </c>
    </row>
    <row r="314" spans="2:65" s="1" customFormat="1" ht="29.25">
      <c r="B314" s="34"/>
      <c r="C314" s="35"/>
      <c r="D314" s="225" t="s">
        <v>171</v>
      </c>
      <c r="E314" s="35"/>
      <c r="F314" s="235" t="s">
        <v>489</v>
      </c>
      <c r="G314" s="35"/>
      <c r="H314" s="35"/>
      <c r="I314" s="123"/>
      <c r="J314" s="35"/>
      <c r="K314" s="35"/>
      <c r="L314" s="36"/>
      <c r="M314" s="236"/>
      <c r="N314" s="66"/>
      <c r="O314" s="66"/>
      <c r="P314" s="66"/>
      <c r="Q314" s="66"/>
      <c r="R314" s="66"/>
      <c r="S314" s="66"/>
      <c r="T314" s="67"/>
      <c r="AT314" s="16" t="s">
        <v>171</v>
      </c>
      <c r="AU314" s="16" t="s">
        <v>95</v>
      </c>
    </row>
    <row r="315" spans="2:65" s="12" customFormat="1" ht="11.25">
      <c r="B315" s="223"/>
      <c r="C315" s="224"/>
      <c r="D315" s="225" t="s">
        <v>164</v>
      </c>
      <c r="E315" s="226" t="s">
        <v>1</v>
      </c>
      <c r="F315" s="227" t="s">
        <v>490</v>
      </c>
      <c r="G315" s="224"/>
      <c r="H315" s="228">
        <v>20</v>
      </c>
      <c r="I315" s="229"/>
      <c r="J315" s="224"/>
      <c r="K315" s="224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164</v>
      </c>
      <c r="AU315" s="234" t="s">
        <v>95</v>
      </c>
      <c r="AV315" s="12" t="s">
        <v>95</v>
      </c>
      <c r="AW315" s="12" t="s">
        <v>40</v>
      </c>
      <c r="AX315" s="12" t="s">
        <v>23</v>
      </c>
      <c r="AY315" s="234" t="s">
        <v>156</v>
      </c>
    </row>
    <row r="316" spans="2:65" s="1" customFormat="1" ht="24" customHeight="1">
      <c r="B316" s="34"/>
      <c r="C316" s="211" t="s">
        <v>491</v>
      </c>
      <c r="D316" s="211" t="s">
        <v>158</v>
      </c>
      <c r="E316" s="212" t="s">
        <v>492</v>
      </c>
      <c r="F316" s="213" t="s">
        <v>493</v>
      </c>
      <c r="G316" s="214" t="s">
        <v>229</v>
      </c>
      <c r="H316" s="215">
        <v>8</v>
      </c>
      <c r="I316" s="216"/>
      <c r="J316" s="217">
        <f>ROUND(I316*H316,2)</f>
        <v>0</v>
      </c>
      <c r="K316" s="213" t="s">
        <v>169</v>
      </c>
      <c r="L316" s="36"/>
      <c r="M316" s="218" t="s">
        <v>1</v>
      </c>
      <c r="N316" s="219" t="s">
        <v>52</v>
      </c>
      <c r="O316" s="66"/>
      <c r="P316" s="220">
        <f>O316*H316</f>
        <v>0</v>
      </c>
      <c r="Q316" s="220">
        <v>0</v>
      </c>
      <c r="R316" s="220">
        <f>Q316*H316</f>
        <v>0</v>
      </c>
      <c r="S316" s="220">
        <v>0</v>
      </c>
      <c r="T316" s="221">
        <f>S316*H316</f>
        <v>0</v>
      </c>
      <c r="AR316" s="222" t="s">
        <v>162</v>
      </c>
      <c r="AT316" s="222" t="s">
        <v>158</v>
      </c>
      <c r="AU316" s="222" t="s">
        <v>95</v>
      </c>
      <c r="AY316" s="16" t="s">
        <v>156</v>
      </c>
      <c r="BE316" s="109">
        <f>IF(N316="základní",J316,0)</f>
        <v>0</v>
      </c>
      <c r="BF316" s="109">
        <f>IF(N316="snížená",J316,0)</f>
        <v>0</v>
      </c>
      <c r="BG316" s="109">
        <f>IF(N316="zákl. přenesená",J316,0)</f>
        <v>0</v>
      </c>
      <c r="BH316" s="109">
        <f>IF(N316="sníž. přenesená",J316,0)</f>
        <v>0</v>
      </c>
      <c r="BI316" s="109">
        <f>IF(N316="nulová",J316,0)</f>
        <v>0</v>
      </c>
      <c r="BJ316" s="16" t="s">
        <v>23</v>
      </c>
      <c r="BK316" s="109">
        <f>ROUND(I316*H316,2)</f>
        <v>0</v>
      </c>
      <c r="BL316" s="16" t="s">
        <v>162</v>
      </c>
      <c r="BM316" s="222" t="s">
        <v>494</v>
      </c>
    </row>
    <row r="317" spans="2:65" s="1" customFormat="1" ht="19.5">
      <c r="B317" s="34"/>
      <c r="C317" s="35"/>
      <c r="D317" s="225" t="s">
        <v>171</v>
      </c>
      <c r="E317" s="35"/>
      <c r="F317" s="235" t="s">
        <v>495</v>
      </c>
      <c r="G317" s="35"/>
      <c r="H317" s="35"/>
      <c r="I317" s="123"/>
      <c r="J317" s="35"/>
      <c r="K317" s="35"/>
      <c r="L317" s="36"/>
      <c r="M317" s="236"/>
      <c r="N317" s="66"/>
      <c r="O317" s="66"/>
      <c r="P317" s="66"/>
      <c r="Q317" s="66"/>
      <c r="R317" s="66"/>
      <c r="S317" s="66"/>
      <c r="T317" s="67"/>
      <c r="AT317" s="16" t="s">
        <v>171</v>
      </c>
      <c r="AU317" s="16" t="s">
        <v>95</v>
      </c>
    </row>
    <row r="318" spans="2:65" s="12" customFormat="1" ht="11.25">
      <c r="B318" s="223"/>
      <c r="C318" s="224"/>
      <c r="D318" s="225" t="s">
        <v>164</v>
      </c>
      <c r="E318" s="226" t="s">
        <v>1</v>
      </c>
      <c r="F318" s="227" t="s">
        <v>496</v>
      </c>
      <c r="G318" s="224"/>
      <c r="H318" s="228">
        <v>8</v>
      </c>
      <c r="I318" s="229"/>
      <c r="J318" s="224"/>
      <c r="K318" s="224"/>
      <c r="L318" s="230"/>
      <c r="M318" s="231"/>
      <c r="N318" s="232"/>
      <c r="O318" s="232"/>
      <c r="P318" s="232"/>
      <c r="Q318" s="232"/>
      <c r="R318" s="232"/>
      <c r="S318" s="232"/>
      <c r="T318" s="233"/>
      <c r="AT318" s="234" t="s">
        <v>164</v>
      </c>
      <c r="AU318" s="234" t="s">
        <v>95</v>
      </c>
      <c r="AV318" s="12" t="s">
        <v>95</v>
      </c>
      <c r="AW318" s="12" t="s">
        <v>40</v>
      </c>
      <c r="AX318" s="12" t="s">
        <v>23</v>
      </c>
      <c r="AY318" s="234" t="s">
        <v>156</v>
      </c>
    </row>
    <row r="319" spans="2:65" s="11" customFormat="1" ht="22.9" customHeight="1">
      <c r="B319" s="195"/>
      <c r="C319" s="196"/>
      <c r="D319" s="197" t="s">
        <v>86</v>
      </c>
      <c r="E319" s="209" t="s">
        <v>162</v>
      </c>
      <c r="F319" s="209" t="s">
        <v>497</v>
      </c>
      <c r="G319" s="196"/>
      <c r="H319" s="196"/>
      <c r="I319" s="199"/>
      <c r="J319" s="210">
        <f>BK319</f>
        <v>0</v>
      </c>
      <c r="K319" s="196"/>
      <c r="L319" s="201"/>
      <c r="M319" s="202"/>
      <c r="N319" s="203"/>
      <c r="O319" s="203"/>
      <c r="P319" s="204">
        <f>SUM(P320:P346)</f>
        <v>0</v>
      </c>
      <c r="Q319" s="203"/>
      <c r="R319" s="204">
        <f>SUM(R320:R346)</f>
        <v>98.063066399999997</v>
      </c>
      <c r="S319" s="203"/>
      <c r="T319" s="205">
        <f>SUM(T320:T346)</f>
        <v>0</v>
      </c>
      <c r="AR319" s="206" t="s">
        <v>23</v>
      </c>
      <c r="AT319" s="207" t="s">
        <v>86</v>
      </c>
      <c r="AU319" s="207" t="s">
        <v>23</v>
      </c>
      <c r="AY319" s="206" t="s">
        <v>156</v>
      </c>
      <c r="BK319" s="208">
        <f>SUM(BK320:BK346)</f>
        <v>0</v>
      </c>
    </row>
    <row r="320" spans="2:65" s="1" customFormat="1" ht="24" customHeight="1">
      <c r="B320" s="34"/>
      <c r="C320" s="211" t="s">
        <v>498</v>
      </c>
      <c r="D320" s="211" t="s">
        <v>158</v>
      </c>
      <c r="E320" s="212" t="s">
        <v>499</v>
      </c>
      <c r="F320" s="213" t="s">
        <v>500</v>
      </c>
      <c r="G320" s="214" t="s">
        <v>193</v>
      </c>
      <c r="H320" s="215">
        <v>15</v>
      </c>
      <c r="I320" s="216"/>
      <c r="J320" s="217">
        <f>ROUND(I320*H320,2)</f>
        <v>0</v>
      </c>
      <c r="K320" s="213" t="s">
        <v>169</v>
      </c>
      <c r="L320" s="36"/>
      <c r="M320" s="218" t="s">
        <v>1</v>
      </c>
      <c r="N320" s="219" t="s">
        <v>52</v>
      </c>
      <c r="O320" s="66"/>
      <c r="P320" s="220">
        <f>O320*H320</f>
        <v>0</v>
      </c>
      <c r="Q320" s="220">
        <v>0</v>
      </c>
      <c r="R320" s="220">
        <f>Q320*H320</f>
        <v>0</v>
      </c>
      <c r="S320" s="220">
        <v>0</v>
      </c>
      <c r="T320" s="221">
        <f>S320*H320</f>
        <v>0</v>
      </c>
      <c r="AR320" s="222" t="s">
        <v>162</v>
      </c>
      <c r="AT320" s="222" t="s">
        <v>158</v>
      </c>
      <c r="AU320" s="222" t="s">
        <v>95</v>
      </c>
      <c r="AY320" s="16" t="s">
        <v>156</v>
      </c>
      <c r="BE320" s="109">
        <f>IF(N320="základní",J320,0)</f>
        <v>0</v>
      </c>
      <c r="BF320" s="109">
        <f>IF(N320="snížená",J320,0)</f>
        <v>0</v>
      </c>
      <c r="BG320" s="109">
        <f>IF(N320="zákl. přenesená",J320,0)</f>
        <v>0</v>
      </c>
      <c r="BH320" s="109">
        <f>IF(N320="sníž. přenesená",J320,0)</f>
        <v>0</v>
      </c>
      <c r="BI320" s="109">
        <f>IF(N320="nulová",J320,0)</f>
        <v>0</v>
      </c>
      <c r="BJ320" s="16" t="s">
        <v>23</v>
      </c>
      <c r="BK320" s="109">
        <f>ROUND(I320*H320,2)</f>
        <v>0</v>
      </c>
      <c r="BL320" s="16" t="s">
        <v>162</v>
      </c>
      <c r="BM320" s="222" t="s">
        <v>501</v>
      </c>
    </row>
    <row r="321" spans="2:65" s="1" customFormat="1" ht="19.5">
      <c r="B321" s="34"/>
      <c r="C321" s="35"/>
      <c r="D321" s="225" t="s">
        <v>171</v>
      </c>
      <c r="E321" s="35"/>
      <c r="F321" s="235" t="s">
        <v>502</v>
      </c>
      <c r="G321" s="35"/>
      <c r="H321" s="35"/>
      <c r="I321" s="123"/>
      <c r="J321" s="35"/>
      <c r="K321" s="35"/>
      <c r="L321" s="36"/>
      <c r="M321" s="236"/>
      <c r="N321" s="66"/>
      <c r="O321" s="66"/>
      <c r="P321" s="66"/>
      <c r="Q321" s="66"/>
      <c r="R321" s="66"/>
      <c r="S321" s="66"/>
      <c r="T321" s="67"/>
      <c r="AT321" s="16" t="s">
        <v>171</v>
      </c>
      <c r="AU321" s="16" t="s">
        <v>95</v>
      </c>
    </row>
    <row r="322" spans="2:65" s="12" customFormat="1" ht="11.25">
      <c r="B322" s="223"/>
      <c r="C322" s="224"/>
      <c r="D322" s="225" t="s">
        <v>164</v>
      </c>
      <c r="E322" s="226" t="s">
        <v>1</v>
      </c>
      <c r="F322" s="227" t="s">
        <v>503</v>
      </c>
      <c r="G322" s="224"/>
      <c r="H322" s="228">
        <v>15</v>
      </c>
      <c r="I322" s="229"/>
      <c r="J322" s="224"/>
      <c r="K322" s="224"/>
      <c r="L322" s="230"/>
      <c r="M322" s="231"/>
      <c r="N322" s="232"/>
      <c r="O322" s="232"/>
      <c r="P322" s="232"/>
      <c r="Q322" s="232"/>
      <c r="R322" s="232"/>
      <c r="S322" s="232"/>
      <c r="T322" s="233"/>
      <c r="AT322" s="234" t="s">
        <v>164</v>
      </c>
      <c r="AU322" s="234" t="s">
        <v>95</v>
      </c>
      <c r="AV322" s="12" t="s">
        <v>95</v>
      </c>
      <c r="AW322" s="12" t="s">
        <v>40</v>
      </c>
      <c r="AX322" s="12" t="s">
        <v>23</v>
      </c>
      <c r="AY322" s="234" t="s">
        <v>156</v>
      </c>
    </row>
    <row r="323" spans="2:65" s="1" customFormat="1" ht="24" customHeight="1">
      <c r="B323" s="34"/>
      <c r="C323" s="211" t="s">
        <v>504</v>
      </c>
      <c r="D323" s="211" t="s">
        <v>158</v>
      </c>
      <c r="E323" s="212" t="s">
        <v>505</v>
      </c>
      <c r="F323" s="213" t="s">
        <v>506</v>
      </c>
      <c r="G323" s="214" t="s">
        <v>161</v>
      </c>
      <c r="H323" s="215">
        <v>4.1399999999999997</v>
      </c>
      <c r="I323" s="216"/>
      <c r="J323" s="217">
        <f>ROUND(I323*H323,2)</f>
        <v>0</v>
      </c>
      <c r="K323" s="213" t="s">
        <v>169</v>
      </c>
      <c r="L323" s="36"/>
      <c r="M323" s="218" t="s">
        <v>1</v>
      </c>
      <c r="N323" s="219" t="s">
        <v>52</v>
      </c>
      <c r="O323" s="66"/>
      <c r="P323" s="220">
        <f>O323*H323</f>
        <v>0</v>
      </c>
      <c r="Q323" s="220">
        <v>0</v>
      </c>
      <c r="R323" s="220">
        <f>Q323*H323</f>
        <v>0</v>
      </c>
      <c r="S323" s="220">
        <v>0</v>
      </c>
      <c r="T323" s="221">
        <f>S323*H323</f>
        <v>0</v>
      </c>
      <c r="AR323" s="222" t="s">
        <v>162</v>
      </c>
      <c r="AT323" s="222" t="s">
        <v>158</v>
      </c>
      <c r="AU323" s="222" t="s">
        <v>95</v>
      </c>
      <c r="AY323" s="16" t="s">
        <v>156</v>
      </c>
      <c r="BE323" s="109">
        <f>IF(N323="základní",J323,0)</f>
        <v>0</v>
      </c>
      <c r="BF323" s="109">
        <f>IF(N323="snížená",J323,0)</f>
        <v>0</v>
      </c>
      <c r="BG323" s="109">
        <f>IF(N323="zákl. přenesená",J323,0)</f>
        <v>0</v>
      </c>
      <c r="BH323" s="109">
        <f>IF(N323="sníž. přenesená",J323,0)</f>
        <v>0</v>
      </c>
      <c r="BI323" s="109">
        <f>IF(N323="nulová",J323,0)</f>
        <v>0</v>
      </c>
      <c r="BJ323" s="16" t="s">
        <v>23</v>
      </c>
      <c r="BK323" s="109">
        <f>ROUND(I323*H323,2)</f>
        <v>0</v>
      </c>
      <c r="BL323" s="16" t="s">
        <v>162</v>
      </c>
      <c r="BM323" s="222" t="s">
        <v>507</v>
      </c>
    </row>
    <row r="324" spans="2:65" s="1" customFormat="1" ht="29.25">
      <c r="B324" s="34"/>
      <c r="C324" s="35"/>
      <c r="D324" s="225" t="s">
        <v>171</v>
      </c>
      <c r="E324" s="35"/>
      <c r="F324" s="235" t="s">
        <v>508</v>
      </c>
      <c r="G324" s="35"/>
      <c r="H324" s="35"/>
      <c r="I324" s="123"/>
      <c r="J324" s="35"/>
      <c r="K324" s="35"/>
      <c r="L324" s="36"/>
      <c r="M324" s="236"/>
      <c r="N324" s="66"/>
      <c r="O324" s="66"/>
      <c r="P324" s="66"/>
      <c r="Q324" s="66"/>
      <c r="R324" s="66"/>
      <c r="S324" s="66"/>
      <c r="T324" s="67"/>
      <c r="AT324" s="16" t="s">
        <v>171</v>
      </c>
      <c r="AU324" s="16" t="s">
        <v>95</v>
      </c>
    </row>
    <row r="325" spans="2:65" s="12" customFormat="1" ht="11.25">
      <c r="B325" s="223"/>
      <c r="C325" s="224"/>
      <c r="D325" s="225" t="s">
        <v>164</v>
      </c>
      <c r="E325" s="226" t="s">
        <v>1</v>
      </c>
      <c r="F325" s="227" t="s">
        <v>509</v>
      </c>
      <c r="G325" s="224"/>
      <c r="H325" s="228">
        <v>4.1399999999999997</v>
      </c>
      <c r="I325" s="229"/>
      <c r="J325" s="224"/>
      <c r="K325" s="224"/>
      <c r="L325" s="230"/>
      <c r="M325" s="231"/>
      <c r="N325" s="232"/>
      <c r="O325" s="232"/>
      <c r="P325" s="232"/>
      <c r="Q325" s="232"/>
      <c r="R325" s="232"/>
      <c r="S325" s="232"/>
      <c r="T325" s="233"/>
      <c r="AT325" s="234" t="s">
        <v>164</v>
      </c>
      <c r="AU325" s="234" t="s">
        <v>95</v>
      </c>
      <c r="AV325" s="12" t="s">
        <v>95</v>
      </c>
      <c r="AW325" s="12" t="s">
        <v>40</v>
      </c>
      <c r="AX325" s="12" t="s">
        <v>23</v>
      </c>
      <c r="AY325" s="234" t="s">
        <v>156</v>
      </c>
    </row>
    <row r="326" spans="2:65" s="1" customFormat="1" ht="24" customHeight="1">
      <c r="B326" s="34"/>
      <c r="C326" s="211" t="s">
        <v>510</v>
      </c>
      <c r="D326" s="211" t="s">
        <v>158</v>
      </c>
      <c r="E326" s="212" t="s">
        <v>511</v>
      </c>
      <c r="F326" s="213" t="s">
        <v>512</v>
      </c>
      <c r="G326" s="214" t="s">
        <v>161</v>
      </c>
      <c r="H326" s="215">
        <v>4.9000000000000004</v>
      </c>
      <c r="I326" s="216"/>
      <c r="J326" s="217">
        <f>ROUND(I326*H326,2)</f>
        <v>0</v>
      </c>
      <c r="K326" s="213" t="s">
        <v>169</v>
      </c>
      <c r="L326" s="36"/>
      <c r="M326" s="218" t="s">
        <v>1</v>
      </c>
      <c r="N326" s="219" t="s">
        <v>52</v>
      </c>
      <c r="O326" s="66"/>
      <c r="P326" s="220">
        <f>O326*H326</f>
        <v>0</v>
      </c>
      <c r="Q326" s="220">
        <v>0</v>
      </c>
      <c r="R326" s="220">
        <f>Q326*H326</f>
        <v>0</v>
      </c>
      <c r="S326" s="220">
        <v>0</v>
      </c>
      <c r="T326" s="221">
        <f>S326*H326</f>
        <v>0</v>
      </c>
      <c r="AR326" s="222" t="s">
        <v>162</v>
      </c>
      <c r="AT326" s="222" t="s">
        <v>158</v>
      </c>
      <c r="AU326" s="222" t="s">
        <v>95</v>
      </c>
      <c r="AY326" s="16" t="s">
        <v>156</v>
      </c>
      <c r="BE326" s="109">
        <f>IF(N326="základní",J326,0)</f>
        <v>0</v>
      </c>
      <c r="BF326" s="109">
        <f>IF(N326="snížená",J326,0)</f>
        <v>0</v>
      </c>
      <c r="BG326" s="109">
        <f>IF(N326="zákl. přenesená",J326,0)</f>
        <v>0</v>
      </c>
      <c r="BH326" s="109">
        <f>IF(N326="sníž. přenesená",J326,0)</f>
        <v>0</v>
      </c>
      <c r="BI326" s="109">
        <f>IF(N326="nulová",J326,0)</f>
        <v>0</v>
      </c>
      <c r="BJ326" s="16" t="s">
        <v>23</v>
      </c>
      <c r="BK326" s="109">
        <f>ROUND(I326*H326,2)</f>
        <v>0</v>
      </c>
      <c r="BL326" s="16" t="s">
        <v>162</v>
      </c>
      <c r="BM326" s="222" t="s">
        <v>513</v>
      </c>
    </row>
    <row r="327" spans="2:65" s="1" customFormat="1" ht="11.25">
      <c r="B327" s="34"/>
      <c r="C327" s="35"/>
      <c r="D327" s="225" t="s">
        <v>171</v>
      </c>
      <c r="E327" s="35"/>
      <c r="F327" s="235" t="s">
        <v>514</v>
      </c>
      <c r="G327" s="35"/>
      <c r="H327" s="35"/>
      <c r="I327" s="123"/>
      <c r="J327" s="35"/>
      <c r="K327" s="35"/>
      <c r="L327" s="36"/>
      <c r="M327" s="236"/>
      <c r="N327" s="66"/>
      <c r="O327" s="66"/>
      <c r="P327" s="66"/>
      <c r="Q327" s="66"/>
      <c r="R327" s="66"/>
      <c r="S327" s="66"/>
      <c r="T327" s="67"/>
      <c r="AT327" s="16" t="s">
        <v>171</v>
      </c>
      <c r="AU327" s="16" t="s">
        <v>95</v>
      </c>
    </row>
    <row r="328" spans="2:65" s="12" customFormat="1" ht="11.25">
      <c r="B328" s="223"/>
      <c r="C328" s="224"/>
      <c r="D328" s="225" t="s">
        <v>164</v>
      </c>
      <c r="E328" s="226" t="s">
        <v>1</v>
      </c>
      <c r="F328" s="227" t="s">
        <v>515</v>
      </c>
      <c r="G328" s="224"/>
      <c r="H328" s="228">
        <v>4.9000000000000004</v>
      </c>
      <c r="I328" s="229"/>
      <c r="J328" s="224"/>
      <c r="K328" s="224"/>
      <c r="L328" s="230"/>
      <c r="M328" s="231"/>
      <c r="N328" s="232"/>
      <c r="O328" s="232"/>
      <c r="P328" s="232"/>
      <c r="Q328" s="232"/>
      <c r="R328" s="232"/>
      <c r="S328" s="232"/>
      <c r="T328" s="233"/>
      <c r="AT328" s="234" t="s">
        <v>164</v>
      </c>
      <c r="AU328" s="234" t="s">
        <v>95</v>
      </c>
      <c r="AV328" s="12" t="s">
        <v>95</v>
      </c>
      <c r="AW328" s="12" t="s">
        <v>40</v>
      </c>
      <c r="AX328" s="12" t="s">
        <v>23</v>
      </c>
      <c r="AY328" s="234" t="s">
        <v>156</v>
      </c>
    </row>
    <row r="329" spans="2:65" s="1" customFormat="1" ht="24" customHeight="1">
      <c r="B329" s="34"/>
      <c r="C329" s="211" t="s">
        <v>516</v>
      </c>
      <c r="D329" s="211" t="s">
        <v>158</v>
      </c>
      <c r="E329" s="212" t="s">
        <v>517</v>
      </c>
      <c r="F329" s="213" t="s">
        <v>518</v>
      </c>
      <c r="G329" s="214" t="s">
        <v>193</v>
      </c>
      <c r="H329" s="215">
        <v>49</v>
      </c>
      <c r="I329" s="216"/>
      <c r="J329" s="217">
        <f>ROUND(I329*H329,2)</f>
        <v>0</v>
      </c>
      <c r="K329" s="213" t="s">
        <v>169</v>
      </c>
      <c r="L329" s="36"/>
      <c r="M329" s="218" t="s">
        <v>1</v>
      </c>
      <c r="N329" s="219" t="s">
        <v>52</v>
      </c>
      <c r="O329" s="66"/>
      <c r="P329" s="220">
        <f>O329*H329</f>
        <v>0</v>
      </c>
      <c r="Q329" s="220">
        <v>0</v>
      </c>
      <c r="R329" s="220">
        <f>Q329*H329</f>
        <v>0</v>
      </c>
      <c r="S329" s="220">
        <v>0</v>
      </c>
      <c r="T329" s="221">
        <f>S329*H329</f>
        <v>0</v>
      </c>
      <c r="AR329" s="222" t="s">
        <v>162</v>
      </c>
      <c r="AT329" s="222" t="s">
        <v>158</v>
      </c>
      <c r="AU329" s="222" t="s">
        <v>95</v>
      </c>
      <c r="AY329" s="16" t="s">
        <v>156</v>
      </c>
      <c r="BE329" s="109">
        <f>IF(N329="základní",J329,0)</f>
        <v>0</v>
      </c>
      <c r="BF329" s="109">
        <f>IF(N329="snížená",J329,0)</f>
        <v>0</v>
      </c>
      <c r="BG329" s="109">
        <f>IF(N329="zákl. přenesená",J329,0)</f>
        <v>0</v>
      </c>
      <c r="BH329" s="109">
        <f>IF(N329="sníž. přenesená",J329,0)</f>
        <v>0</v>
      </c>
      <c r="BI329" s="109">
        <f>IF(N329="nulová",J329,0)</f>
        <v>0</v>
      </c>
      <c r="BJ329" s="16" t="s">
        <v>23</v>
      </c>
      <c r="BK329" s="109">
        <f>ROUND(I329*H329,2)</f>
        <v>0</v>
      </c>
      <c r="BL329" s="16" t="s">
        <v>162</v>
      </c>
      <c r="BM329" s="222" t="s">
        <v>519</v>
      </c>
    </row>
    <row r="330" spans="2:65" s="1" customFormat="1" ht="19.5">
      <c r="B330" s="34"/>
      <c r="C330" s="35"/>
      <c r="D330" s="225" t="s">
        <v>171</v>
      </c>
      <c r="E330" s="35"/>
      <c r="F330" s="235" t="s">
        <v>520</v>
      </c>
      <c r="G330" s="35"/>
      <c r="H330" s="35"/>
      <c r="I330" s="123"/>
      <c r="J330" s="35"/>
      <c r="K330" s="35"/>
      <c r="L330" s="36"/>
      <c r="M330" s="236"/>
      <c r="N330" s="66"/>
      <c r="O330" s="66"/>
      <c r="P330" s="66"/>
      <c r="Q330" s="66"/>
      <c r="R330" s="66"/>
      <c r="S330" s="66"/>
      <c r="T330" s="67"/>
      <c r="AT330" s="16" t="s">
        <v>171</v>
      </c>
      <c r="AU330" s="16" t="s">
        <v>95</v>
      </c>
    </row>
    <row r="331" spans="2:65" s="12" customFormat="1" ht="11.25">
      <c r="B331" s="223"/>
      <c r="C331" s="224"/>
      <c r="D331" s="225" t="s">
        <v>164</v>
      </c>
      <c r="E331" s="226" t="s">
        <v>1</v>
      </c>
      <c r="F331" s="227" t="s">
        <v>521</v>
      </c>
      <c r="G331" s="224"/>
      <c r="H331" s="228">
        <v>49</v>
      </c>
      <c r="I331" s="229"/>
      <c r="J331" s="224"/>
      <c r="K331" s="224"/>
      <c r="L331" s="230"/>
      <c r="M331" s="231"/>
      <c r="N331" s="232"/>
      <c r="O331" s="232"/>
      <c r="P331" s="232"/>
      <c r="Q331" s="232"/>
      <c r="R331" s="232"/>
      <c r="S331" s="232"/>
      <c r="T331" s="233"/>
      <c r="AT331" s="234" t="s">
        <v>164</v>
      </c>
      <c r="AU331" s="234" t="s">
        <v>95</v>
      </c>
      <c r="AV331" s="12" t="s">
        <v>95</v>
      </c>
      <c r="AW331" s="12" t="s">
        <v>40</v>
      </c>
      <c r="AX331" s="12" t="s">
        <v>23</v>
      </c>
      <c r="AY331" s="234" t="s">
        <v>156</v>
      </c>
    </row>
    <row r="332" spans="2:65" s="1" customFormat="1" ht="24" customHeight="1">
      <c r="B332" s="34"/>
      <c r="C332" s="211" t="s">
        <v>522</v>
      </c>
      <c r="D332" s="211" t="s">
        <v>158</v>
      </c>
      <c r="E332" s="212" t="s">
        <v>523</v>
      </c>
      <c r="F332" s="213" t="s">
        <v>524</v>
      </c>
      <c r="G332" s="214" t="s">
        <v>161</v>
      </c>
      <c r="H332" s="215">
        <v>1.83</v>
      </c>
      <c r="I332" s="216"/>
      <c r="J332" s="217">
        <f>ROUND(I332*H332,2)</f>
        <v>0</v>
      </c>
      <c r="K332" s="213" t="s">
        <v>169</v>
      </c>
      <c r="L332" s="36"/>
      <c r="M332" s="218" t="s">
        <v>1</v>
      </c>
      <c r="N332" s="219" t="s">
        <v>52</v>
      </c>
      <c r="O332" s="66"/>
      <c r="P332" s="220">
        <f>O332*H332</f>
        <v>0</v>
      </c>
      <c r="Q332" s="220">
        <v>2.13408</v>
      </c>
      <c r="R332" s="220">
        <f>Q332*H332</f>
        <v>3.9053664000000001</v>
      </c>
      <c r="S332" s="220">
        <v>0</v>
      </c>
      <c r="T332" s="221">
        <f>S332*H332</f>
        <v>0</v>
      </c>
      <c r="AR332" s="222" t="s">
        <v>162</v>
      </c>
      <c r="AT332" s="222" t="s">
        <v>158</v>
      </c>
      <c r="AU332" s="222" t="s">
        <v>95</v>
      </c>
      <c r="AY332" s="16" t="s">
        <v>156</v>
      </c>
      <c r="BE332" s="109">
        <f>IF(N332="základní",J332,0)</f>
        <v>0</v>
      </c>
      <c r="BF332" s="109">
        <f>IF(N332="snížená",J332,0)</f>
        <v>0</v>
      </c>
      <c r="BG332" s="109">
        <f>IF(N332="zákl. přenesená",J332,0)</f>
        <v>0</v>
      </c>
      <c r="BH332" s="109">
        <f>IF(N332="sníž. přenesená",J332,0)</f>
        <v>0</v>
      </c>
      <c r="BI332" s="109">
        <f>IF(N332="nulová",J332,0)</f>
        <v>0</v>
      </c>
      <c r="BJ332" s="16" t="s">
        <v>23</v>
      </c>
      <c r="BK332" s="109">
        <f>ROUND(I332*H332,2)</f>
        <v>0</v>
      </c>
      <c r="BL332" s="16" t="s">
        <v>162</v>
      </c>
      <c r="BM332" s="222" t="s">
        <v>525</v>
      </c>
    </row>
    <row r="333" spans="2:65" s="12" customFormat="1" ht="11.25">
      <c r="B333" s="223"/>
      <c r="C333" s="224"/>
      <c r="D333" s="225" t="s">
        <v>164</v>
      </c>
      <c r="E333" s="226" t="s">
        <v>1</v>
      </c>
      <c r="F333" s="227" t="s">
        <v>526</v>
      </c>
      <c r="G333" s="224"/>
      <c r="H333" s="228">
        <v>1.83</v>
      </c>
      <c r="I333" s="229"/>
      <c r="J333" s="224"/>
      <c r="K333" s="224"/>
      <c r="L333" s="230"/>
      <c r="M333" s="231"/>
      <c r="N333" s="232"/>
      <c r="O333" s="232"/>
      <c r="P333" s="232"/>
      <c r="Q333" s="232"/>
      <c r="R333" s="232"/>
      <c r="S333" s="232"/>
      <c r="T333" s="233"/>
      <c r="AT333" s="234" t="s">
        <v>164</v>
      </c>
      <c r="AU333" s="234" t="s">
        <v>95</v>
      </c>
      <c r="AV333" s="12" t="s">
        <v>95</v>
      </c>
      <c r="AW333" s="12" t="s">
        <v>40</v>
      </c>
      <c r="AX333" s="12" t="s">
        <v>23</v>
      </c>
      <c r="AY333" s="234" t="s">
        <v>156</v>
      </c>
    </row>
    <row r="334" spans="2:65" s="1" customFormat="1" ht="24" customHeight="1">
      <c r="B334" s="34"/>
      <c r="C334" s="211" t="s">
        <v>527</v>
      </c>
      <c r="D334" s="211" t="s">
        <v>158</v>
      </c>
      <c r="E334" s="212" t="s">
        <v>528</v>
      </c>
      <c r="F334" s="213" t="s">
        <v>529</v>
      </c>
      <c r="G334" s="214" t="s">
        <v>193</v>
      </c>
      <c r="H334" s="215">
        <v>3.66</v>
      </c>
      <c r="I334" s="216"/>
      <c r="J334" s="217">
        <f>ROUND(I334*H334,2)</f>
        <v>0</v>
      </c>
      <c r="K334" s="213" t="s">
        <v>169</v>
      </c>
      <c r="L334" s="36"/>
      <c r="M334" s="218" t="s">
        <v>1</v>
      </c>
      <c r="N334" s="219" t="s">
        <v>52</v>
      </c>
      <c r="O334" s="66"/>
      <c r="P334" s="220">
        <f>O334*H334</f>
        <v>0</v>
      </c>
      <c r="Q334" s="220">
        <v>0</v>
      </c>
      <c r="R334" s="220">
        <f>Q334*H334</f>
        <v>0</v>
      </c>
      <c r="S334" s="220">
        <v>0</v>
      </c>
      <c r="T334" s="221">
        <f>S334*H334</f>
        <v>0</v>
      </c>
      <c r="AR334" s="222" t="s">
        <v>162</v>
      </c>
      <c r="AT334" s="222" t="s">
        <v>158</v>
      </c>
      <c r="AU334" s="222" t="s">
        <v>95</v>
      </c>
      <c r="AY334" s="16" t="s">
        <v>156</v>
      </c>
      <c r="BE334" s="109">
        <f>IF(N334="základní",J334,0)</f>
        <v>0</v>
      </c>
      <c r="BF334" s="109">
        <f>IF(N334="snížená",J334,0)</f>
        <v>0</v>
      </c>
      <c r="BG334" s="109">
        <f>IF(N334="zákl. přenesená",J334,0)</f>
        <v>0</v>
      </c>
      <c r="BH334" s="109">
        <f>IF(N334="sníž. přenesená",J334,0)</f>
        <v>0</v>
      </c>
      <c r="BI334" s="109">
        <f>IF(N334="nulová",J334,0)</f>
        <v>0</v>
      </c>
      <c r="BJ334" s="16" t="s">
        <v>23</v>
      </c>
      <c r="BK334" s="109">
        <f>ROUND(I334*H334,2)</f>
        <v>0</v>
      </c>
      <c r="BL334" s="16" t="s">
        <v>162</v>
      </c>
      <c r="BM334" s="222" t="s">
        <v>530</v>
      </c>
    </row>
    <row r="335" spans="2:65" s="12" customFormat="1" ht="11.25">
      <c r="B335" s="223"/>
      <c r="C335" s="224"/>
      <c r="D335" s="225" t="s">
        <v>164</v>
      </c>
      <c r="E335" s="226" t="s">
        <v>1</v>
      </c>
      <c r="F335" s="227" t="s">
        <v>531</v>
      </c>
      <c r="G335" s="224"/>
      <c r="H335" s="228">
        <v>3.66</v>
      </c>
      <c r="I335" s="229"/>
      <c r="J335" s="224"/>
      <c r="K335" s="224"/>
      <c r="L335" s="230"/>
      <c r="M335" s="231"/>
      <c r="N335" s="232"/>
      <c r="O335" s="232"/>
      <c r="P335" s="232"/>
      <c r="Q335" s="232"/>
      <c r="R335" s="232"/>
      <c r="S335" s="232"/>
      <c r="T335" s="233"/>
      <c r="AT335" s="234" t="s">
        <v>164</v>
      </c>
      <c r="AU335" s="234" t="s">
        <v>95</v>
      </c>
      <c r="AV335" s="12" t="s">
        <v>95</v>
      </c>
      <c r="AW335" s="12" t="s">
        <v>40</v>
      </c>
      <c r="AX335" s="12" t="s">
        <v>23</v>
      </c>
      <c r="AY335" s="234" t="s">
        <v>156</v>
      </c>
    </row>
    <row r="336" spans="2:65" s="1" customFormat="1" ht="24" customHeight="1">
      <c r="B336" s="34"/>
      <c r="C336" s="211" t="s">
        <v>532</v>
      </c>
      <c r="D336" s="211" t="s">
        <v>158</v>
      </c>
      <c r="E336" s="212" t="s">
        <v>533</v>
      </c>
      <c r="F336" s="213" t="s">
        <v>534</v>
      </c>
      <c r="G336" s="214" t="s">
        <v>161</v>
      </c>
      <c r="H336" s="215">
        <v>27.536999999999999</v>
      </c>
      <c r="I336" s="216"/>
      <c r="J336" s="217">
        <f>ROUND(I336*H336,2)</f>
        <v>0</v>
      </c>
      <c r="K336" s="213" t="s">
        <v>169</v>
      </c>
      <c r="L336" s="36"/>
      <c r="M336" s="218" t="s">
        <v>1</v>
      </c>
      <c r="N336" s="219" t="s">
        <v>52</v>
      </c>
      <c r="O336" s="66"/>
      <c r="P336" s="220">
        <f>O336*H336</f>
        <v>0</v>
      </c>
      <c r="Q336" s="220">
        <v>2.4142999999999999</v>
      </c>
      <c r="R336" s="220">
        <f>Q336*H336</f>
        <v>66.482579099999995</v>
      </c>
      <c r="S336" s="220">
        <v>0</v>
      </c>
      <c r="T336" s="221">
        <f>S336*H336</f>
        <v>0</v>
      </c>
      <c r="AR336" s="222" t="s">
        <v>162</v>
      </c>
      <c r="AT336" s="222" t="s">
        <v>158</v>
      </c>
      <c r="AU336" s="222" t="s">
        <v>95</v>
      </c>
      <c r="AY336" s="16" t="s">
        <v>156</v>
      </c>
      <c r="BE336" s="109">
        <f>IF(N336="základní",J336,0)</f>
        <v>0</v>
      </c>
      <c r="BF336" s="109">
        <f>IF(N336="snížená",J336,0)</f>
        <v>0</v>
      </c>
      <c r="BG336" s="109">
        <f>IF(N336="zákl. přenesená",J336,0)</f>
        <v>0</v>
      </c>
      <c r="BH336" s="109">
        <f>IF(N336="sníž. přenesená",J336,0)</f>
        <v>0</v>
      </c>
      <c r="BI336" s="109">
        <f>IF(N336="nulová",J336,0)</f>
        <v>0</v>
      </c>
      <c r="BJ336" s="16" t="s">
        <v>23</v>
      </c>
      <c r="BK336" s="109">
        <f>ROUND(I336*H336,2)</f>
        <v>0</v>
      </c>
      <c r="BL336" s="16" t="s">
        <v>162</v>
      </c>
      <c r="BM336" s="222" t="s">
        <v>535</v>
      </c>
    </row>
    <row r="337" spans="2:65" s="1" customFormat="1" ht="19.5">
      <c r="B337" s="34"/>
      <c r="C337" s="35"/>
      <c r="D337" s="225" t="s">
        <v>171</v>
      </c>
      <c r="E337" s="35"/>
      <c r="F337" s="235" t="s">
        <v>536</v>
      </c>
      <c r="G337" s="35"/>
      <c r="H337" s="35"/>
      <c r="I337" s="123"/>
      <c r="J337" s="35"/>
      <c r="K337" s="35"/>
      <c r="L337" s="36"/>
      <c r="M337" s="236"/>
      <c r="N337" s="66"/>
      <c r="O337" s="66"/>
      <c r="P337" s="66"/>
      <c r="Q337" s="66"/>
      <c r="R337" s="66"/>
      <c r="S337" s="66"/>
      <c r="T337" s="67"/>
      <c r="AT337" s="16" t="s">
        <v>171</v>
      </c>
      <c r="AU337" s="16" t="s">
        <v>95</v>
      </c>
    </row>
    <row r="338" spans="2:65" s="12" customFormat="1" ht="11.25">
      <c r="B338" s="223"/>
      <c r="C338" s="224"/>
      <c r="D338" s="225" t="s">
        <v>164</v>
      </c>
      <c r="E338" s="226" t="s">
        <v>1</v>
      </c>
      <c r="F338" s="227" t="s">
        <v>537</v>
      </c>
      <c r="G338" s="224"/>
      <c r="H338" s="228">
        <v>39</v>
      </c>
      <c r="I338" s="229"/>
      <c r="J338" s="224"/>
      <c r="K338" s="224"/>
      <c r="L338" s="230"/>
      <c r="M338" s="231"/>
      <c r="N338" s="232"/>
      <c r="O338" s="232"/>
      <c r="P338" s="232"/>
      <c r="Q338" s="232"/>
      <c r="R338" s="232"/>
      <c r="S338" s="232"/>
      <c r="T338" s="233"/>
      <c r="AT338" s="234" t="s">
        <v>164</v>
      </c>
      <c r="AU338" s="234" t="s">
        <v>95</v>
      </c>
      <c r="AV338" s="12" t="s">
        <v>95</v>
      </c>
      <c r="AW338" s="12" t="s">
        <v>40</v>
      </c>
      <c r="AX338" s="12" t="s">
        <v>87</v>
      </c>
      <c r="AY338" s="234" t="s">
        <v>156</v>
      </c>
    </row>
    <row r="339" spans="2:65" s="12" customFormat="1" ht="22.5">
      <c r="B339" s="223"/>
      <c r="C339" s="224"/>
      <c r="D339" s="225" t="s">
        <v>164</v>
      </c>
      <c r="E339" s="226" t="s">
        <v>1</v>
      </c>
      <c r="F339" s="227" t="s">
        <v>538</v>
      </c>
      <c r="G339" s="224"/>
      <c r="H339" s="228">
        <v>-11.462999999999999</v>
      </c>
      <c r="I339" s="229"/>
      <c r="J339" s="224"/>
      <c r="K339" s="224"/>
      <c r="L339" s="230"/>
      <c r="M339" s="231"/>
      <c r="N339" s="232"/>
      <c r="O339" s="232"/>
      <c r="P339" s="232"/>
      <c r="Q339" s="232"/>
      <c r="R339" s="232"/>
      <c r="S339" s="232"/>
      <c r="T339" s="233"/>
      <c r="AT339" s="234" t="s">
        <v>164</v>
      </c>
      <c r="AU339" s="234" t="s">
        <v>95</v>
      </c>
      <c r="AV339" s="12" t="s">
        <v>95</v>
      </c>
      <c r="AW339" s="12" t="s">
        <v>40</v>
      </c>
      <c r="AX339" s="12" t="s">
        <v>87</v>
      </c>
      <c r="AY339" s="234" t="s">
        <v>156</v>
      </c>
    </row>
    <row r="340" spans="2:65" s="13" customFormat="1" ht="11.25">
      <c r="B340" s="237"/>
      <c r="C340" s="238"/>
      <c r="D340" s="225" t="s">
        <v>164</v>
      </c>
      <c r="E340" s="239" t="s">
        <v>1</v>
      </c>
      <c r="F340" s="240" t="s">
        <v>260</v>
      </c>
      <c r="G340" s="238"/>
      <c r="H340" s="241">
        <v>27.536999999999999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AT340" s="247" t="s">
        <v>164</v>
      </c>
      <c r="AU340" s="247" t="s">
        <v>95</v>
      </c>
      <c r="AV340" s="13" t="s">
        <v>162</v>
      </c>
      <c r="AW340" s="13" t="s">
        <v>40</v>
      </c>
      <c r="AX340" s="13" t="s">
        <v>23</v>
      </c>
      <c r="AY340" s="247" t="s">
        <v>156</v>
      </c>
    </row>
    <row r="341" spans="2:65" s="1" customFormat="1" ht="16.5" customHeight="1">
      <c r="B341" s="34"/>
      <c r="C341" s="211" t="s">
        <v>539</v>
      </c>
      <c r="D341" s="211" t="s">
        <v>158</v>
      </c>
      <c r="E341" s="212" t="s">
        <v>540</v>
      </c>
      <c r="F341" s="213" t="s">
        <v>541</v>
      </c>
      <c r="G341" s="214" t="s">
        <v>161</v>
      </c>
      <c r="H341" s="215">
        <v>11.462999999999999</v>
      </c>
      <c r="I341" s="216"/>
      <c r="J341" s="217">
        <f>ROUND(I341*H341,2)</f>
        <v>0</v>
      </c>
      <c r="K341" s="213" t="s">
        <v>1</v>
      </c>
      <c r="L341" s="36"/>
      <c r="M341" s="218" t="s">
        <v>1</v>
      </c>
      <c r="N341" s="219" t="s">
        <v>52</v>
      </c>
      <c r="O341" s="66"/>
      <c r="P341" s="220">
        <f>O341*H341</f>
        <v>0</v>
      </c>
      <c r="Q341" s="220">
        <v>2.4142999999999999</v>
      </c>
      <c r="R341" s="220">
        <f>Q341*H341</f>
        <v>27.675120899999996</v>
      </c>
      <c r="S341" s="220">
        <v>0</v>
      </c>
      <c r="T341" s="221">
        <f>S341*H341</f>
        <v>0</v>
      </c>
      <c r="AR341" s="222" t="s">
        <v>162</v>
      </c>
      <c r="AT341" s="222" t="s">
        <v>158</v>
      </c>
      <c r="AU341" s="222" t="s">
        <v>95</v>
      </c>
      <c r="AY341" s="16" t="s">
        <v>156</v>
      </c>
      <c r="BE341" s="109">
        <f>IF(N341="základní",J341,0)</f>
        <v>0</v>
      </c>
      <c r="BF341" s="109">
        <f>IF(N341="snížená",J341,0)</f>
        <v>0</v>
      </c>
      <c r="BG341" s="109">
        <f>IF(N341="zákl. přenesená",J341,0)</f>
        <v>0</v>
      </c>
      <c r="BH341" s="109">
        <f>IF(N341="sníž. přenesená",J341,0)</f>
        <v>0</v>
      </c>
      <c r="BI341" s="109">
        <f>IF(N341="nulová",J341,0)</f>
        <v>0</v>
      </c>
      <c r="BJ341" s="16" t="s">
        <v>23</v>
      </c>
      <c r="BK341" s="109">
        <f>ROUND(I341*H341,2)</f>
        <v>0</v>
      </c>
      <c r="BL341" s="16" t="s">
        <v>162</v>
      </c>
      <c r="BM341" s="222" t="s">
        <v>542</v>
      </c>
    </row>
    <row r="342" spans="2:65" s="14" customFormat="1" ht="11.25">
      <c r="B342" s="258"/>
      <c r="C342" s="259"/>
      <c r="D342" s="225" t="s">
        <v>164</v>
      </c>
      <c r="E342" s="260" t="s">
        <v>1</v>
      </c>
      <c r="F342" s="261" t="s">
        <v>543</v>
      </c>
      <c r="G342" s="259"/>
      <c r="H342" s="260" t="s">
        <v>1</v>
      </c>
      <c r="I342" s="262"/>
      <c r="J342" s="259"/>
      <c r="K342" s="259"/>
      <c r="L342" s="263"/>
      <c r="M342" s="264"/>
      <c r="N342" s="265"/>
      <c r="O342" s="265"/>
      <c r="P342" s="265"/>
      <c r="Q342" s="265"/>
      <c r="R342" s="265"/>
      <c r="S342" s="265"/>
      <c r="T342" s="266"/>
      <c r="AT342" s="267" t="s">
        <v>164</v>
      </c>
      <c r="AU342" s="267" t="s">
        <v>95</v>
      </c>
      <c r="AV342" s="14" t="s">
        <v>23</v>
      </c>
      <c r="AW342" s="14" t="s">
        <v>40</v>
      </c>
      <c r="AX342" s="14" t="s">
        <v>87</v>
      </c>
      <c r="AY342" s="267" t="s">
        <v>156</v>
      </c>
    </row>
    <row r="343" spans="2:65" s="12" customFormat="1" ht="22.5">
      <c r="B343" s="223"/>
      <c r="C343" s="224"/>
      <c r="D343" s="225" t="s">
        <v>164</v>
      </c>
      <c r="E343" s="226" t="s">
        <v>1</v>
      </c>
      <c r="F343" s="227" t="s">
        <v>544</v>
      </c>
      <c r="G343" s="224"/>
      <c r="H343" s="228">
        <v>11.462999999999999</v>
      </c>
      <c r="I343" s="229"/>
      <c r="J343" s="224"/>
      <c r="K343" s="224"/>
      <c r="L343" s="230"/>
      <c r="M343" s="231"/>
      <c r="N343" s="232"/>
      <c r="O343" s="232"/>
      <c r="P343" s="232"/>
      <c r="Q343" s="232"/>
      <c r="R343" s="232"/>
      <c r="S343" s="232"/>
      <c r="T343" s="233"/>
      <c r="AT343" s="234" t="s">
        <v>164</v>
      </c>
      <c r="AU343" s="234" t="s">
        <v>95</v>
      </c>
      <c r="AV343" s="12" t="s">
        <v>95</v>
      </c>
      <c r="AW343" s="12" t="s">
        <v>40</v>
      </c>
      <c r="AX343" s="12" t="s">
        <v>23</v>
      </c>
      <c r="AY343" s="234" t="s">
        <v>156</v>
      </c>
    </row>
    <row r="344" spans="2:65" s="1" customFormat="1" ht="16.5" customHeight="1">
      <c r="B344" s="34"/>
      <c r="C344" s="211" t="s">
        <v>545</v>
      </c>
      <c r="D344" s="211" t="s">
        <v>158</v>
      </c>
      <c r="E344" s="212" t="s">
        <v>546</v>
      </c>
      <c r="F344" s="213" t="s">
        <v>547</v>
      </c>
      <c r="G344" s="214" t="s">
        <v>193</v>
      </c>
      <c r="H344" s="215">
        <v>97.5</v>
      </c>
      <c r="I344" s="216"/>
      <c r="J344" s="217">
        <f>ROUND(I344*H344,2)</f>
        <v>0</v>
      </c>
      <c r="K344" s="213" t="s">
        <v>169</v>
      </c>
      <c r="L344" s="36"/>
      <c r="M344" s="218" t="s">
        <v>1</v>
      </c>
      <c r="N344" s="219" t="s">
        <v>52</v>
      </c>
      <c r="O344" s="66"/>
      <c r="P344" s="220">
        <f>O344*H344</f>
        <v>0</v>
      </c>
      <c r="Q344" s="220">
        <v>0</v>
      </c>
      <c r="R344" s="220">
        <f>Q344*H344</f>
        <v>0</v>
      </c>
      <c r="S344" s="220">
        <v>0</v>
      </c>
      <c r="T344" s="221">
        <f>S344*H344</f>
        <v>0</v>
      </c>
      <c r="AR344" s="222" t="s">
        <v>162</v>
      </c>
      <c r="AT344" s="222" t="s">
        <v>158</v>
      </c>
      <c r="AU344" s="222" t="s">
        <v>95</v>
      </c>
      <c r="AY344" s="16" t="s">
        <v>156</v>
      </c>
      <c r="BE344" s="109">
        <f>IF(N344="základní",J344,0)</f>
        <v>0</v>
      </c>
      <c r="BF344" s="109">
        <f>IF(N344="snížená",J344,0)</f>
        <v>0</v>
      </c>
      <c r="BG344" s="109">
        <f>IF(N344="zákl. přenesená",J344,0)</f>
        <v>0</v>
      </c>
      <c r="BH344" s="109">
        <f>IF(N344="sníž. přenesená",J344,0)</f>
        <v>0</v>
      </c>
      <c r="BI344" s="109">
        <f>IF(N344="nulová",J344,0)</f>
        <v>0</v>
      </c>
      <c r="BJ344" s="16" t="s">
        <v>23</v>
      </c>
      <c r="BK344" s="109">
        <f>ROUND(I344*H344,2)</f>
        <v>0</v>
      </c>
      <c r="BL344" s="16" t="s">
        <v>162</v>
      </c>
      <c r="BM344" s="222" t="s">
        <v>548</v>
      </c>
    </row>
    <row r="345" spans="2:65" s="1" customFormat="1" ht="19.5">
      <c r="B345" s="34"/>
      <c r="C345" s="35"/>
      <c r="D345" s="225" t="s">
        <v>171</v>
      </c>
      <c r="E345" s="35"/>
      <c r="F345" s="235" t="s">
        <v>549</v>
      </c>
      <c r="G345" s="35"/>
      <c r="H345" s="35"/>
      <c r="I345" s="123"/>
      <c r="J345" s="35"/>
      <c r="K345" s="35"/>
      <c r="L345" s="36"/>
      <c r="M345" s="236"/>
      <c r="N345" s="66"/>
      <c r="O345" s="66"/>
      <c r="P345" s="66"/>
      <c r="Q345" s="66"/>
      <c r="R345" s="66"/>
      <c r="S345" s="66"/>
      <c r="T345" s="67"/>
      <c r="AT345" s="16" t="s">
        <v>171</v>
      </c>
      <c r="AU345" s="16" t="s">
        <v>95</v>
      </c>
    </row>
    <row r="346" spans="2:65" s="12" customFormat="1" ht="11.25">
      <c r="B346" s="223"/>
      <c r="C346" s="224"/>
      <c r="D346" s="225" t="s">
        <v>164</v>
      </c>
      <c r="E346" s="226" t="s">
        <v>1</v>
      </c>
      <c r="F346" s="227" t="s">
        <v>550</v>
      </c>
      <c r="G346" s="224"/>
      <c r="H346" s="228">
        <v>97.5</v>
      </c>
      <c r="I346" s="229"/>
      <c r="J346" s="224"/>
      <c r="K346" s="224"/>
      <c r="L346" s="230"/>
      <c r="M346" s="231"/>
      <c r="N346" s="232"/>
      <c r="O346" s="232"/>
      <c r="P346" s="232"/>
      <c r="Q346" s="232"/>
      <c r="R346" s="232"/>
      <c r="S346" s="232"/>
      <c r="T346" s="233"/>
      <c r="AT346" s="234" t="s">
        <v>164</v>
      </c>
      <c r="AU346" s="234" t="s">
        <v>95</v>
      </c>
      <c r="AV346" s="12" t="s">
        <v>95</v>
      </c>
      <c r="AW346" s="12" t="s">
        <v>40</v>
      </c>
      <c r="AX346" s="12" t="s">
        <v>23</v>
      </c>
      <c r="AY346" s="234" t="s">
        <v>156</v>
      </c>
    </row>
    <row r="347" spans="2:65" s="11" customFormat="1" ht="22.9" customHeight="1">
      <c r="B347" s="195"/>
      <c r="C347" s="196"/>
      <c r="D347" s="197" t="s">
        <v>86</v>
      </c>
      <c r="E347" s="209" t="s">
        <v>184</v>
      </c>
      <c r="F347" s="209" t="s">
        <v>551</v>
      </c>
      <c r="G347" s="196"/>
      <c r="H347" s="196"/>
      <c r="I347" s="199"/>
      <c r="J347" s="210">
        <f>BK347</f>
        <v>0</v>
      </c>
      <c r="K347" s="196"/>
      <c r="L347" s="201"/>
      <c r="M347" s="202"/>
      <c r="N347" s="203"/>
      <c r="O347" s="203"/>
      <c r="P347" s="204">
        <f>SUM(P348:P350)</f>
        <v>0</v>
      </c>
      <c r="Q347" s="203"/>
      <c r="R347" s="204">
        <f>SUM(R348:R350)</f>
        <v>1.5150000000000001</v>
      </c>
      <c r="S347" s="203"/>
      <c r="T347" s="205">
        <f>SUM(T348:T350)</f>
        <v>0</v>
      </c>
      <c r="AR347" s="206" t="s">
        <v>23</v>
      </c>
      <c r="AT347" s="207" t="s">
        <v>86</v>
      </c>
      <c r="AU347" s="207" t="s">
        <v>23</v>
      </c>
      <c r="AY347" s="206" t="s">
        <v>156</v>
      </c>
      <c r="BK347" s="208">
        <f>SUM(BK348:BK350)</f>
        <v>0</v>
      </c>
    </row>
    <row r="348" spans="2:65" s="1" customFormat="1" ht="24" customHeight="1">
      <c r="B348" s="34"/>
      <c r="C348" s="211" t="s">
        <v>552</v>
      </c>
      <c r="D348" s="211" t="s">
        <v>158</v>
      </c>
      <c r="E348" s="212" t="s">
        <v>553</v>
      </c>
      <c r="F348" s="213" t="s">
        <v>554</v>
      </c>
      <c r="G348" s="214" t="s">
        <v>193</v>
      </c>
      <c r="H348" s="215">
        <v>15</v>
      </c>
      <c r="I348" s="216"/>
      <c r="J348" s="217">
        <f>ROUND(I348*H348,2)</f>
        <v>0</v>
      </c>
      <c r="K348" s="213" t="s">
        <v>169</v>
      </c>
      <c r="L348" s="36"/>
      <c r="M348" s="218" t="s">
        <v>1</v>
      </c>
      <c r="N348" s="219" t="s">
        <v>52</v>
      </c>
      <c r="O348" s="66"/>
      <c r="P348" s="220">
        <f>O348*H348</f>
        <v>0</v>
      </c>
      <c r="Q348" s="220">
        <v>0.10100000000000001</v>
      </c>
      <c r="R348" s="220">
        <f>Q348*H348</f>
        <v>1.5150000000000001</v>
      </c>
      <c r="S348" s="220">
        <v>0</v>
      </c>
      <c r="T348" s="221">
        <f>S348*H348</f>
        <v>0</v>
      </c>
      <c r="AR348" s="222" t="s">
        <v>162</v>
      </c>
      <c r="AT348" s="222" t="s">
        <v>158</v>
      </c>
      <c r="AU348" s="222" t="s">
        <v>95</v>
      </c>
      <c r="AY348" s="16" t="s">
        <v>156</v>
      </c>
      <c r="BE348" s="109">
        <f>IF(N348="základní",J348,0)</f>
        <v>0</v>
      </c>
      <c r="BF348" s="109">
        <f>IF(N348="snížená",J348,0)</f>
        <v>0</v>
      </c>
      <c r="BG348" s="109">
        <f>IF(N348="zákl. přenesená",J348,0)</f>
        <v>0</v>
      </c>
      <c r="BH348" s="109">
        <f>IF(N348="sníž. přenesená",J348,0)</f>
        <v>0</v>
      </c>
      <c r="BI348" s="109">
        <f>IF(N348="nulová",J348,0)</f>
        <v>0</v>
      </c>
      <c r="BJ348" s="16" t="s">
        <v>23</v>
      </c>
      <c r="BK348" s="109">
        <f>ROUND(I348*H348,2)</f>
        <v>0</v>
      </c>
      <c r="BL348" s="16" t="s">
        <v>162</v>
      </c>
      <c r="BM348" s="222" t="s">
        <v>555</v>
      </c>
    </row>
    <row r="349" spans="2:65" s="1" customFormat="1" ht="48.75">
      <c r="B349" s="34"/>
      <c r="C349" s="35"/>
      <c r="D349" s="225" t="s">
        <v>171</v>
      </c>
      <c r="E349" s="35"/>
      <c r="F349" s="235" t="s">
        <v>556</v>
      </c>
      <c r="G349" s="35"/>
      <c r="H349" s="35"/>
      <c r="I349" s="123"/>
      <c r="J349" s="35"/>
      <c r="K349" s="35"/>
      <c r="L349" s="36"/>
      <c r="M349" s="236"/>
      <c r="N349" s="66"/>
      <c r="O349" s="66"/>
      <c r="P349" s="66"/>
      <c r="Q349" s="66"/>
      <c r="R349" s="66"/>
      <c r="S349" s="66"/>
      <c r="T349" s="67"/>
      <c r="AT349" s="16" t="s">
        <v>171</v>
      </c>
      <c r="AU349" s="16" t="s">
        <v>95</v>
      </c>
    </row>
    <row r="350" spans="2:65" s="12" customFormat="1" ht="11.25">
      <c r="B350" s="223"/>
      <c r="C350" s="224"/>
      <c r="D350" s="225" t="s">
        <v>164</v>
      </c>
      <c r="E350" s="226" t="s">
        <v>1</v>
      </c>
      <c r="F350" s="227" t="s">
        <v>196</v>
      </c>
      <c r="G350" s="224"/>
      <c r="H350" s="228">
        <v>15</v>
      </c>
      <c r="I350" s="229"/>
      <c r="J350" s="224"/>
      <c r="K350" s="224"/>
      <c r="L350" s="230"/>
      <c r="M350" s="231"/>
      <c r="N350" s="232"/>
      <c r="O350" s="232"/>
      <c r="P350" s="232"/>
      <c r="Q350" s="232"/>
      <c r="R350" s="232"/>
      <c r="S350" s="232"/>
      <c r="T350" s="233"/>
      <c r="AT350" s="234" t="s">
        <v>164</v>
      </c>
      <c r="AU350" s="234" t="s">
        <v>95</v>
      </c>
      <c r="AV350" s="12" t="s">
        <v>95</v>
      </c>
      <c r="AW350" s="12" t="s">
        <v>40</v>
      </c>
      <c r="AX350" s="12" t="s">
        <v>23</v>
      </c>
      <c r="AY350" s="234" t="s">
        <v>156</v>
      </c>
    </row>
    <row r="351" spans="2:65" s="11" customFormat="1" ht="22.9" customHeight="1">
      <c r="B351" s="195"/>
      <c r="C351" s="196"/>
      <c r="D351" s="197" t="s">
        <v>86</v>
      </c>
      <c r="E351" s="209" t="s">
        <v>203</v>
      </c>
      <c r="F351" s="209" t="s">
        <v>557</v>
      </c>
      <c r="G351" s="196"/>
      <c r="H351" s="196"/>
      <c r="I351" s="199"/>
      <c r="J351" s="210">
        <f>BK351</f>
        <v>0</v>
      </c>
      <c r="K351" s="196"/>
      <c r="L351" s="201"/>
      <c r="M351" s="202"/>
      <c r="N351" s="203"/>
      <c r="O351" s="203"/>
      <c r="P351" s="204">
        <f>SUM(P352:P366)</f>
        <v>0</v>
      </c>
      <c r="Q351" s="203"/>
      <c r="R351" s="204">
        <f>SUM(R352:R366)</f>
        <v>5.0809999999999994E-2</v>
      </c>
      <c r="S351" s="203"/>
      <c r="T351" s="205">
        <f>SUM(T352:T366)</f>
        <v>0</v>
      </c>
      <c r="AR351" s="206" t="s">
        <v>23</v>
      </c>
      <c r="AT351" s="207" t="s">
        <v>86</v>
      </c>
      <c r="AU351" s="207" t="s">
        <v>23</v>
      </c>
      <c r="AY351" s="206" t="s">
        <v>156</v>
      </c>
      <c r="BK351" s="208">
        <f>SUM(BK352:BK366)</f>
        <v>0</v>
      </c>
    </row>
    <row r="352" spans="2:65" s="1" customFormat="1" ht="24" customHeight="1">
      <c r="B352" s="34"/>
      <c r="C352" s="211" t="s">
        <v>558</v>
      </c>
      <c r="D352" s="211" t="s">
        <v>158</v>
      </c>
      <c r="E352" s="212" t="s">
        <v>559</v>
      </c>
      <c r="F352" s="213" t="s">
        <v>560</v>
      </c>
      <c r="G352" s="214" t="s">
        <v>229</v>
      </c>
      <c r="H352" s="215">
        <v>10</v>
      </c>
      <c r="I352" s="216"/>
      <c r="J352" s="217">
        <f>ROUND(I352*H352,2)</f>
        <v>0</v>
      </c>
      <c r="K352" s="213" t="s">
        <v>169</v>
      </c>
      <c r="L352" s="36"/>
      <c r="M352" s="218" t="s">
        <v>1</v>
      </c>
      <c r="N352" s="219" t="s">
        <v>52</v>
      </c>
      <c r="O352" s="66"/>
      <c r="P352" s="220">
        <f>O352*H352</f>
        <v>0</v>
      </c>
      <c r="Q352" s="220">
        <v>2.6800000000000001E-3</v>
      </c>
      <c r="R352" s="220">
        <f>Q352*H352</f>
        <v>2.6800000000000001E-2</v>
      </c>
      <c r="S352" s="220">
        <v>0</v>
      </c>
      <c r="T352" s="221">
        <f>S352*H352</f>
        <v>0</v>
      </c>
      <c r="AR352" s="222" t="s">
        <v>162</v>
      </c>
      <c r="AT352" s="222" t="s">
        <v>158</v>
      </c>
      <c r="AU352" s="222" t="s">
        <v>95</v>
      </c>
      <c r="AY352" s="16" t="s">
        <v>156</v>
      </c>
      <c r="BE352" s="109">
        <f>IF(N352="základní",J352,0)</f>
        <v>0</v>
      </c>
      <c r="BF352" s="109">
        <f>IF(N352="snížená",J352,0)</f>
        <v>0</v>
      </c>
      <c r="BG352" s="109">
        <f>IF(N352="zákl. přenesená",J352,0)</f>
        <v>0</v>
      </c>
      <c r="BH352" s="109">
        <f>IF(N352="sníž. přenesená",J352,0)</f>
        <v>0</v>
      </c>
      <c r="BI352" s="109">
        <f>IF(N352="nulová",J352,0)</f>
        <v>0</v>
      </c>
      <c r="BJ352" s="16" t="s">
        <v>23</v>
      </c>
      <c r="BK352" s="109">
        <f>ROUND(I352*H352,2)</f>
        <v>0</v>
      </c>
      <c r="BL352" s="16" t="s">
        <v>162</v>
      </c>
      <c r="BM352" s="222" t="s">
        <v>561</v>
      </c>
    </row>
    <row r="353" spans="2:65" s="1" customFormat="1" ht="19.5">
      <c r="B353" s="34"/>
      <c r="C353" s="35"/>
      <c r="D353" s="225" t="s">
        <v>171</v>
      </c>
      <c r="E353" s="35"/>
      <c r="F353" s="235" t="s">
        <v>562</v>
      </c>
      <c r="G353" s="35"/>
      <c r="H353" s="35"/>
      <c r="I353" s="123"/>
      <c r="J353" s="35"/>
      <c r="K353" s="35"/>
      <c r="L353" s="36"/>
      <c r="M353" s="236"/>
      <c r="N353" s="66"/>
      <c r="O353" s="66"/>
      <c r="P353" s="66"/>
      <c r="Q353" s="66"/>
      <c r="R353" s="66"/>
      <c r="S353" s="66"/>
      <c r="T353" s="67"/>
      <c r="AT353" s="16" t="s">
        <v>171</v>
      </c>
      <c r="AU353" s="16" t="s">
        <v>95</v>
      </c>
    </row>
    <row r="354" spans="2:65" s="12" customFormat="1" ht="11.25">
      <c r="B354" s="223"/>
      <c r="C354" s="224"/>
      <c r="D354" s="225" t="s">
        <v>164</v>
      </c>
      <c r="E354" s="226" t="s">
        <v>1</v>
      </c>
      <c r="F354" s="227" t="s">
        <v>563</v>
      </c>
      <c r="G354" s="224"/>
      <c r="H354" s="228">
        <v>10</v>
      </c>
      <c r="I354" s="229"/>
      <c r="J354" s="224"/>
      <c r="K354" s="224"/>
      <c r="L354" s="230"/>
      <c r="M354" s="231"/>
      <c r="N354" s="232"/>
      <c r="O354" s="232"/>
      <c r="P354" s="232"/>
      <c r="Q354" s="232"/>
      <c r="R354" s="232"/>
      <c r="S354" s="232"/>
      <c r="T354" s="233"/>
      <c r="AT354" s="234" t="s">
        <v>164</v>
      </c>
      <c r="AU354" s="234" t="s">
        <v>95</v>
      </c>
      <c r="AV354" s="12" t="s">
        <v>95</v>
      </c>
      <c r="AW354" s="12" t="s">
        <v>40</v>
      </c>
      <c r="AX354" s="12" t="s">
        <v>23</v>
      </c>
      <c r="AY354" s="234" t="s">
        <v>156</v>
      </c>
    </row>
    <row r="355" spans="2:65" s="1" customFormat="1" ht="24" customHeight="1">
      <c r="B355" s="34"/>
      <c r="C355" s="211" t="s">
        <v>564</v>
      </c>
      <c r="D355" s="211" t="s">
        <v>158</v>
      </c>
      <c r="E355" s="212" t="s">
        <v>565</v>
      </c>
      <c r="F355" s="213" t="s">
        <v>566</v>
      </c>
      <c r="G355" s="214" t="s">
        <v>168</v>
      </c>
      <c r="H355" s="215">
        <v>19</v>
      </c>
      <c r="I355" s="216"/>
      <c r="J355" s="217">
        <f>ROUND(I355*H355,2)</f>
        <v>0</v>
      </c>
      <c r="K355" s="213" t="s">
        <v>169</v>
      </c>
      <c r="L355" s="36"/>
      <c r="M355" s="218" t="s">
        <v>1</v>
      </c>
      <c r="N355" s="219" t="s">
        <v>52</v>
      </c>
      <c r="O355" s="66"/>
      <c r="P355" s="220">
        <f>O355*H355</f>
        <v>0</v>
      </c>
      <c r="Q355" s="220">
        <v>0</v>
      </c>
      <c r="R355" s="220">
        <f>Q355*H355</f>
        <v>0</v>
      </c>
      <c r="S355" s="220">
        <v>0</v>
      </c>
      <c r="T355" s="221">
        <f>S355*H355</f>
        <v>0</v>
      </c>
      <c r="AR355" s="222" t="s">
        <v>162</v>
      </c>
      <c r="AT355" s="222" t="s">
        <v>158</v>
      </c>
      <c r="AU355" s="222" t="s">
        <v>95</v>
      </c>
      <c r="AY355" s="16" t="s">
        <v>156</v>
      </c>
      <c r="BE355" s="109">
        <f>IF(N355="základní",J355,0)</f>
        <v>0</v>
      </c>
      <c r="BF355" s="109">
        <f>IF(N355="snížená",J355,0)</f>
        <v>0</v>
      </c>
      <c r="BG355" s="109">
        <f>IF(N355="zákl. přenesená",J355,0)</f>
        <v>0</v>
      </c>
      <c r="BH355" s="109">
        <f>IF(N355="sníž. přenesená",J355,0)</f>
        <v>0</v>
      </c>
      <c r="BI355" s="109">
        <f>IF(N355="nulová",J355,0)</f>
        <v>0</v>
      </c>
      <c r="BJ355" s="16" t="s">
        <v>23</v>
      </c>
      <c r="BK355" s="109">
        <f>ROUND(I355*H355,2)</f>
        <v>0</v>
      </c>
      <c r="BL355" s="16" t="s">
        <v>162</v>
      </c>
      <c r="BM355" s="222" t="s">
        <v>567</v>
      </c>
    </row>
    <row r="356" spans="2:65" s="1" customFormat="1" ht="29.25">
      <c r="B356" s="34"/>
      <c r="C356" s="35"/>
      <c r="D356" s="225" t="s">
        <v>171</v>
      </c>
      <c r="E356" s="35"/>
      <c r="F356" s="235" t="s">
        <v>568</v>
      </c>
      <c r="G356" s="35"/>
      <c r="H356" s="35"/>
      <c r="I356" s="123"/>
      <c r="J356" s="35"/>
      <c r="K356" s="35"/>
      <c r="L356" s="36"/>
      <c r="M356" s="236"/>
      <c r="N356" s="66"/>
      <c r="O356" s="66"/>
      <c r="P356" s="66"/>
      <c r="Q356" s="66"/>
      <c r="R356" s="66"/>
      <c r="S356" s="66"/>
      <c r="T356" s="67"/>
      <c r="AT356" s="16" t="s">
        <v>171</v>
      </c>
      <c r="AU356" s="16" t="s">
        <v>95</v>
      </c>
    </row>
    <row r="357" spans="2:65" s="12" customFormat="1" ht="11.25">
      <c r="B357" s="223"/>
      <c r="C357" s="224"/>
      <c r="D357" s="225" t="s">
        <v>164</v>
      </c>
      <c r="E357" s="226" t="s">
        <v>1</v>
      </c>
      <c r="F357" s="227" t="s">
        <v>569</v>
      </c>
      <c r="G357" s="224"/>
      <c r="H357" s="228">
        <v>19</v>
      </c>
      <c r="I357" s="229"/>
      <c r="J357" s="224"/>
      <c r="K357" s="224"/>
      <c r="L357" s="230"/>
      <c r="M357" s="231"/>
      <c r="N357" s="232"/>
      <c r="O357" s="232"/>
      <c r="P357" s="232"/>
      <c r="Q357" s="232"/>
      <c r="R357" s="232"/>
      <c r="S357" s="232"/>
      <c r="T357" s="233"/>
      <c r="AT357" s="234" t="s">
        <v>164</v>
      </c>
      <c r="AU357" s="234" t="s">
        <v>95</v>
      </c>
      <c r="AV357" s="12" t="s">
        <v>95</v>
      </c>
      <c r="AW357" s="12" t="s">
        <v>40</v>
      </c>
      <c r="AX357" s="12" t="s">
        <v>23</v>
      </c>
      <c r="AY357" s="234" t="s">
        <v>156</v>
      </c>
    </row>
    <row r="358" spans="2:65" s="1" customFormat="1" ht="16.5" customHeight="1">
      <c r="B358" s="34"/>
      <c r="C358" s="248" t="s">
        <v>570</v>
      </c>
      <c r="D358" s="248" t="s">
        <v>385</v>
      </c>
      <c r="E358" s="249" t="s">
        <v>571</v>
      </c>
      <c r="F358" s="250" t="s">
        <v>572</v>
      </c>
      <c r="G358" s="251" t="s">
        <v>168</v>
      </c>
      <c r="H358" s="252">
        <v>19</v>
      </c>
      <c r="I358" s="253"/>
      <c r="J358" s="254">
        <f>ROUND(I358*H358,2)</f>
        <v>0</v>
      </c>
      <c r="K358" s="250" t="s">
        <v>1</v>
      </c>
      <c r="L358" s="255"/>
      <c r="M358" s="256" t="s">
        <v>1</v>
      </c>
      <c r="N358" s="257" t="s">
        <v>52</v>
      </c>
      <c r="O358" s="66"/>
      <c r="P358" s="220">
        <f>O358*H358</f>
        <v>0</v>
      </c>
      <c r="Q358" s="220">
        <v>9.8999999999999999E-4</v>
      </c>
      <c r="R358" s="220">
        <f>Q358*H358</f>
        <v>1.881E-2</v>
      </c>
      <c r="S358" s="220">
        <v>0</v>
      </c>
      <c r="T358" s="221">
        <f>S358*H358</f>
        <v>0</v>
      </c>
      <c r="AR358" s="222" t="s">
        <v>203</v>
      </c>
      <c r="AT358" s="222" t="s">
        <v>385</v>
      </c>
      <c r="AU358" s="222" t="s">
        <v>95</v>
      </c>
      <c r="AY358" s="16" t="s">
        <v>156</v>
      </c>
      <c r="BE358" s="109">
        <f>IF(N358="základní",J358,0)</f>
        <v>0</v>
      </c>
      <c r="BF358" s="109">
        <f>IF(N358="snížená",J358,0)</f>
        <v>0</v>
      </c>
      <c r="BG358" s="109">
        <f>IF(N358="zákl. přenesená",J358,0)</f>
        <v>0</v>
      </c>
      <c r="BH358" s="109">
        <f>IF(N358="sníž. přenesená",J358,0)</f>
        <v>0</v>
      </c>
      <c r="BI358" s="109">
        <f>IF(N358="nulová",J358,0)</f>
        <v>0</v>
      </c>
      <c r="BJ358" s="16" t="s">
        <v>23</v>
      </c>
      <c r="BK358" s="109">
        <f>ROUND(I358*H358,2)</f>
        <v>0</v>
      </c>
      <c r="BL358" s="16" t="s">
        <v>162</v>
      </c>
      <c r="BM358" s="222" t="s">
        <v>573</v>
      </c>
    </row>
    <row r="359" spans="2:65" s="1" customFormat="1" ht="11.25">
      <c r="B359" s="34"/>
      <c r="C359" s="35"/>
      <c r="D359" s="225" t="s">
        <v>171</v>
      </c>
      <c r="E359" s="35"/>
      <c r="F359" s="235" t="s">
        <v>572</v>
      </c>
      <c r="G359" s="35"/>
      <c r="H359" s="35"/>
      <c r="I359" s="123"/>
      <c r="J359" s="35"/>
      <c r="K359" s="35"/>
      <c r="L359" s="36"/>
      <c r="M359" s="236"/>
      <c r="N359" s="66"/>
      <c r="O359" s="66"/>
      <c r="P359" s="66"/>
      <c r="Q359" s="66"/>
      <c r="R359" s="66"/>
      <c r="S359" s="66"/>
      <c r="T359" s="67"/>
      <c r="AT359" s="16" t="s">
        <v>171</v>
      </c>
      <c r="AU359" s="16" t="s">
        <v>95</v>
      </c>
    </row>
    <row r="360" spans="2:65" s="12" customFormat="1" ht="11.25">
      <c r="B360" s="223"/>
      <c r="C360" s="224"/>
      <c r="D360" s="225" t="s">
        <v>164</v>
      </c>
      <c r="E360" s="226" t="s">
        <v>1</v>
      </c>
      <c r="F360" s="227" t="s">
        <v>574</v>
      </c>
      <c r="G360" s="224"/>
      <c r="H360" s="228">
        <v>19</v>
      </c>
      <c r="I360" s="229"/>
      <c r="J360" s="224"/>
      <c r="K360" s="224"/>
      <c r="L360" s="230"/>
      <c r="M360" s="231"/>
      <c r="N360" s="232"/>
      <c r="O360" s="232"/>
      <c r="P360" s="232"/>
      <c r="Q360" s="232"/>
      <c r="R360" s="232"/>
      <c r="S360" s="232"/>
      <c r="T360" s="233"/>
      <c r="AT360" s="234" t="s">
        <v>164</v>
      </c>
      <c r="AU360" s="234" t="s">
        <v>95</v>
      </c>
      <c r="AV360" s="12" t="s">
        <v>95</v>
      </c>
      <c r="AW360" s="12" t="s">
        <v>40</v>
      </c>
      <c r="AX360" s="12" t="s">
        <v>23</v>
      </c>
      <c r="AY360" s="234" t="s">
        <v>156</v>
      </c>
    </row>
    <row r="361" spans="2:65" s="1" customFormat="1" ht="24" customHeight="1">
      <c r="B361" s="34"/>
      <c r="C361" s="211" t="s">
        <v>575</v>
      </c>
      <c r="D361" s="211" t="s">
        <v>158</v>
      </c>
      <c r="E361" s="212" t="s">
        <v>576</v>
      </c>
      <c r="F361" s="213" t="s">
        <v>577</v>
      </c>
      <c r="G361" s="214" t="s">
        <v>168</v>
      </c>
      <c r="H361" s="215">
        <v>5</v>
      </c>
      <c r="I361" s="216"/>
      <c r="J361" s="217">
        <f>ROUND(I361*H361,2)</f>
        <v>0</v>
      </c>
      <c r="K361" s="213" t="s">
        <v>578</v>
      </c>
      <c r="L361" s="36"/>
      <c r="M361" s="218" t="s">
        <v>1</v>
      </c>
      <c r="N361" s="219" t="s">
        <v>52</v>
      </c>
      <c r="O361" s="66"/>
      <c r="P361" s="220">
        <f>O361*H361</f>
        <v>0</v>
      </c>
      <c r="Q361" s="220">
        <v>4.0000000000000003E-5</v>
      </c>
      <c r="R361" s="220">
        <f>Q361*H361</f>
        <v>2.0000000000000001E-4</v>
      </c>
      <c r="S361" s="220">
        <v>0</v>
      </c>
      <c r="T361" s="221">
        <f>S361*H361</f>
        <v>0</v>
      </c>
      <c r="AR361" s="222" t="s">
        <v>162</v>
      </c>
      <c r="AT361" s="222" t="s">
        <v>158</v>
      </c>
      <c r="AU361" s="222" t="s">
        <v>95</v>
      </c>
      <c r="AY361" s="16" t="s">
        <v>156</v>
      </c>
      <c r="BE361" s="109">
        <f>IF(N361="základní",J361,0)</f>
        <v>0</v>
      </c>
      <c r="BF361" s="109">
        <f>IF(N361="snížená",J361,0)</f>
        <v>0</v>
      </c>
      <c r="BG361" s="109">
        <f>IF(N361="zákl. přenesená",J361,0)</f>
        <v>0</v>
      </c>
      <c r="BH361" s="109">
        <f>IF(N361="sníž. přenesená",J361,0)</f>
        <v>0</v>
      </c>
      <c r="BI361" s="109">
        <f>IF(N361="nulová",J361,0)</f>
        <v>0</v>
      </c>
      <c r="BJ361" s="16" t="s">
        <v>23</v>
      </c>
      <c r="BK361" s="109">
        <f>ROUND(I361*H361,2)</f>
        <v>0</v>
      </c>
      <c r="BL361" s="16" t="s">
        <v>162</v>
      </c>
      <c r="BM361" s="222" t="s">
        <v>579</v>
      </c>
    </row>
    <row r="362" spans="2:65" s="1" customFormat="1" ht="29.25">
      <c r="B362" s="34"/>
      <c r="C362" s="35"/>
      <c r="D362" s="225" t="s">
        <v>171</v>
      </c>
      <c r="E362" s="35"/>
      <c r="F362" s="235" t="s">
        <v>580</v>
      </c>
      <c r="G362" s="35"/>
      <c r="H362" s="35"/>
      <c r="I362" s="123"/>
      <c r="J362" s="35"/>
      <c r="K362" s="35"/>
      <c r="L362" s="36"/>
      <c r="M362" s="236"/>
      <c r="N362" s="66"/>
      <c r="O362" s="66"/>
      <c r="P362" s="66"/>
      <c r="Q362" s="66"/>
      <c r="R362" s="66"/>
      <c r="S362" s="66"/>
      <c r="T362" s="67"/>
      <c r="AT362" s="16" t="s">
        <v>171</v>
      </c>
      <c r="AU362" s="16" t="s">
        <v>95</v>
      </c>
    </row>
    <row r="363" spans="2:65" s="12" customFormat="1" ht="11.25">
      <c r="B363" s="223"/>
      <c r="C363" s="224"/>
      <c r="D363" s="225" t="s">
        <v>164</v>
      </c>
      <c r="E363" s="226" t="s">
        <v>1</v>
      </c>
      <c r="F363" s="227" t="s">
        <v>581</v>
      </c>
      <c r="G363" s="224"/>
      <c r="H363" s="228">
        <v>5</v>
      </c>
      <c r="I363" s="229"/>
      <c r="J363" s="224"/>
      <c r="K363" s="224"/>
      <c r="L363" s="230"/>
      <c r="M363" s="231"/>
      <c r="N363" s="232"/>
      <c r="O363" s="232"/>
      <c r="P363" s="232"/>
      <c r="Q363" s="232"/>
      <c r="R363" s="232"/>
      <c r="S363" s="232"/>
      <c r="T363" s="233"/>
      <c r="AT363" s="234" t="s">
        <v>164</v>
      </c>
      <c r="AU363" s="234" t="s">
        <v>95</v>
      </c>
      <c r="AV363" s="12" t="s">
        <v>95</v>
      </c>
      <c r="AW363" s="12" t="s">
        <v>40</v>
      </c>
      <c r="AX363" s="12" t="s">
        <v>23</v>
      </c>
      <c r="AY363" s="234" t="s">
        <v>156</v>
      </c>
    </row>
    <row r="364" spans="2:65" s="1" customFormat="1" ht="24" customHeight="1">
      <c r="B364" s="34"/>
      <c r="C364" s="248" t="s">
        <v>582</v>
      </c>
      <c r="D364" s="248" t="s">
        <v>385</v>
      </c>
      <c r="E364" s="249" t="s">
        <v>583</v>
      </c>
      <c r="F364" s="250" t="s">
        <v>584</v>
      </c>
      <c r="G364" s="251" t="s">
        <v>168</v>
      </c>
      <c r="H364" s="252">
        <v>5</v>
      </c>
      <c r="I364" s="253"/>
      <c r="J364" s="254">
        <f>ROUND(I364*H364,2)</f>
        <v>0</v>
      </c>
      <c r="K364" s="250" t="s">
        <v>169</v>
      </c>
      <c r="L364" s="255"/>
      <c r="M364" s="256" t="s">
        <v>1</v>
      </c>
      <c r="N364" s="257" t="s">
        <v>52</v>
      </c>
      <c r="O364" s="66"/>
      <c r="P364" s="220">
        <f>O364*H364</f>
        <v>0</v>
      </c>
      <c r="Q364" s="220">
        <v>1E-3</v>
      </c>
      <c r="R364" s="220">
        <f>Q364*H364</f>
        <v>5.0000000000000001E-3</v>
      </c>
      <c r="S364" s="220">
        <v>0</v>
      </c>
      <c r="T364" s="221">
        <f>S364*H364</f>
        <v>0</v>
      </c>
      <c r="AR364" s="222" t="s">
        <v>203</v>
      </c>
      <c r="AT364" s="222" t="s">
        <v>385</v>
      </c>
      <c r="AU364" s="222" t="s">
        <v>95</v>
      </c>
      <c r="AY364" s="16" t="s">
        <v>156</v>
      </c>
      <c r="BE364" s="109">
        <f>IF(N364="základní",J364,0)</f>
        <v>0</v>
      </c>
      <c r="BF364" s="109">
        <f>IF(N364="snížená",J364,0)</f>
        <v>0</v>
      </c>
      <c r="BG364" s="109">
        <f>IF(N364="zákl. přenesená",J364,0)</f>
        <v>0</v>
      </c>
      <c r="BH364" s="109">
        <f>IF(N364="sníž. přenesená",J364,0)</f>
        <v>0</v>
      </c>
      <c r="BI364" s="109">
        <f>IF(N364="nulová",J364,0)</f>
        <v>0</v>
      </c>
      <c r="BJ364" s="16" t="s">
        <v>23</v>
      </c>
      <c r="BK364" s="109">
        <f>ROUND(I364*H364,2)</f>
        <v>0</v>
      </c>
      <c r="BL364" s="16" t="s">
        <v>162</v>
      </c>
      <c r="BM364" s="222" t="s">
        <v>585</v>
      </c>
    </row>
    <row r="365" spans="2:65" s="1" customFormat="1" ht="29.25">
      <c r="B365" s="34"/>
      <c r="C365" s="35"/>
      <c r="D365" s="225" t="s">
        <v>171</v>
      </c>
      <c r="E365" s="35"/>
      <c r="F365" s="235" t="s">
        <v>586</v>
      </c>
      <c r="G365" s="35"/>
      <c r="H365" s="35"/>
      <c r="I365" s="123"/>
      <c r="J365" s="35"/>
      <c r="K365" s="35"/>
      <c r="L365" s="36"/>
      <c r="M365" s="236"/>
      <c r="N365" s="66"/>
      <c r="O365" s="66"/>
      <c r="P365" s="66"/>
      <c r="Q365" s="66"/>
      <c r="R365" s="66"/>
      <c r="S365" s="66"/>
      <c r="T365" s="67"/>
      <c r="AT365" s="16" t="s">
        <v>171</v>
      </c>
      <c r="AU365" s="16" t="s">
        <v>95</v>
      </c>
    </row>
    <row r="366" spans="2:65" s="12" customFormat="1" ht="11.25">
      <c r="B366" s="223"/>
      <c r="C366" s="224"/>
      <c r="D366" s="225" t="s">
        <v>164</v>
      </c>
      <c r="E366" s="226" t="s">
        <v>1</v>
      </c>
      <c r="F366" s="227" t="s">
        <v>184</v>
      </c>
      <c r="G366" s="224"/>
      <c r="H366" s="228">
        <v>5</v>
      </c>
      <c r="I366" s="229"/>
      <c r="J366" s="224"/>
      <c r="K366" s="224"/>
      <c r="L366" s="230"/>
      <c r="M366" s="231"/>
      <c r="N366" s="232"/>
      <c r="O366" s="232"/>
      <c r="P366" s="232"/>
      <c r="Q366" s="232"/>
      <c r="R366" s="232"/>
      <c r="S366" s="232"/>
      <c r="T366" s="233"/>
      <c r="AT366" s="234" t="s">
        <v>164</v>
      </c>
      <c r="AU366" s="234" t="s">
        <v>95</v>
      </c>
      <c r="AV366" s="12" t="s">
        <v>95</v>
      </c>
      <c r="AW366" s="12" t="s">
        <v>40</v>
      </c>
      <c r="AX366" s="12" t="s">
        <v>23</v>
      </c>
      <c r="AY366" s="234" t="s">
        <v>156</v>
      </c>
    </row>
    <row r="367" spans="2:65" s="11" customFormat="1" ht="22.9" customHeight="1">
      <c r="B367" s="195"/>
      <c r="C367" s="196"/>
      <c r="D367" s="197" t="s">
        <v>86</v>
      </c>
      <c r="E367" s="209" t="s">
        <v>209</v>
      </c>
      <c r="F367" s="209" t="s">
        <v>587</v>
      </c>
      <c r="G367" s="196"/>
      <c r="H367" s="196"/>
      <c r="I367" s="199"/>
      <c r="J367" s="210">
        <f>BK367</f>
        <v>0</v>
      </c>
      <c r="K367" s="196"/>
      <c r="L367" s="201"/>
      <c r="M367" s="202"/>
      <c r="N367" s="203"/>
      <c r="O367" s="203"/>
      <c r="P367" s="204">
        <f>SUM(P368:P390)</f>
        <v>0</v>
      </c>
      <c r="Q367" s="203"/>
      <c r="R367" s="204">
        <f>SUM(R368:R390)</f>
        <v>0.81148265999999991</v>
      </c>
      <c r="S367" s="203"/>
      <c r="T367" s="205">
        <f>SUM(T368:T390)</f>
        <v>18.191420000000001</v>
      </c>
      <c r="AR367" s="206" t="s">
        <v>23</v>
      </c>
      <c r="AT367" s="207" t="s">
        <v>86</v>
      </c>
      <c r="AU367" s="207" t="s">
        <v>23</v>
      </c>
      <c r="AY367" s="206" t="s">
        <v>156</v>
      </c>
      <c r="BK367" s="208">
        <f>SUM(BK368:BK390)</f>
        <v>0</v>
      </c>
    </row>
    <row r="368" spans="2:65" s="1" customFormat="1" ht="24" customHeight="1">
      <c r="B368" s="34"/>
      <c r="C368" s="211" t="s">
        <v>588</v>
      </c>
      <c r="D368" s="211" t="s">
        <v>158</v>
      </c>
      <c r="E368" s="212" t="s">
        <v>589</v>
      </c>
      <c r="F368" s="213" t="s">
        <v>590</v>
      </c>
      <c r="G368" s="214" t="s">
        <v>193</v>
      </c>
      <c r="H368" s="215">
        <v>2.5619999999999998</v>
      </c>
      <c r="I368" s="216"/>
      <c r="J368" s="217">
        <f>ROUND(I368*H368,2)</f>
        <v>0</v>
      </c>
      <c r="K368" s="213" t="s">
        <v>169</v>
      </c>
      <c r="L368" s="36"/>
      <c r="M368" s="218" t="s">
        <v>1</v>
      </c>
      <c r="N368" s="219" t="s">
        <v>52</v>
      </c>
      <c r="O368" s="66"/>
      <c r="P368" s="220">
        <f>O368*H368</f>
        <v>0</v>
      </c>
      <c r="Q368" s="220">
        <v>6.3000000000000003E-4</v>
      </c>
      <c r="R368" s="220">
        <f>Q368*H368</f>
        <v>1.6140600000000001E-3</v>
      </c>
      <c r="S368" s="220">
        <v>0</v>
      </c>
      <c r="T368" s="221">
        <f>S368*H368</f>
        <v>0</v>
      </c>
      <c r="AR368" s="222" t="s">
        <v>162</v>
      </c>
      <c r="AT368" s="222" t="s">
        <v>158</v>
      </c>
      <c r="AU368" s="222" t="s">
        <v>95</v>
      </c>
      <c r="AY368" s="16" t="s">
        <v>156</v>
      </c>
      <c r="BE368" s="109">
        <f>IF(N368="základní",J368,0)</f>
        <v>0</v>
      </c>
      <c r="BF368" s="109">
        <f>IF(N368="snížená",J368,0)</f>
        <v>0</v>
      </c>
      <c r="BG368" s="109">
        <f>IF(N368="zákl. přenesená",J368,0)</f>
        <v>0</v>
      </c>
      <c r="BH368" s="109">
        <f>IF(N368="sníž. přenesená",J368,0)</f>
        <v>0</v>
      </c>
      <c r="BI368" s="109">
        <f>IF(N368="nulová",J368,0)</f>
        <v>0</v>
      </c>
      <c r="BJ368" s="16" t="s">
        <v>23</v>
      </c>
      <c r="BK368" s="109">
        <f>ROUND(I368*H368,2)</f>
        <v>0</v>
      </c>
      <c r="BL368" s="16" t="s">
        <v>162</v>
      </c>
      <c r="BM368" s="222" t="s">
        <v>591</v>
      </c>
    </row>
    <row r="369" spans="2:65" s="1" customFormat="1" ht="19.5">
      <c r="B369" s="34"/>
      <c r="C369" s="35"/>
      <c r="D369" s="225" t="s">
        <v>171</v>
      </c>
      <c r="E369" s="35"/>
      <c r="F369" s="235" t="s">
        <v>592</v>
      </c>
      <c r="G369" s="35"/>
      <c r="H369" s="35"/>
      <c r="I369" s="123"/>
      <c r="J369" s="35"/>
      <c r="K369" s="35"/>
      <c r="L369" s="36"/>
      <c r="M369" s="236"/>
      <c r="N369" s="66"/>
      <c r="O369" s="66"/>
      <c r="P369" s="66"/>
      <c r="Q369" s="66"/>
      <c r="R369" s="66"/>
      <c r="S369" s="66"/>
      <c r="T369" s="67"/>
      <c r="AT369" s="16" t="s">
        <v>171</v>
      </c>
      <c r="AU369" s="16" t="s">
        <v>95</v>
      </c>
    </row>
    <row r="370" spans="2:65" s="12" customFormat="1" ht="11.25">
      <c r="B370" s="223"/>
      <c r="C370" s="224"/>
      <c r="D370" s="225" t="s">
        <v>164</v>
      </c>
      <c r="E370" s="226" t="s">
        <v>1</v>
      </c>
      <c r="F370" s="227" t="s">
        <v>593</v>
      </c>
      <c r="G370" s="224"/>
      <c r="H370" s="228">
        <v>2.5619999999999998</v>
      </c>
      <c r="I370" s="229"/>
      <c r="J370" s="224"/>
      <c r="K370" s="224"/>
      <c r="L370" s="230"/>
      <c r="M370" s="231"/>
      <c r="N370" s="232"/>
      <c r="O370" s="232"/>
      <c r="P370" s="232"/>
      <c r="Q370" s="232"/>
      <c r="R370" s="232"/>
      <c r="S370" s="232"/>
      <c r="T370" s="233"/>
      <c r="AT370" s="234" t="s">
        <v>164</v>
      </c>
      <c r="AU370" s="234" t="s">
        <v>95</v>
      </c>
      <c r="AV370" s="12" t="s">
        <v>95</v>
      </c>
      <c r="AW370" s="12" t="s">
        <v>40</v>
      </c>
      <c r="AX370" s="12" t="s">
        <v>23</v>
      </c>
      <c r="AY370" s="234" t="s">
        <v>156</v>
      </c>
    </row>
    <row r="371" spans="2:65" s="1" customFormat="1" ht="24" customHeight="1">
      <c r="B371" s="34"/>
      <c r="C371" s="211" t="s">
        <v>594</v>
      </c>
      <c r="D371" s="211" t="s">
        <v>158</v>
      </c>
      <c r="E371" s="212" t="s">
        <v>595</v>
      </c>
      <c r="F371" s="213" t="s">
        <v>596</v>
      </c>
      <c r="G371" s="214" t="s">
        <v>229</v>
      </c>
      <c r="H371" s="215">
        <v>7.32</v>
      </c>
      <c r="I371" s="216"/>
      <c r="J371" s="217">
        <f>ROUND(I371*H371,2)</f>
        <v>0</v>
      </c>
      <c r="K371" s="213" t="s">
        <v>169</v>
      </c>
      <c r="L371" s="36"/>
      <c r="M371" s="218" t="s">
        <v>1</v>
      </c>
      <c r="N371" s="219" t="s">
        <v>52</v>
      </c>
      <c r="O371" s="66"/>
      <c r="P371" s="220">
        <f>O371*H371</f>
        <v>0</v>
      </c>
      <c r="Q371" s="220">
        <v>1.8000000000000001E-4</v>
      </c>
      <c r="R371" s="220">
        <f>Q371*H371</f>
        <v>1.3176000000000002E-3</v>
      </c>
      <c r="S371" s="220">
        <v>0</v>
      </c>
      <c r="T371" s="221">
        <f>S371*H371</f>
        <v>0</v>
      </c>
      <c r="AR371" s="222" t="s">
        <v>162</v>
      </c>
      <c r="AT371" s="222" t="s">
        <v>158</v>
      </c>
      <c r="AU371" s="222" t="s">
        <v>95</v>
      </c>
      <c r="AY371" s="16" t="s">
        <v>156</v>
      </c>
      <c r="BE371" s="109">
        <f>IF(N371="základní",J371,0)</f>
        <v>0</v>
      </c>
      <c r="BF371" s="109">
        <f>IF(N371="snížená",J371,0)</f>
        <v>0</v>
      </c>
      <c r="BG371" s="109">
        <f>IF(N371="zákl. přenesená",J371,0)</f>
        <v>0</v>
      </c>
      <c r="BH371" s="109">
        <f>IF(N371="sníž. přenesená",J371,0)</f>
        <v>0</v>
      </c>
      <c r="BI371" s="109">
        <f>IF(N371="nulová",J371,0)</f>
        <v>0</v>
      </c>
      <c r="BJ371" s="16" t="s">
        <v>23</v>
      </c>
      <c r="BK371" s="109">
        <f>ROUND(I371*H371,2)</f>
        <v>0</v>
      </c>
      <c r="BL371" s="16" t="s">
        <v>162</v>
      </c>
      <c r="BM371" s="222" t="s">
        <v>597</v>
      </c>
    </row>
    <row r="372" spans="2:65" s="1" customFormat="1" ht="19.5">
      <c r="B372" s="34"/>
      <c r="C372" s="35"/>
      <c r="D372" s="225" t="s">
        <v>171</v>
      </c>
      <c r="E372" s="35"/>
      <c r="F372" s="235" t="s">
        <v>598</v>
      </c>
      <c r="G372" s="35"/>
      <c r="H372" s="35"/>
      <c r="I372" s="123"/>
      <c r="J372" s="35"/>
      <c r="K372" s="35"/>
      <c r="L372" s="36"/>
      <c r="M372" s="236"/>
      <c r="N372" s="66"/>
      <c r="O372" s="66"/>
      <c r="P372" s="66"/>
      <c r="Q372" s="66"/>
      <c r="R372" s="66"/>
      <c r="S372" s="66"/>
      <c r="T372" s="67"/>
      <c r="AT372" s="16" t="s">
        <v>171</v>
      </c>
      <c r="AU372" s="16" t="s">
        <v>95</v>
      </c>
    </row>
    <row r="373" spans="2:65" s="12" customFormat="1" ht="11.25">
      <c r="B373" s="223"/>
      <c r="C373" s="224"/>
      <c r="D373" s="225" t="s">
        <v>164</v>
      </c>
      <c r="E373" s="226" t="s">
        <v>1</v>
      </c>
      <c r="F373" s="227" t="s">
        <v>599</v>
      </c>
      <c r="G373" s="224"/>
      <c r="H373" s="228">
        <v>7.32</v>
      </c>
      <c r="I373" s="229"/>
      <c r="J373" s="224"/>
      <c r="K373" s="224"/>
      <c r="L373" s="230"/>
      <c r="M373" s="231"/>
      <c r="N373" s="232"/>
      <c r="O373" s="232"/>
      <c r="P373" s="232"/>
      <c r="Q373" s="232"/>
      <c r="R373" s="232"/>
      <c r="S373" s="232"/>
      <c r="T373" s="233"/>
      <c r="AT373" s="234" t="s">
        <v>164</v>
      </c>
      <c r="AU373" s="234" t="s">
        <v>95</v>
      </c>
      <c r="AV373" s="12" t="s">
        <v>95</v>
      </c>
      <c r="AW373" s="12" t="s">
        <v>40</v>
      </c>
      <c r="AX373" s="12" t="s">
        <v>23</v>
      </c>
      <c r="AY373" s="234" t="s">
        <v>156</v>
      </c>
    </row>
    <row r="374" spans="2:65" s="1" customFormat="1" ht="16.5" customHeight="1">
      <c r="B374" s="34"/>
      <c r="C374" s="211" t="s">
        <v>600</v>
      </c>
      <c r="D374" s="211" t="s">
        <v>158</v>
      </c>
      <c r="E374" s="212" t="s">
        <v>601</v>
      </c>
      <c r="F374" s="213" t="s">
        <v>602</v>
      </c>
      <c r="G374" s="214" t="s">
        <v>161</v>
      </c>
      <c r="H374" s="215">
        <v>4.6079999999999997</v>
      </c>
      <c r="I374" s="216"/>
      <c r="J374" s="217">
        <f>ROUND(I374*H374,2)</f>
        <v>0</v>
      </c>
      <c r="K374" s="213" t="s">
        <v>169</v>
      </c>
      <c r="L374" s="36"/>
      <c r="M374" s="218" t="s">
        <v>1</v>
      </c>
      <c r="N374" s="219" t="s">
        <v>52</v>
      </c>
      <c r="O374" s="66"/>
      <c r="P374" s="220">
        <f>O374*H374</f>
        <v>0</v>
      </c>
      <c r="Q374" s="220">
        <v>0.12</v>
      </c>
      <c r="R374" s="220">
        <f>Q374*H374</f>
        <v>0.5529599999999999</v>
      </c>
      <c r="S374" s="220">
        <v>2.2000000000000002</v>
      </c>
      <c r="T374" s="221">
        <f>S374*H374</f>
        <v>10.137600000000001</v>
      </c>
      <c r="AR374" s="222" t="s">
        <v>162</v>
      </c>
      <c r="AT374" s="222" t="s">
        <v>158</v>
      </c>
      <c r="AU374" s="222" t="s">
        <v>95</v>
      </c>
      <c r="AY374" s="16" t="s">
        <v>156</v>
      </c>
      <c r="BE374" s="109">
        <f>IF(N374="základní",J374,0)</f>
        <v>0</v>
      </c>
      <c r="BF374" s="109">
        <f>IF(N374="snížená",J374,0)</f>
        <v>0</v>
      </c>
      <c r="BG374" s="109">
        <f>IF(N374="zákl. přenesená",J374,0)</f>
        <v>0</v>
      </c>
      <c r="BH374" s="109">
        <f>IF(N374="sníž. přenesená",J374,0)</f>
        <v>0</v>
      </c>
      <c r="BI374" s="109">
        <f>IF(N374="nulová",J374,0)</f>
        <v>0</v>
      </c>
      <c r="BJ374" s="16" t="s">
        <v>23</v>
      </c>
      <c r="BK374" s="109">
        <f>ROUND(I374*H374,2)</f>
        <v>0</v>
      </c>
      <c r="BL374" s="16" t="s">
        <v>162</v>
      </c>
      <c r="BM374" s="222" t="s">
        <v>603</v>
      </c>
    </row>
    <row r="375" spans="2:65" s="1" customFormat="1" ht="11.25">
      <c r="B375" s="34"/>
      <c r="C375" s="35"/>
      <c r="D375" s="225" t="s">
        <v>171</v>
      </c>
      <c r="E375" s="35"/>
      <c r="F375" s="235" t="s">
        <v>604</v>
      </c>
      <c r="G375" s="35"/>
      <c r="H375" s="35"/>
      <c r="I375" s="123"/>
      <c r="J375" s="35"/>
      <c r="K375" s="35"/>
      <c r="L375" s="36"/>
      <c r="M375" s="236"/>
      <c r="N375" s="66"/>
      <c r="O375" s="66"/>
      <c r="P375" s="66"/>
      <c r="Q375" s="66"/>
      <c r="R375" s="66"/>
      <c r="S375" s="66"/>
      <c r="T375" s="67"/>
      <c r="AT375" s="16" t="s">
        <v>171</v>
      </c>
      <c r="AU375" s="16" t="s">
        <v>95</v>
      </c>
    </row>
    <row r="376" spans="2:65" s="12" customFormat="1" ht="11.25">
      <c r="B376" s="223"/>
      <c r="C376" s="224"/>
      <c r="D376" s="225" t="s">
        <v>164</v>
      </c>
      <c r="E376" s="226" t="s">
        <v>1</v>
      </c>
      <c r="F376" s="227" t="s">
        <v>605</v>
      </c>
      <c r="G376" s="224"/>
      <c r="H376" s="228">
        <v>4.6079999999999997</v>
      </c>
      <c r="I376" s="229"/>
      <c r="J376" s="224"/>
      <c r="K376" s="224"/>
      <c r="L376" s="230"/>
      <c r="M376" s="231"/>
      <c r="N376" s="232"/>
      <c r="O376" s="232"/>
      <c r="P376" s="232"/>
      <c r="Q376" s="232"/>
      <c r="R376" s="232"/>
      <c r="S376" s="232"/>
      <c r="T376" s="233"/>
      <c r="AT376" s="234" t="s">
        <v>164</v>
      </c>
      <c r="AU376" s="234" t="s">
        <v>95</v>
      </c>
      <c r="AV376" s="12" t="s">
        <v>95</v>
      </c>
      <c r="AW376" s="12" t="s">
        <v>40</v>
      </c>
      <c r="AX376" s="12" t="s">
        <v>23</v>
      </c>
      <c r="AY376" s="234" t="s">
        <v>156</v>
      </c>
    </row>
    <row r="377" spans="2:65" s="1" customFormat="1" ht="16.5" customHeight="1">
      <c r="B377" s="34"/>
      <c r="C377" s="211" t="s">
        <v>606</v>
      </c>
      <c r="D377" s="211" t="s">
        <v>158</v>
      </c>
      <c r="E377" s="212" t="s">
        <v>607</v>
      </c>
      <c r="F377" s="213" t="s">
        <v>608</v>
      </c>
      <c r="G377" s="214" t="s">
        <v>161</v>
      </c>
      <c r="H377" s="215">
        <v>2.1</v>
      </c>
      <c r="I377" s="216"/>
      <c r="J377" s="217">
        <f>ROUND(I377*H377,2)</f>
        <v>0</v>
      </c>
      <c r="K377" s="213" t="s">
        <v>169</v>
      </c>
      <c r="L377" s="36"/>
      <c r="M377" s="218" t="s">
        <v>1</v>
      </c>
      <c r="N377" s="219" t="s">
        <v>52</v>
      </c>
      <c r="O377" s="66"/>
      <c r="P377" s="220">
        <f>O377*H377</f>
        <v>0</v>
      </c>
      <c r="Q377" s="220">
        <v>0.12171</v>
      </c>
      <c r="R377" s="220">
        <f>Q377*H377</f>
        <v>0.25559100000000001</v>
      </c>
      <c r="S377" s="220">
        <v>2.4</v>
      </c>
      <c r="T377" s="221">
        <f>S377*H377</f>
        <v>5.04</v>
      </c>
      <c r="AR377" s="222" t="s">
        <v>162</v>
      </c>
      <c r="AT377" s="222" t="s">
        <v>158</v>
      </c>
      <c r="AU377" s="222" t="s">
        <v>95</v>
      </c>
      <c r="AY377" s="16" t="s">
        <v>156</v>
      </c>
      <c r="BE377" s="109">
        <f>IF(N377="základní",J377,0)</f>
        <v>0</v>
      </c>
      <c r="BF377" s="109">
        <f>IF(N377="snížená",J377,0)</f>
        <v>0</v>
      </c>
      <c r="BG377" s="109">
        <f>IF(N377="zákl. přenesená",J377,0)</f>
        <v>0</v>
      </c>
      <c r="BH377" s="109">
        <f>IF(N377="sníž. přenesená",J377,0)</f>
        <v>0</v>
      </c>
      <c r="BI377" s="109">
        <f>IF(N377="nulová",J377,0)</f>
        <v>0</v>
      </c>
      <c r="BJ377" s="16" t="s">
        <v>23</v>
      </c>
      <c r="BK377" s="109">
        <f>ROUND(I377*H377,2)</f>
        <v>0</v>
      </c>
      <c r="BL377" s="16" t="s">
        <v>162</v>
      </c>
      <c r="BM377" s="222" t="s">
        <v>609</v>
      </c>
    </row>
    <row r="378" spans="2:65" s="1" customFormat="1" ht="19.5">
      <c r="B378" s="34"/>
      <c r="C378" s="35"/>
      <c r="D378" s="225" t="s">
        <v>171</v>
      </c>
      <c r="E378" s="35"/>
      <c r="F378" s="235" t="s">
        <v>610</v>
      </c>
      <c r="G378" s="35"/>
      <c r="H378" s="35"/>
      <c r="I378" s="123"/>
      <c r="J378" s="35"/>
      <c r="K378" s="35"/>
      <c r="L378" s="36"/>
      <c r="M378" s="236"/>
      <c r="N378" s="66"/>
      <c r="O378" s="66"/>
      <c r="P378" s="66"/>
      <c r="Q378" s="66"/>
      <c r="R378" s="66"/>
      <c r="S378" s="66"/>
      <c r="T378" s="67"/>
      <c r="AT378" s="16" t="s">
        <v>171</v>
      </c>
      <c r="AU378" s="16" t="s">
        <v>95</v>
      </c>
    </row>
    <row r="379" spans="2:65" s="12" customFormat="1" ht="11.25">
      <c r="B379" s="223"/>
      <c r="C379" s="224"/>
      <c r="D379" s="225" t="s">
        <v>164</v>
      </c>
      <c r="E379" s="226" t="s">
        <v>1</v>
      </c>
      <c r="F379" s="227" t="s">
        <v>611</v>
      </c>
      <c r="G379" s="224"/>
      <c r="H379" s="228">
        <v>2.1</v>
      </c>
      <c r="I379" s="229"/>
      <c r="J379" s="224"/>
      <c r="K379" s="224"/>
      <c r="L379" s="230"/>
      <c r="M379" s="231"/>
      <c r="N379" s="232"/>
      <c r="O379" s="232"/>
      <c r="P379" s="232"/>
      <c r="Q379" s="232"/>
      <c r="R379" s="232"/>
      <c r="S379" s="232"/>
      <c r="T379" s="233"/>
      <c r="AT379" s="234" t="s">
        <v>164</v>
      </c>
      <c r="AU379" s="234" t="s">
        <v>95</v>
      </c>
      <c r="AV379" s="12" t="s">
        <v>95</v>
      </c>
      <c r="AW379" s="12" t="s">
        <v>40</v>
      </c>
      <c r="AX379" s="12" t="s">
        <v>23</v>
      </c>
      <c r="AY379" s="234" t="s">
        <v>156</v>
      </c>
    </row>
    <row r="380" spans="2:65" s="1" customFormat="1" ht="24" customHeight="1">
      <c r="B380" s="34"/>
      <c r="C380" s="211" t="s">
        <v>612</v>
      </c>
      <c r="D380" s="211" t="s">
        <v>158</v>
      </c>
      <c r="E380" s="212" t="s">
        <v>613</v>
      </c>
      <c r="F380" s="213" t="s">
        <v>614</v>
      </c>
      <c r="G380" s="214" t="s">
        <v>388</v>
      </c>
      <c r="H380" s="215">
        <v>833.98</v>
      </c>
      <c r="I380" s="216"/>
      <c r="J380" s="217">
        <f>ROUND(I380*H380,2)</f>
        <v>0</v>
      </c>
      <c r="K380" s="213" t="s">
        <v>169</v>
      </c>
      <c r="L380" s="36"/>
      <c r="M380" s="218" t="s">
        <v>1</v>
      </c>
      <c r="N380" s="219" t="s">
        <v>52</v>
      </c>
      <c r="O380" s="66"/>
      <c r="P380" s="220">
        <f>O380*H380</f>
        <v>0</v>
      </c>
      <c r="Q380" s="220">
        <v>0</v>
      </c>
      <c r="R380" s="220">
        <f>Q380*H380</f>
        <v>0</v>
      </c>
      <c r="S380" s="220">
        <v>1E-3</v>
      </c>
      <c r="T380" s="221">
        <f>S380*H380</f>
        <v>0.83398000000000005</v>
      </c>
      <c r="AR380" s="222" t="s">
        <v>162</v>
      </c>
      <c r="AT380" s="222" t="s">
        <v>158</v>
      </c>
      <c r="AU380" s="222" t="s">
        <v>95</v>
      </c>
      <c r="AY380" s="16" t="s">
        <v>156</v>
      </c>
      <c r="BE380" s="109">
        <f>IF(N380="základní",J380,0)</f>
        <v>0</v>
      </c>
      <c r="BF380" s="109">
        <f>IF(N380="snížená",J380,0)</f>
        <v>0</v>
      </c>
      <c r="BG380" s="109">
        <f>IF(N380="zákl. přenesená",J380,0)</f>
        <v>0</v>
      </c>
      <c r="BH380" s="109">
        <f>IF(N380="sníž. přenesená",J380,0)</f>
        <v>0</v>
      </c>
      <c r="BI380" s="109">
        <f>IF(N380="nulová",J380,0)</f>
        <v>0</v>
      </c>
      <c r="BJ380" s="16" t="s">
        <v>23</v>
      </c>
      <c r="BK380" s="109">
        <f>ROUND(I380*H380,2)</f>
        <v>0</v>
      </c>
      <c r="BL380" s="16" t="s">
        <v>162</v>
      </c>
      <c r="BM380" s="222" t="s">
        <v>615</v>
      </c>
    </row>
    <row r="381" spans="2:65" s="1" customFormat="1" ht="48.75">
      <c r="B381" s="34"/>
      <c r="C381" s="35"/>
      <c r="D381" s="225" t="s">
        <v>171</v>
      </c>
      <c r="E381" s="35"/>
      <c r="F381" s="235" t="s">
        <v>616</v>
      </c>
      <c r="G381" s="35"/>
      <c r="H381" s="35"/>
      <c r="I381" s="123"/>
      <c r="J381" s="35"/>
      <c r="K381" s="35"/>
      <c r="L381" s="36"/>
      <c r="M381" s="236"/>
      <c r="N381" s="66"/>
      <c r="O381" s="66"/>
      <c r="P381" s="66"/>
      <c r="Q381" s="66"/>
      <c r="R381" s="66"/>
      <c r="S381" s="66"/>
      <c r="T381" s="67"/>
      <c r="AT381" s="16" t="s">
        <v>171</v>
      </c>
      <c r="AU381" s="16" t="s">
        <v>95</v>
      </c>
    </row>
    <row r="382" spans="2:65" s="12" customFormat="1" ht="11.25">
      <c r="B382" s="223"/>
      <c r="C382" s="224"/>
      <c r="D382" s="225" t="s">
        <v>164</v>
      </c>
      <c r="E382" s="226" t="s">
        <v>1</v>
      </c>
      <c r="F382" s="227" t="s">
        <v>617</v>
      </c>
      <c r="G382" s="224"/>
      <c r="H382" s="228">
        <v>580.58000000000004</v>
      </c>
      <c r="I382" s="229"/>
      <c r="J382" s="224"/>
      <c r="K382" s="224"/>
      <c r="L382" s="230"/>
      <c r="M382" s="231"/>
      <c r="N382" s="232"/>
      <c r="O382" s="232"/>
      <c r="P382" s="232"/>
      <c r="Q382" s="232"/>
      <c r="R382" s="232"/>
      <c r="S382" s="232"/>
      <c r="T382" s="233"/>
      <c r="AT382" s="234" t="s">
        <v>164</v>
      </c>
      <c r="AU382" s="234" t="s">
        <v>95</v>
      </c>
      <c r="AV382" s="12" t="s">
        <v>95</v>
      </c>
      <c r="AW382" s="12" t="s">
        <v>40</v>
      </c>
      <c r="AX382" s="12" t="s">
        <v>87</v>
      </c>
      <c r="AY382" s="234" t="s">
        <v>156</v>
      </c>
    </row>
    <row r="383" spans="2:65" s="12" customFormat="1" ht="11.25">
      <c r="B383" s="223"/>
      <c r="C383" s="224"/>
      <c r="D383" s="225" t="s">
        <v>164</v>
      </c>
      <c r="E383" s="226" t="s">
        <v>1</v>
      </c>
      <c r="F383" s="227" t="s">
        <v>618</v>
      </c>
      <c r="G383" s="224"/>
      <c r="H383" s="228">
        <v>253.4</v>
      </c>
      <c r="I383" s="229"/>
      <c r="J383" s="224"/>
      <c r="K383" s="224"/>
      <c r="L383" s="230"/>
      <c r="M383" s="231"/>
      <c r="N383" s="232"/>
      <c r="O383" s="232"/>
      <c r="P383" s="232"/>
      <c r="Q383" s="232"/>
      <c r="R383" s="232"/>
      <c r="S383" s="232"/>
      <c r="T383" s="233"/>
      <c r="AT383" s="234" t="s">
        <v>164</v>
      </c>
      <c r="AU383" s="234" t="s">
        <v>95</v>
      </c>
      <c r="AV383" s="12" t="s">
        <v>95</v>
      </c>
      <c r="AW383" s="12" t="s">
        <v>40</v>
      </c>
      <c r="AX383" s="12" t="s">
        <v>87</v>
      </c>
      <c r="AY383" s="234" t="s">
        <v>156</v>
      </c>
    </row>
    <row r="384" spans="2:65" s="13" customFormat="1" ht="11.25">
      <c r="B384" s="237"/>
      <c r="C384" s="238"/>
      <c r="D384" s="225" t="s">
        <v>164</v>
      </c>
      <c r="E384" s="239" t="s">
        <v>1</v>
      </c>
      <c r="F384" s="240" t="s">
        <v>260</v>
      </c>
      <c r="G384" s="238"/>
      <c r="H384" s="241">
        <v>833.98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AT384" s="247" t="s">
        <v>164</v>
      </c>
      <c r="AU384" s="247" t="s">
        <v>95</v>
      </c>
      <c r="AV384" s="13" t="s">
        <v>162</v>
      </c>
      <c r="AW384" s="13" t="s">
        <v>40</v>
      </c>
      <c r="AX384" s="13" t="s">
        <v>23</v>
      </c>
      <c r="AY384" s="247" t="s">
        <v>156</v>
      </c>
    </row>
    <row r="385" spans="2:65" s="1" customFormat="1" ht="24" customHeight="1">
      <c r="B385" s="34"/>
      <c r="C385" s="211" t="s">
        <v>619</v>
      </c>
      <c r="D385" s="211" t="s">
        <v>158</v>
      </c>
      <c r="E385" s="212" t="s">
        <v>620</v>
      </c>
      <c r="F385" s="213" t="s">
        <v>621</v>
      </c>
      <c r="G385" s="214" t="s">
        <v>229</v>
      </c>
      <c r="H385" s="215">
        <v>36</v>
      </c>
      <c r="I385" s="216"/>
      <c r="J385" s="217">
        <f>ROUND(I385*H385,2)</f>
        <v>0</v>
      </c>
      <c r="K385" s="213" t="s">
        <v>169</v>
      </c>
      <c r="L385" s="36"/>
      <c r="M385" s="218" t="s">
        <v>1</v>
      </c>
      <c r="N385" s="219" t="s">
        <v>52</v>
      </c>
      <c r="O385" s="66"/>
      <c r="P385" s="220">
        <f>O385*H385</f>
        <v>0</v>
      </c>
      <c r="Q385" s="220">
        <v>0</v>
      </c>
      <c r="R385" s="220">
        <f>Q385*H385</f>
        <v>0</v>
      </c>
      <c r="S385" s="220">
        <v>0.06</v>
      </c>
      <c r="T385" s="221">
        <f>S385*H385</f>
        <v>2.16</v>
      </c>
      <c r="AR385" s="222" t="s">
        <v>162</v>
      </c>
      <c r="AT385" s="222" t="s">
        <v>158</v>
      </c>
      <c r="AU385" s="222" t="s">
        <v>95</v>
      </c>
      <c r="AY385" s="16" t="s">
        <v>156</v>
      </c>
      <c r="BE385" s="109">
        <f>IF(N385="základní",J385,0)</f>
        <v>0</v>
      </c>
      <c r="BF385" s="109">
        <f>IF(N385="snížená",J385,0)</f>
        <v>0</v>
      </c>
      <c r="BG385" s="109">
        <f>IF(N385="zákl. přenesená",J385,0)</f>
        <v>0</v>
      </c>
      <c r="BH385" s="109">
        <f>IF(N385="sníž. přenesená",J385,0)</f>
        <v>0</v>
      </c>
      <c r="BI385" s="109">
        <f>IF(N385="nulová",J385,0)</f>
        <v>0</v>
      </c>
      <c r="BJ385" s="16" t="s">
        <v>23</v>
      </c>
      <c r="BK385" s="109">
        <f>ROUND(I385*H385,2)</f>
        <v>0</v>
      </c>
      <c r="BL385" s="16" t="s">
        <v>162</v>
      </c>
      <c r="BM385" s="222" t="s">
        <v>622</v>
      </c>
    </row>
    <row r="386" spans="2:65" s="1" customFormat="1" ht="29.25">
      <c r="B386" s="34"/>
      <c r="C386" s="35"/>
      <c r="D386" s="225" t="s">
        <v>171</v>
      </c>
      <c r="E386" s="35"/>
      <c r="F386" s="235" t="s">
        <v>623</v>
      </c>
      <c r="G386" s="35"/>
      <c r="H386" s="35"/>
      <c r="I386" s="123"/>
      <c r="J386" s="35"/>
      <c r="K386" s="35"/>
      <c r="L386" s="36"/>
      <c r="M386" s="236"/>
      <c r="N386" s="66"/>
      <c r="O386" s="66"/>
      <c r="P386" s="66"/>
      <c r="Q386" s="66"/>
      <c r="R386" s="66"/>
      <c r="S386" s="66"/>
      <c r="T386" s="67"/>
      <c r="AT386" s="16" t="s">
        <v>171</v>
      </c>
      <c r="AU386" s="16" t="s">
        <v>95</v>
      </c>
    </row>
    <row r="387" spans="2:65" s="12" customFormat="1" ht="11.25">
      <c r="B387" s="223"/>
      <c r="C387" s="224"/>
      <c r="D387" s="225" t="s">
        <v>164</v>
      </c>
      <c r="E387" s="226" t="s">
        <v>1</v>
      </c>
      <c r="F387" s="227" t="s">
        <v>624</v>
      </c>
      <c r="G387" s="224"/>
      <c r="H387" s="228">
        <v>36</v>
      </c>
      <c r="I387" s="229"/>
      <c r="J387" s="224"/>
      <c r="K387" s="224"/>
      <c r="L387" s="230"/>
      <c r="M387" s="231"/>
      <c r="N387" s="232"/>
      <c r="O387" s="232"/>
      <c r="P387" s="232"/>
      <c r="Q387" s="232"/>
      <c r="R387" s="232"/>
      <c r="S387" s="232"/>
      <c r="T387" s="233"/>
      <c r="AT387" s="234" t="s">
        <v>164</v>
      </c>
      <c r="AU387" s="234" t="s">
        <v>95</v>
      </c>
      <c r="AV387" s="12" t="s">
        <v>95</v>
      </c>
      <c r="AW387" s="12" t="s">
        <v>40</v>
      </c>
      <c r="AX387" s="12" t="s">
        <v>23</v>
      </c>
      <c r="AY387" s="234" t="s">
        <v>156</v>
      </c>
    </row>
    <row r="388" spans="2:65" s="1" customFormat="1" ht="24" customHeight="1">
      <c r="B388" s="34"/>
      <c r="C388" s="211" t="s">
        <v>625</v>
      </c>
      <c r="D388" s="211" t="s">
        <v>158</v>
      </c>
      <c r="E388" s="212" t="s">
        <v>626</v>
      </c>
      <c r="F388" s="213" t="s">
        <v>627</v>
      </c>
      <c r="G388" s="214" t="s">
        <v>229</v>
      </c>
      <c r="H388" s="215">
        <v>8</v>
      </c>
      <c r="I388" s="216"/>
      <c r="J388" s="217">
        <f>ROUND(I388*H388,2)</f>
        <v>0</v>
      </c>
      <c r="K388" s="213" t="s">
        <v>169</v>
      </c>
      <c r="L388" s="36"/>
      <c r="M388" s="218" t="s">
        <v>1</v>
      </c>
      <c r="N388" s="219" t="s">
        <v>52</v>
      </c>
      <c r="O388" s="66"/>
      <c r="P388" s="220">
        <f>O388*H388</f>
        <v>0</v>
      </c>
      <c r="Q388" s="220">
        <v>0</v>
      </c>
      <c r="R388" s="220">
        <f>Q388*H388</f>
        <v>0</v>
      </c>
      <c r="S388" s="220">
        <v>2.48E-3</v>
      </c>
      <c r="T388" s="221">
        <f>S388*H388</f>
        <v>1.984E-2</v>
      </c>
      <c r="AR388" s="222" t="s">
        <v>162</v>
      </c>
      <c r="AT388" s="222" t="s">
        <v>158</v>
      </c>
      <c r="AU388" s="222" t="s">
        <v>95</v>
      </c>
      <c r="AY388" s="16" t="s">
        <v>156</v>
      </c>
      <c r="BE388" s="109">
        <f>IF(N388="základní",J388,0)</f>
        <v>0</v>
      </c>
      <c r="BF388" s="109">
        <f>IF(N388="snížená",J388,0)</f>
        <v>0</v>
      </c>
      <c r="BG388" s="109">
        <f>IF(N388="zákl. přenesená",J388,0)</f>
        <v>0</v>
      </c>
      <c r="BH388" s="109">
        <f>IF(N388="sníž. přenesená",J388,0)</f>
        <v>0</v>
      </c>
      <c r="BI388" s="109">
        <f>IF(N388="nulová",J388,0)</f>
        <v>0</v>
      </c>
      <c r="BJ388" s="16" t="s">
        <v>23</v>
      </c>
      <c r="BK388" s="109">
        <f>ROUND(I388*H388,2)</f>
        <v>0</v>
      </c>
      <c r="BL388" s="16" t="s">
        <v>162</v>
      </c>
      <c r="BM388" s="222" t="s">
        <v>628</v>
      </c>
    </row>
    <row r="389" spans="2:65" s="1" customFormat="1" ht="19.5">
      <c r="B389" s="34"/>
      <c r="C389" s="35"/>
      <c r="D389" s="225" t="s">
        <v>171</v>
      </c>
      <c r="E389" s="35"/>
      <c r="F389" s="235" t="s">
        <v>629</v>
      </c>
      <c r="G389" s="35"/>
      <c r="H389" s="35"/>
      <c r="I389" s="123"/>
      <c r="J389" s="35"/>
      <c r="K389" s="35"/>
      <c r="L389" s="36"/>
      <c r="M389" s="236"/>
      <c r="N389" s="66"/>
      <c r="O389" s="66"/>
      <c r="P389" s="66"/>
      <c r="Q389" s="66"/>
      <c r="R389" s="66"/>
      <c r="S389" s="66"/>
      <c r="T389" s="67"/>
      <c r="AT389" s="16" t="s">
        <v>171</v>
      </c>
      <c r="AU389" s="16" t="s">
        <v>95</v>
      </c>
    </row>
    <row r="390" spans="2:65" s="12" customFormat="1" ht="11.25">
      <c r="B390" s="223"/>
      <c r="C390" s="224"/>
      <c r="D390" s="225" t="s">
        <v>164</v>
      </c>
      <c r="E390" s="226" t="s">
        <v>1</v>
      </c>
      <c r="F390" s="227" t="s">
        <v>630</v>
      </c>
      <c r="G390" s="224"/>
      <c r="H390" s="228">
        <v>8</v>
      </c>
      <c r="I390" s="229"/>
      <c r="J390" s="224"/>
      <c r="K390" s="224"/>
      <c r="L390" s="230"/>
      <c r="M390" s="231"/>
      <c r="N390" s="232"/>
      <c r="O390" s="232"/>
      <c r="P390" s="232"/>
      <c r="Q390" s="232"/>
      <c r="R390" s="232"/>
      <c r="S390" s="232"/>
      <c r="T390" s="233"/>
      <c r="AT390" s="234" t="s">
        <v>164</v>
      </c>
      <c r="AU390" s="234" t="s">
        <v>95</v>
      </c>
      <c r="AV390" s="12" t="s">
        <v>95</v>
      </c>
      <c r="AW390" s="12" t="s">
        <v>40</v>
      </c>
      <c r="AX390" s="12" t="s">
        <v>23</v>
      </c>
      <c r="AY390" s="234" t="s">
        <v>156</v>
      </c>
    </row>
    <row r="391" spans="2:65" s="11" customFormat="1" ht="22.9" customHeight="1">
      <c r="B391" s="195"/>
      <c r="C391" s="196"/>
      <c r="D391" s="197" t="s">
        <v>86</v>
      </c>
      <c r="E391" s="209" t="s">
        <v>631</v>
      </c>
      <c r="F391" s="209" t="s">
        <v>632</v>
      </c>
      <c r="G391" s="196"/>
      <c r="H391" s="196"/>
      <c r="I391" s="199"/>
      <c r="J391" s="210">
        <f>BK391</f>
        <v>0</v>
      </c>
      <c r="K391" s="196"/>
      <c r="L391" s="201"/>
      <c r="M391" s="202"/>
      <c r="N391" s="203"/>
      <c r="O391" s="203"/>
      <c r="P391" s="204">
        <f>SUM(P392:P394)</f>
        <v>0</v>
      </c>
      <c r="Q391" s="203"/>
      <c r="R391" s="204">
        <f>SUM(R392:R394)</f>
        <v>0</v>
      </c>
      <c r="S391" s="203"/>
      <c r="T391" s="205">
        <f>SUM(T392:T394)</f>
        <v>0</v>
      </c>
      <c r="AR391" s="206" t="s">
        <v>23</v>
      </c>
      <c r="AT391" s="207" t="s">
        <v>86</v>
      </c>
      <c r="AU391" s="207" t="s">
        <v>23</v>
      </c>
      <c r="AY391" s="206" t="s">
        <v>156</v>
      </c>
      <c r="BK391" s="208">
        <f>SUM(BK392:BK394)</f>
        <v>0</v>
      </c>
    </row>
    <row r="392" spans="2:65" s="1" customFormat="1" ht="16.5" customHeight="1">
      <c r="B392" s="34"/>
      <c r="C392" s="211" t="s">
        <v>633</v>
      </c>
      <c r="D392" s="211" t="s">
        <v>158</v>
      </c>
      <c r="E392" s="212" t="s">
        <v>634</v>
      </c>
      <c r="F392" s="213" t="s">
        <v>635</v>
      </c>
      <c r="G392" s="214" t="s">
        <v>439</v>
      </c>
      <c r="H392" s="215">
        <v>21.475999999999999</v>
      </c>
      <c r="I392" s="216"/>
      <c r="J392" s="217">
        <f>ROUND(I392*H392,2)</f>
        <v>0</v>
      </c>
      <c r="K392" s="213" t="s">
        <v>1</v>
      </c>
      <c r="L392" s="36"/>
      <c r="M392" s="218" t="s">
        <v>1</v>
      </c>
      <c r="N392" s="219" t="s">
        <v>52</v>
      </c>
      <c r="O392" s="66"/>
      <c r="P392" s="220">
        <f>O392*H392</f>
        <v>0</v>
      </c>
      <c r="Q392" s="220">
        <v>0</v>
      </c>
      <c r="R392" s="220">
        <f>Q392*H392</f>
        <v>0</v>
      </c>
      <c r="S392" s="220">
        <v>0</v>
      </c>
      <c r="T392" s="221">
        <f>S392*H392</f>
        <v>0</v>
      </c>
      <c r="AR392" s="222" t="s">
        <v>162</v>
      </c>
      <c r="AT392" s="222" t="s">
        <v>158</v>
      </c>
      <c r="AU392" s="222" t="s">
        <v>95</v>
      </c>
      <c r="AY392" s="16" t="s">
        <v>156</v>
      </c>
      <c r="BE392" s="109">
        <f>IF(N392="základní",J392,0)</f>
        <v>0</v>
      </c>
      <c r="BF392" s="109">
        <f>IF(N392="snížená",J392,0)</f>
        <v>0</v>
      </c>
      <c r="BG392" s="109">
        <f>IF(N392="zákl. přenesená",J392,0)</f>
        <v>0</v>
      </c>
      <c r="BH392" s="109">
        <f>IF(N392="sníž. přenesená",J392,0)</f>
        <v>0</v>
      </c>
      <c r="BI392" s="109">
        <f>IF(N392="nulová",J392,0)</f>
        <v>0</v>
      </c>
      <c r="BJ392" s="16" t="s">
        <v>23</v>
      </c>
      <c r="BK392" s="109">
        <f>ROUND(I392*H392,2)</f>
        <v>0</v>
      </c>
      <c r="BL392" s="16" t="s">
        <v>162</v>
      </c>
      <c r="BM392" s="222" t="s">
        <v>636</v>
      </c>
    </row>
    <row r="393" spans="2:65" s="1" customFormat="1" ht="19.5">
      <c r="B393" s="34"/>
      <c r="C393" s="35"/>
      <c r="D393" s="225" t="s">
        <v>171</v>
      </c>
      <c r="E393" s="35"/>
      <c r="F393" s="235" t="s">
        <v>330</v>
      </c>
      <c r="G393" s="35"/>
      <c r="H393" s="35"/>
      <c r="I393" s="123"/>
      <c r="J393" s="35"/>
      <c r="K393" s="35"/>
      <c r="L393" s="36"/>
      <c r="M393" s="236"/>
      <c r="N393" s="66"/>
      <c r="O393" s="66"/>
      <c r="P393" s="66"/>
      <c r="Q393" s="66"/>
      <c r="R393" s="66"/>
      <c r="S393" s="66"/>
      <c r="T393" s="67"/>
      <c r="AT393" s="16" t="s">
        <v>171</v>
      </c>
      <c r="AU393" s="16" t="s">
        <v>95</v>
      </c>
    </row>
    <row r="394" spans="2:65" s="12" customFormat="1" ht="11.25">
      <c r="B394" s="223"/>
      <c r="C394" s="224"/>
      <c r="D394" s="225" t="s">
        <v>164</v>
      </c>
      <c r="E394" s="226" t="s">
        <v>1</v>
      </c>
      <c r="F394" s="227" t="s">
        <v>637</v>
      </c>
      <c r="G394" s="224"/>
      <c r="H394" s="228">
        <v>21.475999999999999</v>
      </c>
      <c r="I394" s="229"/>
      <c r="J394" s="224"/>
      <c r="K394" s="224"/>
      <c r="L394" s="230"/>
      <c r="M394" s="231"/>
      <c r="N394" s="232"/>
      <c r="O394" s="232"/>
      <c r="P394" s="232"/>
      <c r="Q394" s="232"/>
      <c r="R394" s="232"/>
      <c r="S394" s="232"/>
      <c r="T394" s="233"/>
      <c r="AT394" s="234" t="s">
        <v>164</v>
      </c>
      <c r="AU394" s="234" t="s">
        <v>95</v>
      </c>
      <c r="AV394" s="12" t="s">
        <v>95</v>
      </c>
      <c r="AW394" s="12" t="s">
        <v>40</v>
      </c>
      <c r="AX394" s="12" t="s">
        <v>23</v>
      </c>
      <c r="AY394" s="234" t="s">
        <v>156</v>
      </c>
    </row>
    <row r="395" spans="2:65" s="11" customFormat="1" ht="22.9" customHeight="1">
      <c r="B395" s="195"/>
      <c r="C395" s="196"/>
      <c r="D395" s="197" t="s">
        <v>86</v>
      </c>
      <c r="E395" s="209" t="s">
        <v>638</v>
      </c>
      <c r="F395" s="209" t="s">
        <v>639</v>
      </c>
      <c r="G395" s="196"/>
      <c r="H395" s="196"/>
      <c r="I395" s="199"/>
      <c r="J395" s="210">
        <f>BK395</f>
        <v>0</v>
      </c>
      <c r="K395" s="196"/>
      <c r="L395" s="201"/>
      <c r="M395" s="202"/>
      <c r="N395" s="203"/>
      <c r="O395" s="203"/>
      <c r="P395" s="204">
        <f>SUM(P396:P397)</f>
        <v>0</v>
      </c>
      <c r="Q395" s="203"/>
      <c r="R395" s="204">
        <f>SUM(R396:R397)</f>
        <v>0</v>
      </c>
      <c r="S395" s="203"/>
      <c r="T395" s="205">
        <f>SUM(T396:T397)</f>
        <v>0</v>
      </c>
      <c r="AR395" s="206" t="s">
        <v>23</v>
      </c>
      <c r="AT395" s="207" t="s">
        <v>86</v>
      </c>
      <c r="AU395" s="207" t="s">
        <v>23</v>
      </c>
      <c r="AY395" s="206" t="s">
        <v>156</v>
      </c>
      <c r="BK395" s="208">
        <f>SUM(BK396:BK397)</f>
        <v>0</v>
      </c>
    </row>
    <row r="396" spans="2:65" s="1" customFormat="1" ht="16.5" customHeight="1">
      <c r="B396" s="34"/>
      <c r="C396" s="211" t="s">
        <v>640</v>
      </c>
      <c r="D396" s="211" t="s">
        <v>158</v>
      </c>
      <c r="E396" s="212" t="s">
        <v>641</v>
      </c>
      <c r="F396" s="213" t="s">
        <v>642</v>
      </c>
      <c r="G396" s="214" t="s">
        <v>439</v>
      </c>
      <c r="H396" s="215">
        <v>155.54400000000001</v>
      </c>
      <c r="I396" s="216"/>
      <c r="J396" s="217">
        <f>ROUND(I396*H396,2)</f>
        <v>0</v>
      </c>
      <c r="K396" s="213" t="s">
        <v>169</v>
      </c>
      <c r="L396" s="36"/>
      <c r="M396" s="218" t="s">
        <v>1</v>
      </c>
      <c r="N396" s="219" t="s">
        <v>52</v>
      </c>
      <c r="O396" s="66"/>
      <c r="P396" s="220">
        <f>O396*H396</f>
        <v>0</v>
      </c>
      <c r="Q396" s="220">
        <v>0</v>
      </c>
      <c r="R396" s="220">
        <f>Q396*H396</f>
        <v>0</v>
      </c>
      <c r="S396" s="220">
        <v>0</v>
      </c>
      <c r="T396" s="221">
        <f>S396*H396</f>
        <v>0</v>
      </c>
      <c r="AR396" s="222" t="s">
        <v>162</v>
      </c>
      <c r="AT396" s="222" t="s">
        <v>158</v>
      </c>
      <c r="AU396" s="222" t="s">
        <v>95</v>
      </c>
      <c r="AY396" s="16" t="s">
        <v>156</v>
      </c>
      <c r="BE396" s="109">
        <f>IF(N396="základní",J396,0)</f>
        <v>0</v>
      </c>
      <c r="BF396" s="109">
        <f>IF(N396="snížená",J396,0)</f>
        <v>0</v>
      </c>
      <c r="BG396" s="109">
        <f>IF(N396="zákl. přenesená",J396,0)</f>
        <v>0</v>
      </c>
      <c r="BH396" s="109">
        <f>IF(N396="sníž. přenesená",J396,0)</f>
        <v>0</v>
      </c>
      <c r="BI396" s="109">
        <f>IF(N396="nulová",J396,0)</f>
        <v>0</v>
      </c>
      <c r="BJ396" s="16" t="s">
        <v>23</v>
      </c>
      <c r="BK396" s="109">
        <f>ROUND(I396*H396,2)</f>
        <v>0</v>
      </c>
      <c r="BL396" s="16" t="s">
        <v>162</v>
      </c>
      <c r="BM396" s="222" t="s">
        <v>643</v>
      </c>
    </row>
    <row r="397" spans="2:65" s="1" customFormat="1" ht="19.5">
      <c r="B397" s="34"/>
      <c r="C397" s="35"/>
      <c r="D397" s="225" t="s">
        <v>171</v>
      </c>
      <c r="E397" s="35"/>
      <c r="F397" s="235" t="s">
        <v>644</v>
      </c>
      <c r="G397" s="35"/>
      <c r="H397" s="35"/>
      <c r="I397" s="123"/>
      <c r="J397" s="35"/>
      <c r="K397" s="35"/>
      <c r="L397" s="36"/>
      <c r="M397" s="236"/>
      <c r="N397" s="66"/>
      <c r="O397" s="66"/>
      <c r="P397" s="66"/>
      <c r="Q397" s="66"/>
      <c r="R397" s="66"/>
      <c r="S397" s="66"/>
      <c r="T397" s="67"/>
      <c r="AT397" s="16" t="s">
        <v>171</v>
      </c>
      <c r="AU397" s="16" t="s">
        <v>95</v>
      </c>
    </row>
    <row r="398" spans="2:65" s="11" customFormat="1" ht="25.9" customHeight="1">
      <c r="B398" s="195"/>
      <c r="C398" s="196"/>
      <c r="D398" s="197" t="s">
        <v>86</v>
      </c>
      <c r="E398" s="198" t="s">
        <v>645</v>
      </c>
      <c r="F398" s="198" t="s">
        <v>646</v>
      </c>
      <c r="G398" s="196"/>
      <c r="H398" s="196"/>
      <c r="I398" s="199"/>
      <c r="J398" s="200">
        <f>BK398</f>
        <v>0</v>
      </c>
      <c r="K398" s="196"/>
      <c r="L398" s="201"/>
      <c r="M398" s="202"/>
      <c r="N398" s="203"/>
      <c r="O398" s="203"/>
      <c r="P398" s="204">
        <f>P399</f>
        <v>0</v>
      </c>
      <c r="Q398" s="203"/>
      <c r="R398" s="204">
        <f>R399</f>
        <v>3.2197799999999999E-2</v>
      </c>
      <c r="S398" s="203"/>
      <c r="T398" s="205">
        <f>T399</f>
        <v>0</v>
      </c>
      <c r="AR398" s="206" t="s">
        <v>95</v>
      </c>
      <c r="AT398" s="207" t="s">
        <v>86</v>
      </c>
      <c r="AU398" s="207" t="s">
        <v>87</v>
      </c>
      <c r="AY398" s="206" t="s">
        <v>156</v>
      </c>
      <c r="BK398" s="208">
        <f>BK399</f>
        <v>0</v>
      </c>
    </row>
    <row r="399" spans="2:65" s="11" customFormat="1" ht="22.9" customHeight="1">
      <c r="B399" s="195"/>
      <c r="C399" s="196"/>
      <c r="D399" s="197" t="s">
        <v>86</v>
      </c>
      <c r="E399" s="209" t="s">
        <v>647</v>
      </c>
      <c r="F399" s="209" t="s">
        <v>648</v>
      </c>
      <c r="G399" s="196"/>
      <c r="H399" s="196"/>
      <c r="I399" s="199"/>
      <c r="J399" s="210">
        <f>BK399</f>
        <v>0</v>
      </c>
      <c r="K399" s="196"/>
      <c r="L399" s="201"/>
      <c r="M399" s="202"/>
      <c r="N399" s="203"/>
      <c r="O399" s="203"/>
      <c r="P399" s="204">
        <f>SUM(P400:P409)</f>
        <v>0</v>
      </c>
      <c r="Q399" s="203"/>
      <c r="R399" s="204">
        <f>SUM(R400:R409)</f>
        <v>3.2197799999999999E-2</v>
      </c>
      <c r="S399" s="203"/>
      <c r="T399" s="205">
        <f>SUM(T400:T409)</f>
        <v>0</v>
      </c>
      <c r="AR399" s="206" t="s">
        <v>95</v>
      </c>
      <c r="AT399" s="207" t="s">
        <v>86</v>
      </c>
      <c r="AU399" s="207" t="s">
        <v>23</v>
      </c>
      <c r="AY399" s="206" t="s">
        <v>156</v>
      </c>
      <c r="BK399" s="208">
        <f>SUM(BK400:BK409)</f>
        <v>0</v>
      </c>
    </row>
    <row r="400" spans="2:65" s="1" customFormat="1" ht="24" customHeight="1">
      <c r="B400" s="34"/>
      <c r="C400" s="211" t="s">
        <v>649</v>
      </c>
      <c r="D400" s="211" t="s">
        <v>158</v>
      </c>
      <c r="E400" s="212" t="s">
        <v>650</v>
      </c>
      <c r="F400" s="213" t="s">
        <v>651</v>
      </c>
      <c r="G400" s="214" t="s">
        <v>193</v>
      </c>
      <c r="H400" s="215">
        <v>45.54</v>
      </c>
      <c r="I400" s="216"/>
      <c r="J400" s="217">
        <f>ROUND(I400*H400,2)</f>
        <v>0</v>
      </c>
      <c r="K400" s="213" t="s">
        <v>652</v>
      </c>
      <c r="L400" s="36"/>
      <c r="M400" s="218" t="s">
        <v>1</v>
      </c>
      <c r="N400" s="219" t="s">
        <v>52</v>
      </c>
      <c r="O400" s="66"/>
      <c r="P400" s="220">
        <f>O400*H400</f>
        <v>0</v>
      </c>
      <c r="Q400" s="220">
        <v>5.6999999999999998E-4</v>
      </c>
      <c r="R400" s="220">
        <f>Q400*H400</f>
        <v>2.59578E-2</v>
      </c>
      <c r="S400" s="220">
        <v>0</v>
      </c>
      <c r="T400" s="221">
        <f>S400*H400</f>
        <v>0</v>
      </c>
      <c r="AR400" s="222" t="s">
        <v>252</v>
      </c>
      <c r="AT400" s="222" t="s">
        <v>158</v>
      </c>
      <c r="AU400" s="222" t="s">
        <v>95</v>
      </c>
      <c r="AY400" s="16" t="s">
        <v>156</v>
      </c>
      <c r="BE400" s="109">
        <f>IF(N400="základní",J400,0)</f>
        <v>0</v>
      </c>
      <c r="BF400" s="109">
        <f>IF(N400="snížená",J400,0)</f>
        <v>0</v>
      </c>
      <c r="BG400" s="109">
        <f>IF(N400="zákl. přenesená",J400,0)</f>
        <v>0</v>
      </c>
      <c r="BH400" s="109">
        <f>IF(N400="sníž. přenesená",J400,0)</f>
        <v>0</v>
      </c>
      <c r="BI400" s="109">
        <f>IF(N400="nulová",J400,0)</f>
        <v>0</v>
      </c>
      <c r="BJ400" s="16" t="s">
        <v>23</v>
      </c>
      <c r="BK400" s="109">
        <f>ROUND(I400*H400,2)</f>
        <v>0</v>
      </c>
      <c r="BL400" s="16" t="s">
        <v>252</v>
      </c>
      <c r="BM400" s="222" t="s">
        <v>653</v>
      </c>
    </row>
    <row r="401" spans="2:65" s="1" customFormat="1" ht="19.5">
      <c r="B401" s="34"/>
      <c r="C401" s="35"/>
      <c r="D401" s="225" t="s">
        <v>171</v>
      </c>
      <c r="E401" s="35"/>
      <c r="F401" s="235" t="s">
        <v>654</v>
      </c>
      <c r="G401" s="35"/>
      <c r="H401" s="35"/>
      <c r="I401" s="123"/>
      <c r="J401" s="35"/>
      <c r="K401" s="35"/>
      <c r="L401" s="36"/>
      <c r="M401" s="236"/>
      <c r="N401" s="66"/>
      <c r="O401" s="66"/>
      <c r="P401" s="66"/>
      <c r="Q401" s="66"/>
      <c r="R401" s="66"/>
      <c r="S401" s="66"/>
      <c r="T401" s="67"/>
      <c r="AT401" s="16" t="s">
        <v>171</v>
      </c>
      <c r="AU401" s="16" t="s">
        <v>95</v>
      </c>
    </row>
    <row r="402" spans="2:65" s="12" customFormat="1" ht="11.25">
      <c r="B402" s="223"/>
      <c r="C402" s="224"/>
      <c r="D402" s="225" t="s">
        <v>164</v>
      </c>
      <c r="E402" s="226" t="s">
        <v>1</v>
      </c>
      <c r="F402" s="227" t="s">
        <v>655</v>
      </c>
      <c r="G402" s="224"/>
      <c r="H402" s="228">
        <v>45.54</v>
      </c>
      <c r="I402" s="229"/>
      <c r="J402" s="224"/>
      <c r="K402" s="224"/>
      <c r="L402" s="230"/>
      <c r="M402" s="231"/>
      <c r="N402" s="232"/>
      <c r="O402" s="232"/>
      <c r="P402" s="232"/>
      <c r="Q402" s="232"/>
      <c r="R402" s="232"/>
      <c r="S402" s="232"/>
      <c r="T402" s="233"/>
      <c r="AT402" s="234" t="s">
        <v>164</v>
      </c>
      <c r="AU402" s="234" t="s">
        <v>95</v>
      </c>
      <c r="AV402" s="12" t="s">
        <v>95</v>
      </c>
      <c r="AW402" s="12" t="s">
        <v>40</v>
      </c>
      <c r="AX402" s="12" t="s">
        <v>23</v>
      </c>
      <c r="AY402" s="234" t="s">
        <v>156</v>
      </c>
    </row>
    <row r="403" spans="2:65" s="1" customFormat="1" ht="24" customHeight="1">
      <c r="B403" s="34"/>
      <c r="C403" s="211" t="s">
        <v>656</v>
      </c>
      <c r="D403" s="211" t="s">
        <v>158</v>
      </c>
      <c r="E403" s="212" t="s">
        <v>657</v>
      </c>
      <c r="F403" s="213" t="s">
        <v>658</v>
      </c>
      <c r="G403" s="214" t="s">
        <v>168</v>
      </c>
      <c r="H403" s="215">
        <v>24</v>
      </c>
      <c r="I403" s="216"/>
      <c r="J403" s="217">
        <f>ROUND(I403*H403,2)</f>
        <v>0</v>
      </c>
      <c r="K403" s="213" t="s">
        <v>169</v>
      </c>
      <c r="L403" s="36"/>
      <c r="M403" s="218" t="s">
        <v>1</v>
      </c>
      <c r="N403" s="219" t="s">
        <v>52</v>
      </c>
      <c r="O403" s="66"/>
      <c r="P403" s="220">
        <f>O403*H403</f>
        <v>0</v>
      </c>
      <c r="Q403" s="220">
        <v>2.5999999999999998E-4</v>
      </c>
      <c r="R403" s="220">
        <f>Q403*H403</f>
        <v>6.239999999999999E-3</v>
      </c>
      <c r="S403" s="220">
        <v>0</v>
      </c>
      <c r="T403" s="221">
        <f>S403*H403</f>
        <v>0</v>
      </c>
      <c r="AR403" s="222" t="s">
        <v>252</v>
      </c>
      <c r="AT403" s="222" t="s">
        <v>158</v>
      </c>
      <c r="AU403" s="222" t="s">
        <v>95</v>
      </c>
      <c r="AY403" s="16" t="s">
        <v>156</v>
      </c>
      <c r="BE403" s="109">
        <f>IF(N403="základní",J403,0)</f>
        <v>0</v>
      </c>
      <c r="BF403" s="109">
        <f>IF(N403="snížená",J403,0)</f>
        <v>0</v>
      </c>
      <c r="BG403" s="109">
        <f>IF(N403="zákl. přenesená",J403,0)</f>
        <v>0</v>
      </c>
      <c r="BH403" s="109">
        <f>IF(N403="sníž. přenesená",J403,0)</f>
        <v>0</v>
      </c>
      <c r="BI403" s="109">
        <f>IF(N403="nulová",J403,0)</f>
        <v>0</v>
      </c>
      <c r="BJ403" s="16" t="s">
        <v>23</v>
      </c>
      <c r="BK403" s="109">
        <f>ROUND(I403*H403,2)</f>
        <v>0</v>
      </c>
      <c r="BL403" s="16" t="s">
        <v>252</v>
      </c>
      <c r="BM403" s="222" t="s">
        <v>659</v>
      </c>
    </row>
    <row r="404" spans="2:65" s="1" customFormat="1" ht="19.5">
      <c r="B404" s="34"/>
      <c r="C404" s="35"/>
      <c r="D404" s="225" t="s">
        <v>171</v>
      </c>
      <c r="E404" s="35"/>
      <c r="F404" s="235" t="s">
        <v>660</v>
      </c>
      <c r="G404" s="35"/>
      <c r="H404" s="35"/>
      <c r="I404" s="123"/>
      <c r="J404" s="35"/>
      <c r="K404" s="35"/>
      <c r="L404" s="36"/>
      <c r="M404" s="236"/>
      <c r="N404" s="66"/>
      <c r="O404" s="66"/>
      <c r="P404" s="66"/>
      <c r="Q404" s="66"/>
      <c r="R404" s="66"/>
      <c r="S404" s="66"/>
      <c r="T404" s="67"/>
      <c r="AT404" s="16" t="s">
        <v>171</v>
      </c>
      <c r="AU404" s="16" t="s">
        <v>95</v>
      </c>
    </row>
    <row r="405" spans="2:65" s="12" customFormat="1" ht="11.25">
      <c r="B405" s="223"/>
      <c r="C405" s="224"/>
      <c r="D405" s="225" t="s">
        <v>164</v>
      </c>
      <c r="E405" s="226" t="s">
        <v>1</v>
      </c>
      <c r="F405" s="227" t="s">
        <v>661</v>
      </c>
      <c r="G405" s="224"/>
      <c r="H405" s="228">
        <v>19</v>
      </c>
      <c r="I405" s="229"/>
      <c r="J405" s="224"/>
      <c r="K405" s="224"/>
      <c r="L405" s="230"/>
      <c r="M405" s="231"/>
      <c r="N405" s="232"/>
      <c r="O405" s="232"/>
      <c r="P405" s="232"/>
      <c r="Q405" s="232"/>
      <c r="R405" s="232"/>
      <c r="S405" s="232"/>
      <c r="T405" s="233"/>
      <c r="AT405" s="234" t="s">
        <v>164</v>
      </c>
      <c r="AU405" s="234" t="s">
        <v>95</v>
      </c>
      <c r="AV405" s="12" t="s">
        <v>95</v>
      </c>
      <c r="AW405" s="12" t="s">
        <v>40</v>
      </c>
      <c r="AX405" s="12" t="s">
        <v>87</v>
      </c>
      <c r="AY405" s="234" t="s">
        <v>156</v>
      </c>
    </row>
    <row r="406" spans="2:65" s="12" customFormat="1" ht="11.25">
      <c r="B406" s="223"/>
      <c r="C406" s="224"/>
      <c r="D406" s="225" t="s">
        <v>164</v>
      </c>
      <c r="E406" s="226" t="s">
        <v>1</v>
      </c>
      <c r="F406" s="227" t="s">
        <v>662</v>
      </c>
      <c r="G406" s="224"/>
      <c r="H406" s="228">
        <v>5</v>
      </c>
      <c r="I406" s="229"/>
      <c r="J406" s="224"/>
      <c r="K406" s="224"/>
      <c r="L406" s="230"/>
      <c r="M406" s="231"/>
      <c r="N406" s="232"/>
      <c r="O406" s="232"/>
      <c r="P406" s="232"/>
      <c r="Q406" s="232"/>
      <c r="R406" s="232"/>
      <c r="S406" s="232"/>
      <c r="T406" s="233"/>
      <c r="AT406" s="234" t="s">
        <v>164</v>
      </c>
      <c r="AU406" s="234" t="s">
        <v>95</v>
      </c>
      <c r="AV406" s="12" t="s">
        <v>95</v>
      </c>
      <c r="AW406" s="12" t="s">
        <v>40</v>
      </c>
      <c r="AX406" s="12" t="s">
        <v>87</v>
      </c>
      <c r="AY406" s="234" t="s">
        <v>156</v>
      </c>
    </row>
    <row r="407" spans="2:65" s="13" customFormat="1" ht="11.25">
      <c r="B407" s="237"/>
      <c r="C407" s="238"/>
      <c r="D407" s="225" t="s">
        <v>164</v>
      </c>
      <c r="E407" s="239" t="s">
        <v>1</v>
      </c>
      <c r="F407" s="240" t="s">
        <v>260</v>
      </c>
      <c r="G407" s="238"/>
      <c r="H407" s="241">
        <v>24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AT407" s="247" t="s">
        <v>164</v>
      </c>
      <c r="AU407" s="247" t="s">
        <v>95</v>
      </c>
      <c r="AV407" s="13" t="s">
        <v>162</v>
      </c>
      <c r="AW407" s="13" t="s">
        <v>40</v>
      </c>
      <c r="AX407" s="13" t="s">
        <v>23</v>
      </c>
      <c r="AY407" s="247" t="s">
        <v>156</v>
      </c>
    </row>
    <row r="408" spans="2:65" s="1" customFormat="1" ht="24" customHeight="1">
      <c r="B408" s="34"/>
      <c r="C408" s="211" t="s">
        <v>663</v>
      </c>
      <c r="D408" s="211" t="s">
        <v>158</v>
      </c>
      <c r="E408" s="212" t="s">
        <v>664</v>
      </c>
      <c r="F408" s="213" t="s">
        <v>665</v>
      </c>
      <c r="G408" s="214" t="s">
        <v>439</v>
      </c>
      <c r="H408" s="215">
        <v>3.2000000000000001E-2</v>
      </c>
      <c r="I408" s="216"/>
      <c r="J408" s="217">
        <f>ROUND(I408*H408,2)</f>
        <v>0</v>
      </c>
      <c r="K408" s="213" t="s">
        <v>169</v>
      </c>
      <c r="L408" s="36"/>
      <c r="M408" s="218" t="s">
        <v>1</v>
      </c>
      <c r="N408" s="219" t="s">
        <v>52</v>
      </c>
      <c r="O408" s="66"/>
      <c r="P408" s="220">
        <f>O408*H408</f>
        <v>0</v>
      </c>
      <c r="Q408" s="220">
        <v>0</v>
      </c>
      <c r="R408" s="220">
        <f>Q408*H408</f>
        <v>0</v>
      </c>
      <c r="S408" s="220">
        <v>0</v>
      </c>
      <c r="T408" s="221">
        <f>S408*H408</f>
        <v>0</v>
      </c>
      <c r="AR408" s="222" t="s">
        <v>252</v>
      </c>
      <c r="AT408" s="222" t="s">
        <v>158</v>
      </c>
      <c r="AU408" s="222" t="s">
        <v>95</v>
      </c>
      <c r="AY408" s="16" t="s">
        <v>156</v>
      </c>
      <c r="BE408" s="109">
        <f>IF(N408="základní",J408,0)</f>
        <v>0</v>
      </c>
      <c r="BF408" s="109">
        <f>IF(N408="snížená",J408,0)</f>
        <v>0</v>
      </c>
      <c r="BG408" s="109">
        <f>IF(N408="zákl. přenesená",J408,0)</f>
        <v>0</v>
      </c>
      <c r="BH408" s="109">
        <f>IF(N408="sníž. přenesená",J408,0)</f>
        <v>0</v>
      </c>
      <c r="BI408" s="109">
        <f>IF(N408="nulová",J408,0)</f>
        <v>0</v>
      </c>
      <c r="BJ408" s="16" t="s">
        <v>23</v>
      </c>
      <c r="BK408" s="109">
        <f>ROUND(I408*H408,2)</f>
        <v>0</v>
      </c>
      <c r="BL408" s="16" t="s">
        <v>252</v>
      </c>
      <c r="BM408" s="222" t="s">
        <v>666</v>
      </c>
    </row>
    <row r="409" spans="2:65" s="1" customFormat="1" ht="29.25">
      <c r="B409" s="34"/>
      <c r="C409" s="35"/>
      <c r="D409" s="225" t="s">
        <v>171</v>
      </c>
      <c r="E409" s="35"/>
      <c r="F409" s="235" t="s">
        <v>667</v>
      </c>
      <c r="G409" s="35"/>
      <c r="H409" s="35"/>
      <c r="I409" s="123"/>
      <c r="J409" s="35"/>
      <c r="K409" s="35"/>
      <c r="L409" s="36"/>
      <c r="M409" s="268"/>
      <c r="N409" s="269"/>
      <c r="O409" s="269"/>
      <c r="P409" s="269"/>
      <c r="Q409" s="269"/>
      <c r="R409" s="269"/>
      <c r="S409" s="269"/>
      <c r="T409" s="270"/>
      <c r="AT409" s="16" t="s">
        <v>171</v>
      </c>
      <c r="AU409" s="16" t="s">
        <v>95</v>
      </c>
    </row>
    <row r="410" spans="2:65" s="1" customFormat="1" ht="6.95" customHeight="1">
      <c r="B410" s="49"/>
      <c r="C410" s="50"/>
      <c r="D410" s="50"/>
      <c r="E410" s="50"/>
      <c r="F410" s="50"/>
      <c r="G410" s="50"/>
      <c r="H410" s="50"/>
      <c r="I410" s="157"/>
      <c r="J410" s="50"/>
      <c r="K410" s="50"/>
      <c r="L410" s="36"/>
    </row>
  </sheetData>
  <sheetProtection algorithmName="SHA-512" hashValue="j2r7lguuWpTj1Eiiny8IK2tw+XIhwAMFUbkSAKqKrOC0niyIrQ6tzQNAlT48LaNiRFbkSj8driGSgjmHnTtbHw==" saltValue="SEUybDdq3TGVqLLNsDpYXQ7AymqCeUxgiqGB8HXXTjLJ1YXKf+h3tDWXHLjibxTkD/sSaiwYWrs1sG2He8lvkA==" spinCount="100000" sheet="1" objects="1" scenarios="1" formatColumns="0" formatRows="0" autoFilter="0"/>
  <autoFilter ref="C137:K409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1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16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6" t="s">
        <v>97</v>
      </c>
    </row>
    <row r="3" spans="2:46" ht="6.95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19"/>
      <c r="AT3" s="16" t="s">
        <v>95</v>
      </c>
    </row>
    <row r="4" spans="2:46" ht="24.95" customHeight="1">
      <c r="B4" s="19"/>
      <c r="D4" s="120" t="s">
        <v>110</v>
      </c>
      <c r="L4" s="19"/>
      <c r="M4" s="121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22" t="s">
        <v>16</v>
      </c>
      <c r="L6" s="19"/>
    </row>
    <row r="7" spans="2:46" ht="16.5" customHeight="1">
      <c r="B7" s="19"/>
      <c r="E7" s="321" t="str">
        <f>'Rekapitulace stavby'!K6</f>
        <v>Lampertický potok, Lampertice, rekonstrukce koryta, ř.km 1,230 - 2,785</v>
      </c>
      <c r="F7" s="322"/>
      <c r="G7" s="322"/>
      <c r="H7" s="322"/>
      <c r="L7" s="19"/>
    </row>
    <row r="8" spans="2:46" s="1" customFormat="1" ht="12" customHeight="1">
      <c r="B8" s="36"/>
      <c r="D8" s="122" t="s">
        <v>111</v>
      </c>
      <c r="I8" s="123"/>
      <c r="L8" s="36"/>
    </row>
    <row r="9" spans="2:46" s="1" customFormat="1" ht="36.950000000000003" customHeight="1">
      <c r="B9" s="36"/>
      <c r="E9" s="323" t="s">
        <v>668</v>
      </c>
      <c r="F9" s="324"/>
      <c r="G9" s="324"/>
      <c r="H9" s="324"/>
      <c r="I9" s="123"/>
      <c r="L9" s="36"/>
    </row>
    <row r="10" spans="2:46" s="1" customFormat="1" ht="11.25">
      <c r="B10" s="36"/>
      <c r="I10" s="123"/>
      <c r="L10" s="36"/>
    </row>
    <row r="11" spans="2:46" s="1" customFormat="1" ht="12" customHeight="1">
      <c r="B11" s="36"/>
      <c r="D11" s="122" t="s">
        <v>19</v>
      </c>
      <c r="F11" s="124" t="s">
        <v>20</v>
      </c>
      <c r="I11" s="125" t="s">
        <v>21</v>
      </c>
      <c r="J11" s="124" t="s">
        <v>1</v>
      </c>
      <c r="L11" s="36"/>
    </row>
    <row r="12" spans="2:46" s="1" customFormat="1" ht="12" customHeight="1">
      <c r="B12" s="36"/>
      <c r="D12" s="122" t="s">
        <v>24</v>
      </c>
      <c r="F12" s="124" t="s">
        <v>25</v>
      </c>
      <c r="I12" s="125" t="s">
        <v>26</v>
      </c>
      <c r="J12" s="126" t="str">
        <f>'Rekapitulace stavby'!AN8</f>
        <v>19.9.2016</v>
      </c>
      <c r="L12" s="36"/>
    </row>
    <row r="13" spans="2:46" s="1" customFormat="1" ht="10.9" customHeight="1">
      <c r="B13" s="36"/>
      <c r="I13" s="123"/>
      <c r="L13" s="36"/>
    </row>
    <row r="14" spans="2:46" s="1" customFormat="1" ht="12" customHeight="1">
      <c r="B14" s="36"/>
      <c r="D14" s="122" t="s">
        <v>30</v>
      </c>
      <c r="I14" s="125" t="s">
        <v>31</v>
      </c>
      <c r="J14" s="124" t="s">
        <v>1</v>
      </c>
      <c r="L14" s="36"/>
    </row>
    <row r="15" spans="2:46" s="1" customFormat="1" ht="18" customHeight="1">
      <c r="B15" s="36"/>
      <c r="E15" s="124" t="s">
        <v>32</v>
      </c>
      <c r="I15" s="125" t="s">
        <v>33</v>
      </c>
      <c r="J15" s="124" t="s">
        <v>1</v>
      </c>
      <c r="L15" s="36"/>
    </row>
    <row r="16" spans="2:46" s="1" customFormat="1" ht="6.95" customHeight="1">
      <c r="B16" s="36"/>
      <c r="I16" s="123"/>
      <c r="L16" s="36"/>
    </row>
    <row r="17" spans="2:12" s="1" customFormat="1" ht="12" customHeight="1">
      <c r="B17" s="36"/>
      <c r="D17" s="122" t="s">
        <v>34</v>
      </c>
      <c r="I17" s="125" t="s">
        <v>31</v>
      </c>
      <c r="J17" s="29" t="str">
        <f>'Rekapitulace stavby'!AN13</f>
        <v>Vyplň údaj</v>
      </c>
      <c r="L17" s="36"/>
    </row>
    <row r="18" spans="2:12" s="1" customFormat="1" ht="18" customHeight="1">
      <c r="B18" s="36"/>
      <c r="E18" s="325" t="str">
        <f>'Rekapitulace stavby'!E14</f>
        <v>Vyplň údaj</v>
      </c>
      <c r="F18" s="326"/>
      <c r="G18" s="326"/>
      <c r="H18" s="326"/>
      <c r="I18" s="125" t="s">
        <v>33</v>
      </c>
      <c r="J18" s="29" t="str">
        <f>'Rekapitulace stavby'!AN14</f>
        <v>Vyplň údaj</v>
      </c>
      <c r="L18" s="36"/>
    </row>
    <row r="19" spans="2:12" s="1" customFormat="1" ht="6.95" customHeight="1">
      <c r="B19" s="36"/>
      <c r="I19" s="123"/>
      <c r="L19" s="36"/>
    </row>
    <row r="20" spans="2:12" s="1" customFormat="1" ht="12" customHeight="1">
      <c r="B20" s="36"/>
      <c r="D20" s="122" t="s">
        <v>36</v>
      </c>
      <c r="I20" s="125" t="s">
        <v>31</v>
      </c>
      <c r="J20" s="124" t="s">
        <v>37</v>
      </c>
      <c r="L20" s="36"/>
    </row>
    <row r="21" spans="2:12" s="1" customFormat="1" ht="18" customHeight="1">
      <c r="B21" s="36"/>
      <c r="E21" s="124" t="s">
        <v>38</v>
      </c>
      <c r="I21" s="125" t="s">
        <v>33</v>
      </c>
      <c r="J21" s="124" t="s">
        <v>39</v>
      </c>
      <c r="L21" s="36"/>
    </row>
    <row r="22" spans="2:12" s="1" customFormat="1" ht="6.95" customHeight="1">
      <c r="B22" s="36"/>
      <c r="I22" s="123"/>
      <c r="L22" s="36"/>
    </row>
    <row r="23" spans="2:12" s="1" customFormat="1" ht="12" customHeight="1">
      <c r="B23" s="36"/>
      <c r="D23" s="122" t="s">
        <v>41</v>
      </c>
      <c r="I23" s="125" t="s">
        <v>31</v>
      </c>
      <c r="J23" s="124" t="s">
        <v>1</v>
      </c>
      <c r="L23" s="36"/>
    </row>
    <row r="24" spans="2:12" s="1" customFormat="1" ht="18" customHeight="1">
      <c r="B24" s="36"/>
      <c r="E24" s="124" t="s">
        <v>42</v>
      </c>
      <c r="I24" s="125" t="s">
        <v>33</v>
      </c>
      <c r="J24" s="124" t="s">
        <v>1</v>
      </c>
      <c r="L24" s="36"/>
    </row>
    <row r="25" spans="2:12" s="1" customFormat="1" ht="6.95" customHeight="1">
      <c r="B25" s="36"/>
      <c r="I25" s="123"/>
      <c r="L25" s="36"/>
    </row>
    <row r="26" spans="2:12" s="1" customFormat="1" ht="12" customHeight="1">
      <c r="B26" s="36"/>
      <c r="D26" s="122" t="s">
        <v>43</v>
      </c>
      <c r="I26" s="123"/>
      <c r="L26" s="36"/>
    </row>
    <row r="27" spans="2:12" s="7" customFormat="1" ht="63.75" customHeight="1">
      <c r="B27" s="127"/>
      <c r="E27" s="327" t="s">
        <v>113</v>
      </c>
      <c r="F27" s="327"/>
      <c r="G27" s="327"/>
      <c r="H27" s="327"/>
      <c r="I27" s="128"/>
      <c r="L27" s="127"/>
    </row>
    <row r="28" spans="2:12" s="1" customFormat="1" ht="6.95" customHeight="1">
      <c r="B28" s="36"/>
      <c r="I28" s="123"/>
      <c r="L28" s="36"/>
    </row>
    <row r="29" spans="2:12" s="1" customFormat="1" ht="6.95" customHeight="1">
      <c r="B29" s="36"/>
      <c r="D29" s="62"/>
      <c r="E29" s="62"/>
      <c r="F29" s="62"/>
      <c r="G29" s="62"/>
      <c r="H29" s="62"/>
      <c r="I29" s="129"/>
      <c r="J29" s="62"/>
      <c r="K29" s="62"/>
      <c r="L29" s="36"/>
    </row>
    <row r="30" spans="2:12" s="1" customFormat="1" ht="14.45" customHeight="1">
      <c r="B30" s="36"/>
      <c r="D30" s="124" t="s">
        <v>114</v>
      </c>
      <c r="I30" s="123"/>
      <c r="J30" s="130">
        <f>J96</f>
        <v>0</v>
      </c>
      <c r="L30" s="36"/>
    </row>
    <row r="31" spans="2:12" s="1" customFormat="1" ht="14.45" customHeight="1">
      <c r="B31" s="36"/>
      <c r="D31" s="131" t="s">
        <v>104</v>
      </c>
      <c r="I31" s="123"/>
      <c r="J31" s="130">
        <f>J110</f>
        <v>0</v>
      </c>
      <c r="L31" s="36"/>
    </row>
    <row r="32" spans="2:12" s="1" customFormat="1" ht="25.35" customHeight="1">
      <c r="B32" s="36"/>
      <c r="D32" s="132" t="s">
        <v>47</v>
      </c>
      <c r="I32" s="123"/>
      <c r="J32" s="133">
        <f>ROUND(J30 + J31, 2)</f>
        <v>0</v>
      </c>
      <c r="L32" s="36"/>
    </row>
    <row r="33" spans="2:12" s="1" customFormat="1" ht="6.95" customHeight="1">
      <c r="B33" s="36"/>
      <c r="D33" s="62"/>
      <c r="E33" s="62"/>
      <c r="F33" s="62"/>
      <c r="G33" s="62"/>
      <c r="H33" s="62"/>
      <c r="I33" s="129"/>
      <c r="J33" s="62"/>
      <c r="K33" s="62"/>
      <c r="L33" s="36"/>
    </row>
    <row r="34" spans="2:12" s="1" customFormat="1" ht="14.45" customHeight="1">
      <c r="B34" s="36"/>
      <c r="F34" s="134" t="s">
        <v>49</v>
      </c>
      <c r="I34" s="135" t="s">
        <v>48</v>
      </c>
      <c r="J34" s="134" t="s">
        <v>50</v>
      </c>
      <c r="L34" s="36"/>
    </row>
    <row r="35" spans="2:12" s="1" customFormat="1" ht="14.45" customHeight="1">
      <c r="B35" s="36"/>
      <c r="D35" s="136" t="s">
        <v>51</v>
      </c>
      <c r="E35" s="122" t="s">
        <v>52</v>
      </c>
      <c r="F35" s="137">
        <f>ROUND((SUM(BE110:BE117) + SUM(BE137:BE409)),  2)</f>
        <v>0</v>
      </c>
      <c r="I35" s="138">
        <v>0.21</v>
      </c>
      <c r="J35" s="137">
        <f>ROUND(((SUM(BE110:BE117) + SUM(BE137:BE409))*I35),  2)</f>
        <v>0</v>
      </c>
      <c r="L35" s="36"/>
    </row>
    <row r="36" spans="2:12" s="1" customFormat="1" ht="14.45" customHeight="1">
      <c r="B36" s="36"/>
      <c r="E36" s="122" t="s">
        <v>53</v>
      </c>
      <c r="F36" s="137">
        <f>ROUND((SUM(BF110:BF117) + SUM(BF137:BF409)),  2)</f>
        <v>0</v>
      </c>
      <c r="I36" s="138">
        <v>0.15</v>
      </c>
      <c r="J36" s="137">
        <f>ROUND(((SUM(BF110:BF117) + SUM(BF137:BF409))*I36),  2)</f>
        <v>0</v>
      </c>
      <c r="L36" s="36"/>
    </row>
    <row r="37" spans="2:12" s="1" customFormat="1" ht="14.45" hidden="1" customHeight="1">
      <c r="B37" s="36"/>
      <c r="E37" s="122" t="s">
        <v>54</v>
      </c>
      <c r="F37" s="137">
        <f>ROUND((SUM(BG110:BG117) + SUM(BG137:BG409)),  2)</f>
        <v>0</v>
      </c>
      <c r="I37" s="138">
        <v>0.21</v>
      </c>
      <c r="J37" s="137">
        <f>0</f>
        <v>0</v>
      </c>
      <c r="L37" s="36"/>
    </row>
    <row r="38" spans="2:12" s="1" customFormat="1" ht="14.45" hidden="1" customHeight="1">
      <c r="B38" s="36"/>
      <c r="E38" s="122" t="s">
        <v>55</v>
      </c>
      <c r="F38" s="137">
        <f>ROUND((SUM(BH110:BH117) + SUM(BH137:BH409)),  2)</f>
        <v>0</v>
      </c>
      <c r="I38" s="138">
        <v>0.15</v>
      </c>
      <c r="J38" s="137">
        <f>0</f>
        <v>0</v>
      </c>
      <c r="L38" s="36"/>
    </row>
    <row r="39" spans="2:12" s="1" customFormat="1" ht="14.45" hidden="1" customHeight="1">
      <c r="B39" s="36"/>
      <c r="E39" s="122" t="s">
        <v>56</v>
      </c>
      <c r="F39" s="137">
        <f>ROUND((SUM(BI110:BI117) + SUM(BI137:BI409)),  2)</f>
        <v>0</v>
      </c>
      <c r="I39" s="138">
        <v>0</v>
      </c>
      <c r="J39" s="137">
        <f>0</f>
        <v>0</v>
      </c>
      <c r="L39" s="36"/>
    </row>
    <row r="40" spans="2:12" s="1" customFormat="1" ht="6.95" customHeight="1">
      <c r="B40" s="36"/>
      <c r="I40" s="123"/>
      <c r="L40" s="36"/>
    </row>
    <row r="41" spans="2:12" s="1" customFormat="1" ht="25.35" customHeight="1">
      <c r="B41" s="36"/>
      <c r="C41" s="139"/>
      <c r="D41" s="140" t="s">
        <v>57</v>
      </c>
      <c r="E41" s="141"/>
      <c r="F41" s="141"/>
      <c r="G41" s="142" t="s">
        <v>58</v>
      </c>
      <c r="H41" s="143" t="s">
        <v>59</v>
      </c>
      <c r="I41" s="144"/>
      <c r="J41" s="145">
        <f>SUM(J32:J39)</f>
        <v>0</v>
      </c>
      <c r="K41" s="146"/>
      <c r="L41" s="36"/>
    </row>
    <row r="42" spans="2:12" s="1" customFormat="1" ht="14.45" customHeight="1">
      <c r="B42" s="36"/>
      <c r="I42" s="123"/>
      <c r="L42" s="36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6"/>
      <c r="D50" s="147" t="s">
        <v>60</v>
      </c>
      <c r="E50" s="148"/>
      <c r="F50" s="148"/>
      <c r="G50" s="147" t="s">
        <v>61</v>
      </c>
      <c r="H50" s="148"/>
      <c r="I50" s="149"/>
      <c r="J50" s="148"/>
      <c r="K50" s="148"/>
      <c r="L50" s="36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6"/>
      <c r="D61" s="150" t="s">
        <v>62</v>
      </c>
      <c r="E61" s="151"/>
      <c r="F61" s="152" t="s">
        <v>63</v>
      </c>
      <c r="G61" s="150" t="s">
        <v>62</v>
      </c>
      <c r="H61" s="151"/>
      <c r="I61" s="153"/>
      <c r="J61" s="154" t="s">
        <v>63</v>
      </c>
      <c r="K61" s="151"/>
      <c r="L61" s="36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6"/>
      <c r="D65" s="147" t="s">
        <v>64</v>
      </c>
      <c r="E65" s="148"/>
      <c r="F65" s="148"/>
      <c r="G65" s="147" t="s">
        <v>65</v>
      </c>
      <c r="H65" s="148"/>
      <c r="I65" s="149"/>
      <c r="J65" s="148"/>
      <c r="K65" s="148"/>
      <c r="L65" s="36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6"/>
      <c r="D76" s="150" t="s">
        <v>62</v>
      </c>
      <c r="E76" s="151"/>
      <c r="F76" s="152" t="s">
        <v>63</v>
      </c>
      <c r="G76" s="150" t="s">
        <v>62</v>
      </c>
      <c r="H76" s="151"/>
      <c r="I76" s="153"/>
      <c r="J76" s="154" t="s">
        <v>63</v>
      </c>
      <c r="K76" s="151"/>
      <c r="L76" s="36"/>
    </row>
    <row r="77" spans="2:12" s="1" customFormat="1" ht="14.45" customHeight="1">
      <c r="B77" s="155"/>
      <c r="C77" s="156"/>
      <c r="D77" s="156"/>
      <c r="E77" s="156"/>
      <c r="F77" s="156"/>
      <c r="G77" s="156"/>
      <c r="H77" s="156"/>
      <c r="I77" s="157"/>
      <c r="J77" s="156"/>
      <c r="K77" s="156"/>
      <c r="L77" s="36"/>
    </row>
    <row r="81" spans="2:47" s="1" customFormat="1" ht="6.95" customHeight="1">
      <c r="B81" s="158"/>
      <c r="C81" s="159"/>
      <c r="D81" s="159"/>
      <c r="E81" s="159"/>
      <c r="F81" s="159"/>
      <c r="G81" s="159"/>
      <c r="H81" s="159"/>
      <c r="I81" s="160"/>
      <c r="J81" s="159"/>
      <c r="K81" s="159"/>
      <c r="L81" s="36"/>
    </row>
    <row r="82" spans="2:47" s="1" customFormat="1" ht="24.95" customHeight="1">
      <c r="B82" s="34"/>
      <c r="C82" s="22" t="s">
        <v>115</v>
      </c>
      <c r="D82" s="35"/>
      <c r="E82" s="35"/>
      <c r="F82" s="35"/>
      <c r="G82" s="35"/>
      <c r="H82" s="35"/>
      <c r="I82" s="123"/>
      <c r="J82" s="35"/>
      <c r="K82" s="35"/>
      <c r="L82" s="36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23"/>
      <c r="J83" s="35"/>
      <c r="K83" s="35"/>
      <c r="L83" s="36"/>
    </row>
    <row r="84" spans="2:47" s="1" customFormat="1" ht="12" customHeight="1">
      <c r="B84" s="34"/>
      <c r="C84" s="28" t="s">
        <v>16</v>
      </c>
      <c r="D84" s="35"/>
      <c r="E84" s="35"/>
      <c r="F84" s="35"/>
      <c r="G84" s="35"/>
      <c r="H84" s="35"/>
      <c r="I84" s="123"/>
      <c r="J84" s="35"/>
      <c r="K84" s="35"/>
      <c r="L84" s="36"/>
    </row>
    <row r="85" spans="2:47" s="1" customFormat="1" ht="16.5" customHeight="1">
      <c r="B85" s="34"/>
      <c r="C85" s="35"/>
      <c r="D85" s="35"/>
      <c r="E85" s="328" t="str">
        <f>E7</f>
        <v>Lampertický potok, Lampertice, rekonstrukce koryta, ř.km 1,230 - 2,785</v>
      </c>
      <c r="F85" s="329"/>
      <c r="G85" s="329"/>
      <c r="H85" s="329"/>
      <c r="I85" s="123"/>
      <c r="J85" s="35"/>
      <c r="K85" s="35"/>
      <c r="L85" s="36"/>
    </row>
    <row r="86" spans="2:47" s="1" customFormat="1" ht="12" customHeight="1">
      <c r="B86" s="34"/>
      <c r="C86" s="28" t="s">
        <v>111</v>
      </c>
      <c r="D86" s="35"/>
      <c r="E86" s="35"/>
      <c r="F86" s="35"/>
      <c r="G86" s="35"/>
      <c r="H86" s="35"/>
      <c r="I86" s="123"/>
      <c r="J86" s="35"/>
      <c r="K86" s="35"/>
      <c r="L86" s="36"/>
    </row>
    <row r="87" spans="2:47" s="1" customFormat="1" ht="16.5" customHeight="1">
      <c r="B87" s="34"/>
      <c r="C87" s="35"/>
      <c r="D87" s="35"/>
      <c r="E87" s="292" t="str">
        <f>E9</f>
        <v>2 - SO 02 Opevnění  u č.p. 128 a 181</v>
      </c>
      <c r="F87" s="330"/>
      <c r="G87" s="330"/>
      <c r="H87" s="330"/>
      <c r="I87" s="123"/>
      <c r="J87" s="35"/>
      <c r="K87" s="35"/>
      <c r="L87" s="36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23"/>
      <c r="J88" s="35"/>
      <c r="K88" s="35"/>
      <c r="L88" s="36"/>
    </row>
    <row r="89" spans="2:47" s="1" customFormat="1" ht="12" customHeight="1">
      <c r="B89" s="34"/>
      <c r="C89" s="28" t="s">
        <v>24</v>
      </c>
      <c r="D89" s="35"/>
      <c r="E89" s="35"/>
      <c r="F89" s="26" t="str">
        <f>F12</f>
        <v>obec Lampertice</v>
      </c>
      <c r="G89" s="35"/>
      <c r="H89" s="35"/>
      <c r="I89" s="125" t="s">
        <v>26</v>
      </c>
      <c r="J89" s="61" t="str">
        <f>IF(J12="","",J12)</f>
        <v>19.9.2016</v>
      </c>
      <c r="K89" s="35"/>
      <c r="L89" s="36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23"/>
      <c r="J90" s="35"/>
      <c r="K90" s="35"/>
      <c r="L90" s="36"/>
    </row>
    <row r="91" spans="2:47" s="1" customFormat="1" ht="58.15" customHeight="1">
      <c r="B91" s="34"/>
      <c r="C91" s="28" t="s">
        <v>30</v>
      </c>
      <c r="D91" s="35"/>
      <c r="E91" s="35"/>
      <c r="F91" s="26" t="str">
        <f>E15</f>
        <v>Povodí Labe, státní podnik,Víta Nejedlého 951, HK3</v>
      </c>
      <c r="G91" s="35"/>
      <c r="H91" s="35"/>
      <c r="I91" s="125" t="s">
        <v>36</v>
      </c>
      <c r="J91" s="31" t="str">
        <f>E21</f>
        <v>Multiaqua s.r.o.,Veverkova 1343,500 02 Hradec Král</v>
      </c>
      <c r="K91" s="35"/>
      <c r="L91" s="36"/>
    </row>
    <row r="92" spans="2:47" s="1" customFormat="1" ht="15.2" customHeight="1">
      <c r="B92" s="34"/>
      <c r="C92" s="28" t="s">
        <v>34</v>
      </c>
      <c r="D92" s="35"/>
      <c r="E92" s="35"/>
      <c r="F92" s="26" t="str">
        <f>IF(E18="","",E18)</f>
        <v>Vyplň údaj</v>
      </c>
      <c r="G92" s="35"/>
      <c r="H92" s="35"/>
      <c r="I92" s="125" t="s">
        <v>41</v>
      </c>
      <c r="J92" s="31" t="str">
        <f>E24</f>
        <v>Ing. Ladislav Malý</v>
      </c>
      <c r="K92" s="35"/>
      <c r="L92" s="36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23"/>
      <c r="J93" s="35"/>
      <c r="K93" s="35"/>
      <c r="L93" s="36"/>
    </row>
    <row r="94" spans="2:47" s="1" customFormat="1" ht="29.25" customHeight="1">
      <c r="B94" s="34"/>
      <c r="C94" s="161" t="s">
        <v>116</v>
      </c>
      <c r="D94" s="114"/>
      <c r="E94" s="114"/>
      <c r="F94" s="114"/>
      <c r="G94" s="114"/>
      <c r="H94" s="114"/>
      <c r="I94" s="162"/>
      <c r="J94" s="163" t="s">
        <v>117</v>
      </c>
      <c r="K94" s="114"/>
      <c r="L94" s="36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23"/>
      <c r="J95" s="35"/>
      <c r="K95" s="35"/>
      <c r="L95" s="36"/>
    </row>
    <row r="96" spans="2:47" s="1" customFormat="1" ht="22.9" customHeight="1">
      <c r="B96" s="34"/>
      <c r="C96" s="164" t="s">
        <v>118</v>
      </c>
      <c r="D96" s="35"/>
      <c r="E96" s="35"/>
      <c r="F96" s="35"/>
      <c r="G96" s="35"/>
      <c r="H96" s="35"/>
      <c r="I96" s="123"/>
      <c r="J96" s="79">
        <f>J137</f>
        <v>0</v>
      </c>
      <c r="K96" s="35"/>
      <c r="L96" s="36"/>
      <c r="AU96" s="16" t="s">
        <v>119</v>
      </c>
    </row>
    <row r="97" spans="2:65" s="8" customFormat="1" ht="24.95" customHeight="1">
      <c r="B97" s="165"/>
      <c r="C97" s="166"/>
      <c r="D97" s="167" t="s">
        <v>120</v>
      </c>
      <c r="E97" s="168"/>
      <c r="F97" s="168"/>
      <c r="G97" s="168"/>
      <c r="H97" s="168"/>
      <c r="I97" s="169"/>
      <c r="J97" s="170">
        <f>J138</f>
        <v>0</v>
      </c>
      <c r="K97" s="166"/>
      <c r="L97" s="171"/>
    </row>
    <row r="98" spans="2:65" s="9" customFormat="1" ht="19.899999999999999" customHeight="1">
      <c r="B98" s="172"/>
      <c r="C98" s="173"/>
      <c r="D98" s="174" t="s">
        <v>121</v>
      </c>
      <c r="E98" s="175"/>
      <c r="F98" s="175"/>
      <c r="G98" s="175"/>
      <c r="H98" s="175"/>
      <c r="I98" s="176"/>
      <c r="J98" s="177">
        <f>J139</f>
        <v>0</v>
      </c>
      <c r="K98" s="173"/>
      <c r="L98" s="178"/>
    </row>
    <row r="99" spans="2:65" s="9" customFormat="1" ht="19.899999999999999" customHeight="1">
      <c r="B99" s="172"/>
      <c r="C99" s="173"/>
      <c r="D99" s="174" t="s">
        <v>122</v>
      </c>
      <c r="E99" s="175"/>
      <c r="F99" s="175"/>
      <c r="G99" s="175"/>
      <c r="H99" s="175"/>
      <c r="I99" s="176"/>
      <c r="J99" s="177">
        <f>J259</f>
        <v>0</v>
      </c>
      <c r="K99" s="173"/>
      <c r="L99" s="178"/>
    </row>
    <row r="100" spans="2:65" s="9" customFormat="1" ht="19.899999999999999" customHeight="1">
      <c r="B100" s="172"/>
      <c r="C100" s="173"/>
      <c r="D100" s="174" t="s">
        <v>123</v>
      </c>
      <c r="E100" s="175"/>
      <c r="F100" s="175"/>
      <c r="G100" s="175"/>
      <c r="H100" s="175"/>
      <c r="I100" s="176"/>
      <c r="J100" s="177">
        <f>J268</f>
        <v>0</v>
      </c>
      <c r="K100" s="173"/>
      <c r="L100" s="178"/>
    </row>
    <row r="101" spans="2:65" s="9" customFormat="1" ht="19.899999999999999" customHeight="1">
      <c r="B101" s="172"/>
      <c r="C101" s="173"/>
      <c r="D101" s="174" t="s">
        <v>124</v>
      </c>
      <c r="E101" s="175"/>
      <c r="F101" s="175"/>
      <c r="G101" s="175"/>
      <c r="H101" s="175"/>
      <c r="I101" s="176"/>
      <c r="J101" s="177">
        <f>J321</f>
        <v>0</v>
      </c>
      <c r="K101" s="173"/>
      <c r="L101" s="178"/>
    </row>
    <row r="102" spans="2:65" s="9" customFormat="1" ht="19.899999999999999" customHeight="1">
      <c r="B102" s="172"/>
      <c r="C102" s="173"/>
      <c r="D102" s="174" t="s">
        <v>125</v>
      </c>
      <c r="E102" s="175"/>
      <c r="F102" s="175"/>
      <c r="G102" s="175"/>
      <c r="H102" s="175"/>
      <c r="I102" s="176"/>
      <c r="J102" s="177">
        <f>J355</f>
        <v>0</v>
      </c>
      <c r="K102" s="173"/>
      <c r="L102" s="178"/>
    </row>
    <row r="103" spans="2:65" s="9" customFormat="1" ht="19.899999999999999" customHeight="1">
      <c r="B103" s="172"/>
      <c r="C103" s="173"/>
      <c r="D103" s="174" t="s">
        <v>126</v>
      </c>
      <c r="E103" s="175"/>
      <c r="F103" s="175"/>
      <c r="G103" s="175"/>
      <c r="H103" s="175"/>
      <c r="I103" s="176"/>
      <c r="J103" s="177">
        <f>J359</f>
        <v>0</v>
      </c>
      <c r="K103" s="173"/>
      <c r="L103" s="178"/>
    </row>
    <row r="104" spans="2:65" s="9" customFormat="1" ht="19.899999999999999" customHeight="1">
      <c r="B104" s="172"/>
      <c r="C104" s="173"/>
      <c r="D104" s="174" t="s">
        <v>127</v>
      </c>
      <c r="E104" s="175"/>
      <c r="F104" s="175"/>
      <c r="G104" s="175"/>
      <c r="H104" s="175"/>
      <c r="I104" s="176"/>
      <c r="J104" s="177">
        <f>J376</f>
        <v>0</v>
      </c>
      <c r="K104" s="173"/>
      <c r="L104" s="178"/>
    </row>
    <row r="105" spans="2:65" s="9" customFormat="1" ht="19.899999999999999" customHeight="1">
      <c r="B105" s="172"/>
      <c r="C105" s="173"/>
      <c r="D105" s="174" t="s">
        <v>129</v>
      </c>
      <c r="E105" s="175"/>
      <c r="F105" s="175"/>
      <c r="G105" s="175"/>
      <c r="H105" s="175"/>
      <c r="I105" s="176"/>
      <c r="J105" s="177">
        <f>J393</f>
        <v>0</v>
      </c>
      <c r="K105" s="173"/>
      <c r="L105" s="178"/>
    </row>
    <row r="106" spans="2:65" s="8" customFormat="1" ht="24.95" customHeight="1">
      <c r="B106" s="165"/>
      <c r="C106" s="166"/>
      <c r="D106" s="167" t="s">
        <v>130</v>
      </c>
      <c r="E106" s="168"/>
      <c r="F106" s="168"/>
      <c r="G106" s="168"/>
      <c r="H106" s="168"/>
      <c r="I106" s="169"/>
      <c r="J106" s="170">
        <f>J396</f>
        <v>0</v>
      </c>
      <c r="K106" s="166"/>
      <c r="L106" s="171"/>
    </row>
    <row r="107" spans="2:65" s="9" customFormat="1" ht="19.899999999999999" customHeight="1">
      <c r="B107" s="172"/>
      <c r="C107" s="173"/>
      <c r="D107" s="174" t="s">
        <v>131</v>
      </c>
      <c r="E107" s="175"/>
      <c r="F107" s="175"/>
      <c r="G107" s="175"/>
      <c r="H107" s="175"/>
      <c r="I107" s="176"/>
      <c r="J107" s="177">
        <f>J397</f>
        <v>0</v>
      </c>
      <c r="K107" s="173"/>
      <c r="L107" s="178"/>
    </row>
    <row r="108" spans="2:65" s="1" customFormat="1" ht="21.75" customHeight="1">
      <c r="B108" s="34"/>
      <c r="C108" s="35"/>
      <c r="D108" s="35"/>
      <c r="E108" s="35"/>
      <c r="F108" s="35"/>
      <c r="G108" s="35"/>
      <c r="H108" s="35"/>
      <c r="I108" s="123"/>
      <c r="J108" s="35"/>
      <c r="K108" s="35"/>
      <c r="L108" s="36"/>
    </row>
    <row r="109" spans="2:65" s="1" customFormat="1" ht="6.95" customHeight="1">
      <c r="B109" s="34"/>
      <c r="C109" s="35"/>
      <c r="D109" s="35"/>
      <c r="E109" s="35"/>
      <c r="F109" s="35"/>
      <c r="G109" s="35"/>
      <c r="H109" s="35"/>
      <c r="I109" s="123"/>
      <c r="J109" s="35"/>
      <c r="K109" s="35"/>
      <c r="L109" s="36"/>
    </row>
    <row r="110" spans="2:65" s="1" customFormat="1" ht="29.25" customHeight="1">
      <c r="B110" s="34"/>
      <c r="C110" s="164" t="s">
        <v>132</v>
      </c>
      <c r="D110" s="35"/>
      <c r="E110" s="35"/>
      <c r="F110" s="35"/>
      <c r="G110" s="35"/>
      <c r="H110" s="35"/>
      <c r="I110" s="123"/>
      <c r="J110" s="179">
        <f>ROUND(J111 + J112 + J113 + J114 + J115 + J116,2)</f>
        <v>0</v>
      </c>
      <c r="K110" s="35"/>
      <c r="L110" s="36"/>
      <c r="N110" s="180" t="s">
        <v>51</v>
      </c>
    </row>
    <row r="111" spans="2:65" s="1" customFormat="1" ht="18" customHeight="1">
      <c r="B111" s="34"/>
      <c r="C111" s="35"/>
      <c r="D111" s="311" t="s">
        <v>133</v>
      </c>
      <c r="E111" s="310"/>
      <c r="F111" s="310"/>
      <c r="G111" s="35"/>
      <c r="H111" s="35"/>
      <c r="I111" s="123"/>
      <c r="J111" s="105">
        <v>0</v>
      </c>
      <c r="K111" s="35"/>
      <c r="L111" s="181"/>
      <c r="M111" s="123"/>
      <c r="N111" s="182" t="s">
        <v>52</v>
      </c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83" t="s">
        <v>134</v>
      </c>
      <c r="AZ111" s="123"/>
      <c r="BA111" s="123"/>
      <c r="BB111" s="123"/>
      <c r="BC111" s="123"/>
      <c r="BD111" s="123"/>
      <c r="BE111" s="184">
        <f t="shared" ref="BE111:BE116" si="0">IF(N111="základní",J111,0)</f>
        <v>0</v>
      </c>
      <c r="BF111" s="184">
        <f t="shared" ref="BF111:BF116" si="1">IF(N111="snížená",J111,0)</f>
        <v>0</v>
      </c>
      <c r="BG111" s="184">
        <f t="shared" ref="BG111:BG116" si="2">IF(N111="zákl. přenesená",J111,0)</f>
        <v>0</v>
      </c>
      <c r="BH111" s="184">
        <f t="shared" ref="BH111:BH116" si="3">IF(N111="sníž. přenesená",J111,0)</f>
        <v>0</v>
      </c>
      <c r="BI111" s="184">
        <f t="shared" ref="BI111:BI116" si="4">IF(N111="nulová",J111,0)</f>
        <v>0</v>
      </c>
      <c r="BJ111" s="183" t="s">
        <v>23</v>
      </c>
      <c r="BK111" s="123"/>
      <c r="BL111" s="123"/>
      <c r="BM111" s="123"/>
    </row>
    <row r="112" spans="2:65" s="1" customFormat="1" ht="18" customHeight="1">
      <c r="B112" s="34"/>
      <c r="C112" s="35"/>
      <c r="D112" s="311" t="s">
        <v>135</v>
      </c>
      <c r="E112" s="310"/>
      <c r="F112" s="310"/>
      <c r="G112" s="35"/>
      <c r="H112" s="35"/>
      <c r="I112" s="123"/>
      <c r="J112" s="105">
        <v>0</v>
      </c>
      <c r="K112" s="35"/>
      <c r="L112" s="181"/>
      <c r="M112" s="123"/>
      <c r="N112" s="182" t="s">
        <v>52</v>
      </c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83" t="s">
        <v>134</v>
      </c>
      <c r="AZ112" s="123"/>
      <c r="BA112" s="123"/>
      <c r="BB112" s="123"/>
      <c r="BC112" s="123"/>
      <c r="BD112" s="123"/>
      <c r="BE112" s="184">
        <f t="shared" si="0"/>
        <v>0</v>
      </c>
      <c r="BF112" s="184">
        <f t="shared" si="1"/>
        <v>0</v>
      </c>
      <c r="BG112" s="184">
        <f t="shared" si="2"/>
        <v>0</v>
      </c>
      <c r="BH112" s="184">
        <f t="shared" si="3"/>
        <v>0</v>
      </c>
      <c r="BI112" s="184">
        <f t="shared" si="4"/>
        <v>0</v>
      </c>
      <c r="BJ112" s="183" t="s">
        <v>23</v>
      </c>
      <c r="BK112" s="123"/>
      <c r="BL112" s="123"/>
      <c r="BM112" s="123"/>
    </row>
    <row r="113" spans="2:65" s="1" customFormat="1" ht="18" customHeight="1">
      <c r="B113" s="34"/>
      <c r="C113" s="35"/>
      <c r="D113" s="311" t="s">
        <v>136</v>
      </c>
      <c r="E113" s="310"/>
      <c r="F113" s="310"/>
      <c r="G113" s="35"/>
      <c r="H113" s="35"/>
      <c r="I113" s="123"/>
      <c r="J113" s="105">
        <v>0</v>
      </c>
      <c r="K113" s="35"/>
      <c r="L113" s="181"/>
      <c r="M113" s="123"/>
      <c r="N113" s="182" t="s">
        <v>52</v>
      </c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83" t="s">
        <v>134</v>
      </c>
      <c r="AZ113" s="123"/>
      <c r="BA113" s="123"/>
      <c r="BB113" s="123"/>
      <c r="BC113" s="123"/>
      <c r="BD113" s="123"/>
      <c r="BE113" s="184">
        <f t="shared" si="0"/>
        <v>0</v>
      </c>
      <c r="BF113" s="184">
        <f t="shared" si="1"/>
        <v>0</v>
      </c>
      <c r="BG113" s="184">
        <f t="shared" si="2"/>
        <v>0</v>
      </c>
      <c r="BH113" s="184">
        <f t="shared" si="3"/>
        <v>0</v>
      </c>
      <c r="BI113" s="184">
        <f t="shared" si="4"/>
        <v>0</v>
      </c>
      <c r="BJ113" s="183" t="s">
        <v>23</v>
      </c>
      <c r="BK113" s="123"/>
      <c r="BL113" s="123"/>
      <c r="BM113" s="123"/>
    </row>
    <row r="114" spans="2:65" s="1" customFormat="1" ht="18" customHeight="1">
      <c r="B114" s="34"/>
      <c r="C114" s="35"/>
      <c r="D114" s="311" t="s">
        <v>137</v>
      </c>
      <c r="E114" s="310"/>
      <c r="F114" s="310"/>
      <c r="G114" s="35"/>
      <c r="H114" s="35"/>
      <c r="I114" s="123"/>
      <c r="J114" s="105">
        <v>0</v>
      </c>
      <c r="K114" s="35"/>
      <c r="L114" s="181"/>
      <c r="M114" s="123"/>
      <c r="N114" s="182" t="s">
        <v>52</v>
      </c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83" t="s">
        <v>134</v>
      </c>
      <c r="AZ114" s="123"/>
      <c r="BA114" s="123"/>
      <c r="BB114" s="123"/>
      <c r="BC114" s="123"/>
      <c r="BD114" s="123"/>
      <c r="BE114" s="184">
        <f t="shared" si="0"/>
        <v>0</v>
      </c>
      <c r="BF114" s="184">
        <f t="shared" si="1"/>
        <v>0</v>
      </c>
      <c r="BG114" s="184">
        <f t="shared" si="2"/>
        <v>0</v>
      </c>
      <c r="BH114" s="184">
        <f t="shared" si="3"/>
        <v>0</v>
      </c>
      <c r="BI114" s="184">
        <f t="shared" si="4"/>
        <v>0</v>
      </c>
      <c r="BJ114" s="183" t="s">
        <v>23</v>
      </c>
      <c r="BK114" s="123"/>
      <c r="BL114" s="123"/>
      <c r="BM114" s="123"/>
    </row>
    <row r="115" spans="2:65" s="1" customFormat="1" ht="18" customHeight="1">
      <c r="B115" s="34"/>
      <c r="C115" s="35"/>
      <c r="D115" s="311" t="s">
        <v>138</v>
      </c>
      <c r="E115" s="310"/>
      <c r="F115" s="310"/>
      <c r="G115" s="35"/>
      <c r="H115" s="35"/>
      <c r="I115" s="123"/>
      <c r="J115" s="105">
        <v>0</v>
      </c>
      <c r="K115" s="35"/>
      <c r="L115" s="181"/>
      <c r="M115" s="123"/>
      <c r="N115" s="182" t="s">
        <v>52</v>
      </c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83" t="s">
        <v>134</v>
      </c>
      <c r="AZ115" s="123"/>
      <c r="BA115" s="123"/>
      <c r="BB115" s="123"/>
      <c r="BC115" s="123"/>
      <c r="BD115" s="123"/>
      <c r="BE115" s="184">
        <f t="shared" si="0"/>
        <v>0</v>
      </c>
      <c r="BF115" s="184">
        <f t="shared" si="1"/>
        <v>0</v>
      </c>
      <c r="BG115" s="184">
        <f t="shared" si="2"/>
        <v>0</v>
      </c>
      <c r="BH115" s="184">
        <f t="shared" si="3"/>
        <v>0</v>
      </c>
      <c r="BI115" s="184">
        <f t="shared" si="4"/>
        <v>0</v>
      </c>
      <c r="BJ115" s="183" t="s">
        <v>23</v>
      </c>
      <c r="BK115" s="123"/>
      <c r="BL115" s="123"/>
      <c r="BM115" s="123"/>
    </row>
    <row r="116" spans="2:65" s="1" customFormat="1" ht="18" customHeight="1">
      <c r="B116" s="34"/>
      <c r="C116" s="35"/>
      <c r="D116" s="104" t="s">
        <v>139</v>
      </c>
      <c r="E116" s="35"/>
      <c r="F116" s="35"/>
      <c r="G116" s="35"/>
      <c r="H116" s="35"/>
      <c r="I116" s="123"/>
      <c r="J116" s="105">
        <f>ROUND(J30*T116,2)</f>
        <v>0</v>
      </c>
      <c r="K116" s="35"/>
      <c r="L116" s="181"/>
      <c r="M116" s="123"/>
      <c r="N116" s="182" t="s">
        <v>52</v>
      </c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83" t="s">
        <v>140</v>
      </c>
      <c r="AZ116" s="123"/>
      <c r="BA116" s="123"/>
      <c r="BB116" s="123"/>
      <c r="BC116" s="123"/>
      <c r="BD116" s="123"/>
      <c r="BE116" s="184">
        <f t="shared" si="0"/>
        <v>0</v>
      </c>
      <c r="BF116" s="184">
        <f t="shared" si="1"/>
        <v>0</v>
      </c>
      <c r="BG116" s="184">
        <f t="shared" si="2"/>
        <v>0</v>
      </c>
      <c r="BH116" s="184">
        <f t="shared" si="3"/>
        <v>0</v>
      </c>
      <c r="BI116" s="184">
        <f t="shared" si="4"/>
        <v>0</v>
      </c>
      <c r="BJ116" s="183" t="s">
        <v>23</v>
      </c>
      <c r="BK116" s="123"/>
      <c r="BL116" s="123"/>
      <c r="BM116" s="123"/>
    </row>
    <row r="117" spans="2:65" s="1" customFormat="1" ht="11.25">
      <c r="B117" s="34"/>
      <c r="C117" s="35"/>
      <c r="D117" s="35"/>
      <c r="E117" s="35"/>
      <c r="F117" s="35"/>
      <c r="G117" s="35"/>
      <c r="H117" s="35"/>
      <c r="I117" s="123"/>
      <c r="J117" s="35"/>
      <c r="K117" s="35"/>
      <c r="L117" s="36"/>
    </row>
    <row r="118" spans="2:65" s="1" customFormat="1" ht="29.25" customHeight="1">
      <c r="B118" s="34"/>
      <c r="C118" s="113" t="s">
        <v>109</v>
      </c>
      <c r="D118" s="114"/>
      <c r="E118" s="114"/>
      <c r="F118" s="114"/>
      <c r="G118" s="114"/>
      <c r="H118" s="114"/>
      <c r="I118" s="162"/>
      <c r="J118" s="115">
        <f>ROUND(J96+J110,2)</f>
        <v>0</v>
      </c>
      <c r="K118" s="114"/>
      <c r="L118" s="36"/>
    </row>
    <row r="119" spans="2:65" s="1" customFormat="1" ht="6.95" customHeight="1">
      <c r="B119" s="49"/>
      <c r="C119" s="50"/>
      <c r="D119" s="50"/>
      <c r="E119" s="50"/>
      <c r="F119" s="50"/>
      <c r="G119" s="50"/>
      <c r="H119" s="50"/>
      <c r="I119" s="157"/>
      <c r="J119" s="50"/>
      <c r="K119" s="50"/>
      <c r="L119" s="36"/>
    </row>
    <row r="123" spans="2:65" s="1" customFormat="1" ht="6.95" customHeight="1">
      <c r="B123" s="51"/>
      <c r="C123" s="52"/>
      <c r="D123" s="52"/>
      <c r="E123" s="52"/>
      <c r="F123" s="52"/>
      <c r="G123" s="52"/>
      <c r="H123" s="52"/>
      <c r="I123" s="160"/>
      <c r="J123" s="52"/>
      <c r="K123" s="52"/>
      <c r="L123" s="36"/>
    </row>
    <row r="124" spans="2:65" s="1" customFormat="1" ht="24.95" customHeight="1">
      <c r="B124" s="34"/>
      <c r="C124" s="22" t="s">
        <v>141</v>
      </c>
      <c r="D124" s="35"/>
      <c r="E124" s="35"/>
      <c r="F124" s="35"/>
      <c r="G124" s="35"/>
      <c r="H124" s="35"/>
      <c r="I124" s="123"/>
      <c r="J124" s="35"/>
      <c r="K124" s="35"/>
      <c r="L124" s="36"/>
    </row>
    <row r="125" spans="2:65" s="1" customFormat="1" ht="6.95" customHeight="1">
      <c r="B125" s="34"/>
      <c r="C125" s="35"/>
      <c r="D125" s="35"/>
      <c r="E125" s="35"/>
      <c r="F125" s="35"/>
      <c r="G125" s="35"/>
      <c r="H125" s="35"/>
      <c r="I125" s="123"/>
      <c r="J125" s="35"/>
      <c r="K125" s="35"/>
      <c r="L125" s="36"/>
    </row>
    <row r="126" spans="2:65" s="1" customFormat="1" ht="12" customHeight="1">
      <c r="B126" s="34"/>
      <c r="C126" s="28" t="s">
        <v>16</v>
      </c>
      <c r="D126" s="35"/>
      <c r="E126" s="35"/>
      <c r="F126" s="35"/>
      <c r="G126" s="35"/>
      <c r="H126" s="35"/>
      <c r="I126" s="123"/>
      <c r="J126" s="35"/>
      <c r="K126" s="35"/>
      <c r="L126" s="36"/>
    </row>
    <row r="127" spans="2:65" s="1" customFormat="1" ht="16.5" customHeight="1">
      <c r="B127" s="34"/>
      <c r="C127" s="35"/>
      <c r="D127" s="35"/>
      <c r="E127" s="328" t="str">
        <f>E7</f>
        <v>Lampertický potok, Lampertice, rekonstrukce koryta, ř.km 1,230 - 2,785</v>
      </c>
      <c r="F127" s="329"/>
      <c r="G127" s="329"/>
      <c r="H127" s="329"/>
      <c r="I127" s="123"/>
      <c r="J127" s="35"/>
      <c r="K127" s="35"/>
      <c r="L127" s="36"/>
    </row>
    <row r="128" spans="2:65" s="1" customFormat="1" ht="12" customHeight="1">
      <c r="B128" s="34"/>
      <c r="C128" s="28" t="s">
        <v>111</v>
      </c>
      <c r="D128" s="35"/>
      <c r="E128" s="35"/>
      <c r="F128" s="35"/>
      <c r="G128" s="35"/>
      <c r="H128" s="35"/>
      <c r="I128" s="123"/>
      <c r="J128" s="35"/>
      <c r="K128" s="35"/>
      <c r="L128" s="36"/>
    </row>
    <row r="129" spans="2:65" s="1" customFormat="1" ht="16.5" customHeight="1">
      <c r="B129" s="34"/>
      <c r="C129" s="35"/>
      <c r="D129" s="35"/>
      <c r="E129" s="292" t="str">
        <f>E9</f>
        <v>2 - SO 02 Opevnění  u č.p. 128 a 181</v>
      </c>
      <c r="F129" s="330"/>
      <c r="G129" s="330"/>
      <c r="H129" s="330"/>
      <c r="I129" s="123"/>
      <c r="J129" s="35"/>
      <c r="K129" s="35"/>
      <c r="L129" s="36"/>
    </row>
    <row r="130" spans="2:65" s="1" customFormat="1" ht="6.95" customHeight="1">
      <c r="B130" s="34"/>
      <c r="C130" s="35"/>
      <c r="D130" s="35"/>
      <c r="E130" s="35"/>
      <c r="F130" s="35"/>
      <c r="G130" s="35"/>
      <c r="H130" s="35"/>
      <c r="I130" s="123"/>
      <c r="J130" s="35"/>
      <c r="K130" s="35"/>
      <c r="L130" s="36"/>
    </row>
    <row r="131" spans="2:65" s="1" customFormat="1" ht="12" customHeight="1">
      <c r="B131" s="34"/>
      <c r="C131" s="28" t="s">
        <v>24</v>
      </c>
      <c r="D131" s="35"/>
      <c r="E131" s="35"/>
      <c r="F131" s="26" t="str">
        <f>F12</f>
        <v>obec Lampertice</v>
      </c>
      <c r="G131" s="35"/>
      <c r="H131" s="35"/>
      <c r="I131" s="125" t="s">
        <v>26</v>
      </c>
      <c r="J131" s="61" t="str">
        <f>IF(J12="","",J12)</f>
        <v>19.9.2016</v>
      </c>
      <c r="K131" s="35"/>
      <c r="L131" s="36"/>
    </row>
    <row r="132" spans="2:65" s="1" customFormat="1" ht="6.95" customHeight="1">
      <c r="B132" s="34"/>
      <c r="C132" s="35"/>
      <c r="D132" s="35"/>
      <c r="E132" s="35"/>
      <c r="F132" s="35"/>
      <c r="G132" s="35"/>
      <c r="H132" s="35"/>
      <c r="I132" s="123"/>
      <c r="J132" s="35"/>
      <c r="K132" s="35"/>
      <c r="L132" s="36"/>
    </row>
    <row r="133" spans="2:65" s="1" customFormat="1" ht="58.15" customHeight="1">
      <c r="B133" s="34"/>
      <c r="C133" s="28" t="s">
        <v>30</v>
      </c>
      <c r="D133" s="35"/>
      <c r="E133" s="35"/>
      <c r="F133" s="26" t="str">
        <f>E15</f>
        <v>Povodí Labe, státní podnik,Víta Nejedlého 951, HK3</v>
      </c>
      <c r="G133" s="35"/>
      <c r="H133" s="35"/>
      <c r="I133" s="125" t="s">
        <v>36</v>
      </c>
      <c r="J133" s="31" t="str">
        <f>E21</f>
        <v>Multiaqua s.r.o.,Veverkova 1343,500 02 Hradec Král</v>
      </c>
      <c r="K133" s="35"/>
      <c r="L133" s="36"/>
    </row>
    <row r="134" spans="2:65" s="1" customFormat="1" ht="15.2" customHeight="1">
      <c r="B134" s="34"/>
      <c r="C134" s="28" t="s">
        <v>34</v>
      </c>
      <c r="D134" s="35"/>
      <c r="E134" s="35"/>
      <c r="F134" s="26" t="str">
        <f>IF(E18="","",E18)</f>
        <v>Vyplň údaj</v>
      </c>
      <c r="G134" s="35"/>
      <c r="H134" s="35"/>
      <c r="I134" s="125" t="s">
        <v>41</v>
      </c>
      <c r="J134" s="31" t="str">
        <f>E24</f>
        <v>Ing. Ladislav Malý</v>
      </c>
      <c r="K134" s="35"/>
      <c r="L134" s="36"/>
    </row>
    <row r="135" spans="2:65" s="1" customFormat="1" ht="10.35" customHeight="1">
      <c r="B135" s="34"/>
      <c r="C135" s="35"/>
      <c r="D135" s="35"/>
      <c r="E135" s="35"/>
      <c r="F135" s="35"/>
      <c r="G135" s="35"/>
      <c r="H135" s="35"/>
      <c r="I135" s="123"/>
      <c r="J135" s="35"/>
      <c r="K135" s="35"/>
      <c r="L135" s="36"/>
    </row>
    <row r="136" spans="2:65" s="10" customFormat="1" ht="29.25" customHeight="1">
      <c r="B136" s="185"/>
      <c r="C136" s="186" t="s">
        <v>142</v>
      </c>
      <c r="D136" s="187" t="s">
        <v>72</v>
      </c>
      <c r="E136" s="187" t="s">
        <v>68</v>
      </c>
      <c r="F136" s="187" t="s">
        <v>69</v>
      </c>
      <c r="G136" s="187" t="s">
        <v>143</v>
      </c>
      <c r="H136" s="187" t="s">
        <v>144</v>
      </c>
      <c r="I136" s="188" t="s">
        <v>145</v>
      </c>
      <c r="J136" s="187" t="s">
        <v>117</v>
      </c>
      <c r="K136" s="189" t="s">
        <v>146</v>
      </c>
      <c r="L136" s="190"/>
      <c r="M136" s="70" t="s">
        <v>1</v>
      </c>
      <c r="N136" s="71" t="s">
        <v>51</v>
      </c>
      <c r="O136" s="71" t="s">
        <v>147</v>
      </c>
      <c r="P136" s="71" t="s">
        <v>148</v>
      </c>
      <c r="Q136" s="71" t="s">
        <v>149</v>
      </c>
      <c r="R136" s="71" t="s">
        <v>150</v>
      </c>
      <c r="S136" s="71" t="s">
        <v>151</v>
      </c>
      <c r="T136" s="72" t="s">
        <v>152</v>
      </c>
    </row>
    <row r="137" spans="2:65" s="1" customFormat="1" ht="22.9" customHeight="1">
      <c r="B137" s="34"/>
      <c r="C137" s="77" t="s">
        <v>153</v>
      </c>
      <c r="D137" s="35"/>
      <c r="E137" s="35"/>
      <c r="F137" s="35"/>
      <c r="G137" s="35"/>
      <c r="H137" s="35"/>
      <c r="I137" s="123"/>
      <c r="J137" s="191">
        <f>BK137</f>
        <v>0</v>
      </c>
      <c r="K137" s="35"/>
      <c r="L137" s="36"/>
      <c r="M137" s="73"/>
      <c r="N137" s="74"/>
      <c r="O137" s="74"/>
      <c r="P137" s="192">
        <f>P138+P396</f>
        <v>0</v>
      </c>
      <c r="Q137" s="74"/>
      <c r="R137" s="192">
        <f>R138+R396</f>
        <v>394.48612574999993</v>
      </c>
      <c r="S137" s="74"/>
      <c r="T137" s="193">
        <f>T138+T396</f>
        <v>190.09875000000002</v>
      </c>
      <c r="AT137" s="16" t="s">
        <v>86</v>
      </c>
      <c r="AU137" s="16" t="s">
        <v>119</v>
      </c>
      <c r="BK137" s="194">
        <f>BK138+BK396</f>
        <v>0</v>
      </c>
    </row>
    <row r="138" spans="2:65" s="11" customFormat="1" ht="25.9" customHeight="1">
      <c r="B138" s="195"/>
      <c r="C138" s="196"/>
      <c r="D138" s="197" t="s">
        <v>86</v>
      </c>
      <c r="E138" s="198" t="s">
        <v>154</v>
      </c>
      <c r="F138" s="198" t="s">
        <v>155</v>
      </c>
      <c r="G138" s="196"/>
      <c r="H138" s="196"/>
      <c r="I138" s="199"/>
      <c r="J138" s="200">
        <f>BK138</f>
        <v>0</v>
      </c>
      <c r="K138" s="196"/>
      <c r="L138" s="201"/>
      <c r="M138" s="202"/>
      <c r="N138" s="203"/>
      <c r="O138" s="203"/>
      <c r="P138" s="204">
        <f>P139+P259+P268+P321+P355+P359+P376+P393</f>
        <v>0</v>
      </c>
      <c r="Q138" s="203"/>
      <c r="R138" s="204">
        <f>R139+R259+R268+R321+R355+R359+R376+R393</f>
        <v>394.43090769999992</v>
      </c>
      <c r="S138" s="203"/>
      <c r="T138" s="205">
        <f>T139+T259+T268+T321+T355+T359+T376+T393</f>
        <v>190.09875000000002</v>
      </c>
      <c r="AR138" s="206" t="s">
        <v>23</v>
      </c>
      <c r="AT138" s="207" t="s">
        <v>86</v>
      </c>
      <c r="AU138" s="207" t="s">
        <v>87</v>
      </c>
      <c r="AY138" s="206" t="s">
        <v>156</v>
      </c>
      <c r="BK138" s="208">
        <f>BK139+BK259+BK268+BK321+BK355+BK359+BK376+BK393</f>
        <v>0</v>
      </c>
    </row>
    <row r="139" spans="2:65" s="11" customFormat="1" ht="22.9" customHeight="1">
      <c r="B139" s="195"/>
      <c r="C139" s="196"/>
      <c r="D139" s="197" t="s">
        <v>86</v>
      </c>
      <c r="E139" s="209" t="s">
        <v>23</v>
      </c>
      <c r="F139" s="209" t="s">
        <v>157</v>
      </c>
      <c r="G139" s="196"/>
      <c r="H139" s="196"/>
      <c r="I139" s="199"/>
      <c r="J139" s="210">
        <f>BK139</f>
        <v>0</v>
      </c>
      <c r="K139" s="196"/>
      <c r="L139" s="201"/>
      <c r="M139" s="202"/>
      <c r="N139" s="203"/>
      <c r="O139" s="203"/>
      <c r="P139" s="204">
        <f>SUM(P140:P258)</f>
        <v>0</v>
      </c>
      <c r="Q139" s="203"/>
      <c r="R139" s="204">
        <f>SUM(R140:R258)</f>
        <v>12.035190500000001</v>
      </c>
      <c r="S139" s="203"/>
      <c r="T139" s="205">
        <f>SUM(T140:T258)</f>
        <v>187.34300000000002</v>
      </c>
      <c r="AR139" s="206" t="s">
        <v>23</v>
      </c>
      <c r="AT139" s="207" t="s">
        <v>86</v>
      </c>
      <c r="AU139" s="207" t="s">
        <v>23</v>
      </c>
      <c r="AY139" s="206" t="s">
        <v>156</v>
      </c>
      <c r="BK139" s="208">
        <f>SUM(BK140:BK258)</f>
        <v>0</v>
      </c>
    </row>
    <row r="140" spans="2:65" s="1" customFormat="1" ht="24" customHeight="1">
      <c r="B140" s="34"/>
      <c r="C140" s="211" t="s">
        <v>23</v>
      </c>
      <c r="D140" s="211" t="s">
        <v>158</v>
      </c>
      <c r="E140" s="212" t="s">
        <v>669</v>
      </c>
      <c r="F140" s="213" t="s">
        <v>670</v>
      </c>
      <c r="G140" s="214" t="s">
        <v>193</v>
      </c>
      <c r="H140" s="215">
        <v>52</v>
      </c>
      <c r="I140" s="216"/>
      <c r="J140" s="217">
        <f>ROUND(I140*H140,2)</f>
        <v>0</v>
      </c>
      <c r="K140" s="213" t="s">
        <v>169</v>
      </c>
      <c r="L140" s="36"/>
      <c r="M140" s="218" t="s">
        <v>1</v>
      </c>
      <c r="N140" s="219" t="s">
        <v>52</v>
      </c>
      <c r="O140" s="66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AR140" s="222" t="s">
        <v>162</v>
      </c>
      <c r="AT140" s="222" t="s">
        <v>158</v>
      </c>
      <c r="AU140" s="222" t="s">
        <v>95</v>
      </c>
      <c r="AY140" s="16" t="s">
        <v>156</v>
      </c>
      <c r="BE140" s="109">
        <f>IF(N140="základní",J140,0)</f>
        <v>0</v>
      </c>
      <c r="BF140" s="109">
        <f>IF(N140="snížená",J140,0)</f>
        <v>0</v>
      </c>
      <c r="BG140" s="109">
        <f>IF(N140="zákl. přenesená",J140,0)</f>
        <v>0</v>
      </c>
      <c r="BH140" s="109">
        <f>IF(N140="sníž. přenesená",J140,0)</f>
        <v>0</v>
      </c>
      <c r="BI140" s="109">
        <f>IF(N140="nulová",J140,0)</f>
        <v>0</v>
      </c>
      <c r="BJ140" s="16" t="s">
        <v>23</v>
      </c>
      <c r="BK140" s="109">
        <f>ROUND(I140*H140,2)</f>
        <v>0</v>
      </c>
      <c r="BL140" s="16" t="s">
        <v>162</v>
      </c>
      <c r="BM140" s="222" t="s">
        <v>671</v>
      </c>
    </row>
    <row r="141" spans="2:65" s="1" customFormat="1" ht="29.25">
      <c r="B141" s="34"/>
      <c r="C141" s="35"/>
      <c r="D141" s="225" t="s">
        <v>171</v>
      </c>
      <c r="E141" s="35"/>
      <c r="F141" s="235" t="s">
        <v>672</v>
      </c>
      <c r="G141" s="35"/>
      <c r="H141" s="35"/>
      <c r="I141" s="123"/>
      <c r="J141" s="35"/>
      <c r="K141" s="35"/>
      <c r="L141" s="36"/>
      <c r="M141" s="236"/>
      <c r="N141" s="66"/>
      <c r="O141" s="66"/>
      <c r="P141" s="66"/>
      <c r="Q141" s="66"/>
      <c r="R141" s="66"/>
      <c r="S141" s="66"/>
      <c r="T141" s="67"/>
      <c r="AT141" s="16" t="s">
        <v>171</v>
      </c>
      <c r="AU141" s="16" t="s">
        <v>95</v>
      </c>
    </row>
    <row r="142" spans="2:65" s="12" customFormat="1" ht="11.25">
      <c r="B142" s="223"/>
      <c r="C142" s="224"/>
      <c r="D142" s="225" t="s">
        <v>164</v>
      </c>
      <c r="E142" s="226" t="s">
        <v>1</v>
      </c>
      <c r="F142" s="227" t="s">
        <v>673</v>
      </c>
      <c r="G142" s="224"/>
      <c r="H142" s="228">
        <v>52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164</v>
      </c>
      <c r="AU142" s="234" t="s">
        <v>95</v>
      </c>
      <c r="AV142" s="12" t="s">
        <v>95</v>
      </c>
      <c r="AW142" s="12" t="s">
        <v>40</v>
      </c>
      <c r="AX142" s="12" t="s">
        <v>23</v>
      </c>
      <c r="AY142" s="234" t="s">
        <v>156</v>
      </c>
    </row>
    <row r="143" spans="2:65" s="1" customFormat="1" ht="24" customHeight="1">
      <c r="B143" s="34"/>
      <c r="C143" s="211" t="s">
        <v>95</v>
      </c>
      <c r="D143" s="211" t="s">
        <v>158</v>
      </c>
      <c r="E143" s="212" t="s">
        <v>159</v>
      </c>
      <c r="F143" s="213" t="s">
        <v>674</v>
      </c>
      <c r="G143" s="214" t="s">
        <v>161</v>
      </c>
      <c r="H143" s="215">
        <v>0.628</v>
      </c>
      <c r="I143" s="216"/>
      <c r="J143" s="217">
        <f>ROUND(I143*H143,2)</f>
        <v>0</v>
      </c>
      <c r="K143" s="213" t="s">
        <v>1</v>
      </c>
      <c r="L143" s="36"/>
      <c r="M143" s="218" t="s">
        <v>1</v>
      </c>
      <c r="N143" s="219" t="s">
        <v>52</v>
      </c>
      <c r="O143" s="66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AR143" s="222" t="s">
        <v>162</v>
      </c>
      <c r="AT143" s="222" t="s">
        <v>158</v>
      </c>
      <c r="AU143" s="222" t="s">
        <v>95</v>
      </c>
      <c r="AY143" s="16" t="s">
        <v>156</v>
      </c>
      <c r="BE143" s="109">
        <f>IF(N143="základní",J143,0)</f>
        <v>0</v>
      </c>
      <c r="BF143" s="109">
        <f>IF(N143="snížená",J143,0)</f>
        <v>0</v>
      </c>
      <c r="BG143" s="109">
        <f>IF(N143="zákl. přenesená",J143,0)</f>
        <v>0</v>
      </c>
      <c r="BH143" s="109">
        <f>IF(N143="sníž. přenesená",J143,0)</f>
        <v>0</v>
      </c>
      <c r="BI143" s="109">
        <f>IF(N143="nulová",J143,0)</f>
        <v>0</v>
      </c>
      <c r="BJ143" s="16" t="s">
        <v>23</v>
      </c>
      <c r="BK143" s="109">
        <f>ROUND(I143*H143,2)</f>
        <v>0</v>
      </c>
      <c r="BL143" s="16" t="s">
        <v>162</v>
      </c>
      <c r="BM143" s="222" t="s">
        <v>675</v>
      </c>
    </row>
    <row r="144" spans="2:65" s="12" customFormat="1" ht="11.25">
      <c r="B144" s="223"/>
      <c r="C144" s="224"/>
      <c r="D144" s="225" t="s">
        <v>164</v>
      </c>
      <c r="E144" s="226" t="s">
        <v>1</v>
      </c>
      <c r="F144" s="227" t="s">
        <v>676</v>
      </c>
      <c r="G144" s="224"/>
      <c r="H144" s="228">
        <v>0.628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164</v>
      </c>
      <c r="AU144" s="234" t="s">
        <v>95</v>
      </c>
      <c r="AV144" s="12" t="s">
        <v>95</v>
      </c>
      <c r="AW144" s="12" t="s">
        <v>40</v>
      </c>
      <c r="AX144" s="12" t="s">
        <v>23</v>
      </c>
      <c r="AY144" s="234" t="s">
        <v>156</v>
      </c>
    </row>
    <row r="145" spans="2:65" s="1" customFormat="1" ht="16.5" customHeight="1">
      <c r="B145" s="34"/>
      <c r="C145" s="211" t="s">
        <v>98</v>
      </c>
      <c r="D145" s="211" t="s">
        <v>158</v>
      </c>
      <c r="E145" s="212" t="s">
        <v>166</v>
      </c>
      <c r="F145" s="213" t="s">
        <v>167</v>
      </c>
      <c r="G145" s="214" t="s">
        <v>168</v>
      </c>
      <c r="H145" s="215">
        <v>12</v>
      </c>
      <c r="I145" s="216"/>
      <c r="J145" s="217">
        <f>ROUND(I145*H145,2)</f>
        <v>0</v>
      </c>
      <c r="K145" s="213" t="s">
        <v>169</v>
      </c>
      <c r="L145" s="36"/>
      <c r="M145" s="218" t="s">
        <v>1</v>
      </c>
      <c r="N145" s="219" t="s">
        <v>52</v>
      </c>
      <c r="O145" s="66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AR145" s="222" t="s">
        <v>162</v>
      </c>
      <c r="AT145" s="222" t="s">
        <v>158</v>
      </c>
      <c r="AU145" s="222" t="s">
        <v>95</v>
      </c>
      <c r="AY145" s="16" t="s">
        <v>156</v>
      </c>
      <c r="BE145" s="109">
        <f>IF(N145="základní",J145,0)</f>
        <v>0</v>
      </c>
      <c r="BF145" s="109">
        <f>IF(N145="snížená",J145,0)</f>
        <v>0</v>
      </c>
      <c r="BG145" s="109">
        <f>IF(N145="zákl. přenesená",J145,0)</f>
        <v>0</v>
      </c>
      <c r="BH145" s="109">
        <f>IF(N145="sníž. přenesená",J145,0)</f>
        <v>0</v>
      </c>
      <c r="BI145" s="109">
        <f>IF(N145="nulová",J145,0)</f>
        <v>0</v>
      </c>
      <c r="BJ145" s="16" t="s">
        <v>23</v>
      </c>
      <c r="BK145" s="109">
        <f>ROUND(I145*H145,2)</f>
        <v>0</v>
      </c>
      <c r="BL145" s="16" t="s">
        <v>162</v>
      </c>
      <c r="BM145" s="222" t="s">
        <v>677</v>
      </c>
    </row>
    <row r="146" spans="2:65" s="1" customFormat="1" ht="19.5">
      <c r="B146" s="34"/>
      <c r="C146" s="35"/>
      <c r="D146" s="225" t="s">
        <v>171</v>
      </c>
      <c r="E146" s="35"/>
      <c r="F146" s="235" t="s">
        <v>172</v>
      </c>
      <c r="G146" s="35"/>
      <c r="H146" s="35"/>
      <c r="I146" s="123"/>
      <c r="J146" s="35"/>
      <c r="K146" s="35"/>
      <c r="L146" s="36"/>
      <c r="M146" s="236"/>
      <c r="N146" s="66"/>
      <c r="O146" s="66"/>
      <c r="P146" s="66"/>
      <c r="Q146" s="66"/>
      <c r="R146" s="66"/>
      <c r="S146" s="66"/>
      <c r="T146" s="67"/>
      <c r="AT146" s="16" t="s">
        <v>171</v>
      </c>
      <c r="AU146" s="16" t="s">
        <v>95</v>
      </c>
    </row>
    <row r="147" spans="2:65" s="12" customFormat="1" ht="11.25">
      <c r="B147" s="223"/>
      <c r="C147" s="224"/>
      <c r="D147" s="225" t="s">
        <v>164</v>
      </c>
      <c r="E147" s="226" t="s">
        <v>1</v>
      </c>
      <c r="F147" s="227" t="s">
        <v>678</v>
      </c>
      <c r="G147" s="224"/>
      <c r="H147" s="228">
        <v>12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164</v>
      </c>
      <c r="AU147" s="234" t="s">
        <v>95</v>
      </c>
      <c r="AV147" s="12" t="s">
        <v>95</v>
      </c>
      <c r="AW147" s="12" t="s">
        <v>40</v>
      </c>
      <c r="AX147" s="12" t="s">
        <v>23</v>
      </c>
      <c r="AY147" s="234" t="s">
        <v>156</v>
      </c>
    </row>
    <row r="148" spans="2:65" s="1" customFormat="1" ht="16.5" customHeight="1">
      <c r="B148" s="34"/>
      <c r="C148" s="211" t="s">
        <v>162</v>
      </c>
      <c r="D148" s="211" t="s">
        <v>158</v>
      </c>
      <c r="E148" s="212" t="s">
        <v>185</v>
      </c>
      <c r="F148" s="213" t="s">
        <v>186</v>
      </c>
      <c r="G148" s="214" t="s">
        <v>168</v>
      </c>
      <c r="H148" s="215">
        <v>19</v>
      </c>
      <c r="I148" s="216"/>
      <c r="J148" s="217">
        <f>ROUND(I148*H148,2)</f>
        <v>0</v>
      </c>
      <c r="K148" s="213" t="s">
        <v>169</v>
      </c>
      <c r="L148" s="36"/>
      <c r="M148" s="218" t="s">
        <v>1</v>
      </c>
      <c r="N148" s="219" t="s">
        <v>52</v>
      </c>
      <c r="O148" s="66"/>
      <c r="P148" s="220">
        <f>O148*H148</f>
        <v>0</v>
      </c>
      <c r="Q148" s="220">
        <v>5.0000000000000002E-5</v>
      </c>
      <c r="R148" s="220">
        <f>Q148*H148</f>
        <v>9.5E-4</v>
      </c>
      <c r="S148" s="220">
        <v>0</v>
      </c>
      <c r="T148" s="221">
        <f>S148*H148</f>
        <v>0</v>
      </c>
      <c r="AR148" s="222" t="s">
        <v>162</v>
      </c>
      <c r="AT148" s="222" t="s">
        <v>158</v>
      </c>
      <c r="AU148" s="222" t="s">
        <v>95</v>
      </c>
      <c r="AY148" s="16" t="s">
        <v>156</v>
      </c>
      <c r="BE148" s="109">
        <f>IF(N148="základní",J148,0)</f>
        <v>0</v>
      </c>
      <c r="BF148" s="109">
        <f>IF(N148="snížená",J148,0)</f>
        <v>0</v>
      </c>
      <c r="BG148" s="109">
        <f>IF(N148="zákl. přenesená",J148,0)</f>
        <v>0</v>
      </c>
      <c r="BH148" s="109">
        <f>IF(N148="sníž. přenesená",J148,0)</f>
        <v>0</v>
      </c>
      <c r="BI148" s="109">
        <f>IF(N148="nulová",J148,0)</f>
        <v>0</v>
      </c>
      <c r="BJ148" s="16" t="s">
        <v>23</v>
      </c>
      <c r="BK148" s="109">
        <f>ROUND(I148*H148,2)</f>
        <v>0</v>
      </c>
      <c r="BL148" s="16" t="s">
        <v>162</v>
      </c>
      <c r="BM148" s="222" t="s">
        <v>679</v>
      </c>
    </row>
    <row r="149" spans="2:65" s="1" customFormat="1" ht="19.5">
      <c r="B149" s="34"/>
      <c r="C149" s="35"/>
      <c r="D149" s="225" t="s">
        <v>171</v>
      </c>
      <c r="E149" s="35"/>
      <c r="F149" s="235" t="s">
        <v>188</v>
      </c>
      <c r="G149" s="35"/>
      <c r="H149" s="35"/>
      <c r="I149" s="123"/>
      <c r="J149" s="35"/>
      <c r="K149" s="35"/>
      <c r="L149" s="36"/>
      <c r="M149" s="236"/>
      <c r="N149" s="66"/>
      <c r="O149" s="66"/>
      <c r="P149" s="66"/>
      <c r="Q149" s="66"/>
      <c r="R149" s="66"/>
      <c r="S149" s="66"/>
      <c r="T149" s="67"/>
      <c r="AT149" s="16" t="s">
        <v>171</v>
      </c>
      <c r="AU149" s="16" t="s">
        <v>95</v>
      </c>
    </row>
    <row r="150" spans="2:65" s="12" customFormat="1" ht="11.25">
      <c r="B150" s="223"/>
      <c r="C150" s="224"/>
      <c r="D150" s="225" t="s">
        <v>164</v>
      </c>
      <c r="E150" s="226" t="s">
        <v>1</v>
      </c>
      <c r="F150" s="227" t="s">
        <v>680</v>
      </c>
      <c r="G150" s="224"/>
      <c r="H150" s="228">
        <v>19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AT150" s="234" t="s">
        <v>164</v>
      </c>
      <c r="AU150" s="234" t="s">
        <v>95</v>
      </c>
      <c r="AV150" s="12" t="s">
        <v>95</v>
      </c>
      <c r="AW150" s="12" t="s">
        <v>40</v>
      </c>
      <c r="AX150" s="12" t="s">
        <v>23</v>
      </c>
      <c r="AY150" s="234" t="s">
        <v>156</v>
      </c>
    </row>
    <row r="151" spans="2:65" s="1" customFormat="1" ht="24" customHeight="1">
      <c r="B151" s="34"/>
      <c r="C151" s="211" t="s">
        <v>184</v>
      </c>
      <c r="D151" s="211" t="s">
        <v>158</v>
      </c>
      <c r="E151" s="212" t="s">
        <v>681</v>
      </c>
      <c r="F151" s="213" t="s">
        <v>682</v>
      </c>
      <c r="G151" s="214" t="s">
        <v>193</v>
      </c>
      <c r="H151" s="215">
        <v>30</v>
      </c>
      <c r="I151" s="216"/>
      <c r="J151" s="217">
        <f>ROUND(I151*H151,2)</f>
        <v>0</v>
      </c>
      <c r="K151" s="213" t="s">
        <v>169</v>
      </c>
      <c r="L151" s="36"/>
      <c r="M151" s="218" t="s">
        <v>1</v>
      </c>
      <c r="N151" s="219" t="s">
        <v>52</v>
      </c>
      <c r="O151" s="66"/>
      <c r="P151" s="220">
        <f>O151*H151</f>
        <v>0</v>
      </c>
      <c r="Q151" s="220">
        <v>0</v>
      </c>
      <c r="R151" s="220">
        <f>Q151*H151</f>
        <v>0</v>
      </c>
      <c r="S151" s="220">
        <v>0.26</v>
      </c>
      <c r="T151" s="221">
        <f>S151*H151</f>
        <v>7.8000000000000007</v>
      </c>
      <c r="AR151" s="222" t="s">
        <v>162</v>
      </c>
      <c r="AT151" s="222" t="s">
        <v>158</v>
      </c>
      <c r="AU151" s="222" t="s">
        <v>95</v>
      </c>
      <c r="AY151" s="16" t="s">
        <v>156</v>
      </c>
      <c r="BE151" s="109">
        <f>IF(N151="základní",J151,0)</f>
        <v>0</v>
      </c>
      <c r="BF151" s="109">
        <f>IF(N151="snížená",J151,0)</f>
        <v>0</v>
      </c>
      <c r="BG151" s="109">
        <f>IF(N151="zákl. přenesená",J151,0)</f>
        <v>0</v>
      </c>
      <c r="BH151" s="109">
        <f>IF(N151="sníž. přenesená",J151,0)</f>
        <v>0</v>
      </c>
      <c r="BI151" s="109">
        <f>IF(N151="nulová",J151,0)</f>
        <v>0</v>
      </c>
      <c r="BJ151" s="16" t="s">
        <v>23</v>
      </c>
      <c r="BK151" s="109">
        <f>ROUND(I151*H151,2)</f>
        <v>0</v>
      </c>
      <c r="BL151" s="16" t="s">
        <v>162</v>
      </c>
      <c r="BM151" s="222" t="s">
        <v>683</v>
      </c>
    </row>
    <row r="152" spans="2:65" s="12" customFormat="1" ht="11.25">
      <c r="B152" s="223"/>
      <c r="C152" s="224"/>
      <c r="D152" s="225" t="s">
        <v>164</v>
      </c>
      <c r="E152" s="226" t="s">
        <v>1</v>
      </c>
      <c r="F152" s="227" t="s">
        <v>684</v>
      </c>
      <c r="G152" s="224"/>
      <c r="H152" s="228">
        <v>30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164</v>
      </c>
      <c r="AU152" s="234" t="s">
        <v>95</v>
      </c>
      <c r="AV152" s="12" t="s">
        <v>95</v>
      </c>
      <c r="AW152" s="12" t="s">
        <v>40</v>
      </c>
      <c r="AX152" s="12" t="s">
        <v>23</v>
      </c>
      <c r="AY152" s="234" t="s">
        <v>156</v>
      </c>
    </row>
    <row r="153" spans="2:65" s="1" customFormat="1" ht="16.5" customHeight="1">
      <c r="B153" s="34"/>
      <c r="C153" s="211" t="s">
        <v>190</v>
      </c>
      <c r="D153" s="211" t="s">
        <v>158</v>
      </c>
      <c r="E153" s="212" t="s">
        <v>198</v>
      </c>
      <c r="F153" s="213" t="s">
        <v>199</v>
      </c>
      <c r="G153" s="214" t="s">
        <v>161</v>
      </c>
      <c r="H153" s="215">
        <v>98.65</v>
      </c>
      <c r="I153" s="216"/>
      <c r="J153" s="217">
        <f>ROUND(I153*H153,2)</f>
        <v>0</v>
      </c>
      <c r="K153" s="213" t="s">
        <v>169</v>
      </c>
      <c r="L153" s="36"/>
      <c r="M153" s="218" t="s">
        <v>1</v>
      </c>
      <c r="N153" s="219" t="s">
        <v>52</v>
      </c>
      <c r="O153" s="66"/>
      <c r="P153" s="220">
        <f>O153*H153</f>
        <v>0</v>
      </c>
      <c r="Q153" s="220">
        <v>0</v>
      </c>
      <c r="R153" s="220">
        <f>Q153*H153</f>
        <v>0</v>
      </c>
      <c r="S153" s="220">
        <v>1.82</v>
      </c>
      <c r="T153" s="221">
        <f>S153*H153</f>
        <v>179.54300000000001</v>
      </c>
      <c r="AR153" s="222" t="s">
        <v>162</v>
      </c>
      <c r="AT153" s="222" t="s">
        <v>158</v>
      </c>
      <c r="AU153" s="222" t="s">
        <v>95</v>
      </c>
      <c r="AY153" s="16" t="s">
        <v>156</v>
      </c>
      <c r="BE153" s="109">
        <f>IF(N153="základní",J153,0)</f>
        <v>0</v>
      </c>
      <c r="BF153" s="109">
        <f>IF(N153="snížená",J153,0)</f>
        <v>0</v>
      </c>
      <c r="BG153" s="109">
        <f>IF(N153="zákl. přenesená",J153,0)</f>
        <v>0</v>
      </c>
      <c r="BH153" s="109">
        <f>IF(N153="sníž. přenesená",J153,0)</f>
        <v>0</v>
      </c>
      <c r="BI153" s="109">
        <f>IF(N153="nulová",J153,0)</f>
        <v>0</v>
      </c>
      <c r="BJ153" s="16" t="s">
        <v>23</v>
      </c>
      <c r="BK153" s="109">
        <f>ROUND(I153*H153,2)</f>
        <v>0</v>
      </c>
      <c r="BL153" s="16" t="s">
        <v>162</v>
      </c>
      <c r="BM153" s="222" t="s">
        <v>685</v>
      </c>
    </row>
    <row r="154" spans="2:65" s="1" customFormat="1" ht="19.5">
      <c r="B154" s="34"/>
      <c r="C154" s="35"/>
      <c r="D154" s="225" t="s">
        <v>171</v>
      </c>
      <c r="E154" s="35"/>
      <c r="F154" s="235" t="s">
        <v>201</v>
      </c>
      <c r="G154" s="35"/>
      <c r="H154" s="35"/>
      <c r="I154" s="123"/>
      <c r="J154" s="35"/>
      <c r="K154" s="35"/>
      <c r="L154" s="36"/>
      <c r="M154" s="236"/>
      <c r="N154" s="66"/>
      <c r="O154" s="66"/>
      <c r="P154" s="66"/>
      <c r="Q154" s="66"/>
      <c r="R154" s="66"/>
      <c r="S154" s="66"/>
      <c r="T154" s="67"/>
      <c r="AT154" s="16" t="s">
        <v>171</v>
      </c>
      <c r="AU154" s="16" t="s">
        <v>95</v>
      </c>
    </row>
    <row r="155" spans="2:65" s="12" customFormat="1" ht="11.25">
      <c r="B155" s="223"/>
      <c r="C155" s="224"/>
      <c r="D155" s="225" t="s">
        <v>164</v>
      </c>
      <c r="E155" s="226" t="s">
        <v>1</v>
      </c>
      <c r="F155" s="227" t="s">
        <v>686</v>
      </c>
      <c r="G155" s="224"/>
      <c r="H155" s="228">
        <v>98.65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164</v>
      </c>
      <c r="AU155" s="234" t="s">
        <v>95</v>
      </c>
      <c r="AV155" s="12" t="s">
        <v>95</v>
      </c>
      <c r="AW155" s="12" t="s">
        <v>40</v>
      </c>
      <c r="AX155" s="12" t="s">
        <v>23</v>
      </c>
      <c r="AY155" s="234" t="s">
        <v>156</v>
      </c>
    </row>
    <row r="156" spans="2:65" s="1" customFormat="1" ht="24" customHeight="1">
      <c r="B156" s="34"/>
      <c r="C156" s="211" t="s">
        <v>197</v>
      </c>
      <c r="D156" s="211" t="s">
        <v>158</v>
      </c>
      <c r="E156" s="212" t="s">
        <v>204</v>
      </c>
      <c r="F156" s="213" t="s">
        <v>205</v>
      </c>
      <c r="G156" s="214" t="s">
        <v>161</v>
      </c>
      <c r="H156" s="215">
        <v>24.663</v>
      </c>
      <c r="I156" s="216"/>
      <c r="J156" s="217">
        <f>ROUND(I156*H156,2)</f>
        <v>0</v>
      </c>
      <c r="K156" s="213" t="s">
        <v>169</v>
      </c>
      <c r="L156" s="36"/>
      <c r="M156" s="218" t="s">
        <v>1</v>
      </c>
      <c r="N156" s="219" t="s">
        <v>52</v>
      </c>
      <c r="O156" s="66"/>
      <c r="P156" s="220">
        <f>O156*H156</f>
        <v>0</v>
      </c>
      <c r="Q156" s="220">
        <v>0.4</v>
      </c>
      <c r="R156" s="220">
        <f>Q156*H156</f>
        <v>9.8652000000000015</v>
      </c>
      <c r="S156" s="220">
        <v>0</v>
      </c>
      <c r="T156" s="221">
        <f>S156*H156</f>
        <v>0</v>
      </c>
      <c r="AR156" s="222" t="s">
        <v>162</v>
      </c>
      <c r="AT156" s="222" t="s">
        <v>158</v>
      </c>
      <c r="AU156" s="222" t="s">
        <v>95</v>
      </c>
      <c r="AY156" s="16" t="s">
        <v>156</v>
      </c>
      <c r="BE156" s="109">
        <f>IF(N156="základní",J156,0)</f>
        <v>0</v>
      </c>
      <c r="BF156" s="109">
        <f>IF(N156="snížená",J156,0)</f>
        <v>0</v>
      </c>
      <c r="BG156" s="109">
        <f>IF(N156="zákl. přenesená",J156,0)</f>
        <v>0</v>
      </c>
      <c r="BH156" s="109">
        <f>IF(N156="sníž. přenesená",J156,0)</f>
        <v>0</v>
      </c>
      <c r="BI156" s="109">
        <f>IF(N156="nulová",J156,0)</f>
        <v>0</v>
      </c>
      <c r="BJ156" s="16" t="s">
        <v>23</v>
      </c>
      <c r="BK156" s="109">
        <f>ROUND(I156*H156,2)</f>
        <v>0</v>
      </c>
      <c r="BL156" s="16" t="s">
        <v>162</v>
      </c>
      <c r="BM156" s="222" t="s">
        <v>687</v>
      </c>
    </row>
    <row r="157" spans="2:65" s="1" customFormat="1" ht="29.25">
      <c r="B157" s="34"/>
      <c r="C157" s="35"/>
      <c r="D157" s="225" t="s">
        <v>171</v>
      </c>
      <c r="E157" s="35"/>
      <c r="F157" s="235" t="s">
        <v>207</v>
      </c>
      <c r="G157" s="35"/>
      <c r="H157" s="35"/>
      <c r="I157" s="123"/>
      <c r="J157" s="35"/>
      <c r="K157" s="35"/>
      <c r="L157" s="36"/>
      <c r="M157" s="236"/>
      <c r="N157" s="66"/>
      <c r="O157" s="66"/>
      <c r="P157" s="66"/>
      <c r="Q157" s="66"/>
      <c r="R157" s="66"/>
      <c r="S157" s="66"/>
      <c r="T157" s="67"/>
      <c r="AT157" s="16" t="s">
        <v>171</v>
      </c>
      <c r="AU157" s="16" t="s">
        <v>95</v>
      </c>
    </row>
    <row r="158" spans="2:65" s="12" customFormat="1" ht="11.25">
      <c r="B158" s="223"/>
      <c r="C158" s="224"/>
      <c r="D158" s="225" t="s">
        <v>164</v>
      </c>
      <c r="E158" s="226" t="s">
        <v>1</v>
      </c>
      <c r="F158" s="227" t="s">
        <v>688</v>
      </c>
      <c r="G158" s="224"/>
      <c r="H158" s="228">
        <v>24.663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AT158" s="234" t="s">
        <v>164</v>
      </c>
      <c r="AU158" s="234" t="s">
        <v>95</v>
      </c>
      <c r="AV158" s="12" t="s">
        <v>95</v>
      </c>
      <c r="AW158" s="12" t="s">
        <v>40</v>
      </c>
      <c r="AX158" s="12" t="s">
        <v>23</v>
      </c>
      <c r="AY158" s="234" t="s">
        <v>156</v>
      </c>
    </row>
    <row r="159" spans="2:65" s="1" customFormat="1" ht="24" customHeight="1">
      <c r="B159" s="34"/>
      <c r="C159" s="211" t="s">
        <v>203</v>
      </c>
      <c r="D159" s="211" t="s">
        <v>158</v>
      </c>
      <c r="E159" s="212" t="s">
        <v>210</v>
      </c>
      <c r="F159" s="213" t="s">
        <v>211</v>
      </c>
      <c r="G159" s="214" t="s">
        <v>161</v>
      </c>
      <c r="H159" s="215">
        <v>98.65</v>
      </c>
      <c r="I159" s="216"/>
      <c r="J159" s="217">
        <f>ROUND(I159*H159,2)</f>
        <v>0</v>
      </c>
      <c r="K159" s="213" t="s">
        <v>169</v>
      </c>
      <c r="L159" s="36"/>
      <c r="M159" s="218" t="s">
        <v>1</v>
      </c>
      <c r="N159" s="219" t="s">
        <v>52</v>
      </c>
      <c r="O159" s="66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AR159" s="222" t="s">
        <v>162</v>
      </c>
      <c r="AT159" s="222" t="s">
        <v>158</v>
      </c>
      <c r="AU159" s="222" t="s">
        <v>95</v>
      </c>
      <c r="AY159" s="16" t="s">
        <v>156</v>
      </c>
      <c r="BE159" s="109">
        <f>IF(N159="základní",J159,0)</f>
        <v>0</v>
      </c>
      <c r="BF159" s="109">
        <f>IF(N159="snížená",J159,0)</f>
        <v>0</v>
      </c>
      <c r="BG159" s="109">
        <f>IF(N159="zákl. přenesená",J159,0)</f>
        <v>0</v>
      </c>
      <c r="BH159" s="109">
        <f>IF(N159="sníž. přenesená",J159,0)</f>
        <v>0</v>
      </c>
      <c r="BI159" s="109">
        <f>IF(N159="nulová",J159,0)</f>
        <v>0</v>
      </c>
      <c r="BJ159" s="16" t="s">
        <v>23</v>
      </c>
      <c r="BK159" s="109">
        <f>ROUND(I159*H159,2)</f>
        <v>0</v>
      </c>
      <c r="BL159" s="16" t="s">
        <v>162</v>
      </c>
      <c r="BM159" s="222" t="s">
        <v>689</v>
      </c>
    </row>
    <row r="160" spans="2:65" s="1" customFormat="1" ht="29.25">
      <c r="B160" s="34"/>
      <c r="C160" s="35"/>
      <c r="D160" s="225" t="s">
        <v>171</v>
      </c>
      <c r="E160" s="35"/>
      <c r="F160" s="235" t="s">
        <v>213</v>
      </c>
      <c r="G160" s="35"/>
      <c r="H160" s="35"/>
      <c r="I160" s="123"/>
      <c r="J160" s="35"/>
      <c r="K160" s="35"/>
      <c r="L160" s="36"/>
      <c r="M160" s="236"/>
      <c r="N160" s="66"/>
      <c r="O160" s="66"/>
      <c r="P160" s="66"/>
      <c r="Q160" s="66"/>
      <c r="R160" s="66"/>
      <c r="S160" s="66"/>
      <c r="T160" s="67"/>
      <c r="AT160" s="16" t="s">
        <v>171</v>
      </c>
      <c r="AU160" s="16" t="s">
        <v>95</v>
      </c>
    </row>
    <row r="161" spans="2:65" s="12" customFormat="1" ht="11.25">
      <c r="B161" s="223"/>
      <c r="C161" s="224"/>
      <c r="D161" s="225" t="s">
        <v>164</v>
      </c>
      <c r="E161" s="226" t="s">
        <v>1</v>
      </c>
      <c r="F161" s="227" t="s">
        <v>690</v>
      </c>
      <c r="G161" s="224"/>
      <c r="H161" s="228">
        <v>98.65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164</v>
      </c>
      <c r="AU161" s="234" t="s">
        <v>95</v>
      </c>
      <c r="AV161" s="12" t="s">
        <v>95</v>
      </c>
      <c r="AW161" s="12" t="s">
        <v>40</v>
      </c>
      <c r="AX161" s="12" t="s">
        <v>23</v>
      </c>
      <c r="AY161" s="234" t="s">
        <v>156</v>
      </c>
    </row>
    <row r="162" spans="2:65" s="1" customFormat="1" ht="24" customHeight="1">
      <c r="B162" s="34"/>
      <c r="C162" s="211" t="s">
        <v>209</v>
      </c>
      <c r="D162" s="211" t="s">
        <v>158</v>
      </c>
      <c r="E162" s="212" t="s">
        <v>215</v>
      </c>
      <c r="F162" s="213" t="s">
        <v>216</v>
      </c>
      <c r="G162" s="214" t="s">
        <v>161</v>
      </c>
      <c r="H162" s="215">
        <v>24.663</v>
      </c>
      <c r="I162" s="216"/>
      <c r="J162" s="217">
        <f>ROUND(I162*H162,2)</f>
        <v>0</v>
      </c>
      <c r="K162" s="213" t="s">
        <v>169</v>
      </c>
      <c r="L162" s="36"/>
      <c r="M162" s="218" t="s">
        <v>1</v>
      </c>
      <c r="N162" s="219" t="s">
        <v>52</v>
      </c>
      <c r="O162" s="66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AR162" s="222" t="s">
        <v>162</v>
      </c>
      <c r="AT162" s="222" t="s">
        <v>158</v>
      </c>
      <c r="AU162" s="222" t="s">
        <v>95</v>
      </c>
      <c r="AY162" s="16" t="s">
        <v>156</v>
      </c>
      <c r="BE162" s="109">
        <f>IF(N162="základní",J162,0)</f>
        <v>0</v>
      </c>
      <c r="BF162" s="109">
        <f>IF(N162="snížená",J162,0)</f>
        <v>0</v>
      </c>
      <c r="BG162" s="109">
        <f>IF(N162="zákl. přenesená",J162,0)</f>
        <v>0</v>
      </c>
      <c r="BH162" s="109">
        <f>IF(N162="sníž. přenesená",J162,0)</f>
        <v>0</v>
      </c>
      <c r="BI162" s="109">
        <f>IF(N162="nulová",J162,0)</f>
        <v>0</v>
      </c>
      <c r="BJ162" s="16" t="s">
        <v>23</v>
      </c>
      <c r="BK162" s="109">
        <f>ROUND(I162*H162,2)</f>
        <v>0</v>
      </c>
      <c r="BL162" s="16" t="s">
        <v>162</v>
      </c>
      <c r="BM162" s="222" t="s">
        <v>691</v>
      </c>
    </row>
    <row r="163" spans="2:65" s="1" customFormat="1" ht="19.5">
      <c r="B163" s="34"/>
      <c r="C163" s="35"/>
      <c r="D163" s="225" t="s">
        <v>171</v>
      </c>
      <c r="E163" s="35"/>
      <c r="F163" s="235" t="s">
        <v>218</v>
      </c>
      <c r="G163" s="35"/>
      <c r="H163" s="35"/>
      <c r="I163" s="123"/>
      <c r="J163" s="35"/>
      <c r="K163" s="35"/>
      <c r="L163" s="36"/>
      <c r="M163" s="236"/>
      <c r="N163" s="66"/>
      <c r="O163" s="66"/>
      <c r="P163" s="66"/>
      <c r="Q163" s="66"/>
      <c r="R163" s="66"/>
      <c r="S163" s="66"/>
      <c r="T163" s="67"/>
      <c r="AT163" s="16" t="s">
        <v>171</v>
      </c>
      <c r="AU163" s="16" t="s">
        <v>95</v>
      </c>
    </row>
    <row r="164" spans="2:65" s="12" customFormat="1" ht="11.25">
      <c r="B164" s="223"/>
      <c r="C164" s="224"/>
      <c r="D164" s="225" t="s">
        <v>164</v>
      </c>
      <c r="E164" s="226" t="s">
        <v>1</v>
      </c>
      <c r="F164" s="227" t="s">
        <v>692</v>
      </c>
      <c r="G164" s="224"/>
      <c r="H164" s="228">
        <v>24.663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164</v>
      </c>
      <c r="AU164" s="234" t="s">
        <v>95</v>
      </c>
      <c r="AV164" s="12" t="s">
        <v>95</v>
      </c>
      <c r="AW164" s="12" t="s">
        <v>40</v>
      </c>
      <c r="AX164" s="12" t="s">
        <v>23</v>
      </c>
      <c r="AY164" s="234" t="s">
        <v>156</v>
      </c>
    </row>
    <row r="165" spans="2:65" s="1" customFormat="1" ht="24" customHeight="1">
      <c r="B165" s="34"/>
      <c r="C165" s="211" t="s">
        <v>28</v>
      </c>
      <c r="D165" s="211" t="s">
        <v>158</v>
      </c>
      <c r="E165" s="212" t="s">
        <v>221</v>
      </c>
      <c r="F165" s="213" t="s">
        <v>222</v>
      </c>
      <c r="G165" s="214" t="s">
        <v>161</v>
      </c>
      <c r="H165" s="215">
        <v>24.663</v>
      </c>
      <c r="I165" s="216"/>
      <c r="J165" s="217">
        <f>ROUND(I165*H165,2)</f>
        <v>0</v>
      </c>
      <c r="K165" s="213" t="s">
        <v>169</v>
      </c>
      <c r="L165" s="36"/>
      <c r="M165" s="218" t="s">
        <v>1</v>
      </c>
      <c r="N165" s="219" t="s">
        <v>52</v>
      </c>
      <c r="O165" s="66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AR165" s="222" t="s">
        <v>162</v>
      </c>
      <c r="AT165" s="222" t="s">
        <v>158</v>
      </c>
      <c r="AU165" s="222" t="s">
        <v>95</v>
      </c>
      <c r="AY165" s="16" t="s">
        <v>156</v>
      </c>
      <c r="BE165" s="109">
        <f>IF(N165="základní",J165,0)</f>
        <v>0</v>
      </c>
      <c r="BF165" s="109">
        <f>IF(N165="snížená",J165,0)</f>
        <v>0</v>
      </c>
      <c r="BG165" s="109">
        <f>IF(N165="zákl. přenesená",J165,0)</f>
        <v>0</v>
      </c>
      <c r="BH165" s="109">
        <f>IF(N165="sníž. přenesená",J165,0)</f>
        <v>0</v>
      </c>
      <c r="BI165" s="109">
        <f>IF(N165="nulová",J165,0)</f>
        <v>0</v>
      </c>
      <c r="BJ165" s="16" t="s">
        <v>23</v>
      </c>
      <c r="BK165" s="109">
        <f>ROUND(I165*H165,2)</f>
        <v>0</v>
      </c>
      <c r="BL165" s="16" t="s">
        <v>162</v>
      </c>
      <c r="BM165" s="222" t="s">
        <v>693</v>
      </c>
    </row>
    <row r="166" spans="2:65" s="1" customFormat="1" ht="29.25">
      <c r="B166" s="34"/>
      <c r="C166" s="35"/>
      <c r="D166" s="225" t="s">
        <v>171</v>
      </c>
      <c r="E166" s="35"/>
      <c r="F166" s="235" t="s">
        <v>224</v>
      </c>
      <c r="G166" s="35"/>
      <c r="H166" s="35"/>
      <c r="I166" s="123"/>
      <c r="J166" s="35"/>
      <c r="K166" s="35"/>
      <c r="L166" s="36"/>
      <c r="M166" s="236"/>
      <c r="N166" s="66"/>
      <c r="O166" s="66"/>
      <c r="P166" s="66"/>
      <c r="Q166" s="66"/>
      <c r="R166" s="66"/>
      <c r="S166" s="66"/>
      <c r="T166" s="67"/>
      <c r="AT166" s="16" t="s">
        <v>171</v>
      </c>
      <c r="AU166" s="16" t="s">
        <v>95</v>
      </c>
    </row>
    <row r="167" spans="2:65" s="12" customFormat="1" ht="11.25">
      <c r="B167" s="223"/>
      <c r="C167" s="224"/>
      <c r="D167" s="225" t="s">
        <v>164</v>
      </c>
      <c r="E167" s="226" t="s">
        <v>1</v>
      </c>
      <c r="F167" s="227" t="s">
        <v>694</v>
      </c>
      <c r="G167" s="224"/>
      <c r="H167" s="228">
        <v>24.663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164</v>
      </c>
      <c r="AU167" s="234" t="s">
        <v>95</v>
      </c>
      <c r="AV167" s="12" t="s">
        <v>95</v>
      </c>
      <c r="AW167" s="12" t="s">
        <v>40</v>
      </c>
      <c r="AX167" s="12" t="s">
        <v>23</v>
      </c>
      <c r="AY167" s="234" t="s">
        <v>156</v>
      </c>
    </row>
    <row r="168" spans="2:65" s="1" customFormat="1" ht="16.5" customHeight="1">
      <c r="B168" s="34"/>
      <c r="C168" s="211" t="s">
        <v>220</v>
      </c>
      <c r="D168" s="211" t="s">
        <v>158</v>
      </c>
      <c r="E168" s="212" t="s">
        <v>227</v>
      </c>
      <c r="F168" s="213" t="s">
        <v>228</v>
      </c>
      <c r="G168" s="214" t="s">
        <v>229</v>
      </c>
      <c r="H168" s="215">
        <v>131</v>
      </c>
      <c r="I168" s="216"/>
      <c r="J168" s="217">
        <f>ROUND(I168*H168,2)</f>
        <v>0</v>
      </c>
      <c r="K168" s="213" t="s">
        <v>169</v>
      </c>
      <c r="L168" s="36"/>
      <c r="M168" s="218" t="s">
        <v>1</v>
      </c>
      <c r="N168" s="219" t="s">
        <v>52</v>
      </c>
      <c r="O168" s="66"/>
      <c r="P168" s="220">
        <f>O168*H168</f>
        <v>0</v>
      </c>
      <c r="Q168" s="220">
        <v>1.559E-2</v>
      </c>
      <c r="R168" s="220">
        <f>Q168*H168</f>
        <v>2.0422899999999999</v>
      </c>
      <c r="S168" s="220">
        <v>0</v>
      </c>
      <c r="T168" s="221">
        <f>S168*H168</f>
        <v>0</v>
      </c>
      <c r="AR168" s="222" t="s">
        <v>162</v>
      </c>
      <c r="AT168" s="222" t="s">
        <v>158</v>
      </c>
      <c r="AU168" s="222" t="s">
        <v>95</v>
      </c>
      <c r="AY168" s="16" t="s">
        <v>156</v>
      </c>
      <c r="BE168" s="109">
        <f>IF(N168="základní",J168,0)</f>
        <v>0</v>
      </c>
      <c r="BF168" s="109">
        <f>IF(N168="snížená",J168,0)</f>
        <v>0</v>
      </c>
      <c r="BG168" s="109">
        <f>IF(N168="zákl. přenesená",J168,0)</f>
        <v>0</v>
      </c>
      <c r="BH168" s="109">
        <f>IF(N168="sníž. přenesená",J168,0)</f>
        <v>0</v>
      </c>
      <c r="BI168" s="109">
        <f>IF(N168="nulová",J168,0)</f>
        <v>0</v>
      </c>
      <c r="BJ168" s="16" t="s">
        <v>23</v>
      </c>
      <c r="BK168" s="109">
        <f>ROUND(I168*H168,2)</f>
        <v>0</v>
      </c>
      <c r="BL168" s="16" t="s">
        <v>162</v>
      </c>
      <c r="BM168" s="222" t="s">
        <v>695</v>
      </c>
    </row>
    <row r="169" spans="2:65" s="1" customFormat="1" ht="11.25">
      <c r="B169" s="34"/>
      <c r="C169" s="35"/>
      <c r="D169" s="225" t="s">
        <v>171</v>
      </c>
      <c r="E169" s="35"/>
      <c r="F169" s="235" t="s">
        <v>231</v>
      </c>
      <c r="G169" s="35"/>
      <c r="H169" s="35"/>
      <c r="I169" s="123"/>
      <c r="J169" s="35"/>
      <c r="K169" s="35"/>
      <c r="L169" s="36"/>
      <c r="M169" s="236"/>
      <c r="N169" s="66"/>
      <c r="O169" s="66"/>
      <c r="P169" s="66"/>
      <c r="Q169" s="66"/>
      <c r="R169" s="66"/>
      <c r="S169" s="66"/>
      <c r="T169" s="67"/>
      <c r="AT169" s="16" t="s">
        <v>171</v>
      </c>
      <c r="AU169" s="16" t="s">
        <v>95</v>
      </c>
    </row>
    <row r="170" spans="2:65" s="12" customFormat="1" ht="11.25">
      <c r="B170" s="223"/>
      <c r="C170" s="224"/>
      <c r="D170" s="225" t="s">
        <v>164</v>
      </c>
      <c r="E170" s="226" t="s">
        <v>1</v>
      </c>
      <c r="F170" s="227" t="s">
        <v>696</v>
      </c>
      <c r="G170" s="224"/>
      <c r="H170" s="228">
        <v>131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AT170" s="234" t="s">
        <v>164</v>
      </c>
      <c r="AU170" s="234" t="s">
        <v>95</v>
      </c>
      <c r="AV170" s="12" t="s">
        <v>95</v>
      </c>
      <c r="AW170" s="12" t="s">
        <v>40</v>
      </c>
      <c r="AX170" s="12" t="s">
        <v>23</v>
      </c>
      <c r="AY170" s="234" t="s">
        <v>156</v>
      </c>
    </row>
    <row r="171" spans="2:65" s="1" customFormat="1" ht="24" customHeight="1">
      <c r="B171" s="34"/>
      <c r="C171" s="211" t="s">
        <v>226</v>
      </c>
      <c r="D171" s="211" t="s">
        <v>158</v>
      </c>
      <c r="E171" s="212" t="s">
        <v>234</v>
      </c>
      <c r="F171" s="213" t="s">
        <v>235</v>
      </c>
      <c r="G171" s="214" t="s">
        <v>236</v>
      </c>
      <c r="H171" s="215">
        <v>960</v>
      </c>
      <c r="I171" s="216"/>
      <c r="J171" s="217">
        <f>ROUND(I171*H171,2)</f>
        <v>0</v>
      </c>
      <c r="K171" s="213" t="s">
        <v>169</v>
      </c>
      <c r="L171" s="36"/>
      <c r="M171" s="218" t="s">
        <v>1</v>
      </c>
      <c r="N171" s="219" t="s">
        <v>52</v>
      </c>
      <c r="O171" s="66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AR171" s="222" t="s">
        <v>162</v>
      </c>
      <c r="AT171" s="222" t="s">
        <v>158</v>
      </c>
      <c r="AU171" s="222" t="s">
        <v>95</v>
      </c>
      <c r="AY171" s="16" t="s">
        <v>156</v>
      </c>
      <c r="BE171" s="109">
        <f>IF(N171="základní",J171,0)</f>
        <v>0</v>
      </c>
      <c r="BF171" s="109">
        <f>IF(N171="snížená",J171,0)</f>
        <v>0</v>
      </c>
      <c r="BG171" s="109">
        <f>IF(N171="zákl. přenesená",J171,0)</f>
        <v>0</v>
      </c>
      <c r="BH171" s="109">
        <f>IF(N171="sníž. přenesená",J171,0)</f>
        <v>0</v>
      </c>
      <c r="BI171" s="109">
        <f>IF(N171="nulová",J171,0)</f>
        <v>0</v>
      </c>
      <c r="BJ171" s="16" t="s">
        <v>23</v>
      </c>
      <c r="BK171" s="109">
        <f>ROUND(I171*H171,2)</f>
        <v>0</v>
      </c>
      <c r="BL171" s="16" t="s">
        <v>162</v>
      </c>
      <c r="BM171" s="222" t="s">
        <v>697</v>
      </c>
    </row>
    <row r="172" spans="2:65" s="1" customFormat="1" ht="19.5">
      <c r="B172" s="34"/>
      <c r="C172" s="35"/>
      <c r="D172" s="225" t="s">
        <v>171</v>
      </c>
      <c r="E172" s="35"/>
      <c r="F172" s="235" t="s">
        <v>238</v>
      </c>
      <c r="G172" s="35"/>
      <c r="H172" s="35"/>
      <c r="I172" s="123"/>
      <c r="J172" s="35"/>
      <c r="K172" s="35"/>
      <c r="L172" s="36"/>
      <c r="M172" s="236"/>
      <c r="N172" s="66"/>
      <c r="O172" s="66"/>
      <c r="P172" s="66"/>
      <c r="Q172" s="66"/>
      <c r="R172" s="66"/>
      <c r="S172" s="66"/>
      <c r="T172" s="67"/>
      <c r="AT172" s="16" t="s">
        <v>171</v>
      </c>
      <c r="AU172" s="16" t="s">
        <v>95</v>
      </c>
    </row>
    <row r="173" spans="2:65" s="12" customFormat="1" ht="11.25">
      <c r="B173" s="223"/>
      <c r="C173" s="224"/>
      <c r="D173" s="225" t="s">
        <v>164</v>
      </c>
      <c r="E173" s="226" t="s">
        <v>1</v>
      </c>
      <c r="F173" s="227" t="s">
        <v>698</v>
      </c>
      <c r="G173" s="224"/>
      <c r="H173" s="228">
        <v>960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164</v>
      </c>
      <c r="AU173" s="234" t="s">
        <v>95</v>
      </c>
      <c r="AV173" s="12" t="s">
        <v>95</v>
      </c>
      <c r="AW173" s="12" t="s">
        <v>40</v>
      </c>
      <c r="AX173" s="12" t="s">
        <v>23</v>
      </c>
      <c r="AY173" s="234" t="s">
        <v>156</v>
      </c>
    </row>
    <row r="174" spans="2:65" s="1" customFormat="1" ht="24" customHeight="1">
      <c r="B174" s="34"/>
      <c r="C174" s="211" t="s">
        <v>233</v>
      </c>
      <c r="D174" s="211" t="s">
        <v>158</v>
      </c>
      <c r="E174" s="212" t="s">
        <v>241</v>
      </c>
      <c r="F174" s="213" t="s">
        <v>242</v>
      </c>
      <c r="G174" s="214" t="s">
        <v>243</v>
      </c>
      <c r="H174" s="215">
        <v>40</v>
      </c>
      <c r="I174" s="216"/>
      <c r="J174" s="217">
        <f>ROUND(I174*H174,2)</f>
        <v>0</v>
      </c>
      <c r="K174" s="213" t="s">
        <v>169</v>
      </c>
      <c r="L174" s="36"/>
      <c r="M174" s="218" t="s">
        <v>1</v>
      </c>
      <c r="N174" s="219" t="s">
        <v>52</v>
      </c>
      <c r="O174" s="66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AR174" s="222" t="s">
        <v>162</v>
      </c>
      <c r="AT174" s="222" t="s">
        <v>158</v>
      </c>
      <c r="AU174" s="222" t="s">
        <v>95</v>
      </c>
      <c r="AY174" s="16" t="s">
        <v>156</v>
      </c>
      <c r="BE174" s="109">
        <f>IF(N174="základní",J174,0)</f>
        <v>0</v>
      </c>
      <c r="BF174" s="109">
        <f>IF(N174="snížená",J174,0)</f>
        <v>0</v>
      </c>
      <c r="BG174" s="109">
        <f>IF(N174="zákl. přenesená",J174,0)</f>
        <v>0</v>
      </c>
      <c r="BH174" s="109">
        <f>IF(N174="sníž. přenesená",J174,0)</f>
        <v>0</v>
      </c>
      <c r="BI174" s="109">
        <f>IF(N174="nulová",J174,0)</f>
        <v>0</v>
      </c>
      <c r="BJ174" s="16" t="s">
        <v>23</v>
      </c>
      <c r="BK174" s="109">
        <f>ROUND(I174*H174,2)</f>
        <v>0</v>
      </c>
      <c r="BL174" s="16" t="s">
        <v>162</v>
      </c>
      <c r="BM174" s="222" t="s">
        <v>699</v>
      </c>
    </row>
    <row r="175" spans="2:65" s="1" customFormat="1" ht="19.5">
      <c r="B175" s="34"/>
      <c r="C175" s="35"/>
      <c r="D175" s="225" t="s">
        <v>171</v>
      </c>
      <c r="E175" s="35"/>
      <c r="F175" s="235" t="s">
        <v>245</v>
      </c>
      <c r="G175" s="35"/>
      <c r="H175" s="35"/>
      <c r="I175" s="123"/>
      <c r="J175" s="35"/>
      <c r="K175" s="35"/>
      <c r="L175" s="36"/>
      <c r="M175" s="236"/>
      <c r="N175" s="66"/>
      <c r="O175" s="66"/>
      <c r="P175" s="66"/>
      <c r="Q175" s="66"/>
      <c r="R175" s="66"/>
      <c r="S175" s="66"/>
      <c r="T175" s="67"/>
      <c r="AT175" s="16" t="s">
        <v>171</v>
      </c>
      <c r="AU175" s="16" t="s">
        <v>95</v>
      </c>
    </row>
    <row r="176" spans="2:65" s="12" customFormat="1" ht="11.25">
      <c r="B176" s="223"/>
      <c r="C176" s="224"/>
      <c r="D176" s="225" t="s">
        <v>164</v>
      </c>
      <c r="E176" s="226" t="s">
        <v>1</v>
      </c>
      <c r="F176" s="227" t="s">
        <v>700</v>
      </c>
      <c r="G176" s="224"/>
      <c r="H176" s="228">
        <v>40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AT176" s="234" t="s">
        <v>164</v>
      </c>
      <c r="AU176" s="234" t="s">
        <v>95</v>
      </c>
      <c r="AV176" s="12" t="s">
        <v>95</v>
      </c>
      <c r="AW176" s="12" t="s">
        <v>40</v>
      </c>
      <c r="AX176" s="12" t="s">
        <v>23</v>
      </c>
      <c r="AY176" s="234" t="s">
        <v>156</v>
      </c>
    </row>
    <row r="177" spans="2:65" s="1" customFormat="1" ht="16.5" customHeight="1">
      <c r="B177" s="34"/>
      <c r="C177" s="211" t="s">
        <v>240</v>
      </c>
      <c r="D177" s="211" t="s">
        <v>158</v>
      </c>
      <c r="E177" s="212" t="s">
        <v>247</v>
      </c>
      <c r="F177" s="213" t="s">
        <v>248</v>
      </c>
      <c r="G177" s="214" t="s">
        <v>161</v>
      </c>
      <c r="H177" s="215">
        <v>16.75</v>
      </c>
      <c r="I177" s="216"/>
      <c r="J177" s="217">
        <f>ROUND(I177*H177,2)</f>
        <v>0</v>
      </c>
      <c r="K177" s="213" t="s">
        <v>169</v>
      </c>
      <c r="L177" s="36"/>
      <c r="M177" s="218" t="s">
        <v>1</v>
      </c>
      <c r="N177" s="219" t="s">
        <v>52</v>
      </c>
      <c r="O177" s="66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AR177" s="222" t="s">
        <v>162</v>
      </c>
      <c r="AT177" s="222" t="s">
        <v>158</v>
      </c>
      <c r="AU177" s="222" t="s">
        <v>95</v>
      </c>
      <c r="AY177" s="16" t="s">
        <v>156</v>
      </c>
      <c r="BE177" s="109">
        <f>IF(N177="základní",J177,0)</f>
        <v>0</v>
      </c>
      <c r="BF177" s="109">
        <f>IF(N177="snížená",J177,0)</f>
        <v>0</v>
      </c>
      <c r="BG177" s="109">
        <f>IF(N177="zákl. přenesená",J177,0)</f>
        <v>0</v>
      </c>
      <c r="BH177" s="109">
        <f>IF(N177="sníž. přenesená",J177,0)</f>
        <v>0</v>
      </c>
      <c r="BI177" s="109">
        <f>IF(N177="nulová",J177,0)</f>
        <v>0</v>
      </c>
      <c r="BJ177" s="16" t="s">
        <v>23</v>
      </c>
      <c r="BK177" s="109">
        <f>ROUND(I177*H177,2)</f>
        <v>0</v>
      </c>
      <c r="BL177" s="16" t="s">
        <v>162</v>
      </c>
      <c r="BM177" s="222" t="s">
        <v>701</v>
      </c>
    </row>
    <row r="178" spans="2:65" s="1" customFormat="1" ht="29.25">
      <c r="B178" s="34"/>
      <c r="C178" s="35"/>
      <c r="D178" s="225" t="s">
        <v>171</v>
      </c>
      <c r="E178" s="35"/>
      <c r="F178" s="235" t="s">
        <v>250</v>
      </c>
      <c r="G178" s="35"/>
      <c r="H178" s="35"/>
      <c r="I178" s="123"/>
      <c r="J178" s="35"/>
      <c r="K178" s="35"/>
      <c r="L178" s="36"/>
      <c r="M178" s="236"/>
      <c r="N178" s="66"/>
      <c r="O178" s="66"/>
      <c r="P178" s="66"/>
      <c r="Q178" s="66"/>
      <c r="R178" s="66"/>
      <c r="S178" s="66"/>
      <c r="T178" s="67"/>
      <c r="AT178" s="16" t="s">
        <v>171</v>
      </c>
      <c r="AU178" s="16" t="s">
        <v>95</v>
      </c>
    </row>
    <row r="179" spans="2:65" s="12" customFormat="1" ht="11.25">
      <c r="B179" s="223"/>
      <c r="C179" s="224"/>
      <c r="D179" s="225" t="s">
        <v>164</v>
      </c>
      <c r="E179" s="226" t="s">
        <v>1</v>
      </c>
      <c r="F179" s="227" t="s">
        <v>702</v>
      </c>
      <c r="G179" s="224"/>
      <c r="H179" s="228">
        <v>16.75</v>
      </c>
      <c r="I179" s="229"/>
      <c r="J179" s="224"/>
      <c r="K179" s="224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164</v>
      </c>
      <c r="AU179" s="234" t="s">
        <v>95</v>
      </c>
      <c r="AV179" s="12" t="s">
        <v>95</v>
      </c>
      <c r="AW179" s="12" t="s">
        <v>40</v>
      </c>
      <c r="AX179" s="12" t="s">
        <v>23</v>
      </c>
      <c r="AY179" s="234" t="s">
        <v>156</v>
      </c>
    </row>
    <row r="180" spans="2:65" s="1" customFormat="1" ht="24" customHeight="1">
      <c r="B180" s="34"/>
      <c r="C180" s="211" t="s">
        <v>8</v>
      </c>
      <c r="D180" s="211" t="s">
        <v>158</v>
      </c>
      <c r="E180" s="212" t="s">
        <v>253</v>
      </c>
      <c r="F180" s="213" t="s">
        <v>254</v>
      </c>
      <c r="G180" s="214" t="s">
        <v>161</v>
      </c>
      <c r="H180" s="215">
        <v>124.675</v>
      </c>
      <c r="I180" s="216"/>
      <c r="J180" s="217">
        <f>ROUND(I180*H180,2)</f>
        <v>0</v>
      </c>
      <c r="K180" s="213" t="s">
        <v>169</v>
      </c>
      <c r="L180" s="36"/>
      <c r="M180" s="218" t="s">
        <v>1</v>
      </c>
      <c r="N180" s="219" t="s">
        <v>52</v>
      </c>
      <c r="O180" s="66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AR180" s="222" t="s">
        <v>162</v>
      </c>
      <c r="AT180" s="222" t="s">
        <v>158</v>
      </c>
      <c r="AU180" s="222" t="s">
        <v>95</v>
      </c>
      <c r="AY180" s="16" t="s">
        <v>156</v>
      </c>
      <c r="BE180" s="109">
        <f>IF(N180="základní",J180,0)</f>
        <v>0</v>
      </c>
      <c r="BF180" s="109">
        <f>IF(N180="snížená",J180,0)</f>
        <v>0</v>
      </c>
      <c r="BG180" s="109">
        <f>IF(N180="zákl. přenesená",J180,0)</f>
        <v>0</v>
      </c>
      <c r="BH180" s="109">
        <f>IF(N180="sníž. přenesená",J180,0)</f>
        <v>0</v>
      </c>
      <c r="BI180" s="109">
        <f>IF(N180="nulová",J180,0)</f>
        <v>0</v>
      </c>
      <c r="BJ180" s="16" t="s">
        <v>23</v>
      </c>
      <c r="BK180" s="109">
        <f>ROUND(I180*H180,2)</f>
        <v>0</v>
      </c>
      <c r="BL180" s="16" t="s">
        <v>162</v>
      </c>
      <c r="BM180" s="222" t="s">
        <v>703</v>
      </c>
    </row>
    <row r="181" spans="2:65" s="1" customFormat="1" ht="29.25">
      <c r="B181" s="34"/>
      <c r="C181" s="35"/>
      <c r="D181" s="225" t="s">
        <v>171</v>
      </c>
      <c r="E181" s="35"/>
      <c r="F181" s="235" t="s">
        <v>256</v>
      </c>
      <c r="G181" s="35"/>
      <c r="H181" s="35"/>
      <c r="I181" s="123"/>
      <c r="J181" s="35"/>
      <c r="K181" s="35"/>
      <c r="L181" s="36"/>
      <c r="M181" s="236"/>
      <c r="N181" s="66"/>
      <c r="O181" s="66"/>
      <c r="P181" s="66"/>
      <c r="Q181" s="66"/>
      <c r="R181" s="66"/>
      <c r="S181" s="66"/>
      <c r="T181" s="67"/>
      <c r="AT181" s="16" t="s">
        <v>171</v>
      </c>
      <c r="AU181" s="16" t="s">
        <v>95</v>
      </c>
    </row>
    <row r="182" spans="2:65" s="12" customFormat="1" ht="11.25">
      <c r="B182" s="223"/>
      <c r="C182" s="224"/>
      <c r="D182" s="225" t="s">
        <v>164</v>
      </c>
      <c r="E182" s="226" t="s">
        <v>1</v>
      </c>
      <c r="F182" s="227" t="s">
        <v>704</v>
      </c>
      <c r="G182" s="224"/>
      <c r="H182" s="228">
        <v>3.8250000000000002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164</v>
      </c>
      <c r="AU182" s="234" t="s">
        <v>95</v>
      </c>
      <c r="AV182" s="12" t="s">
        <v>95</v>
      </c>
      <c r="AW182" s="12" t="s">
        <v>40</v>
      </c>
      <c r="AX182" s="12" t="s">
        <v>87</v>
      </c>
      <c r="AY182" s="234" t="s">
        <v>156</v>
      </c>
    </row>
    <row r="183" spans="2:65" s="12" customFormat="1" ht="11.25">
      <c r="B183" s="223"/>
      <c r="C183" s="224"/>
      <c r="D183" s="225" t="s">
        <v>164</v>
      </c>
      <c r="E183" s="226" t="s">
        <v>1</v>
      </c>
      <c r="F183" s="227" t="s">
        <v>705</v>
      </c>
      <c r="G183" s="224"/>
      <c r="H183" s="228">
        <v>219.5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164</v>
      </c>
      <c r="AU183" s="234" t="s">
        <v>95</v>
      </c>
      <c r="AV183" s="12" t="s">
        <v>95</v>
      </c>
      <c r="AW183" s="12" t="s">
        <v>40</v>
      </c>
      <c r="AX183" s="12" t="s">
        <v>87</v>
      </c>
      <c r="AY183" s="234" t="s">
        <v>156</v>
      </c>
    </row>
    <row r="184" spans="2:65" s="12" customFormat="1" ht="22.5">
      <c r="B184" s="223"/>
      <c r="C184" s="224"/>
      <c r="D184" s="225" t="s">
        <v>164</v>
      </c>
      <c r="E184" s="226" t="s">
        <v>1</v>
      </c>
      <c r="F184" s="227" t="s">
        <v>706</v>
      </c>
      <c r="G184" s="224"/>
      <c r="H184" s="228">
        <v>-98.65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164</v>
      </c>
      <c r="AU184" s="234" t="s">
        <v>95</v>
      </c>
      <c r="AV184" s="12" t="s">
        <v>95</v>
      </c>
      <c r="AW184" s="12" t="s">
        <v>40</v>
      </c>
      <c r="AX184" s="12" t="s">
        <v>87</v>
      </c>
      <c r="AY184" s="234" t="s">
        <v>156</v>
      </c>
    </row>
    <row r="185" spans="2:65" s="13" customFormat="1" ht="11.25">
      <c r="B185" s="237"/>
      <c r="C185" s="238"/>
      <c r="D185" s="225" t="s">
        <v>164</v>
      </c>
      <c r="E185" s="239" t="s">
        <v>1</v>
      </c>
      <c r="F185" s="240" t="s">
        <v>260</v>
      </c>
      <c r="G185" s="238"/>
      <c r="H185" s="241">
        <v>124.675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164</v>
      </c>
      <c r="AU185" s="247" t="s">
        <v>95</v>
      </c>
      <c r="AV185" s="13" t="s">
        <v>162</v>
      </c>
      <c r="AW185" s="13" t="s">
        <v>40</v>
      </c>
      <c r="AX185" s="13" t="s">
        <v>23</v>
      </c>
      <c r="AY185" s="247" t="s">
        <v>156</v>
      </c>
    </row>
    <row r="186" spans="2:65" s="1" customFormat="1" ht="24" customHeight="1">
      <c r="B186" s="34"/>
      <c r="C186" s="211" t="s">
        <v>252</v>
      </c>
      <c r="D186" s="211" t="s">
        <v>158</v>
      </c>
      <c r="E186" s="212" t="s">
        <v>262</v>
      </c>
      <c r="F186" s="213" t="s">
        <v>263</v>
      </c>
      <c r="G186" s="214" t="s">
        <v>161</v>
      </c>
      <c r="H186" s="215">
        <v>5.03</v>
      </c>
      <c r="I186" s="216"/>
      <c r="J186" s="217">
        <f>ROUND(I186*H186,2)</f>
        <v>0</v>
      </c>
      <c r="K186" s="213" t="s">
        <v>169</v>
      </c>
      <c r="L186" s="36"/>
      <c r="M186" s="218" t="s">
        <v>1</v>
      </c>
      <c r="N186" s="219" t="s">
        <v>52</v>
      </c>
      <c r="O186" s="66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AR186" s="222" t="s">
        <v>162</v>
      </c>
      <c r="AT186" s="222" t="s">
        <v>158</v>
      </c>
      <c r="AU186" s="222" t="s">
        <v>95</v>
      </c>
      <c r="AY186" s="16" t="s">
        <v>156</v>
      </c>
      <c r="BE186" s="109">
        <f>IF(N186="základní",J186,0)</f>
        <v>0</v>
      </c>
      <c r="BF186" s="109">
        <f>IF(N186="snížená",J186,0)</f>
        <v>0</v>
      </c>
      <c r="BG186" s="109">
        <f>IF(N186="zákl. přenesená",J186,0)</f>
        <v>0</v>
      </c>
      <c r="BH186" s="109">
        <f>IF(N186="sníž. přenesená",J186,0)</f>
        <v>0</v>
      </c>
      <c r="BI186" s="109">
        <f>IF(N186="nulová",J186,0)</f>
        <v>0</v>
      </c>
      <c r="BJ186" s="16" t="s">
        <v>23</v>
      </c>
      <c r="BK186" s="109">
        <f>ROUND(I186*H186,2)</f>
        <v>0</v>
      </c>
      <c r="BL186" s="16" t="s">
        <v>162</v>
      </c>
      <c r="BM186" s="222" t="s">
        <v>707</v>
      </c>
    </row>
    <row r="187" spans="2:65" s="1" customFormat="1" ht="29.25">
      <c r="B187" s="34"/>
      <c r="C187" s="35"/>
      <c r="D187" s="225" t="s">
        <v>171</v>
      </c>
      <c r="E187" s="35"/>
      <c r="F187" s="235" t="s">
        <v>265</v>
      </c>
      <c r="G187" s="35"/>
      <c r="H187" s="35"/>
      <c r="I187" s="123"/>
      <c r="J187" s="35"/>
      <c r="K187" s="35"/>
      <c r="L187" s="36"/>
      <c r="M187" s="236"/>
      <c r="N187" s="66"/>
      <c r="O187" s="66"/>
      <c r="P187" s="66"/>
      <c r="Q187" s="66"/>
      <c r="R187" s="66"/>
      <c r="S187" s="66"/>
      <c r="T187" s="67"/>
      <c r="AT187" s="16" t="s">
        <v>171</v>
      </c>
      <c r="AU187" s="16" t="s">
        <v>95</v>
      </c>
    </row>
    <row r="188" spans="2:65" s="12" customFormat="1" ht="11.25">
      <c r="B188" s="223"/>
      <c r="C188" s="224"/>
      <c r="D188" s="225" t="s">
        <v>164</v>
      </c>
      <c r="E188" s="226" t="s">
        <v>1</v>
      </c>
      <c r="F188" s="227" t="s">
        <v>708</v>
      </c>
      <c r="G188" s="224"/>
      <c r="H188" s="228">
        <v>5.03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164</v>
      </c>
      <c r="AU188" s="234" t="s">
        <v>95</v>
      </c>
      <c r="AV188" s="12" t="s">
        <v>95</v>
      </c>
      <c r="AW188" s="12" t="s">
        <v>40</v>
      </c>
      <c r="AX188" s="12" t="s">
        <v>23</v>
      </c>
      <c r="AY188" s="234" t="s">
        <v>156</v>
      </c>
    </row>
    <row r="189" spans="2:65" s="1" customFormat="1" ht="24" customHeight="1">
      <c r="B189" s="34"/>
      <c r="C189" s="211" t="s">
        <v>261</v>
      </c>
      <c r="D189" s="211" t="s">
        <v>158</v>
      </c>
      <c r="E189" s="212" t="s">
        <v>268</v>
      </c>
      <c r="F189" s="213" t="s">
        <v>269</v>
      </c>
      <c r="G189" s="214" t="s">
        <v>161</v>
      </c>
      <c r="H189" s="215">
        <v>1.5089999999999999</v>
      </c>
      <c r="I189" s="216"/>
      <c r="J189" s="217">
        <f>ROUND(I189*H189,2)</f>
        <v>0</v>
      </c>
      <c r="K189" s="213" t="s">
        <v>169</v>
      </c>
      <c r="L189" s="36"/>
      <c r="M189" s="218" t="s">
        <v>1</v>
      </c>
      <c r="N189" s="219" t="s">
        <v>52</v>
      </c>
      <c r="O189" s="66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AR189" s="222" t="s">
        <v>162</v>
      </c>
      <c r="AT189" s="222" t="s">
        <v>158</v>
      </c>
      <c r="AU189" s="222" t="s">
        <v>95</v>
      </c>
      <c r="AY189" s="16" t="s">
        <v>156</v>
      </c>
      <c r="BE189" s="109">
        <f>IF(N189="základní",J189,0)</f>
        <v>0</v>
      </c>
      <c r="BF189" s="109">
        <f>IF(N189="snížená",J189,0)</f>
        <v>0</v>
      </c>
      <c r="BG189" s="109">
        <f>IF(N189="zákl. přenesená",J189,0)</f>
        <v>0</v>
      </c>
      <c r="BH189" s="109">
        <f>IF(N189="sníž. přenesená",J189,0)</f>
        <v>0</v>
      </c>
      <c r="BI189" s="109">
        <f>IF(N189="nulová",J189,0)</f>
        <v>0</v>
      </c>
      <c r="BJ189" s="16" t="s">
        <v>23</v>
      </c>
      <c r="BK189" s="109">
        <f>ROUND(I189*H189,2)</f>
        <v>0</v>
      </c>
      <c r="BL189" s="16" t="s">
        <v>162</v>
      </c>
      <c r="BM189" s="222" t="s">
        <v>709</v>
      </c>
    </row>
    <row r="190" spans="2:65" s="1" customFormat="1" ht="29.25">
      <c r="B190" s="34"/>
      <c r="C190" s="35"/>
      <c r="D190" s="225" t="s">
        <v>171</v>
      </c>
      <c r="E190" s="35"/>
      <c r="F190" s="235" t="s">
        <v>271</v>
      </c>
      <c r="G190" s="35"/>
      <c r="H190" s="35"/>
      <c r="I190" s="123"/>
      <c r="J190" s="35"/>
      <c r="K190" s="35"/>
      <c r="L190" s="36"/>
      <c r="M190" s="236"/>
      <c r="N190" s="66"/>
      <c r="O190" s="66"/>
      <c r="P190" s="66"/>
      <c r="Q190" s="66"/>
      <c r="R190" s="66"/>
      <c r="S190" s="66"/>
      <c r="T190" s="67"/>
      <c r="AT190" s="16" t="s">
        <v>171</v>
      </c>
      <c r="AU190" s="16" t="s">
        <v>95</v>
      </c>
    </row>
    <row r="191" spans="2:65" s="12" customFormat="1" ht="11.25">
      <c r="B191" s="223"/>
      <c r="C191" s="224"/>
      <c r="D191" s="225" t="s">
        <v>164</v>
      </c>
      <c r="E191" s="226" t="s">
        <v>1</v>
      </c>
      <c r="F191" s="227" t="s">
        <v>710</v>
      </c>
      <c r="G191" s="224"/>
      <c r="H191" s="228">
        <v>1.5089999999999999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AT191" s="234" t="s">
        <v>164</v>
      </c>
      <c r="AU191" s="234" t="s">
        <v>95</v>
      </c>
      <c r="AV191" s="12" t="s">
        <v>95</v>
      </c>
      <c r="AW191" s="12" t="s">
        <v>40</v>
      </c>
      <c r="AX191" s="12" t="s">
        <v>23</v>
      </c>
      <c r="AY191" s="234" t="s">
        <v>156</v>
      </c>
    </row>
    <row r="192" spans="2:65" s="1" customFormat="1" ht="24" customHeight="1">
      <c r="B192" s="34"/>
      <c r="C192" s="211" t="s">
        <v>267</v>
      </c>
      <c r="D192" s="211" t="s">
        <v>158</v>
      </c>
      <c r="E192" s="212" t="s">
        <v>711</v>
      </c>
      <c r="F192" s="213" t="s">
        <v>712</v>
      </c>
      <c r="G192" s="214" t="s">
        <v>161</v>
      </c>
      <c r="H192" s="215">
        <v>106.8</v>
      </c>
      <c r="I192" s="216"/>
      <c r="J192" s="217">
        <f>ROUND(I192*H192,2)</f>
        <v>0</v>
      </c>
      <c r="K192" s="213" t="s">
        <v>169</v>
      </c>
      <c r="L192" s="36"/>
      <c r="M192" s="218" t="s">
        <v>1</v>
      </c>
      <c r="N192" s="219" t="s">
        <v>52</v>
      </c>
      <c r="O192" s="66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AR192" s="222" t="s">
        <v>162</v>
      </c>
      <c r="AT192" s="222" t="s">
        <v>158</v>
      </c>
      <c r="AU192" s="222" t="s">
        <v>95</v>
      </c>
      <c r="AY192" s="16" t="s">
        <v>156</v>
      </c>
      <c r="BE192" s="109">
        <f>IF(N192="základní",J192,0)</f>
        <v>0</v>
      </c>
      <c r="BF192" s="109">
        <f>IF(N192="snížená",J192,0)</f>
        <v>0</v>
      </c>
      <c r="BG192" s="109">
        <f>IF(N192="zákl. přenesená",J192,0)</f>
        <v>0</v>
      </c>
      <c r="BH192" s="109">
        <f>IF(N192="sníž. přenesená",J192,0)</f>
        <v>0</v>
      </c>
      <c r="BI192" s="109">
        <f>IF(N192="nulová",J192,0)</f>
        <v>0</v>
      </c>
      <c r="BJ192" s="16" t="s">
        <v>23</v>
      </c>
      <c r="BK192" s="109">
        <f>ROUND(I192*H192,2)</f>
        <v>0</v>
      </c>
      <c r="BL192" s="16" t="s">
        <v>162</v>
      </c>
      <c r="BM192" s="222" t="s">
        <v>713</v>
      </c>
    </row>
    <row r="193" spans="2:65" s="12" customFormat="1" ht="11.25">
      <c r="B193" s="223"/>
      <c r="C193" s="224"/>
      <c r="D193" s="225" t="s">
        <v>164</v>
      </c>
      <c r="E193" s="226" t="s">
        <v>1</v>
      </c>
      <c r="F193" s="227" t="s">
        <v>714</v>
      </c>
      <c r="G193" s="224"/>
      <c r="H193" s="228">
        <v>106.8</v>
      </c>
      <c r="I193" s="229"/>
      <c r="J193" s="224"/>
      <c r="K193" s="224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164</v>
      </c>
      <c r="AU193" s="234" t="s">
        <v>95</v>
      </c>
      <c r="AV193" s="12" t="s">
        <v>95</v>
      </c>
      <c r="AW193" s="12" t="s">
        <v>40</v>
      </c>
      <c r="AX193" s="12" t="s">
        <v>23</v>
      </c>
      <c r="AY193" s="234" t="s">
        <v>156</v>
      </c>
    </row>
    <row r="194" spans="2:65" s="1" customFormat="1" ht="24" customHeight="1">
      <c r="B194" s="34"/>
      <c r="C194" s="211" t="s">
        <v>273</v>
      </c>
      <c r="D194" s="211" t="s">
        <v>158</v>
      </c>
      <c r="E194" s="212" t="s">
        <v>280</v>
      </c>
      <c r="F194" s="213" t="s">
        <v>281</v>
      </c>
      <c r="G194" s="214" t="s">
        <v>161</v>
      </c>
      <c r="H194" s="215">
        <v>32.04</v>
      </c>
      <c r="I194" s="216"/>
      <c r="J194" s="217">
        <f>ROUND(I194*H194,2)</f>
        <v>0</v>
      </c>
      <c r="K194" s="213" t="s">
        <v>169</v>
      </c>
      <c r="L194" s="36"/>
      <c r="M194" s="218" t="s">
        <v>1</v>
      </c>
      <c r="N194" s="219" t="s">
        <v>52</v>
      </c>
      <c r="O194" s="66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AR194" s="222" t="s">
        <v>162</v>
      </c>
      <c r="AT194" s="222" t="s">
        <v>158</v>
      </c>
      <c r="AU194" s="222" t="s">
        <v>95</v>
      </c>
      <c r="AY194" s="16" t="s">
        <v>156</v>
      </c>
      <c r="BE194" s="109">
        <f>IF(N194="základní",J194,0)</f>
        <v>0</v>
      </c>
      <c r="BF194" s="109">
        <f>IF(N194="snížená",J194,0)</f>
        <v>0</v>
      </c>
      <c r="BG194" s="109">
        <f>IF(N194="zákl. přenesená",J194,0)</f>
        <v>0</v>
      </c>
      <c r="BH194" s="109">
        <f>IF(N194="sníž. přenesená",J194,0)</f>
        <v>0</v>
      </c>
      <c r="BI194" s="109">
        <f>IF(N194="nulová",J194,0)</f>
        <v>0</v>
      </c>
      <c r="BJ194" s="16" t="s">
        <v>23</v>
      </c>
      <c r="BK194" s="109">
        <f>ROUND(I194*H194,2)</f>
        <v>0</v>
      </c>
      <c r="BL194" s="16" t="s">
        <v>162</v>
      </c>
      <c r="BM194" s="222" t="s">
        <v>715</v>
      </c>
    </row>
    <row r="195" spans="2:65" s="1" customFormat="1" ht="29.25">
      <c r="B195" s="34"/>
      <c r="C195" s="35"/>
      <c r="D195" s="225" t="s">
        <v>171</v>
      </c>
      <c r="E195" s="35"/>
      <c r="F195" s="235" t="s">
        <v>283</v>
      </c>
      <c r="G195" s="35"/>
      <c r="H195" s="35"/>
      <c r="I195" s="123"/>
      <c r="J195" s="35"/>
      <c r="K195" s="35"/>
      <c r="L195" s="36"/>
      <c r="M195" s="236"/>
      <c r="N195" s="66"/>
      <c r="O195" s="66"/>
      <c r="P195" s="66"/>
      <c r="Q195" s="66"/>
      <c r="R195" s="66"/>
      <c r="S195" s="66"/>
      <c r="T195" s="67"/>
      <c r="AT195" s="16" t="s">
        <v>171</v>
      </c>
      <c r="AU195" s="16" t="s">
        <v>95</v>
      </c>
    </row>
    <row r="196" spans="2:65" s="12" customFormat="1" ht="11.25">
      <c r="B196" s="223"/>
      <c r="C196" s="224"/>
      <c r="D196" s="225" t="s">
        <v>164</v>
      </c>
      <c r="E196" s="226" t="s">
        <v>1</v>
      </c>
      <c r="F196" s="227" t="s">
        <v>716</v>
      </c>
      <c r="G196" s="224"/>
      <c r="H196" s="228">
        <v>32.04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AT196" s="234" t="s">
        <v>164</v>
      </c>
      <c r="AU196" s="234" t="s">
        <v>95</v>
      </c>
      <c r="AV196" s="12" t="s">
        <v>95</v>
      </c>
      <c r="AW196" s="12" t="s">
        <v>40</v>
      </c>
      <c r="AX196" s="12" t="s">
        <v>23</v>
      </c>
      <c r="AY196" s="234" t="s">
        <v>156</v>
      </c>
    </row>
    <row r="197" spans="2:65" s="1" customFormat="1" ht="16.5" customHeight="1">
      <c r="B197" s="34"/>
      <c r="C197" s="211" t="s">
        <v>279</v>
      </c>
      <c r="D197" s="211" t="s">
        <v>158</v>
      </c>
      <c r="E197" s="212" t="s">
        <v>285</v>
      </c>
      <c r="F197" s="213" t="s">
        <v>286</v>
      </c>
      <c r="G197" s="214" t="s">
        <v>161</v>
      </c>
      <c r="H197" s="215">
        <v>0.432</v>
      </c>
      <c r="I197" s="216"/>
      <c r="J197" s="217">
        <f>ROUND(I197*H197,2)</f>
        <v>0</v>
      </c>
      <c r="K197" s="213" t="s">
        <v>169</v>
      </c>
      <c r="L197" s="36"/>
      <c r="M197" s="218" t="s">
        <v>1</v>
      </c>
      <c r="N197" s="219" t="s">
        <v>52</v>
      </c>
      <c r="O197" s="66"/>
      <c r="P197" s="220">
        <f>O197*H197</f>
        <v>0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AR197" s="222" t="s">
        <v>162</v>
      </c>
      <c r="AT197" s="222" t="s">
        <v>158</v>
      </c>
      <c r="AU197" s="222" t="s">
        <v>95</v>
      </c>
      <c r="AY197" s="16" t="s">
        <v>156</v>
      </c>
      <c r="BE197" s="109">
        <f>IF(N197="základní",J197,0)</f>
        <v>0</v>
      </c>
      <c r="BF197" s="109">
        <f>IF(N197="snížená",J197,0)</f>
        <v>0</v>
      </c>
      <c r="BG197" s="109">
        <f>IF(N197="zákl. přenesená",J197,0)</f>
        <v>0</v>
      </c>
      <c r="BH197" s="109">
        <f>IF(N197="sníž. přenesená",J197,0)</f>
        <v>0</v>
      </c>
      <c r="BI197" s="109">
        <f>IF(N197="nulová",J197,0)</f>
        <v>0</v>
      </c>
      <c r="BJ197" s="16" t="s">
        <v>23</v>
      </c>
      <c r="BK197" s="109">
        <f>ROUND(I197*H197,2)</f>
        <v>0</v>
      </c>
      <c r="BL197" s="16" t="s">
        <v>162</v>
      </c>
      <c r="BM197" s="222" t="s">
        <v>717</v>
      </c>
    </row>
    <row r="198" spans="2:65" s="1" customFormat="1" ht="19.5">
      <c r="B198" s="34"/>
      <c r="C198" s="35"/>
      <c r="D198" s="225" t="s">
        <v>171</v>
      </c>
      <c r="E198" s="35"/>
      <c r="F198" s="235" t="s">
        <v>288</v>
      </c>
      <c r="G198" s="35"/>
      <c r="H198" s="35"/>
      <c r="I198" s="123"/>
      <c r="J198" s="35"/>
      <c r="K198" s="35"/>
      <c r="L198" s="36"/>
      <c r="M198" s="236"/>
      <c r="N198" s="66"/>
      <c r="O198" s="66"/>
      <c r="P198" s="66"/>
      <c r="Q198" s="66"/>
      <c r="R198" s="66"/>
      <c r="S198" s="66"/>
      <c r="T198" s="67"/>
      <c r="AT198" s="16" t="s">
        <v>171</v>
      </c>
      <c r="AU198" s="16" t="s">
        <v>95</v>
      </c>
    </row>
    <row r="199" spans="2:65" s="12" customFormat="1" ht="11.25">
      <c r="B199" s="223"/>
      <c r="C199" s="224"/>
      <c r="D199" s="225" t="s">
        <v>164</v>
      </c>
      <c r="E199" s="226" t="s">
        <v>1</v>
      </c>
      <c r="F199" s="227" t="s">
        <v>718</v>
      </c>
      <c r="G199" s="224"/>
      <c r="H199" s="228">
        <v>0.432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164</v>
      </c>
      <c r="AU199" s="234" t="s">
        <v>95</v>
      </c>
      <c r="AV199" s="12" t="s">
        <v>95</v>
      </c>
      <c r="AW199" s="12" t="s">
        <v>40</v>
      </c>
      <c r="AX199" s="12" t="s">
        <v>23</v>
      </c>
      <c r="AY199" s="234" t="s">
        <v>156</v>
      </c>
    </row>
    <row r="200" spans="2:65" s="1" customFormat="1" ht="16.5" customHeight="1">
      <c r="B200" s="34"/>
      <c r="C200" s="211" t="s">
        <v>7</v>
      </c>
      <c r="D200" s="211" t="s">
        <v>158</v>
      </c>
      <c r="E200" s="212" t="s">
        <v>291</v>
      </c>
      <c r="F200" s="213" t="s">
        <v>292</v>
      </c>
      <c r="G200" s="214" t="s">
        <v>193</v>
      </c>
      <c r="H200" s="215">
        <v>91.625</v>
      </c>
      <c r="I200" s="216"/>
      <c r="J200" s="217">
        <f>ROUND(I200*H200,2)</f>
        <v>0</v>
      </c>
      <c r="K200" s="213" t="s">
        <v>169</v>
      </c>
      <c r="L200" s="36"/>
      <c r="M200" s="218" t="s">
        <v>1</v>
      </c>
      <c r="N200" s="219" t="s">
        <v>52</v>
      </c>
      <c r="O200" s="66"/>
      <c r="P200" s="220">
        <f>O200*H200</f>
        <v>0</v>
      </c>
      <c r="Q200" s="220">
        <v>6.9999999999999999E-4</v>
      </c>
      <c r="R200" s="220">
        <f>Q200*H200</f>
        <v>6.41375E-2</v>
      </c>
      <c r="S200" s="220">
        <v>0</v>
      </c>
      <c r="T200" s="221">
        <f>S200*H200</f>
        <v>0</v>
      </c>
      <c r="AR200" s="222" t="s">
        <v>162</v>
      </c>
      <c r="AT200" s="222" t="s">
        <v>158</v>
      </c>
      <c r="AU200" s="222" t="s">
        <v>95</v>
      </c>
      <c r="AY200" s="16" t="s">
        <v>156</v>
      </c>
      <c r="BE200" s="109">
        <f>IF(N200="základní",J200,0)</f>
        <v>0</v>
      </c>
      <c r="BF200" s="109">
        <f>IF(N200="snížená",J200,0)</f>
        <v>0</v>
      </c>
      <c r="BG200" s="109">
        <f>IF(N200="zákl. přenesená",J200,0)</f>
        <v>0</v>
      </c>
      <c r="BH200" s="109">
        <f>IF(N200="sníž. přenesená",J200,0)</f>
        <v>0</v>
      </c>
      <c r="BI200" s="109">
        <f>IF(N200="nulová",J200,0)</f>
        <v>0</v>
      </c>
      <c r="BJ200" s="16" t="s">
        <v>23</v>
      </c>
      <c r="BK200" s="109">
        <f>ROUND(I200*H200,2)</f>
        <v>0</v>
      </c>
      <c r="BL200" s="16" t="s">
        <v>162</v>
      </c>
      <c r="BM200" s="222" t="s">
        <v>719</v>
      </c>
    </row>
    <row r="201" spans="2:65" s="1" customFormat="1" ht="19.5">
      <c r="B201" s="34"/>
      <c r="C201" s="35"/>
      <c r="D201" s="225" t="s">
        <v>171</v>
      </c>
      <c r="E201" s="35"/>
      <c r="F201" s="235" t="s">
        <v>294</v>
      </c>
      <c r="G201" s="35"/>
      <c r="H201" s="35"/>
      <c r="I201" s="123"/>
      <c r="J201" s="35"/>
      <c r="K201" s="35"/>
      <c r="L201" s="36"/>
      <c r="M201" s="236"/>
      <c r="N201" s="66"/>
      <c r="O201" s="66"/>
      <c r="P201" s="66"/>
      <c r="Q201" s="66"/>
      <c r="R201" s="66"/>
      <c r="S201" s="66"/>
      <c r="T201" s="67"/>
      <c r="AT201" s="16" t="s">
        <v>171</v>
      </c>
      <c r="AU201" s="16" t="s">
        <v>95</v>
      </c>
    </row>
    <row r="202" spans="2:65" s="12" customFormat="1" ht="11.25">
      <c r="B202" s="223"/>
      <c r="C202" s="224"/>
      <c r="D202" s="225" t="s">
        <v>164</v>
      </c>
      <c r="E202" s="226" t="s">
        <v>1</v>
      </c>
      <c r="F202" s="227" t="s">
        <v>720</v>
      </c>
      <c r="G202" s="224"/>
      <c r="H202" s="228">
        <v>75.259</v>
      </c>
      <c r="I202" s="229"/>
      <c r="J202" s="224"/>
      <c r="K202" s="224"/>
      <c r="L202" s="230"/>
      <c r="M202" s="231"/>
      <c r="N202" s="232"/>
      <c r="O202" s="232"/>
      <c r="P202" s="232"/>
      <c r="Q202" s="232"/>
      <c r="R202" s="232"/>
      <c r="S202" s="232"/>
      <c r="T202" s="233"/>
      <c r="AT202" s="234" t="s">
        <v>164</v>
      </c>
      <c r="AU202" s="234" t="s">
        <v>95</v>
      </c>
      <c r="AV202" s="12" t="s">
        <v>95</v>
      </c>
      <c r="AW202" s="12" t="s">
        <v>40</v>
      </c>
      <c r="AX202" s="12" t="s">
        <v>87</v>
      </c>
      <c r="AY202" s="234" t="s">
        <v>156</v>
      </c>
    </row>
    <row r="203" spans="2:65" s="12" customFormat="1" ht="11.25">
      <c r="B203" s="223"/>
      <c r="C203" s="224"/>
      <c r="D203" s="225" t="s">
        <v>164</v>
      </c>
      <c r="E203" s="226" t="s">
        <v>1</v>
      </c>
      <c r="F203" s="227" t="s">
        <v>721</v>
      </c>
      <c r="G203" s="224"/>
      <c r="H203" s="228">
        <v>16.366</v>
      </c>
      <c r="I203" s="229"/>
      <c r="J203" s="224"/>
      <c r="K203" s="224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164</v>
      </c>
      <c r="AU203" s="234" t="s">
        <v>95</v>
      </c>
      <c r="AV203" s="12" t="s">
        <v>95</v>
      </c>
      <c r="AW203" s="12" t="s">
        <v>40</v>
      </c>
      <c r="AX203" s="12" t="s">
        <v>87</v>
      </c>
      <c r="AY203" s="234" t="s">
        <v>156</v>
      </c>
    </row>
    <row r="204" spans="2:65" s="13" customFormat="1" ht="11.25">
      <c r="B204" s="237"/>
      <c r="C204" s="238"/>
      <c r="D204" s="225" t="s">
        <v>164</v>
      </c>
      <c r="E204" s="239" t="s">
        <v>1</v>
      </c>
      <c r="F204" s="240" t="s">
        <v>260</v>
      </c>
      <c r="G204" s="238"/>
      <c r="H204" s="241">
        <v>91.625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AT204" s="247" t="s">
        <v>164</v>
      </c>
      <c r="AU204" s="247" t="s">
        <v>95</v>
      </c>
      <c r="AV204" s="13" t="s">
        <v>162</v>
      </c>
      <c r="AW204" s="13" t="s">
        <v>40</v>
      </c>
      <c r="AX204" s="13" t="s">
        <v>23</v>
      </c>
      <c r="AY204" s="247" t="s">
        <v>156</v>
      </c>
    </row>
    <row r="205" spans="2:65" s="1" customFormat="1" ht="16.5" customHeight="1">
      <c r="B205" s="34"/>
      <c r="C205" s="211" t="s">
        <v>290</v>
      </c>
      <c r="D205" s="211" t="s">
        <v>158</v>
      </c>
      <c r="E205" s="212" t="s">
        <v>297</v>
      </c>
      <c r="F205" s="213" t="s">
        <v>298</v>
      </c>
      <c r="G205" s="214" t="s">
        <v>193</v>
      </c>
      <c r="H205" s="215">
        <v>91.625</v>
      </c>
      <c r="I205" s="216"/>
      <c r="J205" s="217">
        <f>ROUND(I205*H205,2)</f>
        <v>0</v>
      </c>
      <c r="K205" s="213" t="s">
        <v>169</v>
      </c>
      <c r="L205" s="36"/>
      <c r="M205" s="218" t="s">
        <v>1</v>
      </c>
      <c r="N205" s="219" t="s">
        <v>52</v>
      </c>
      <c r="O205" s="66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AR205" s="222" t="s">
        <v>162</v>
      </c>
      <c r="AT205" s="222" t="s">
        <v>158</v>
      </c>
      <c r="AU205" s="222" t="s">
        <v>95</v>
      </c>
      <c r="AY205" s="16" t="s">
        <v>156</v>
      </c>
      <c r="BE205" s="109">
        <f>IF(N205="základní",J205,0)</f>
        <v>0</v>
      </c>
      <c r="BF205" s="109">
        <f>IF(N205="snížená",J205,0)</f>
        <v>0</v>
      </c>
      <c r="BG205" s="109">
        <f>IF(N205="zákl. přenesená",J205,0)</f>
        <v>0</v>
      </c>
      <c r="BH205" s="109">
        <f>IF(N205="sníž. přenesená",J205,0)</f>
        <v>0</v>
      </c>
      <c r="BI205" s="109">
        <f>IF(N205="nulová",J205,0)</f>
        <v>0</v>
      </c>
      <c r="BJ205" s="16" t="s">
        <v>23</v>
      </c>
      <c r="BK205" s="109">
        <f>ROUND(I205*H205,2)</f>
        <v>0</v>
      </c>
      <c r="BL205" s="16" t="s">
        <v>162</v>
      </c>
      <c r="BM205" s="222" t="s">
        <v>722</v>
      </c>
    </row>
    <row r="206" spans="2:65" s="1" customFormat="1" ht="19.5">
      <c r="B206" s="34"/>
      <c r="C206" s="35"/>
      <c r="D206" s="225" t="s">
        <v>171</v>
      </c>
      <c r="E206" s="35"/>
      <c r="F206" s="235" t="s">
        <v>300</v>
      </c>
      <c r="G206" s="35"/>
      <c r="H206" s="35"/>
      <c r="I206" s="123"/>
      <c r="J206" s="35"/>
      <c r="K206" s="35"/>
      <c r="L206" s="36"/>
      <c r="M206" s="236"/>
      <c r="N206" s="66"/>
      <c r="O206" s="66"/>
      <c r="P206" s="66"/>
      <c r="Q206" s="66"/>
      <c r="R206" s="66"/>
      <c r="S206" s="66"/>
      <c r="T206" s="67"/>
      <c r="AT206" s="16" t="s">
        <v>171</v>
      </c>
      <c r="AU206" s="16" t="s">
        <v>95</v>
      </c>
    </row>
    <row r="207" spans="2:65" s="12" customFormat="1" ht="11.25">
      <c r="B207" s="223"/>
      <c r="C207" s="224"/>
      <c r="D207" s="225" t="s">
        <v>164</v>
      </c>
      <c r="E207" s="226" t="s">
        <v>1</v>
      </c>
      <c r="F207" s="227" t="s">
        <v>723</v>
      </c>
      <c r="G207" s="224"/>
      <c r="H207" s="228">
        <v>91.625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164</v>
      </c>
      <c r="AU207" s="234" t="s">
        <v>95</v>
      </c>
      <c r="AV207" s="12" t="s">
        <v>95</v>
      </c>
      <c r="AW207" s="12" t="s">
        <v>40</v>
      </c>
      <c r="AX207" s="12" t="s">
        <v>23</v>
      </c>
      <c r="AY207" s="234" t="s">
        <v>156</v>
      </c>
    </row>
    <row r="208" spans="2:65" s="1" customFormat="1" ht="16.5" customHeight="1">
      <c r="B208" s="34"/>
      <c r="C208" s="211" t="s">
        <v>296</v>
      </c>
      <c r="D208" s="211" t="s">
        <v>158</v>
      </c>
      <c r="E208" s="212" t="s">
        <v>303</v>
      </c>
      <c r="F208" s="213" t="s">
        <v>304</v>
      </c>
      <c r="G208" s="214" t="s">
        <v>161</v>
      </c>
      <c r="H208" s="215">
        <v>112</v>
      </c>
      <c r="I208" s="216"/>
      <c r="J208" s="217">
        <f>ROUND(I208*H208,2)</f>
        <v>0</v>
      </c>
      <c r="K208" s="213" t="s">
        <v>169</v>
      </c>
      <c r="L208" s="36"/>
      <c r="M208" s="218" t="s">
        <v>1</v>
      </c>
      <c r="N208" s="219" t="s">
        <v>52</v>
      </c>
      <c r="O208" s="66"/>
      <c r="P208" s="220">
        <f>O208*H208</f>
        <v>0</v>
      </c>
      <c r="Q208" s="220">
        <v>4.6000000000000001E-4</v>
      </c>
      <c r="R208" s="220">
        <f>Q208*H208</f>
        <v>5.1520000000000003E-2</v>
      </c>
      <c r="S208" s="220">
        <v>0</v>
      </c>
      <c r="T208" s="221">
        <f>S208*H208</f>
        <v>0</v>
      </c>
      <c r="AR208" s="222" t="s">
        <v>162</v>
      </c>
      <c r="AT208" s="222" t="s">
        <v>158</v>
      </c>
      <c r="AU208" s="222" t="s">
        <v>95</v>
      </c>
      <c r="AY208" s="16" t="s">
        <v>156</v>
      </c>
      <c r="BE208" s="109">
        <f>IF(N208="základní",J208,0)</f>
        <v>0</v>
      </c>
      <c r="BF208" s="109">
        <f>IF(N208="snížená",J208,0)</f>
        <v>0</v>
      </c>
      <c r="BG208" s="109">
        <f>IF(N208="zákl. přenesená",J208,0)</f>
        <v>0</v>
      </c>
      <c r="BH208" s="109">
        <f>IF(N208="sníž. přenesená",J208,0)</f>
        <v>0</v>
      </c>
      <c r="BI208" s="109">
        <f>IF(N208="nulová",J208,0)</f>
        <v>0</v>
      </c>
      <c r="BJ208" s="16" t="s">
        <v>23</v>
      </c>
      <c r="BK208" s="109">
        <f>ROUND(I208*H208,2)</f>
        <v>0</v>
      </c>
      <c r="BL208" s="16" t="s">
        <v>162</v>
      </c>
      <c r="BM208" s="222" t="s">
        <v>724</v>
      </c>
    </row>
    <row r="209" spans="2:65" s="1" customFormat="1" ht="19.5">
      <c r="B209" s="34"/>
      <c r="C209" s="35"/>
      <c r="D209" s="225" t="s">
        <v>171</v>
      </c>
      <c r="E209" s="35"/>
      <c r="F209" s="235" t="s">
        <v>306</v>
      </c>
      <c r="G209" s="35"/>
      <c r="H209" s="35"/>
      <c r="I209" s="123"/>
      <c r="J209" s="35"/>
      <c r="K209" s="35"/>
      <c r="L209" s="36"/>
      <c r="M209" s="236"/>
      <c r="N209" s="66"/>
      <c r="O209" s="66"/>
      <c r="P209" s="66"/>
      <c r="Q209" s="66"/>
      <c r="R209" s="66"/>
      <c r="S209" s="66"/>
      <c r="T209" s="67"/>
      <c r="AT209" s="16" t="s">
        <v>171</v>
      </c>
      <c r="AU209" s="16" t="s">
        <v>95</v>
      </c>
    </row>
    <row r="210" spans="2:65" s="12" customFormat="1" ht="11.25">
      <c r="B210" s="223"/>
      <c r="C210" s="224"/>
      <c r="D210" s="225" t="s">
        <v>164</v>
      </c>
      <c r="E210" s="226" t="s">
        <v>1</v>
      </c>
      <c r="F210" s="227" t="s">
        <v>725</v>
      </c>
      <c r="G210" s="224"/>
      <c r="H210" s="228">
        <v>112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AT210" s="234" t="s">
        <v>164</v>
      </c>
      <c r="AU210" s="234" t="s">
        <v>95</v>
      </c>
      <c r="AV210" s="12" t="s">
        <v>95</v>
      </c>
      <c r="AW210" s="12" t="s">
        <v>40</v>
      </c>
      <c r="AX210" s="12" t="s">
        <v>23</v>
      </c>
      <c r="AY210" s="234" t="s">
        <v>156</v>
      </c>
    </row>
    <row r="211" spans="2:65" s="1" customFormat="1" ht="24" customHeight="1">
      <c r="B211" s="34"/>
      <c r="C211" s="211" t="s">
        <v>302</v>
      </c>
      <c r="D211" s="211" t="s">
        <v>158</v>
      </c>
      <c r="E211" s="212" t="s">
        <v>309</v>
      </c>
      <c r="F211" s="213" t="s">
        <v>310</v>
      </c>
      <c r="G211" s="214" t="s">
        <v>161</v>
      </c>
      <c r="H211" s="215">
        <v>112</v>
      </c>
      <c r="I211" s="216"/>
      <c r="J211" s="217">
        <f>ROUND(I211*H211,2)</f>
        <v>0</v>
      </c>
      <c r="K211" s="213" t="s">
        <v>169</v>
      </c>
      <c r="L211" s="36"/>
      <c r="M211" s="218" t="s">
        <v>1</v>
      </c>
      <c r="N211" s="219" t="s">
        <v>52</v>
      </c>
      <c r="O211" s="66"/>
      <c r="P211" s="220">
        <f>O211*H211</f>
        <v>0</v>
      </c>
      <c r="Q211" s="220">
        <v>0</v>
      </c>
      <c r="R211" s="220">
        <f>Q211*H211</f>
        <v>0</v>
      </c>
      <c r="S211" s="220">
        <v>0</v>
      </c>
      <c r="T211" s="221">
        <f>S211*H211</f>
        <v>0</v>
      </c>
      <c r="AR211" s="222" t="s">
        <v>162</v>
      </c>
      <c r="AT211" s="222" t="s">
        <v>158</v>
      </c>
      <c r="AU211" s="222" t="s">
        <v>95</v>
      </c>
      <c r="AY211" s="16" t="s">
        <v>156</v>
      </c>
      <c r="BE211" s="109">
        <f>IF(N211="základní",J211,0)</f>
        <v>0</v>
      </c>
      <c r="BF211" s="109">
        <f>IF(N211="snížená",J211,0)</f>
        <v>0</v>
      </c>
      <c r="BG211" s="109">
        <f>IF(N211="zákl. přenesená",J211,0)</f>
        <v>0</v>
      </c>
      <c r="BH211" s="109">
        <f>IF(N211="sníž. přenesená",J211,0)</f>
        <v>0</v>
      </c>
      <c r="BI211" s="109">
        <f>IF(N211="nulová",J211,0)</f>
        <v>0</v>
      </c>
      <c r="BJ211" s="16" t="s">
        <v>23</v>
      </c>
      <c r="BK211" s="109">
        <f>ROUND(I211*H211,2)</f>
        <v>0</v>
      </c>
      <c r="BL211" s="16" t="s">
        <v>162</v>
      </c>
      <c r="BM211" s="222" t="s">
        <v>726</v>
      </c>
    </row>
    <row r="212" spans="2:65" s="1" customFormat="1" ht="29.25">
      <c r="B212" s="34"/>
      <c r="C212" s="35"/>
      <c r="D212" s="225" t="s">
        <v>171</v>
      </c>
      <c r="E212" s="35"/>
      <c r="F212" s="235" t="s">
        <v>312</v>
      </c>
      <c r="G212" s="35"/>
      <c r="H212" s="35"/>
      <c r="I212" s="123"/>
      <c r="J212" s="35"/>
      <c r="K212" s="35"/>
      <c r="L212" s="36"/>
      <c r="M212" s="236"/>
      <c r="N212" s="66"/>
      <c r="O212" s="66"/>
      <c r="P212" s="66"/>
      <c r="Q212" s="66"/>
      <c r="R212" s="66"/>
      <c r="S212" s="66"/>
      <c r="T212" s="67"/>
      <c r="AT212" s="16" t="s">
        <v>171</v>
      </c>
      <c r="AU212" s="16" t="s">
        <v>95</v>
      </c>
    </row>
    <row r="213" spans="2:65" s="12" customFormat="1" ht="11.25">
      <c r="B213" s="223"/>
      <c r="C213" s="224"/>
      <c r="D213" s="225" t="s">
        <v>164</v>
      </c>
      <c r="E213" s="226" t="s">
        <v>1</v>
      </c>
      <c r="F213" s="227" t="s">
        <v>727</v>
      </c>
      <c r="G213" s="224"/>
      <c r="H213" s="228">
        <v>112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164</v>
      </c>
      <c r="AU213" s="234" t="s">
        <v>95</v>
      </c>
      <c r="AV213" s="12" t="s">
        <v>95</v>
      </c>
      <c r="AW213" s="12" t="s">
        <v>40</v>
      </c>
      <c r="AX213" s="12" t="s">
        <v>23</v>
      </c>
      <c r="AY213" s="234" t="s">
        <v>156</v>
      </c>
    </row>
    <row r="214" spans="2:65" s="1" customFormat="1" ht="24" customHeight="1">
      <c r="B214" s="34"/>
      <c r="C214" s="211" t="s">
        <v>308</v>
      </c>
      <c r="D214" s="211" t="s">
        <v>158</v>
      </c>
      <c r="E214" s="212" t="s">
        <v>315</v>
      </c>
      <c r="F214" s="213" t="s">
        <v>316</v>
      </c>
      <c r="G214" s="214" t="s">
        <v>161</v>
      </c>
      <c r="H214" s="215">
        <v>58.43</v>
      </c>
      <c r="I214" s="216"/>
      <c r="J214" s="217">
        <f>ROUND(I214*H214,2)</f>
        <v>0</v>
      </c>
      <c r="K214" s="213" t="s">
        <v>169</v>
      </c>
      <c r="L214" s="36"/>
      <c r="M214" s="218" t="s">
        <v>1</v>
      </c>
      <c r="N214" s="219" t="s">
        <v>52</v>
      </c>
      <c r="O214" s="66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AR214" s="222" t="s">
        <v>162</v>
      </c>
      <c r="AT214" s="222" t="s">
        <v>158</v>
      </c>
      <c r="AU214" s="222" t="s">
        <v>95</v>
      </c>
      <c r="AY214" s="16" t="s">
        <v>156</v>
      </c>
      <c r="BE214" s="109">
        <f>IF(N214="základní",J214,0)</f>
        <v>0</v>
      </c>
      <c r="BF214" s="109">
        <f>IF(N214="snížená",J214,0)</f>
        <v>0</v>
      </c>
      <c r="BG214" s="109">
        <f>IF(N214="zákl. přenesená",J214,0)</f>
        <v>0</v>
      </c>
      <c r="BH214" s="109">
        <f>IF(N214="sníž. přenesená",J214,0)</f>
        <v>0</v>
      </c>
      <c r="BI214" s="109">
        <f>IF(N214="nulová",J214,0)</f>
        <v>0</v>
      </c>
      <c r="BJ214" s="16" t="s">
        <v>23</v>
      </c>
      <c r="BK214" s="109">
        <f>ROUND(I214*H214,2)</f>
        <v>0</v>
      </c>
      <c r="BL214" s="16" t="s">
        <v>162</v>
      </c>
      <c r="BM214" s="222" t="s">
        <v>728</v>
      </c>
    </row>
    <row r="215" spans="2:65" s="1" customFormat="1" ht="29.25">
      <c r="B215" s="34"/>
      <c r="C215" s="35"/>
      <c r="D215" s="225" t="s">
        <v>171</v>
      </c>
      <c r="E215" s="35"/>
      <c r="F215" s="235" t="s">
        <v>318</v>
      </c>
      <c r="G215" s="35"/>
      <c r="H215" s="35"/>
      <c r="I215" s="123"/>
      <c r="J215" s="35"/>
      <c r="K215" s="35"/>
      <c r="L215" s="36"/>
      <c r="M215" s="236"/>
      <c r="N215" s="66"/>
      <c r="O215" s="66"/>
      <c r="P215" s="66"/>
      <c r="Q215" s="66"/>
      <c r="R215" s="66"/>
      <c r="S215" s="66"/>
      <c r="T215" s="67"/>
      <c r="AT215" s="16" t="s">
        <v>171</v>
      </c>
      <c r="AU215" s="16" t="s">
        <v>95</v>
      </c>
    </row>
    <row r="216" spans="2:65" s="12" customFormat="1" ht="11.25">
      <c r="B216" s="223"/>
      <c r="C216" s="224"/>
      <c r="D216" s="225" t="s">
        <v>164</v>
      </c>
      <c r="E216" s="226" t="s">
        <v>1</v>
      </c>
      <c r="F216" s="227" t="s">
        <v>729</v>
      </c>
      <c r="G216" s="224"/>
      <c r="H216" s="228">
        <v>58.43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AT216" s="234" t="s">
        <v>164</v>
      </c>
      <c r="AU216" s="234" t="s">
        <v>95</v>
      </c>
      <c r="AV216" s="12" t="s">
        <v>95</v>
      </c>
      <c r="AW216" s="12" t="s">
        <v>40</v>
      </c>
      <c r="AX216" s="12" t="s">
        <v>23</v>
      </c>
      <c r="AY216" s="234" t="s">
        <v>156</v>
      </c>
    </row>
    <row r="217" spans="2:65" s="1" customFormat="1" ht="24" customHeight="1">
      <c r="B217" s="34"/>
      <c r="C217" s="211" t="s">
        <v>314</v>
      </c>
      <c r="D217" s="211" t="s">
        <v>158</v>
      </c>
      <c r="E217" s="212" t="s">
        <v>321</v>
      </c>
      <c r="F217" s="213" t="s">
        <v>322</v>
      </c>
      <c r="G217" s="214" t="s">
        <v>161</v>
      </c>
      <c r="H217" s="215">
        <v>207.09</v>
      </c>
      <c r="I217" s="216"/>
      <c r="J217" s="217">
        <f>ROUND(I217*H217,2)</f>
        <v>0</v>
      </c>
      <c r="K217" s="213" t="s">
        <v>169</v>
      </c>
      <c r="L217" s="36"/>
      <c r="M217" s="218" t="s">
        <v>1</v>
      </c>
      <c r="N217" s="219" t="s">
        <v>52</v>
      </c>
      <c r="O217" s="66"/>
      <c r="P217" s="220">
        <f>O217*H217</f>
        <v>0</v>
      </c>
      <c r="Q217" s="220">
        <v>0</v>
      </c>
      <c r="R217" s="220">
        <f>Q217*H217</f>
        <v>0</v>
      </c>
      <c r="S217" s="220">
        <v>0</v>
      </c>
      <c r="T217" s="221">
        <f>S217*H217</f>
        <v>0</v>
      </c>
      <c r="AR217" s="222" t="s">
        <v>162</v>
      </c>
      <c r="AT217" s="222" t="s">
        <v>158</v>
      </c>
      <c r="AU217" s="222" t="s">
        <v>95</v>
      </c>
      <c r="AY217" s="16" t="s">
        <v>156</v>
      </c>
      <c r="BE217" s="109">
        <f>IF(N217="základní",J217,0)</f>
        <v>0</v>
      </c>
      <c r="BF217" s="109">
        <f>IF(N217="snížená",J217,0)</f>
        <v>0</v>
      </c>
      <c r="BG217" s="109">
        <f>IF(N217="zákl. přenesená",J217,0)</f>
        <v>0</v>
      </c>
      <c r="BH217" s="109">
        <f>IF(N217="sníž. přenesená",J217,0)</f>
        <v>0</v>
      </c>
      <c r="BI217" s="109">
        <f>IF(N217="nulová",J217,0)</f>
        <v>0</v>
      </c>
      <c r="BJ217" s="16" t="s">
        <v>23</v>
      </c>
      <c r="BK217" s="109">
        <f>ROUND(I217*H217,2)</f>
        <v>0</v>
      </c>
      <c r="BL217" s="16" t="s">
        <v>162</v>
      </c>
      <c r="BM217" s="222" t="s">
        <v>730</v>
      </c>
    </row>
    <row r="218" spans="2:65" s="1" customFormat="1" ht="29.25">
      <c r="B218" s="34"/>
      <c r="C218" s="35"/>
      <c r="D218" s="225" t="s">
        <v>171</v>
      </c>
      <c r="E218" s="35"/>
      <c r="F218" s="235" t="s">
        <v>324</v>
      </c>
      <c r="G218" s="35"/>
      <c r="H218" s="35"/>
      <c r="I218" s="123"/>
      <c r="J218" s="35"/>
      <c r="K218" s="35"/>
      <c r="L218" s="36"/>
      <c r="M218" s="236"/>
      <c r="N218" s="66"/>
      <c r="O218" s="66"/>
      <c r="P218" s="66"/>
      <c r="Q218" s="66"/>
      <c r="R218" s="66"/>
      <c r="S218" s="66"/>
      <c r="T218" s="67"/>
      <c r="AT218" s="16" t="s">
        <v>171</v>
      </c>
      <c r="AU218" s="16" t="s">
        <v>95</v>
      </c>
    </row>
    <row r="219" spans="2:65" s="12" customFormat="1" ht="22.5">
      <c r="B219" s="223"/>
      <c r="C219" s="224"/>
      <c r="D219" s="225" t="s">
        <v>164</v>
      </c>
      <c r="E219" s="226" t="s">
        <v>1</v>
      </c>
      <c r="F219" s="227" t="s">
        <v>731</v>
      </c>
      <c r="G219" s="224"/>
      <c r="H219" s="228">
        <v>207.09</v>
      </c>
      <c r="I219" s="229"/>
      <c r="J219" s="224"/>
      <c r="K219" s="224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164</v>
      </c>
      <c r="AU219" s="234" t="s">
        <v>95</v>
      </c>
      <c r="AV219" s="12" t="s">
        <v>95</v>
      </c>
      <c r="AW219" s="12" t="s">
        <v>40</v>
      </c>
      <c r="AX219" s="12" t="s">
        <v>23</v>
      </c>
      <c r="AY219" s="234" t="s">
        <v>156</v>
      </c>
    </row>
    <row r="220" spans="2:65" s="1" customFormat="1" ht="24" customHeight="1">
      <c r="B220" s="34"/>
      <c r="C220" s="211" t="s">
        <v>320</v>
      </c>
      <c r="D220" s="211" t="s">
        <v>158</v>
      </c>
      <c r="E220" s="212" t="s">
        <v>327</v>
      </c>
      <c r="F220" s="213" t="s">
        <v>732</v>
      </c>
      <c r="G220" s="214" t="s">
        <v>168</v>
      </c>
      <c r="H220" s="215">
        <v>19</v>
      </c>
      <c r="I220" s="216"/>
      <c r="J220" s="217">
        <f>ROUND(I220*H220,2)</f>
        <v>0</v>
      </c>
      <c r="K220" s="213" t="s">
        <v>1</v>
      </c>
      <c r="L220" s="36"/>
      <c r="M220" s="218" t="s">
        <v>1</v>
      </c>
      <c r="N220" s="219" t="s">
        <v>52</v>
      </c>
      <c r="O220" s="66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AR220" s="222" t="s">
        <v>162</v>
      </c>
      <c r="AT220" s="222" t="s">
        <v>158</v>
      </c>
      <c r="AU220" s="222" t="s">
        <v>95</v>
      </c>
      <c r="AY220" s="16" t="s">
        <v>156</v>
      </c>
      <c r="BE220" s="109">
        <f>IF(N220="základní",J220,0)</f>
        <v>0</v>
      </c>
      <c r="BF220" s="109">
        <f>IF(N220="snížená",J220,0)</f>
        <v>0</v>
      </c>
      <c r="BG220" s="109">
        <f>IF(N220="zákl. přenesená",J220,0)</f>
        <v>0</v>
      </c>
      <c r="BH220" s="109">
        <f>IF(N220="sníž. přenesená",J220,0)</f>
        <v>0</v>
      </c>
      <c r="BI220" s="109">
        <f>IF(N220="nulová",J220,0)</f>
        <v>0</v>
      </c>
      <c r="BJ220" s="16" t="s">
        <v>23</v>
      </c>
      <c r="BK220" s="109">
        <f>ROUND(I220*H220,2)</f>
        <v>0</v>
      </c>
      <c r="BL220" s="16" t="s">
        <v>162</v>
      </c>
      <c r="BM220" s="222" t="s">
        <v>733</v>
      </c>
    </row>
    <row r="221" spans="2:65" s="1" customFormat="1" ht="19.5">
      <c r="B221" s="34"/>
      <c r="C221" s="35"/>
      <c r="D221" s="225" t="s">
        <v>171</v>
      </c>
      <c r="E221" s="35"/>
      <c r="F221" s="235" t="s">
        <v>330</v>
      </c>
      <c r="G221" s="35"/>
      <c r="H221" s="35"/>
      <c r="I221" s="123"/>
      <c r="J221" s="35"/>
      <c r="K221" s="35"/>
      <c r="L221" s="36"/>
      <c r="M221" s="236"/>
      <c r="N221" s="66"/>
      <c r="O221" s="66"/>
      <c r="P221" s="66"/>
      <c r="Q221" s="66"/>
      <c r="R221" s="66"/>
      <c r="S221" s="66"/>
      <c r="T221" s="67"/>
      <c r="AT221" s="16" t="s">
        <v>171</v>
      </c>
      <c r="AU221" s="16" t="s">
        <v>95</v>
      </c>
    </row>
    <row r="222" spans="2:65" s="12" customFormat="1" ht="11.25">
      <c r="B222" s="223"/>
      <c r="C222" s="224"/>
      <c r="D222" s="225" t="s">
        <v>164</v>
      </c>
      <c r="E222" s="226" t="s">
        <v>1</v>
      </c>
      <c r="F222" s="227" t="s">
        <v>734</v>
      </c>
      <c r="G222" s="224"/>
      <c r="H222" s="228">
        <v>19</v>
      </c>
      <c r="I222" s="229"/>
      <c r="J222" s="224"/>
      <c r="K222" s="224"/>
      <c r="L222" s="230"/>
      <c r="M222" s="231"/>
      <c r="N222" s="232"/>
      <c r="O222" s="232"/>
      <c r="P222" s="232"/>
      <c r="Q222" s="232"/>
      <c r="R222" s="232"/>
      <c r="S222" s="232"/>
      <c r="T222" s="233"/>
      <c r="AT222" s="234" t="s">
        <v>164</v>
      </c>
      <c r="AU222" s="234" t="s">
        <v>95</v>
      </c>
      <c r="AV222" s="12" t="s">
        <v>95</v>
      </c>
      <c r="AW222" s="12" t="s">
        <v>40</v>
      </c>
      <c r="AX222" s="12" t="s">
        <v>23</v>
      </c>
      <c r="AY222" s="234" t="s">
        <v>156</v>
      </c>
    </row>
    <row r="223" spans="2:65" s="1" customFormat="1" ht="24" customHeight="1">
      <c r="B223" s="34"/>
      <c r="C223" s="211" t="s">
        <v>332</v>
      </c>
      <c r="D223" s="211" t="s">
        <v>158</v>
      </c>
      <c r="E223" s="212" t="s">
        <v>735</v>
      </c>
      <c r="F223" s="213" t="s">
        <v>339</v>
      </c>
      <c r="G223" s="214" t="s">
        <v>161</v>
      </c>
      <c r="H223" s="215">
        <v>129.13499999999999</v>
      </c>
      <c r="I223" s="216"/>
      <c r="J223" s="217">
        <f>ROUND(I223*H223,2)</f>
        <v>0</v>
      </c>
      <c r="K223" s="213" t="s">
        <v>1</v>
      </c>
      <c r="L223" s="36"/>
      <c r="M223" s="218" t="s">
        <v>1</v>
      </c>
      <c r="N223" s="219" t="s">
        <v>52</v>
      </c>
      <c r="O223" s="66"/>
      <c r="P223" s="220">
        <f>O223*H223</f>
        <v>0</v>
      </c>
      <c r="Q223" s="220">
        <v>0</v>
      </c>
      <c r="R223" s="220">
        <f>Q223*H223</f>
        <v>0</v>
      </c>
      <c r="S223" s="220">
        <v>0</v>
      </c>
      <c r="T223" s="221">
        <f>S223*H223</f>
        <v>0</v>
      </c>
      <c r="AR223" s="222" t="s">
        <v>162</v>
      </c>
      <c r="AT223" s="222" t="s">
        <v>158</v>
      </c>
      <c r="AU223" s="222" t="s">
        <v>95</v>
      </c>
      <c r="AY223" s="16" t="s">
        <v>156</v>
      </c>
      <c r="BE223" s="109">
        <f>IF(N223="základní",J223,0)</f>
        <v>0</v>
      </c>
      <c r="BF223" s="109">
        <f>IF(N223="snížená",J223,0)</f>
        <v>0</v>
      </c>
      <c r="BG223" s="109">
        <f>IF(N223="zákl. přenesená",J223,0)</f>
        <v>0</v>
      </c>
      <c r="BH223" s="109">
        <f>IF(N223="sníž. přenesená",J223,0)</f>
        <v>0</v>
      </c>
      <c r="BI223" s="109">
        <f>IF(N223="nulová",J223,0)</f>
        <v>0</v>
      </c>
      <c r="BJ223" s="16" t="s">
        <v>23</v>
      </c>
      <c r="BK223" s="109">
        <f>ROUND(I223*H223,2)</f>
        <v>0</v>
      </c>
      <c r="BL223" s="16" t="s">
        <v>162</v>
      </c>
      <c r="BM223" s="222" t="s">
        <v>736</v>
      </c>
    </row>
    <row r="224" spans="2:65" s="1" customFormat="1" ht="19.5">
      <c r="B224" s="34"/>
      <c r="C224" s="35"/>
      <c r="D224" s="225" t="s">
        <v>171</v>
      </c>
      <c r="E224" s="35"/>
      <c r="F224" s="235" t="s">
        <v>330</v>
      </c>
      <c r="G224" s="35"/>
      <c r="H224" s="35"/>
      <c r="I224" s="123"/>
      <c r="J224" s="35"/>
      <c r="K224" s="35"/>
      <c r="L224" s="36"/>
      <c r="M224" s="236"/>
      <c r="N224" s="66"/>
      <c r="O224" s="66"/>
      <c r="P224" s="66"/>
      <c r="Q224" s="66"/>
      <c r="R224" s="66"/>
      <c r="S224" s="66"/>
      <c r="T224" s="67"/>
      <c r="AT224" s="16" t="s">
        <v>171</v>
      </c>
      <c r="AU224" s="16" t="s">
        <v>95</v>
      </c>
    </row>
    <row r="225" spans="2:65" s="12" customFormat="1" ht="22.5">
      <c r="B225" s="223"/>
      <c r="C225" s="224"/>
      <c r="D225" s="225" t="s">
        <v>164</v>
      </c>
      <c r="E225" s="226" t="s">
        <v>1</v>
      </c>
      <c r="F225" s="227" t="s">
        <v>737</v>
      </c>
      <c r="G225" s="224"/>
      <c r="H225" s="228">
        <v>129.13499999999999</v>
      </c>
      <c r="I225" s="229"/>
      <c r="J225" s="224"/>
      <c r="K225" s="224"/>
      <c r="L225" s="230"/>
      <c r="M225" s="231"/>
      <c r="N225" s="232"/>
      <c r="O225" s="232"/>
      <c r="P225" s="232"/>
      <c r="Q225" s="232"/>
      <c r="R225" s="232"/>
      <c r="S225" s="232"/>
      <c r="T225" s="233"/>
      <c r="AT225" s="234" t="s">
        <v>164</v>
      </c>
      <c r="AU225" s="234" t="s">
        <v>95</v>
      </c>
      <c r="AV225" s="12" t="s">
        <v>95</v>
      </c>
      <c r="AW225" s="12" t="s">
        <v>40</v>
      </c>
      <c r="AX225" s="12" t="s">
        <v>23</v>
      </c>
      <c r="AY225" s="234" t="s">
        <v>156</v>
      </c>
    </row>
    <row r="226" spans="2:65" s="1" customFormat="1" ht="24" customHeight="1">
      <c r="B226" s="34"/>
      <c r="C226" s="211" t="s">
        <v>738</v>
      </c>
      <c r="D226" s="211" t="s">
        <v>158</v>
      </c>
      <c r="E226" s="212" t="s">
        <v>338</v>
      </c>
      <c r="F226" s="213" t="s">
        <v>344</v>
      </c>
      <c r="G226" s="214" t="s">
        <v>161</v>
      </c>
      <c r="H226" s="215">
        <v>73.988</v>
      </c>
      <c r="I226" s="216"/>
      <c r="J226" s="217">
        <f>ROUND(I226*H226,2)</f>
        <v>0</v>
      </c>
      <c r="K226" s="213" t="s">
        <v>1</v>
      </c>
      <c r="L226" s="36"/>
      <c r="M226" s="218" t="s">
        <v>1</v>
      </c>
      <c r="N226" s="219" t="s">
        <v>52</v>
      </c>
      <c r="O226" s="66"/>
      <c r="P226" s="220">
        <f>O226*H226</f>
        <v>0</v>
      </c>
      <c r="Q226" s="220">
        <v>0</v>
      </c>
      <c r="R226" s="220">
        <f>Q226*H226</f>
        <v>0</v>
      </c>
      <c r="S226" s="220">
        <v>0</v>
      </c>
      <c r="T226" s="221">
        <f>S226*H226</f>
        <v>0</v>
      </c>
      <c r="AR226" s="222" t="s">
        <v>162</v>
      </c>
      <c r="AT226" s="222" t="s">
        <v>158</v>
      </c>
      <c r="AU226" s="222" t="s">
        <v>95</v>
      </c>
      <c r="AY226" s="16" t="s">
        <v>156</v>
      </c>
      <c r="BE226" s="109">
        <f>IF(N226="základní",J226,0)</f>
        <v>0</v>
      </c>
      <c r="BF226" s="109">
        <f>IF(N226="snížená",J226,0)</f>
        <v>0</v>
      </c>
      <c r="BG226" s="109">
        <f>IF(N226="zákl. přenesená",J226,0)</f>
        <v>0</v>
      </c>
      <c r="BH226" s="109">
        <f>IF(N226="sníž. přenesená",J226,0)</f>
        <v>0</v>
      </c>
      <c r="BI226" s="109">
        <f>IF(N226="nulová",J226,0)</f>
        <v>0</v>
      </c>
      <c r="BJ226" s="16" t="s">
        <v>23</v>
      </c>
      <c r="BK226" s="109">
        <f>ROUND(I226*H226,2)</f>
        <v>0</v>
      </c>
      <c r="BL226" s="16" t="s">
        <v>162</v>
      </c>
      <c r="BM226" s="222" t="s">
        <v>739</v>
      </c>
    </row>
    <row r="227" spans="2:65" s="1" customFormat="1" ht="19.5">
      <c r="B227" s="34"/>
      <c r="C227" s="35"/>
      <c r="D227" s="225" t="s">
        <v>171</v>
      </c>
      <c r="E227" s="35"/>
      <c r="F227" s="235" t="s">
        <v>330</v>
      </c>
      <c r="G227" s="35"/>
      <c r="H227" s="35"/>
      <c r="I227" s="123"/>
      <c r="J227" s="35"/>
      <c r="K227" s="35"/>
      <c r="L227" s="36"/>
      <c r="M227" s="236"/>
      <c r="N227" s="66"/>
      <c r="O227" s="66"/>
      <c r="P227" s="66"/>
      <c r="Q227" s="66"/>
      <c r="R227" s="66"/>
      <c r="S227" s="66"/>
      <c r="T227" s="67"/>
      <c r="AT227" s="16" t="s">
        <v>171</v>
      </c>
      <c r="AU227" s="16" t="s">
        <v>95</v>
      </c>
    </row>
    <row r="228" spans="2:65" s="12" customFormat="1" ht="11.25">
      <c r="B228" s="223"/>
      <c r="C228" s="224"/>
      <c r="D228" s="225" t="s">
        <v>164</v>
      </c>
      <c r="E228" s="226" t="s">
        <v>1</v>
      </c>
      <c r="F228" s="227" t="s">
        <v>740</v>
      </c>
      <c r="G228" s="224"/>
      <c r="H228" s="228">
        <v>73.988</v>
      </c>
      <c r="I228" s="229"/>
      <c r="J228" s="224"/>
      <c r="K228" s="224"/>
      <c r="L228" s="230"/>
      <c r="M228" s="231"/>
      <c r="N228" s="232"/>
      <c r="O228" s="232"/>
      <c r="P228" s="232"/>
      <c r="Q228" s="232"/>
      <c r="R228" s="232"/>
      <c r="S228" s="232"/>
      <c r="T228" s="233"/>
      <c r="AT228" s="234" t="s">
        <v>164</v>
      </c>
      <c r="AU228" s="234" t="s">
        <v>95</v>
      </c>
      <c r="AV228" s="12" t="s">
        <v>95</v>
      </c>
      <c r="AW228" s="12" t="s">
        <v>40</v>
      </c>
      <c r="AX228" s="12" t="s">
        <v>23</v>
      </c>
      <c r="AY228" s="234" t="s">
        <v>156</v>
      </c>
    </row>
    <row r="229" spans="2:65" s="1" customFormat="1" ht="16.5" customHeight="1">
      <c r="B229" s="34"/>
      <c r="C229" s="211" t="s">
        <v>741</v>
      </c>
      <c r="D229" s="211" t="s">
        <v>158</v>
      </c>
      <c r="E229" s="212" t="s">
        <v>742</v>
      </c>
      <c r="F229" s="213" t="s">
        <v>743</v>
      </c>
      <c r="G229" s="214" t="s">
        <v>161</v>
      </c>
      <c r="H229" s="215">
        <v>103.545</v>
      </c>
      <c r="I229" s="216"/>
      <c r="J229" s="217">
        <f>ROUND(I229*H229,2)</f>
        <v>0</v>
      </c>
      <c r="K229" s="213" t="s">
        <v>169</v>
      </c>
      <c r="L229" s="36"/>
      <c r="M229" s="218" t="s">
        <v>1</v>
      </c>
      <c r="N229" s="219" t="s">
        <v>52</v>
      </c>
      <c r="O229" s="66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AR229" s="222" t="s">
        <v>162</v>
      </c>
      <c r="AT229" s="222" t="s">
        <v>158</v>
      </c>
      <c r="AU229" s="222" t="s">
        <v>95</v>
      </c>
      <c r="AY229" s="16" t="s">
        <v>156</v>
      </c>
      <c r="BE229" s="109">
        <f>IF(N229="základní",J229,0)</f>
        <v>0</v>
      </c>
      <c r="BF229" s="109">
        <f>IF(N229="snížená",J229,0)</f>
        <v>0</v>
      </c>
      <c r="BG229" s="109">
        <f>IF(N229="zákl. přenesená",J229,0)</f>
        <v>0</v>
      </c>
      <c r="BH229" s="109">
        <f>IF(N229="sníž. přenesená",J229,0)</f>
        <v>0</v>
      </c>
      <c r="BI229" s="109">
        <f>IF(N229="nulová",J229,0)</f>
        <v>0</v>
      </c>
      <c r="BJ229" s="16" t="s">
        <v>23</v>
      </c>
      <c r="BK229" s="109">
        <f>ROUND(I229*H229,2)</f>
        <v>0</v>
      </c>
      <c r="BL229" s="16" t="s">
        <v>162</v>
      </c>
      <c r="BM229" s="222" t="s">
        <v>744</v>
      </c>
    </row>
    <row r="230" spans="2:65" s="12" customFormat="1" ht="22.5">
      <c r="B230" s="223"/>
      <c r="C230" s="224"/>
      <c r="D230" s="225" t="s">
        <v>164</v>
      </c>
      <c r="E230" s="226" t="s">
        <v>1</v>
      </c>
      <c r="F230" s="227" t="s">
        <v>745</v>
      </c>
      <c r="G230" s="224"/>
      <c r="H230" s="228">
        <v>103.545</v>
      </c>
      <c r="I230" s="229"/>
      <c r="J230" s="224"/>
      <c r="K230" s="224"/>
      <c r="L230" s="230"/>
      <c r="M230" s="231"/>
      <c r="N230" s="232"/>
      <c r="O230" s="232"/>
      <c r="P230" s="232"/>
      <c r="Q230" s="232"/>
      <c r="R230" s="232"/>
      <c r="S230" s="232"/>
      <c r="T230" s="233"/>
      <c r="AT230" s="234" t="s">
        <v>164</v>
      </c>
      <c r="AU230" s="234" t="s">
        <v>95</v>
      </c>
      <c r="AV230" s="12" t="s">
        <v>95</v>
      </c>
      <c r="AW230" s="12" t="s">
        <v>40</v>
      </c>
      <c r="AX230" s="12" t="s">
        <v>23</v>
      </c>
      <c r="AY230" s="234" t="s">
        <v>156</v>
      </c>
    </row>
    <row r="231" spans="2:65" s="1" customFormat="1" ht="16.5" customHeight="1">
      <c r="B231" s="34"/>
      <c r="C231" s="211" t="s">
        <v>342</v>
      </c>
      <c r="D231" s="211" t="s">
        <v>158</v>
      </c>
      <c r="E231" s="212" t="s">
        <v>354</v>
      </c>
      <c r="F231" s="213" t="s">
        <v>355</v>
      </c>
      <c r="G231" s="214" t="s">
        <v>161</v>
      </c>
      <c r="H231" s="215">
        <v>3.8250000000000002</v>
      </c>
      <c r="I231" s="216"/>
      <c r="J231" s="217">
        <f>ROUND(I231*H231,2)</f>
        <v>0</v>
      </c>
      <c r="K231" s="213" t="s">
        <v>169</v>
      </c>
      <c r="L231" s="36"/>
      <c r="M231" s="218" t="s">
        <v>1</v>
      </c>
      <c r="N231" s="219" t="s">
        <v>52</v>
      </c>
      <c r="O231" s="66"/>
      <c r="P231" s="220">
        <f>O231*H231</f>
        <v>0</v>
      </c>
      <c r="Q231" s="220">
        <v>0</v>
      </c>
      <c r="R231" s="220">
        <f>Q231*H231</f>
        <v>0</v>
      </c>
      <c r="S231" s="220">
        <v>0</v>
      </c>
      <c r="T231" s="221">
        <f>S231*H231</f>
        <v>0</v>
      </c>
      <c r="AR231" s="222" t="s">
        <v>162</v>
      </c>
      <c r="AT231" s="222" t="s">
        <v>158</v>
      </c>
      <c r="AU231" s="222" t="s">
        <v>95</v>
      </c>
      <c r="AY231" s="16" t="s">
        <v>156</v>
      </c>
      <c r="BE231" s="109">
        <f>IF(N231="základní",J231,0)</f>
        <v>0</v>
      </c>
      <c r="BF231" s="109">
        <f>IF(N231="snížená",J231,0)</f>
        <v>0</v>
      </c>
      <c r="BG231" s="109">
        <f>IF(N231="zákl. přenesená",J231,0)</f>
        <v>0</v>
      </c>
      <c r="BH231" s="109">
        <f>IF(N231="sníž. přenesená",J231,0)</f>
        <v>0</v>
      </c>
      <c r="BI231" s="109">
        <f>IF(N231="nulová",J231,0)</f>
        <v>0</v>
      </c>
      <c r="BJ231" s="16" t="s">
        <v>23</v>
      </c>
      <c r="BK231" s="109">
        <f>ROUND(I231*H231,2)</f>
        <v>0</v>
      </c>
      <c r="BL231" s="16" t="s">
        <v>162</v>
      </c>
      <c r="BM231" s="222" t="s">
        <v>746</v>
      </c>
    </row>
    <row r="232" spans="2:65" s="1" customFormat="1" ht="29.25">
      <c r="B232" s="34"/>
      <c r="C232" s="35"/>
      <c r="D232" s="225" t="s">
        <v>171</v>
      </c>
      <c r="E232" s="35"/>
      <c r="F232" s="235" t="s">
        <v>357</v>
      </c>
      <c r="G232" s="35"/>
      <c r="H232" s="35"/>
      <c r="I232" s="123"/>
      <c r="J232" s="35"/>
      <c r="K232" s="35"/>
      <c r="L232" s="36"/>
      <c r="M232" s="236"/>
      <c r="N232" s="66"/>
      <c r="O232" s="66"/>
      <c r="P232" s="66"/>
      <c r="Q232" s="66"/>
      <c r="R232" s="66"/>
      <c r="S232" s="66"/>
      <c r="T232" s="67"/>
      <c r="AT232" s="16" t="s">
        <v>171</v>
      </c>
      <c r="AU232" s="16" t="s">
        <v>95</v>
      </c>
    </row>
    <row r="233" spans="2:65" s="12" customFormat="1" ht="11.25">
      <c r="B233" s="223"/>
      <c r="C233" s="224"/>
      <c r="D233" s="225" t="s">
        <v>164</v>
      </c>
      <c r="E233" s="226" t="s">
        <v>1</v>
      </c>
      <c r="F233" s="227" t="s">
        <v>747</v>
      </c>
      <c r="G233" s="224"/>
      <c r="H233" s="228">
        <v>3.8250000000000002</v>
      </c>
      <c r="I233" s="229"/>
      <c r="J233" s="224"/>
      <c r="K233" s="224"/>
      <c r="L233" s="230"/>
      <c r="M233" s="231"/>
      <c r="N233" s="232"/>
      <c r="O233" s="232"/>
      <c r="P233" s="232"/>
      <c r="Q233" s="232"/>
      <c r="R233" s="232"/>
      <c r="S233" s="232"/>
      <c r="T233" s="233"/>
      <c r="AT233" s="234" t="s">
        <v>164</v>
      </c>
      <c r="AU233" s="234" t="s">
        <v>95</v>
      </c>
      <c r="AV233" s="12" t="s">
        <v>95</v>
      </c>
      <c r="AW233" s="12" t="s">
        <v>40</v>
      </c>
      <c r="AX233" s="12" t="s">
        <v>23</v>
      </c>
      <c r="AY233" s="234" t="s">
        <v>156</v>
      </c>
    </row>
    <row r="234" spans="2:65" s="1" customFormat="1" ht="24" customHeight="1">
      <c r="B234" s="34"/>
      <c r="C234" s="211" t="s">
        <v>347</v>
      </c>
      <c r="D234" s="211" t="s">
        <v>158</v>
      </c>
      <c r="E234" s="212" t="s">
        <v>360</v>
      </c>
      <c r="F234" s="213" t="s">
        <v>361</v>
      </c>
      <c r="G234" s="214" t="s">
        <v>161</v>
      </c>
      <c r="H234" s="215">
        <v>103.977</v>
      </c>
      <c r="I234" s="216"/>
      <c r="J234" s="217">
        <f>ROUND(I234*H234,2)</f>
        <v>0</v>
      </c>
      <c r="K234" s="213" t="s">
        <v>169</v>
      </c>
      <c r="L234" s="36"/>
      <c r="M234" s="218" t="s">
        <v>1</v>
      </c>
      <c r="N234" s="219" t="s">
        <v>52</v>
      </c>
      <c r="O234" s="66"/>
      <c r="P234" s="220">
        <f>O234*H234</f>
        <v>0</v>
      </c>
      <c r="Q234" s="220">
        <v>0</v>
      </c>
      <c r="R234" s="220">
        <f>Q234*H234</f>
        <v>0</v>
      </c>
      <c r="S234" s="220">
        <v>0</v>
      </c>
      <c r="T234" s="221">
        <f>S234*H234</f>
        <v>0</v>
      </c>
      <c r="AR234" s="222" t="s">
        <v>162</v>
      </c>
      <c r="AT234" s="222" t="s">
        <v>158</v>
      </c>
      <c r="AU234" s="222" t="s">
        <v>95</v>
      </c>
      <c r="AY234" s="16" t="s">
        <v>156</v>
      </c>
      <c r="BE234" s="109">
        <f>IF(N234="základní",J234,0)</f>
        <v>0</v>
      </c>
      <c r="BF234" s="109">
        <f>IF(N234="snížená",J234,0)</f>
        <v>0</v>
      </c>
      <c r="BG234" s="109">
        <f>IF(N234="zákl. přenesená",J234,0)</f>
        <v>0</v>
      </c>
      <c r="BH234" s="109">
        <f>IF(N234="sníž. přenesená",J234,0)</f>
        <v>0</v>
      </c>
      <c r="BI234" s="109">
        <f>IF(N234="nulová",J234,0)</f>
        <v>0</v>
      </c>
      <c r="BJ234" s="16" t="s">
        <v>23</v>
      </c>
      <c r="BK234" s="109">
        <f>ROUND(I234*H234,2)</f>
        <v>0</v>
      </c>
      <c r="BL234" s="16" t="s">
        <v>162</v>
      </c>
      <c r="BM234" s="222" t="s">
        <v>748</v>
      </c>
    </row>
    <row r="235" spans="2:65" s="1" customFormat="1" ht="29.25">
      <c r="B235" s="34"/>
      <c r="C235" s="35"/>
      <c r="D235" s="225" t="s">
        <v>171</v>
      </c>
      <c r="E235" s="35"/>
      <c r="F235" s="235" t="s">
        <v>363</v>
      </c>
      <c r="G235" s="35"/>
      <c r="H235" s="35"/>
      <c r="I235" s="123"/>
      <c r="J235" s="35"/>
      <c r="K235" s="35"/>
      <c r="L235" s="36"/>
      <c r="M235" s="236"/>
      <c r="N235" s="66"/>
      <c r="O235" s="66"/>
      <c r="P235" s="66"/>
      <c r="Q235" s="66"/>
      <c r="R235" s="66"/>
      <c r="S235" s="66"/>
      <c r="T235" s="67"/>
      <c r="AT235" s="16" t="s">
        <v>171</v>
      </c>
      <c r="AU235" s="16" t="s">
        <v>95</v>
      </c>
    </row>
    <row r="236" spans="2:65" s="12" customFormat="1" ht="11.25">
      <c r="B236" s="223"/>
      <c r="C236" s="224"/>
      <c r="D236" s="225" t="s">
        <v>164</v>
      </c>
      <c r="E236" s="226" t="s">
        <v>1</v>
      </c>
      <c r="F236" s="227" t="s">
        <v>749</v>
      </c>
      <c r="G236" s="224"/>
      <c r="H236" s="228">
        <v>103.545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164</v>
      </c>
      <c r="AU236" s="234" t="s">
        <v>95</v>
      </c>
      <c r="AV236" s="12" t="s">
        <v>95</v>
      </c>
      <c r="AW236" s="12" t="s">
        <v>40</v>
      </c>
      <c r="AX236" s="12" t="s">
        <v>87</v>
      </c>
      <c r="AY236" s="234" t="s">
        <v>156</v>
      </c>
    </row>
    <row r="237" spans="2:65" s="12" customFormat="1" ht="11.25">
      <c r="B237" s="223"/>
      <c r="C237" s="224"/>
      <c r="D237" s="225" t="s">
        <v>164</v>
      </c>
      <c r="E237" s="226" t="s">
        <v>1</v>
      </c>
      <c r="F237" s="227" t="s">
        <v>750</v>
      </c>
      <c r="G237" s="224"/>
      <c r="H237" s="228">
        <v>0.432</v>
      </c>
      <c r="I237" s="229"/>
      <c r="J237" s="224"/>
      <c r="K237" s="224"/>
      <c r="L237" s="230"/>
      <c r="M237" s="231"/>
      <c r="N237" s="232"/>
      <c r="O237" s="232"/>
      <c r="P237" s="232"/>
      <c r="Q237" s="232"/>
      <c r="R237" s="232"/>
      <c r="S237" s="232"/>
      <c r="T237" s="233"/>
      <c r="AT237" s="234" t="s">
        <v>164</v>
      </c>
      <c r="AU237" s="234" t="s">
        <v>95</v>
      </c>
      <c r="AV237" s="12" t="s">
        <v>95</v>
      </c>
      <c r="AW237" s="12" t="s">
        <v>40</v>
      </c>
      <c r="AX237" s="12" t="s">
        <v>87</v>
      </c>
      <c r="AY237" s="234" t="s">
        <v>156</v>
      </c>
    </row>
    <row r="238" spans="2:65" s="13" customFormat="1" ht="11.25">
      <c r="B238" s="237"/>
      <c r="C238" s="238"/>
      <c r="D238" s="225" t="s">
        <v>164</v>
      </c>
      <c r="E238" s="239" t="s">
        <v>1</v>
      </c>
      <c r="F238" s="240" t="s">
        <v>260</v>
      </c>
      <c r="G238" s="238"/>
      <c r="H238" s="241">
        <v>103.977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AT238" s="247" t="s">
        <v>164</v>
      </c>
      <c r="AU238" s="247" t="s">
        <v>95</v>
      </c>
      <c r="AV238" s="13" t="s">
        <v>162</v>
      </c>
      <c r="AW238" s="13" t="s">
        <v>40</v>
      </c>
      <c r="AX238" s="13" t="s">
        <v>23</v>
      </c>
      <c r="AY238" s="247" t="s">
        <v>156</v>
      </c>
    </row>
    <row r="239" spans="2:65" s="1" customFormat="1" ht="24" customHeight="1">
      <c r="B239" s="34"/>
      <c r="C239" s="211" t="s">
        <v>353</v>
      </c>
      <c r="D239" s="211" t="s">
        <v>158</v>
      </c>
      <c r="E239" s="212" t="s">
        <v>367</v>
      </c>
      <c r="F239" s="213" t="s">
        <v>368</v>
      </c>
      <c r="G239" s="214" t="s">
        <v>193</v>
      </c>
      <c r="H239" s="215">
        <v>572</v>
      </c>
      <c r="I239" s="216"/>
      <c r="J239" s="217">
        <f>ROUND(I239*H239,2)</f>
        <v>0</v>
      </c>
      <c r="K239" s="213" t="s">
        <v>169</v>
      </c>
      <c r="L239" s="36"/>
      <c r="M239" s="218" t="s">
        <v>1</v>
      </c>
      <c r="N239" s="219" t="s">
        <v>52</v>
      </c>
      <c r="O239" s="66"/>
      <c r="P239" s="220">
        <f>O239*H239</f>
        <v>0</v>
      </c>
      <c r="Q239" s="220">
        <v>0</v>
      </c>
      <c r="R239" s="220">
        <f>Q239*H239</f>
        <v>0</v>
      </c>
      <c r="S239" s="220">
        <v>0</v>
      </c>
      <c r="T239" s="221">
        <f>S239*H239</f>
        <v>0</v>
      </c>
      <c r="AR239" s="222" t="s">
        <v>162</v>
      </c>
      <c r="AT239" s="222" t="s">
        <v>158</v>
      </c>
      <c r="AU239" s="222" t="s">
        <v>95</v>
      </c>
      <c r="AY239" s="16" t="s">
        <v>156</v>
      </c>
      <c r="BE239" s="109">
        <f>IF(N239="základní",J239,0)</f>
        <v>0</v>
      </c>
      <c r="BF239" s="109">
        <f>IF(N239="snížená",J239,0)</f>
        <v>0</v>
      </c>
      <c r="BG239" s="109">
        <f>IF(N239="zákl. přenesená",J239,0)</f>
        <v>0</v>
      </c>
      <c r="BH239" s="109">
        <f>IF(N239="sníž. přenesená",J239,0)</f>
        <v>0</v>
      </c>
      <c r="BI239" s="109">
        <f>IF(N239="nulová",J239,0)</f>
        <v>0</v>
      </c>
      <c r="BJ239" s="16" t="s">
        <v>23</v>
      </c>
      <c r="BK239" s="109">
        <f>ROUND(I239*H239,2)</f>
        <v>0</v>
      </c>
      <c r="BL239" s="16" t="s">
        <v>162</v>
      </c>
      <c r="BM239" s="222" t="s">
        <v>751</v>
      </c>
    </row>
    <row r="240" spans="2:65" s="1" customFormat="1" ht="29.25">
      <c r="B240" s="34"/>
      <c r="C240" s="35"/>
      <c r="D240" s="225" t="s">
        <v>171</v>
      </c>
      <c r="E240" s="35"/>
      <c r="F240" s="235" t="s">
        <v>370</v>
      </c>
      <c r="G240" s="35"/>
      <c r="H240" s="35"/>
      <c r="I240" s="123"/>
      <c r="J240" s="35"/>
      <c r="K240" s="35"/>
      <c r="L240" s="36"/>
      <c r="M240" s="236"/>
      <c r="N240" s="66"/>
      <c r="O240" s="66"/>
      <c r="P240" s="66"/>
      <c r="Q240" s="66"/>
      <c r="R240" s="66"/>
      <c r="S240" s="66"/>
      <c r="T240" s="67"/>
      <c r="AT240" s="16" t="s">
        <v>171</v>
      </c>
      <c r="AU240" s="16" t="s">
        <v>95</v>
      </c>
    </row>
    <row r="241" spans="2:65" s="12" customFormat="1" ht="11.25">
      <c r="B241" s="223"/>
      <c r="C241" s="224"/>
      <c r="D241" s="225" t="s">
        <v>164</v>
      </c>
      <c r="E241" s="226" t="s">
        <v>1</v>
      </c>
      <c r="F241" s="227" t="s">
        <v>752</v>
      </c>
      <c r="G241" s="224"/>
      <c r="H241" s="228">
        <v>112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AT241" s="234" t="s">
        <v>164</v>
      </c>
      <c r="AU241" s="234" t="s">
        <v>95</v>
      </c>
      <c r="AV241" s="12" t="s">
        <v>95</v>
      </c>
      <c r="AW241" s="12" t="s">
        <v>40</v>
      </c>
      <c r="AX241" s="12" t="s">
        <v>87</v>
      </c>
      <c r="AY241" s="234" t="s">
        <v>156</v>
      </c>
    </row>
    <row r="242" spans="2:65" s="12" customFormat="1" ht="11.25">
      <c r="B242" s="223"/>
      <c r="C242" s="224"/>
      <c r="D242" s="225" t="s">
        <v>164</v>
      </c>
      <c r="E242" s="226" t="s">
        <v>1</v>
      </c>
      <c r="F242" s="227" t="s">
        <v>753</v>
      </c>
      <c r="G242" s="224"/>
      <c r="H242" s="228">
        <v>460</v>
      </c>
      <c r="I242" s="229"/>
      <c r="J242" s="224"/>
      <c r="K242" s="224"/>
      <c r="L242" s="230"/>
      <c r="M242" s="231"/>
      <c r="N242" s="232"/>
      <c r="O242" s="232"/>
      <c r="P242" s="232"/>
      <c r="Q242" s="232"/>
      <c r="R242" s="232"/>
      <c r="S242" s="232"/>
      <c r="T242" s="233"/>
      <c r="AT242" s="234" t="s">
        <v>164</v>
      </c>
      <c r="AU242" s="234" t="s">
        <v>95</v>
      </c>
      <c r="AV242" s="12" t="s">
        <v>95</v>
      </c>
      <c r="AW242" s="12" t="s">
        <v>40</v>
      </c>
      <c r="AX242" s="12" t="s">
        <v>87</v>
      </c>
      <c r="AY242" s="234" t="s">
        <v>156</v>
      </c>
    </row>
    <row r="243" spans="2:65" s="13" customFormat="1" ht="11.25">
      <c r="B243" s="237"/>
      <c r="C243" s="238"/>
      <c r="D243" s="225" t="s">
        <v>164</v>
      </c>
      <c r="E243" s="239" t="s">
        <v>1</v>
      </c>
      <c r="F243" s="240" t="s">
        <v>260</v>
      </c>
      <c r="G243" s="238"/>
      <c r="H243" s="241">
        <v>572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AT243" s="247" t="s">
        <v>164</v>
      </c>
      <c r="AU243" s="247" t="s">
        <v>95</v>
      </c>
      <c r="AV243" s="13" t="s">
        <v>162</v>
      </c>
      <c r="AW243" s="13" t="s">
        <v>40</v>
      </c>
      <c r="AX243" s="13" t="s">
        <v>23</v>
      </c>
      <c r="AY243" s="247" t="s">
        <v>156</v>
      </c>
    </row>
    <row r="244" spans="2:65" s="1" customFormat="1" ht="24" customHeight="1">
      <c r="B244" s="34"/>
      <c r="C244" s="211" t="s">
        <v>754</v>
      </c>
      <c r="D244" s="211" t="s">
        <v>158</v>
      </c>
      <c r="E244" s="212" t="s">
        <v>374</v>
      </c>
      <c r="F244" s="213" t="s">
        <v>375</v>
      </c>
      <c r="G244" s="214" t="s">
        <v>193</v>
      </c>
      <c r="H244" s="215">
        <v>167.5</v>
      </c>
      <c r="I244" s="216"/>
      <c r="J244" s="217">
        <f>ROUND(I244*H244,2)</f>
        <v>0</v>
      </c>
      <c r="K244" s="213" t="s">
        <v>169</v>
      </c>
      <c r="L244" s="36"/>
      <c r="M244" s="218" t="s">
        <v>1</v>
      </c>
      <c r="N244" s="219" t="s">
        <v>52</v>
      </c>
      <c r="O244" s="66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AR244" s="222" t="s">
        <v>162</v>
      </c>
      <c r="AT244" s="222" t="s">
        <v>158</v>
      </c>
      <c r="AU244" s="222" t="s">
        <v>95</v>
      </c>
      <c r="AY244" s="16" t="s">
        <v>156</v>
      </c>
      <c r="BE244" s="109">
        <f>IF(N244="základní",J244,0)</f>
        <v>0</v>
      </c>
      <c r="BF244" s="109">
        <f>IF(N244="snížená",J244,0)</f>
        <v>0</v>
      </c>
      <c r="BG244" s="109">
        <f>IF(N244="zákl. přenesená",J244,0)</f>
        <v>0</v>
      </c>
      <c r="BH244" s="109">
        <f>IF(N244="sníž. přenesená",J244,0)</f>
        <v>0</v>
      </c>
      <c r="BI244" s="109">
        <f>IF(N244="nulová",J244,0)</f>
        <v>0</v>
      </c>
      <c r="BJ244" s="16" t="s">
        <v>23</v>
      </c>
      <c r="BK244" s="109">
        <f>ROUND(I244*H244,2)</f>
        <v>0</v>
      </c>
      <c r="BL244" s="16" t="s">
        <v>162</v>
      </c>
      <c r="BM244" s="222" t="s">
        <v>755</v>
      </c>
    </row>
    <row r="245" spans="2:65" s="1" customFormat="1" ht="19.5">
      <c r="B245" s="34"/>
      <c r="C245" s="35"/>
      <c r="D245" s="225" t="s">
        <v>171</v>
      </c>
      <c r="E245" s="35"/>
      <c r="F245" s="235" t="s">
        <v>377</v>
      </c>
      <c r="G245" s="35"/>
      <c r="H245" s="35"/>
      <c r="I245" s="123"/>
      <c r="J245" s="35"/>
      <c r="K245" s="35"/>
      <c r="L245" s="36"/>
      <c r="M245" s="236"/>
      <c r="N245" s="66"/>
      <c r="O245" s="66"/>
      <c r="P245" s="66"/>
      <c r="Q245" s="66"/>
      <c r="R245" s="66"/>
      <c r="S245" s="66"/>
      <c r="T245" s="67"/>
      <c r="AT245" s="16" t="s">
        <v>171</v>
      </c>
      <c r="AU245" s="16" t="s">
        <v>95</v>
      </c>
    </row>
    <row r="246" spans="2:65" s="12" customFormat="1" ht="11.25">
      <c r="B246" s="223"/>
      <c r="C246" s="224"/>
      <c r="D246" s="225" t="s">
        <v>164</v>
      </c>
      <c r="E246" s="226" t="s">
        <v>1</v>
      </c>
      <c r="F246" s="227" t="s">
        <v>756</v>
      </c>
      <c r="G246" s="224"/>
      <c r="H246" s="228">
        <v>167.5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3"/>
      <c r="AT246" s="234" t="s">
        <v>164</v>
      </c>
      <c r="AU246" s="234" t="s">
        <v>95</v>
      </c>
      <c r="AV246" s="12" t="s">
        <v>95</v>
      </c>
      <c r="AW246" s="12" t="s">
        <v>40</v>
      </c>
      <c r="AX246" s="12" t="s">
        <v>23</v>
      </c>
      <c r="AY246" s="234" t="s">
        <v>156</v>
      </c>
    </row>
    <row r="247" spans="2:65" s="1" customFormat="1" ht="24" customHeight="1">
      <c r="B247" s="34"/>
      <c r="C247" s="211" t="s">
        <v>359</v>
      </c>
      <c r="D247" s="211" t="s">
        <v>158</v>
      </c>
      <c r="E247" s="212" t="s">
        <v>380</v>
      </c>
      <c r="F247" s="213" t="s">
        <v>381</v>
      </c>
      <c r="G247" s="214" t="s">
        <v>193</v>
      </c>
      <c r="H247" s="215">
        <v>739.5</v>
      </c>
      <c r="I247" s="216"/>
      <c r="J247" s="217">
        <f>ROUND(I247*H247,2)</f>
        <v>0</v>
      </c>
      <c r="K247" s="213" t="s">
        <v>169</v>
      </c>
      <c r="L247" s="36"/>
      <c r="M247" s="218" t="s">
        <v>1</v>
      </c>
      <c r="N247" s="219" t="s">
        <v>52</v>
      </c>
      <c r="O247" s="66"/>
      <c r="P247" s="220">
        <f>O247*H247</f>
        <v>0</v>
      </c>
      <c r="Q247" s="220">
        <v>0</v>
      </c>
      <c r="R247" s="220">
        <f>Q247*H247</f>
        <v>0</v>
      </c>
      <c r="S247" s="220">
        <v>0</v>
      </c>
      <c r="T247" s="221">
        <f>S247*H247</f>
        <v>0</v>
      </c>
      <c r="AR247" s="222" t="s">
        <v>162</v>
      </c>
      <c r="AT247" s="222" t="s">
        <v>158</v>
      </c>
      <c r="AU247" s="222" t="s">
        <v>95</v>
      </c>
      <c r="AY247" s="16" t="s">
        <v>156</v>
      </c>
      <c r="BE247" s="109">
        <f>IF(N247="základní",J247,0)</f>
        <v>0</v>
      </c>
      <c r="BF247" s="109">
        <f>IF(N247="snížená",J247,0)</f>
        <v>0</v>
      </c>
      <c r="BG247" s="109">
        <f>IF(N247="zákl. přenesená",J247,0)</f>
        <v>0</v>
      </c>
      <c r="BH247" s="109">
        <f>IF(N247="sníž. přenesená",J247,0)</f>
        <v>0</v>
      </c>
      <c r="BI247" s="109">
        <f>IF(N247="nulová",J247,0)</f>
        <v>0</v>
      </c>
      <c r="BJ247" s="16" t="s">
        <v>23</v>
      </c>
      <c r="BK247" s="109">
        <f>ROUND(I247*H247,2)</f>
        <v>0</v>
      </c>
      <c r="BL247" s="16" t="s">
        <v>162</v>
      </c>
      <c r="BM247" s="222" t="s">
        <v>757</v>
      </c>
    </row>
    <row r="248" spans="2:65" s="1" customFormat="1" ht="19.5">
      <c r="B248" s="34"/>
      <c r="C248" s="35"/>
      <c r="D248" s="225" t="s">
        <v>171</v>
      </c>
      <c r="E248" s="35"/>
      <c r="F248" s="235" t="s">
        <v>383</v>
      </c>
      <c r="G248" s="35"/>
      <c r="H248" s="35"/>
      <c r="I248" s="123"/>
      <c r="J248" s="35"/>
      <c r="K248" s="35"/>
      <c r="L248" s="36"/>
      <c r="M248" s="236"/>
      <c r="N248" s="66"/>
      <c r="O248" s="66"/>
      <c r="P248" s="66"/>
      <c r="Q248" s="66"/>
      <c r="R248" s="66"/>
      <c r="S248" s="66"/>
      <c r="T248" s="67"/>
      <c r="AT248" s="16" t="s">
        <v>171</v>
      </c>
      <c r="AU248" s="16" t="s">
        <v>95</v>
      </c>
    </row>
    <row r="249" spans="2:65" s="12" customFormat="1" ht="11.25">
      <c r="B249" s="223"/>
      <c r="C249" s="224"/>
      <c r="D249" s="225" t="s">
        <v>164</v>
      </c>
      <c r="E249" s="226" t="s">
        <v>1</v>
      </c>
      <c r="F249" s="227" t="s">
        <v>756</v>
      </c>
      <c r="G249" s="224"/>
      <c r="H249" s="228">
        <v>167.5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164</v>
      </c>
      <c r="AU249" s="234" t="s">
        <v>95</v>
      </c>
      <c r="AV249" s="12" t="s">
        <v>95</v>
      </c>
      <c r="AW249" s="12" t="s">
        <v>40</v>
      </c>
      <c r="AX249" s="12" t="s">
        <v>87</v>
      </c>
      <c r="AY249" s="234" t="s">
        <v>156</v>
      </c>
    </row>
    <row r="250" spans="2:65" s="12" customFormat="1" ht="11.25">
      <c r="B250" s="223"/>
      <c r="C250" s="224"/>
      <c r="D250" s="225" t="s">
        <v>164</v>
      </c>
      <c r="E250" s="226" t="s">
        <v>1</v>
      </c>
      <c r="F250" s="227" t="s">
        <v>752</v>
      </c>
      <c r="G250" s="224"/>
      <c r="H250" s="228">
        <v>112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AT250" s="234" t="s">
        <v>164</v>
      </c>
      <c r="AU250" s="234" t="s">
        <v>95</v>
      </c>
      <c r="AV250" s="12" t="s">
        <v>95</v>
      </c>
      <c r="AW250" s="12" t="s">
        <v>40</v>
      </c>
      <c r="AX250" s="12" t="s">
        <v>87</v>
      </c>
      <c r="AY250" s="234" t="s">
        <v>156</v>
      </c>
    </row>
    <row r="251" spans="2:65" s="12" customFormat="1" ht="11.25">
      <c r="B251" s="223"/>
      <c r="C251" s="224"/>
      <c r="D251" s="225" t="s">
        <v>164</v>
      </c>
      <c r="E251" s="226" t="s">
        <v>1</v>
      </c>
      <c r="F251" s="227" t="s">
        <v>753</v>
      </c>
      <c r="G251" s="224"/>
      <c r="H251" s="228">
        <v>460</v>
      </c>
      <c r="I251" s="229"/>
      <c r="J251" s="224"/>
      <c r="K251" s="224"/>
      <c r="L251" s="230"/>
      <c r="M251" s="231"/>
      <c r="N251" s="232"/>
      <c r="O251" s="232"/>
      <c r="P251" s="232"/>
      <c r="Q251" s="232"/>
      <c r="R251" s="232"/>
      <c r="S251" s="232"/>
      <c r="T251" s="233"/>
      <c r="AT251" s="234" t="s">
        <v>164</v>
      </c>
      <c r="AU251" s="234" t="s">
        <v>95</v>
      </c>
      <c r="AV251" s="12" t="s">
        <v>95</v>
      </c>
      <c r="AW251" s="12" t="s">
        <v>40</v>
      </c>
      <c r="AX251" s="12" t="s">
        <v>87</v>
      </c>
      <c r="AY251" s="234" t="s">
        <v>156</v>
      </c>
    </row>
    <row r="252" spans="2:65" s="13" customFormat="1" ht="11.25">
      <c r="B252" s="237"/>
      <c r="C252" s="238"/>
      <c r="D252" s="225" t="s">
        <v>164</v>
      </c>
      <c r="E252" s="239" t="s">
        <v>1</v>
      </c>
      <c r="F252" s="240" t="s">
        <v>260</v>
      </c>
      <c r="G252" s="238"/>
      <c r="H252" s="241">
        <v>739.5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AT252" s="247" t="s">
        <v>164</v>
      </c>
      <c r="AU252" s="247" t="s">
        <v>95</v>
      </c>
      <c r="AV252" s="13" t="s">
        <v>162</v>
      </c>
      <c r="AW252" s="13" t="s">
        <v>40</v>
      </c>
      <c r="AX252" s="13" t="s">
        <v>23</v>
      </c>
      <c r="AY252" s="247" t="s">
        <v>156</v>
      </c>
    </row>
    <row r="253" spans="2:65" s="1" customFormat="1" ht="16.5" customHeight="1">
      <c r="B253" s="34"/>
      <c r="C253" s="248" t="s">
        <v>366</v>
      </c>
      <c r="D253" s="248" t="s">
        <v>385</v>
      </c>
      <c r="E253" s="249" t="s">
        <v>386</v>
      </c>
      <c r="F253" s="250" t="s">
        <v>387</v>
      </c>
      <c r="G253" s="251" t="s">
        <v>388</v>
      </c>
      <c r="H253" s="252">
        <v>11.093</v>
      </c>
      <c r="I253" s="253"/>
      <c r="J253" s="254">
        <f>ROUND(I253*H253,2)</f>
        <v>0</v>
      </c>
      <c r="K253" s="250" t="s">
        <v>169</v>
      </c>
      <c r="L253" s="255"/>
      <c r="M253" s="256" t="s">
        <v>1</v>
      </c>
      <c r="N253" s="257" t="s">
        <v>52</v>
      </c>
      <c r="O253" s="66"/>
      <c r="P253" s="220">
        <f>O253*H253</f>
        <v>0</v>
      </c>
      <c r="Q253" s="220">
        <v>1E-3</v>
      </c>
      <c r="R253" s="220">
        <f>Q253*H253</f>
        <v>1.1093E-2</v>
      </c>
      <c r="S253" s="220">
        <v>0</v>
      </c>
      <c r="T253" s="221">
        <f>S253*H253</f>
        <v>0</v>
      </c>
      <c r="AR253" s="222" t="s">
        <v>203</v>
      </c>
      <c r="AT253" s="222" t="s">
        <v>385</v>
      </c>
      <c r="AU253" s="222" t="s">
        <v>95</v>
      </c>
      <c r="AY253" s="16" t="s">
        <v>156</v>
      </c>
      <c r="BE253" s="109">
        <f>IF(N253="základní",J253,0)</f>
        <v>0</v>
      </c>
      <c r="BF253" s="109">
        <f>IF(N253="snížená",J253,0)</f>
        <v>0</v>
      </c>
      <c r="BG253" s="109">
        <f>IF(N253="zákl. přenesená",J253,0)</f>
        <v>0</v>
      </c>
      <c r="BH253" s="109">
        <f>IF(N253="sníž. přenesená",J253,0)</f>
        <v>0</v>
      </c>
      <c r="BI253" s="109">
        <f>IF(N253="nulová",J253,0)</f>
        <v>0</v>
      </c>
      <c r="BJ253" s="16" t="s">
        <v>23</v>
      </c>
      <c r="BK253" s="109">
        <f>ROUND(I253*H253,2)</f>
        <v>0</v>
      </c>
      <c r="BL253" s="16" t="s">
        <v>162</v>
      </c>
      <c r="BM253" s="222" t="s">
        <v>758</v>
      </c>
    </row>
    <row r="254" spans="2:65" s="1" customFormat="1" ht="19.5">
      <c r="B254" s="34"/>
      <c r="C254" s="35"/>
      <c r="D254" s="225" t="s">
        <v>171</v>
      </c>
      <c r="E254" s="35"/>
      <c r="F254" s="235" t="s">
        <v>390</v>
      </c>
      <c r="G254" s="35"/>
      <c r="H254" s="35"/>
      <c r="I254" s="123"/>
      <c r="J254" s="35"/>
      <c r="K254" s="35"/>
      <c r="L254" s="36"/>
      <c r="M254" s="236"/>
      <c r="N254" s="66"/>
      <c r="O254" s="66"/>
      <c r="P254" s="66"/>
      <c r="Q254" s="66"/>
      <c r="R254" s="66"/>
      <c r="S254" s="66"/>
      <c r="T254" s="67"/>
      <c r="AT254" s="16" t="s">
        <v>171</v>
      </c>
      <c r="AU254" s="16" t="s">
        <v>95</v>
      </c>
    </row>
    <row r="255" spans="2:65" s="12" customFormat="1" ht="11.25">
      <c r="B255" s="223"/>
      <c r="C255" s="224"/>
      <c r="D255" s="225" t="s">
        <v>164</v>
      </c>
      <c r="E255" s="224"/>
      <c r="F255" s="227" t="s">
        <v>759</v>
      </c>
      <c r="G255" s="224"/>
      <c r="H255" s="228">
        <v>11.093</v>
      </c>
      <c r="I255" s="229"/>
      <c r="J255" s="224"/>
      <c r="K255" s="224"/>
      <c r="L255" s="230"/>
      <c r="M255" s="231"/>
      <c r="N255" s="232"/>
      <c r="O255" s="232"/>
      <c r="P255" s="232"/>
      <c r="Q255" s="232"/>
      <c r="R255" s="232"/>
      <c r="S255" s="232"/>
      <c r="T255" s="233"/>
      <c r="AT255" s="234" t="s">
        <v>164</v>
      </c>
      <c r="AU255" s="234" t="s">
        <v>95</v>
      </c>
      <c r="AV255" s="12" t="s">
        <v>95</v>
      </c>
      <c r="AW255" s="12" t="s">
        <v>4</v>
      </c>
      <c r="AX255" s="12" t="s">
        <v>23</v>
      </c>
      <c r="AY255" s="234" t="s">
        <v>156</v>
      </c>
    </row>
    <row r="256" spans="2:65" s="1" customFormat="1" ht="16.5" customHeight="1">
      <c r="B256" s="34"/>
      <c r="C256" s="211" t="s">
        <v>373</v>
      </c>
      <c r="D256" s="211" t="s">
        <v>158</v>
      </c>
      <c r="E256" s="212" t="s">
        <v>393</v>
      </c>
      <c r="F256" s="213" t="s">
        <v>394</v>
      </c>
      <c r="G256" s="214" t="s">
        <v>193</v>
      </c>
      <c r="H256" s="215">
        <v>167.5</v>
      </c>
      <c r="I256" s="216"/>
      <c r="J256" s="217">
        <f>ROUND(I256*H256,2)</f>
        <v>0</v>
      </c>
      <c r="K256" s="213" t="s">
        <v>169</v>
      </c>
      <c r="L256" s="36"/>
      <c r="M256" s="218" t="s">
        <v>1</v>
      </c>
      <c r="N256" s="219" t="s">
        <v>52</v>
      </c>
      <c r="O256" s="66"/>
      <c r="P256" s="220">
        <f>O256*H256</f>
        <v>0</v>
      </c>
      <c r="Q256" s="220">
        <v>0</v>
      </c>
      <c r="R256" s="220">
        <f>Q256*H256</f>
        <v>0</v>
      </c>
      <c r="S256" s="220">
        <v>0</v>
      </c>
      <c r="T256" s="221">
        <f>S256*H256</f>
        <v>0</v>
      </c>
      <c r="AR256" s="222" t="s">
        <v>162</v>
      </c>
      <c r="AT256" s="222" t="s">
        <v>158</v>
      </c>
      <c r="AU256" s="222" t="s">
        <v>95</v>
      </c>
      <c r="AY256" s="16" t="s">
        <v>156</v>
      </c>
      <c r="BE256" s="109">
        <f>IF(N256="základní",J256,0)</f>
        <v>0</v>
      </c>
      <c r="BF256" s="109">
        <f>IF(N256="snížená",J256,0)</f>
        <v>0</v>
      </c>
      <c r="BG256" s="109">
        <f>IF(N256="zákl. přenesená",J256,0)</f>
        <v>0</v>
      </c>
      <c r="BH256" s="109">
        <f>IF(N256="sníž. přenesená",J256,0)</f>
        <v>0</v>
      </c>
      <c r="BI256" s="109">
        <f>IF(N256="nulová",J256,0)</f>
        <v>0</v>
      </c>
      <c r="BJ256" s="16" t="s">
        <v>23</v>
      </c>
      <c r="BK256" s="109">
        <f>ROUND(I256*H256,2)</f>
        <v>0</v>
      </c>
      <c r="BL256" s="16" t="s">
        <v>162</v>
      </c>
      <c r="BM256" s="222" t="s">
        <v>760</v>
      </c>
    </row>
    <row r="257" spans="2:65" s="1" customFormat="1" ht="19.5">
      <c r="B257" s="34"/>
      <c r="C257" s="35"/>
      <c r="D257" s="225" t="s">
        <v>171</v>
      </c>
      <c r="E257" s="35"/>
      <c r="F257" s="235" t="s">
        <v>396</v>
      </c>
      <c r="G257" s="35"/>
      <c r="H257" s="35"/>
      <c r="I257" s="123"/>
      <c r="J257" s="35"/>
      <c r="K257" s="35"/>
      <c r="L257" s="36"/>
      <c r="M257" s="236"/>
      <c r="N257" s="66"/>
      <c r="O257" s="66"/>
      <c r="P257" s="66"/>
      <c r="Q257" s="66"/>
      <c r="R257" s="66"/>
      <c r="S257" s="66"/>
      <c r="T257" s="67"/>
      <c r="AT257" s="16" t="s">
        <v>171</v>
      </c>
      <c r="AU257" s="16" t="s">
        <v>95</v>
      </c>
    </row>
    <row r="258" spans="2:65" s="12" customFormat="1" ht="11.25">
      <c r="B258" s="223"/>
      <c r="C258" s="224"/>
      <c r="D258" s="225" t="s">
        <v>164</v>
      </c>
      <c r="E258" s="226" t="s">
        <v>1</v>
      </c>
      <c r="F258" s="227" t="s">
        <v>761</v>
      </c>
      <c r="G258" s="224"/>
      <c r="H258" s="228">
        <v>167.5</v>
      </c>
      <c r="I258" s="229"/>
      <c r="J258" s="224"/>
      <c r="K258" s="224"/>
      <c r="L258" s="230"/>
      <c r="M258" s="231"/>
      <c r="N258" s="232"/>
      <c r="O258" s="232"/>
      <c r="P258" s="232"/>
      <c r="Q258" s="232"/>
      <c r="R258" s="232"/>
      <c r="S258" s="232"/>
      <c r="T258" s="233"/>
      <c r="AT258" s="234" t="s">
        <v>164</v>
      </c>
      <c r="AU258" s="234" t="s">
        <v>95</v>
      </c>
      <c r="AV258" s="12" t="s">
        <v>95</v>
      </c>
      <c r="AW258" s="12" t="s">
        <v>40</v>
      </c>
      <c r="AX258" s="12" t="s">
        <v>23</v>
      </c>
      <c r="AY258" s="234" t="s">
        <v>156</v>
      </c>
    </row>
    <row r="259" spans="2:65" s="11" customFormat="1" ht="22.9" customHeight="1">
      <c r="B259" s="195"/>
      <c r="C259" s="196"/>
      <c r="D259" s="197" t="s">
        <v>86</v>
      </c>
      <c r="E259" s="209" t="s">
        <v>95</v>
      </c>
      <c r="F259" s="209" t="s">
        <v>397</v>
      </c>
      <c r="G259" s="196"/>
      <c r="H259" s="196"/>
      <c r="I259" s="199"/>
      <c r="J259" s="210">
        <f>BK259</f>
        <v>0</v>
      </c>
      <c r="K259" s="196"/>
      <c r="L259" s="201"/>
      <c r="M259" s="202"/>
      <c r="N259" s="203"/>
      <c r="O259" s="203"/>
      <c r="P259" s="204">
        <f>SUM(P260:P267)</f>
        <v>0</v>
      </c>
      <c r="Q259" s="203"/>
      <c r="R259" s="204">
        <f>SUM(R260:R267)</f>
        <v>1.6416E-2</v>
      </c>
      <c r="S259" s="203"/>
      <c r="T259" s="205">
        <f>SUM(T260:T267)</f>
        <v>0</v>
      </c>
      <c r="AR259" s="206" t="s">
        <v>23</v>
      </c>
      <c r="AT259" s="207" t="s">
        <v>86</v>
      </c>
      <c r="AU259" s="207" t="s">
        <v>23</v>
      </c>
      <c r="AY259" s="206" t="s">
        <v>156</v>
      </c>
      <c r="BK259" s="208">
        <f>SUM(BK260:BK267)</f>
        <v>0</v>
      </c>
    </row>
    <row r="260" spans="2:65" s="1" customFormat="1" ht="24" customHeight="1">
      <c r="B260" s="34"/>
      <c r="C260" s="211" t="s">
        <v>379</v>
      </c>
      <c r="D260" s="211" t="s">
        <v>158</v>
      </c>
      <c r="E260" s="212" t="s">
        <v>399</v>
      </c>
      <c r="F260" s="213" t="s">
        <v>400</v>
      </c>
      <c r="G260" s="214" t="s">
        <v>161</v>
      </c>
      <c r="H260" s="215">
        <v>21.155000000000001</v>
      </c>
      <c r="I260" s="216"/>
      <c r="J260" s="217">
        <f>ROUND(I260*H260,2)</f>
        <v>0</v>
      </c>
      <c r="K260" s="213" t="s">
        <v>169</v>
      </c>
      <c r="L260" s="36"/>
      <c r="M260" s="218" t="s">
        <v>1</v>
      </c>
      <c r="N260" s="219" t="s">
        <v>52</v>
      </c>
      <c r="O260" s="66"/>
      <c r="P260" s="220">
        <f>O260*H260</f>
        <v>0</v>
      </c>
      <c r="Q260" s="220">
        <v>0</v>
      </c>
      <c r="R260" s="220">
        <f>Q260*H260</f>
        <v>0</v>
      </c>
      <c r="S260" s="220">
        <v>0</v>
      </c>
      <c r="T260" s="221">
        <f>S260*H260</f>
        <v>0</v>
      </c>
      <c r="AR260" s="222" t="s">
        <v>162</v>
      </c>
      <c r="AT260" s="222" t="s">
        <v>158</v>
      </c>
      <c r="AU260" s="222" t="s">
        <v>95</v>
      </c>
      <c r="AY260" s="16" t="s">
        <v>156</v>
      </c>
      <c r="BE260" s="109">
        <f>IF(N260="základní",J260,0)</f>
        <v>0</v>
      </c>
      <c r="BF260" s="109">
        <f>IF(N260="snížená",J260,0)</f>
        <v>0</v>
      </c>
      <c r="BG260" s="109">
        <f>IF(N260="zákl. přenesená",J260,0)</f>
        <v>0</v>
      </c>
      <c r="BH260" s="109">
        <f>IF(N260="sníž. přenesená",J260,0)</f>
        <v>0</v>
      </c>
      <c r="BI260" s="109">
        <f>IF(N260="nulová",J260,0)</f>
        <v>0</v>
      </c>
      <c r="BJ260" s="16" t="s">
        <v>23</v>
      </c>
      <c r="BK260" s="109">
        <f>ROUND(I260*H260,2)</f>
        <v>0</v>
      </c>
      <c r="BL260" s="16" t="s">
        <v>162</v>
      </c>
      <c r="BM260" s="222" t="s">
        <v>762</v>
      </c>
    </row>
    <row r="261" spans="2:65" s="1" customFormat="1" ht="29.25">
      <c r="B261" s="34"/>
      <c r="C261" s="35"/>
      <c r="D261" s="225" t="s">
        <v>171</v>
      </c>
      <c r="E261" s="35"/>
      <c r="F261" s="235" t="s">
        <v>402</v>
      </c>
      <c r="G261" s="35"/>
      <c r="H261" s="35"/>
      <c r="I261" s="123"/>
      <c r="J261" s="35"/>
      <c r="K261" s="35"/>
      <c r="L261" s="36"/>
      <c r="M261" s="236"/>
      <c r="N261" s="66"/>
      <c r="O261" s="66"/>
      <c r="P261" s="66"/>
      <c r="Q261" s="66"/>
      <c r="R261" s="66"/>
      <c r="S261" s="66"/>
      <c r="T261" s="67"/>
      <c r="AT261" s="16" t="s">
        <v>171</v>
      </c>
      <c r="AU261" s="16" t="s">
        <v>95</v>
      </c>
    </row>
    <row r="262" spans="2:65" s="12" customFormat="1" ht="11.25">
      <c r="B262" s="223"/>
      <c r="C262" s="224"/>
      <c r="D262" s="225" t="s">
        <v>164</v>
      </c>
      <c r="E262" s="226" t="s">
        <v>1</v>
      </c>
      <c r="F262" s="227" t="s">
        <v>763</v>
      </c>
      <c r="G262" s="224"/>
      <c r="H262" s="228">
        <v>17.507999999999999</v>
      </c>
      <c r="I262" s="229"/>
      <c r="J262" s="224"/>
      <c r="K262" s="224"/>
      <c r="L262" s="230"/>
      <c r="M262" s="231"/>
      <c r="N262" s="232"/>
      <c r="O262" s="232"/>
      <c r="P262" s="232"/>
      <c r="Q262" s="232"/>
      <c r="R262" s="232"/>
      <c r="S262" s="232"/>
      <c r="T262" s="233"/>
      <c r="AT262" s="234" t="s">
        <v>164</v>
      </c>
      <c r="AU262" s="234" t="s">
        <v>95</v>
      </c>
      <c r="AV262" s="12" t="s">
        <v>95</v>
      </c>
      <c r="AW262" s="12" t="s">
        <v>40</v>
      </c>
      <c r="AX262" s="12" t="s">
        <v>87</v>
      </c>
      <c r="AY262" s="234" t="s">
        <v>156</v>
      </c>
    </row>
    <row r="263" spans="2:65" s="12" customFormat="1" ht="11.25">
      <c r="B263" s="223"/>
      <c r="C263" s="224"/>
      <c r="D263" s="225" t="s">
        <v>164</v>
      </c>
      <c r="E263" s="226" t="s">
        <v>1</v>
      </c>
      <c r="F263" s="227" t="s">
        <v>764</v>
      </c>
      <c r="G263" s="224"/>
      <c r="H263" s="228">
        <v>3.6469999999999998</v>
      </c>
      <c r="I263" s="229"/>
      <c r="J263" s="224"/>
      <c r="K263" s="224"/>
      <c r="L263" s="230"/>
      <c r="M263" s="231"/>
      <c r="N263" s="232"/>
      <c r="O263" s="232"/>
      <c r="P263" s="232"/>
      <c r="Q263" s="232"/>
      <c r="R263" s="232"/>
      <c r="S263" s="232"/>
      <c r="T263" s="233"/>
      <c r="AT263" s="234" t="s">
        <v>164</v>
      </c>
      <c r="AU263" s="234" t="s">
        <v>95</v>
      </c>
      <c r="AV263" s="12" t="s">
        <v>95</v>
      </c>
      <c r="AW263" s="12" t="s">
        <v>40</v>
      </c>
      <c r="AX263" s="12" t="s">
        <v>87</v>
      </c>
      <c r="AY263" s="234" t="s">
        <v>156</v>
      </c>
    </row>
    <row r="264" spans="2:65" s="13" customFormat="1" ht="11.25">
      <c r="B264" s="237"/>
      <c r="C264" s="238"/>
      <c r="D264" s="225" t="s">
        <v>164</v>
      </c>
      <c r="E264" s="239" t="s">
        <v>1</v>
      </c>
      <c r="F264" s="240" t="s">
        <v>260</v>
      </c>
      <c r="G264" s="238"/>
      <c r="H264" s="241">
        <v>21.155000000000001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AT264" s="247" t="s">
        <v>164</v>
      </c>
      <c r="AU264" s="247" t="s">
        <v>95</v>
      </c>
      <c r="AV264" s="13" t="s">
        <v>162</v>
      </c>
      <c r="AW264" s="13" t="s">
        <v>40</v>
      </c>
      <c r="AX264" s="13" t="s">
        <v>23</v>
      </c>
      <c r="AY264" s="247" t="s">
        <v>156</v>
      </c>
    </row>
    <row r="265" spans="2:65" s="1" customFormat="1" ht="24" customHeight="1">
      <c r="B265" s="34"/>
      <c r="C265" s="211" t="s">
        <v>384</v>
      </c>
      <c r="D265" s="211" t="s">
        <v>158</v>
      </c>
      <c r="E265" s="212" t="s">
        <v>405</v>
      </c>
      <c r="F265" s="213" t="s">
        <v>406</v>
      </c>
      <c r="G265" s="214" t="s">
        <v>229</v>
      </c>
      <c r="H265" s="215">
        <v>102.6</v>
      </c>
      <c r="I265" s="216"/>
      <c r="J265" s="217">
        <f>ROUND(I265*H265,2)</f>
        <v>0</v>
      </c>
      <c r="K265" s="213" t="s">
        <v>169</v>
      </c>
      <c r="L265" s="36"/>
      <c r="M265" s="218" t="s">
        <v>1</v>
      </c>
      <c r="N265" s="219" t="s">
        <v>52</v>
      </c>
      <c r="O265" s="66"/>
      <c r="P265" s="220">
        <f>O265*H265</f>
        <v>0</v>
      </c>
      <c r="Q265" s="220">
        <v>1.6000000000000001E-4</v>
      </c>
      <c r="R265" s="220">
        <f>Q265*H265</f>
        <v>1.6416E-2</v>
      </c>
      <c r="S265" s="220">
        <v>0</v>
      </c>
      <c r="T265" s="221">
        <f>S265*H265</f>
        <v>0</v>
      </c>
      <c r="AR265" s="222" t="s">
        <v>162</v>
      </c>
      <c r="AT265" s="222" t="s">
        <v>158</v>
      </c>
      <c r="AU265" s="222" t="s">
        <v>95</v>
      </c>
      <c r="AY265" s="16" t="s">
        <v>156</v>
      </c>
      <c r="BE265" s="109">
        <f>IF(N265="základní",J265,0)</f>
        <v>0</v>
      </c>
      <c r="BF265" s="109">
        <f>IF(N265="snížená",J265,0)</f>
        <v>0</v>
      </c>
      <c r="BG265" s="109">
        <f>IF(N265="zákl. přenesená",J265,0)</f>
        <v>0</v>
      </c>
      <c r="BH265" s="109">
        <f>IF(N265="sníž. přenesená",J265,0)</f>
        <v>0</v>
      </c>
      <c r="BI265" s="109">
        <f>IF(N265="nulová",J265,0)</f>
        <v>0</v>
      </c>
      <c r="BJ265" s="16" t="s">
        <v>23</v>
      </c>
      <c r="BK265" s="109">
        <f>ROUND(I265*H265,2)</f>
        <v>0</v>
      </c>
      <c r="BL265" s="16" t="s">
        <v>162</v>
      </c>
      <c r="BM265" s="222" t="s">
        <v>765</v>
      </c>
    </row>
    <row r="266" spans="2:65" s="1" customFormat="1" ht="19.5">
      <c r="B266" s="34"/>
      <c r="C266" s="35"/>
      <c r="D266" s="225" t="s">
        <v>171</v>
      </c>
      <c r="E266" s="35"/>
      <c r="F266" s="235" t="s">
        <v>408</v>
      </c>
      <c r="G266" s="35"/>
      <c r="H266" s="35"/>
      <c r="I266" s="123"/>
      <c r="J266" s="35"/>
      <c r="K266" s="35"/>
      <c r="L266" s="36"/>
      <c r="M266" s="236"/>
      <c r="N266" s="66"/>
      <c r="O266" s="66"/>
      <c r="P266" s="66"/>
      <c r="Q266" s="66"/>
      <c r="R266" s="66"/>
      <c r="S266" s="66"/>
      <c r="T266" s="67"/>
      <c r="AT266" s="16" t="s">
        <v>171</v>
      </c>
      <c r="AU266" s="16" t="s">
        <v>95</v>
      </c>
    </row>
    <row r="267" spans="2:65" s="12" customFormat="1" ht="11.25">
      <c r="B267" s="223"/>
      <c r="C267" s="224"/>
      <c r="D267" s="225" t="s">
        <v>164</v>
      </c>
      <c r="E267" s="226" t="s">
        <v>1</v>
      </c>
      <c r="F267" s="227" t="s">
        <v>766</v>
      </c>
      <c r="G267" s="224"/>
      <c r="H267" s="228">
        <v>102.6</v>
      </c>
      <c r="I267" s="229"/>
      <c r="J267" s="224"/>
      <c r="K267" s="224"/>
      <c r="L267" s="230"/>
      <c r="M267" s="231"/>
      <c r="N267" s="232"/>
      <c r="O267" s="232"/>
      <c r="P267" s="232"/>
      <c r="Q267" s="232"/>
      <c r="R267" s="232"/>
      <c r="S267" s="232"/>
      <c r="T267" s="233"/>
      <c r="AT267" s="234" t="s">
        <v>164</v>
      </c>
      <c r="AU267" s="234" t="s">
        <v>95</v>
      </c>
      <c r="AV267" s="12" t="s">
        <v>95</v>
      </c>
      <c r="AW267" s="12" t="s">
        <v>40</v>
      </c>
      <c r="AX267" s="12" t="s">
        <v>23</v>
      </c>
      <c r="AY267" s="234" t="s">
        <v>156</v>
      </c>
    </row>
    <row r="268" spans="2:65" s="11" customFormat="1" ht="22.9" customHeight="1">
      <c r="B268" s="195"/>
      <c r="C268" s="196"/>
      <c r="D268" s="197" t="s">
        <v>86</v>
      </c>
      <c r="E268" s="209" t="s">
        <v>98</v>
      </c>
      <c r="F268" s="209" t="s">
        <v>410</v>
      </c>
      <c r="G268" s="196"/>
      <c r="H268" s="196"/>
      <c r="I268" s="199"/>
      <c r="J268" s="210">
        <f>BK268</f>
        <v>0</v>
      </c>
      <c r="K268" s="196"/>
      <c r="L268" s="201"/>
      <c r="M268" s="202"/>
      <c r="N268" s="203"/>
      <c r="O268" s="203"/>
      <c r="P268" s="204">
        <f>SUM(P269:P320)</f>
        <v>0</v>
      </c>
      <c r="Q268" s="203"/>
      <c r="R268" s="204">
        <f>SUM(R269:R320)</f>
        <v>137.54103971000001</v>
      </c>
      <c r="S268" s="203"/>
      <c r="T268" s="205">
        <f>SUM(T269:T320)</f>
        <v>0</v>
      </c>
      <c r="AR268" s="206" t="s">
        <v>23</v>
      </c>
      <c r="AT268" s="207" t="s">
        <v>86</v>
      </c>
      <c r="AU268" s="207" t="s">
        <v>23</v>
      </c>
      <c r="AY268" s="206" t="s">
        <v>156</v>
      </c>
      <c r="BK268" s="208">
        <f>SUM(BK269:BK320)</f>
        <v>0</v>
      </c>
    </row>
    <row r="269" spans="2:65" s="1" customFormat="1" ht="24" customHeight="1">
      <c r="B269" s="34"/>
      <c r="C269" s="211" t="s">
        <v>392</v>
      </c>
      <c r="D269" s="211" t="s">
        <v>158</v>
      </c>
      <c r="E269" s="212" t="s">
        <v>412</v>
      </c>
      <c r="F269" s="213" t="s">
        <v>413</v>
      </c>
      <c r="G269" s="214" t="s">
        <v>161</v>
      </c>
      <c r="H269" s="215">
        <v>42.7</v>
      </c>
      <c r="I269" s="216"/>
      <c r="J269" s="217">
        <f>ROUND(I269*H269,2)</f>
        <v>0</v>
      </c>
      <c r="K269" s="213" t="s">
        <v>169</v>
      </c>
      <c r="L269" s="36"/>
      <c r="M269" s="218" t="s">
        <v>1</v>
      </c>
      <c r="N269" s="219" t="s">
        <v>52</v>
      </c>
      <c r="O269" s="66"/>
      <c r="P269" s="220">
        <f>O269*H269</f>
        <v>0</v>
      </c>
      <c r="Q269" s="220">
        <v>3.11388</v>
      </c>
      <c r="R269" s="220">
        <f>Q269*H269</f>
        <v>132.96267600000002</v>
      </c>
      <c r="S269" s="220">
        <v>0</v>
      </c>
      <c r="T269" s="221">
        <f>S269*H269</f>
        <v>0</v>
      </c>
      <c r="AR269" s="222" t="s">
        <v>162</v>
      </c>
      <c r="AT269" s="222" t="s">
        <v>158</v>
      </c>
      <c r="AU269" s="222" t="s">
        <v>95</v>
      </c>
      <c r="AY269" s="16" t="s">
        <v>156</v>
      </c>
      <c r="BE269" s="109">
        <f>IF(N269="základní",J269,0)</f>
        <v>0</v>
      </c>
      <c r="BF269" s="109">
        <f>IF(N269="snížená",J269,0)</f>
        <v>0</v>
      </c>
      <c r="BG269" s="109">
        <f>IF(N269="zákl. přenesená",J269,0)</f>
        <v>0</v>
      </c>
      <c r="BH269" s="109">
        <f>IF(N269="sníž. přenesená",J269,0)</f>
        <v>0</v>
      </c>
      <c r="BI269" s="109">
        <f>IF(N269="nulová",J269,0)</f>
        <v>0</v>
      </c>
      <c r="BJ269" s="16" t="s">
        <v>23</v>
      </c>
      <c r="BK269" s="109">
        <f>ROUND(I269*H269,2)</f>
        <v>0</v>
      </c>
      <c r="BL269" s="16" t="s">
        <v>162</v>
      </c>
      <c r="BM269" s="222" t="s">
        <v>767</v>
      </c>
    </row>
    <row r="270" spans="2:65" s="1" customFormat="1" ht="48.75">
      <c r="B270" s="34"/>
      <c r="C270" s="35"/>
      <c r="D270" s="225" t="s">
        <v>171</v>
      </c>
      <c r="E270" s="35"/>
      <c r="F270" s="235" t="s">
        <v>415</v>
      </c>
      <c r="G270" s="35"/>
      <c r="H270" s="35"/>
      <c r="I270" s="123"/>
      <c r="J270" s="35"/>
      <c r="K270" s="35"/>
      <c r="L270" s="36"/>
      <c r="M270" s="236"/>
      <c r="N270" s="66"/>
      <c r="O270" s="66"/>
      <c r="P270" s="66"/>
      <c r="Q270" s="66"/>
      <c r="R270" s="66"/>
      <c r="S270" s="66"/>
      <c r="T270" s="67"/>
      <c r="AT270" s="16" t="s">
        <v>171</v>
      </c>
      <c r="AU270" s="16" t="s">
        <v>95</v>
      </c>
    </row>
    <row r="271" spans="2:65" s="12" customFormat="1" ht="11.25">
      <c r="B271" s="223"/>
      <c r="C271" s="224"/>
      <c r="D271" s="225" t="s">
        <v>164</v>
      </c>
      <c r="E271" s="226" t="s">
        <v>1</v>
      </c>
      <c r="F271" s="227" t="s">
        <v>768</v>
      </c>
      <c r="G271" s="224"/>
      <c r="H271" s="228">
        <v>42.7</v>
      </c>
      <c r="I271" s="229"/>
      <c r="J271" s="224"/>
      <c r="K271" s="224"/>
      <c r="L271" s="230"/>
      <c r="M271" s="231"/>
      <c r="N271" s="232"/>
      <c r="O271" s="232"/>
      <c r="P271" s="232"/>
      <c r="Q271" s="232"/>
      <c r="R271" s="232"/>
      <c r="S271" s="232"/>
      <c r="T271" s="233"/>
      <c r="AT271" s="234" t="s">
        <v>164</v>
      </c>
      <c r="AU271" s="234" t="s">
        <v>95</v>
      </c>
      <c r="AV271" s="12" t="s">
        <v>95</v>
      </c>
      <c r="AW271" s="12" t="s">
        <v>40</v>
      </c>
      <c r="AX271" s="12" t="s">
        <v>23</v>
      </c>
      <c r="AY271" s="234" t="s">
        <v>156</v>
      </c>
    </row>
    <row r="272" spans="2:65" s="1" customFormat="1" ht="24" customHeight="1">
      <c r="B272" s="34"/>
      <c r="C272" s="211" t="s">
        <v>398</v>
      </c>
      <c r="D272" s="211" t="s">
        <v>158</v>
      </c>
      <c r="E272" s="212" t="s">
        <v>418</v>
      </c>
      <c r="F272" s="213" t="s">
        <v>419</v>
      </c>
      <c r="G272" s="214" t="s">
        <v>161</v>
      </c>
      <c r="H272" s="215">
        <v>99.5</v>
      </c>
      <c r="I272" s="216"/>
      <c r="J272" s="217">
        <f>ROUND(I272*H272,2)</f>
        <v>0</v>
      </c>
      <c r="K272" s="213" t="s">
        <v>1</v>
      </c>
      <c r="L272" s="36"/>
      <c r="M272" s="218" t="s">
        <v>1</v>
      </c>
      <c r="N272" s="219" t="s">
        <v>52</v>
      </c>
      <c r="O272" s="66"/>
      <c r="P272" s="220">
        <f>O272*H272</f>
        <v>0</v>
      </c>
      <c r="Q272" s="220">
        <v>0</v>
      </c>
      <c r="R272" s="220">
        <f>Q272*H272</f>
        <v>0</v>
      </c>
      <c r="S272" s="220">
        <v>0</v>
      </c>
      <c r="T272" s="221">
        <f>S272*H272</f>
        <v>0</v>
      </c>
      <c r="AR272" s="222" t="s">
        <v>162</v>
      </c>
      <c r="AT272" s="222" t="s">
        <v>158</v>
      </c>
      <c r="AU272" s="222" t="s">
        <v>95</v>
      </c>
      <c r="AY272" s="16" t="s">
        <v>156</v>
      </c>
      <c r="BE272" s="109">
        <f>IF(N272="základní",J272,0)</f>
        <v>0</v>
      </c>
      <c r="BF272" s="109">
        <f>IF(N272="snížená",J272,0)</f>
        <v>0</v>
      </c>
      <c r="BG272" s="109">
        <f>IF(N272="zákl. přenesená",J272,0)</f>
        <v>0</v>
      </c>
      <c r="BH272" s="109">
        <f>IF(N272="sníž. přenesená",J272,0)</f>
        <v>0</v>
      </c>
      <c r="BI272" s="109">
        <f>IF(N272="nulová",J272,0)</f>
        <v>0</v>
      </c>
      <c r="BJ272" s="16" t="s">
        <v>23</v>
      </c>
      <c r="BK272" s="109">
        <f>ROUND(I272*H272,2)</f>
        <v>0</v>
      </c>
      <c r="BL272" s="16" t="s">
        <v>162</v>
      </c>
      <c r="BM272" s="222" t="s">
        <v>769</v>
      </c>
    </row>
    <row r="273" spans="2:65" s="1" customFormat="1" ht="48.75">
      <c r="B273" s="34"/>
      <c r="C273" s="35"/>
      <c r="D273" s="225" t="s">
        <v>171</v>
      </c>
      <c r="E273" s="35"/>
      <c r="F273" s="235" t="s">
        <v>421</v>
      </c>
      <c r="G273" s="35"/>
      <c r="H273" s="35"/>
      <c r="I273" s="123"/>
      <c r="J273" s="35"/>
      <c r="K273" s="35"/>
      <c r="L273" s="36"/>
      <c r="M273" s="236"/>
      <c r="N273" s="66"/>
      <c r="O273" s="66"/>
      <c r="P273" s="66"/>
      <c r="Q273" s="66"/>
      <c r="R273" s="66"/>
      <c r="S273" s="66"/>
      <c r="T273" s="67"/>
      <c r="AT273" s="16" t="s">
        <v>171</v>
      </c>
      <c r="AU273" s="16" t="s">
        <v>95</v>
      </c>
    </row>
    <row r="274" spans="2:65" s="12" customFormat="1" ht="11.25">
      <c r="B274" s="223"/>
      <c r="C274" s="224"/>
      <c r="D274" s="225" t="s">
        <v>164</v>
      </c>
      <c r="E274" s="226" t="s">
        <v>1</v>
      </c>
      <c r="F274" s="227" t="s">
        <v>770</v>
      </c>
      <c r="G274" s="224"/>
      <c r="H274" s="228">
        <v>99.5</v>
      </c>
      <c r="I274" s="229"/>
      <c r="J274" s="224"/>
      <c r="K274" s="224"/>
      <c r="L274" s="230"/>
      <c r="M274" s="231"/>
      <c r="N274" s="232"/>
      <c r="O274" s="232"/>
      <c r="P274" s="232"/>
      <c r="Q274" s="232"/>
      <c r="R274" s="232"/>
      <c r="S274" s="232"/>
      <c r="T274" s="233"/>
      <c r="AT274" s="234" t="s">
        <v>164</v>
      </c>
      <c r="AU274" s="234" t="s">
        <v>95</v>
      </c>
      <c r="AV274" s="12" t="s">
        <v>95</v>
      </c>
      <c r="AW274" s="12" t="s">
        <v>40</v>
      </c>
      <c r="AX274" s="12" t="s">
        <v>23</v>
      </c>
      <c r="AY274" s="234" t="s">
        <v>156</v>
      </c>
    </row>
    <row r="275" spans="2:65" s="1" customFormat="1" ht="16.5" customHeight="1">
      <c r="B275" s="34"/>
      <c r="C275" s="211" t="s">
        <v>404</v>
      </c>
      <c r="D275" s="211" t="s">
        <v>158</v>
      </c>
      <c r="E275" s="212" t="s">
        <v>424</v>
      </c>
      <c r="F275" s="213" t="s">
        <v>425</v>
      </c>
      <c r="G275" s="214" t="s">
        <v>193</v>
      </c>
      <c r="H275" s="215">
        <v>96.594999999999999</v>
      </c>
      <c r="I275" s="216"/>
      <c r="J275" s="217">
        <f>ROUND(I275*H275,2)</f>
        <v>0</v>
      </c>
      <c r="K275" s="213" t="s">
        <v>169</v>
      </c>
      <c r="L275" s="36"/>
      <c r="M275" s="218" t="s">
        <v>1</v>
      </c>
      <c r="N275" s="219" t="s">
        <v>52</v>
      </c>
      <c r="O275" s="66"/>
      <c r="P275" s="220">
        <f>O275*H275</f>
        <v>0</v>
      </c>
      <c r="Q275" s="220">
        <v>7.26E-3</v>
      </c>
      <c r="R275" s="220">
        <f>Q275*H275</f>
        <v>0.70127969999999995</v>
      </c>
      <c r="S275" s="220">
        <v>0</v>
      </c>
      <c r="T275" s="221">
        <f>S275*H275</f>
        <v>0</v>
      </c>
      <c r="AR275" s="222" t="s">
        <v>162</v>
      </c>
      <c r="AT275" s="222" t="s">
        <v>158</v>
      </c>
      <c r="AU275" s="222" t="s">
        <v>95</v>
      </c>
      <c r="AY275" s="16" t="s">
        <v>156</v>
      </c>
      <c r="BE275" s="109">
        <f>IF(N275="základní",J275,0)</f>
        <v>0</v>
      </c>
      <c r="BF275" s="109">
        <f>IF(N275="snížená",J275,0)</f>
        <v>0</v>
      </c>
      <c r="BG275" s="109">
        <f>IF(N275="zákl. přenesená",J275,0)</f>
        <v>0</v>
      </c>
      <c r="BH275" s="109">
        <f>IF(N275="sníž. přenesená",J275,0)</f>
        <v>0</v>
      </c>
      <c r="BI275" s="109">
        <f>IF(N275="nulová",J275,0)</f>
        <v>0</v>
      </c>
      <c r="BJ275" s="16" t="s">
        <v>23</v>
      </c>
      <c r="BK275" s="109">
        <f>ROUND(I275*H275,2)</f>
        <v>0</v>
      </c>
      <c r="BL275" s="16" t="s">
        <v>162</v>
      </c>
      <c r="BM275" s="222" t="s">
        <v>771</v>
      </c>
    </row>
    <row r="276" spans="2:65" s="1" customFormat="1" ht="48.75">
      <c r="B276" s="34"/>
      <c r="C276" s="35"/>
      <c r="D276" s="225" t="s">
        <v>171</v>
      </c>
      <c r="E276" s="35"/>
      <c r="F276" s="235" t="s">
        <v>427</v>
      </c>
      <c r="G276" s="35"/>
      <c r="H276" s="35"/>
      <c r="I276" s="123"/>
      <c r="J276" s="35"/>
      <c r="K276" s="35"/>
      <c r="L276" s="36"/>
      <c r="M276" s="236"/>
      <c r="N276" s="66"/>
      <c r="O276" s="66"/>
      <c r="P276" s="66"/>
      <c r="Q276" s="66"/>
      <c r="R276" s="66"/>
      <c r="S276" s="66"/>
      <c r="T276" s="67"/>
      <c r="AT276" s="16" t="s">
        <v>171</v>
      </c>
      <c r="AU276" s="16" t="s">
        <v>95</v>
      </c>
    </row>
    <row r="277" spans="2:65" s="12" customFormat="1" ht="11.25">
      <c r="B277" s="223"/>
      <c r="C277" s="224"/>
      <c r="D277" s="225" t="s">
        <v>164</v>
      </c>
      <c r="E277" s="226" t="s">
        <v>1</v>
      </c>
      <c r="F277" s="227" t="s">
        <v>772</v>
      </c>
      <c r="G277" s="224"/>
      <c r="H277" s="228">
        <v>75.259</v>
      </c>
      <c r="I277" s="229"/>
      <c r="J277" s="224"/>
      <c r="K277" s="224"/>
      <c r="L277" s="230"/>
      <c r="M277" s="231"/>
      <c r="N277" s="232"/>
      <c r="O277" s="232"/>
      <c r="P277" s="232"/>
      <c r="Q277" s="232"/>
      <c r="R277" s="232"/>
      <c r="S277" s="232"/>
      <c r="T277" s="233"/>
      <c r="AT277" s="234" t="s">
        <v>164</v>
      </c>
      <c r="AU277" s="234" t="s">
        <v>95</v>
      </c>
      <c r="AV277" s="12" t="s">
        <v>95</v>
      </c>
      <c r="AW277" s="12" t="s">
        <v>40</v>
      </c>
      <c r="AX277" s="12" t="s">
        <v>87</v>
      </c>
      <c r="AY277" s="234" t="s">
        <v>156</v>
      </c>
    </row>
    <row r="278" spans="2:65" s="12" customFormat="1" ht="11.25">
      <c r="B278" s="223"/>
      <c r="C278" s="224"/>
      <c r="D278" s="225" t="s">
        <v>164</v>
      </c>
      <c r="E278" s="226" t="s">
        <v>1</v>
      </c>
      <c r="F278" s="227" t="s">
        <v>773</v>
      </c>
      <c r="G278" s="224"/>
      <c r="H278" s="228">
        <v>16.366</v>
      </c>
      <c r="I278" s="229"/>
      <c r="J278" s="224"/>
      <c r="K278" s="224"/>
      <c r="L278" s="230"/>
      <c r="M278" s="231"/>
      <c r="N278" s="232"/>
      <c r="O278" s="232"/>
      <c r="P278" s="232"/>
      <c r="Q278" s="232"/>
      <c r="R278" s="232"/>
      <c r="S278" s="232"/>
      <c r="T278" s="233"/>
      <c r="AT278" s="234" t="s">
        <v>164</v>
      </c>
      <c r="AU278" s="234" t="s">
        <v>95</v>
      </c>
      <c r="AV278" s="12" t="s">
        <v>95</v>
      </c>
      <c r="AW278" s="12" t="s">
        <v>40</v>
      </c>
      <c r="AX278" s="12" t="s">
        <v>87</v>
      </c>
      <c r="AY278" s="234" t="s">
        <v>156</v>
      </c>
    </row>
    <row r="279" spans="2:65" s="12" customFormat="1" ht="11.25">
      <c r="B279" s="223"/>
      <c r="C279" s="224"/>
      <c r="D279" s="225" t="s">
        <v>164</v>
      </c>
      <c r="E279" s="226" t="s">
        <v>1</v>
      </c>
      <c r="F279" s="227" t="s">
        <v>774</v>
      </c>
      <c r="G279" s="224"/>
      <c r="H279" s="228">
        <v>4.0250000000000004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164</v>
      </c>
      <c r="AU279" s="234" t="s">
        <v>95</v>
      </c>
      <c r="AV279" s="12" t="s">
        <v>95</v>
      </c>
      <c r="AW279" s="12" t="s">
        <v>40</v>
      </c>
      <c r="AX279" s="12" t="s">
        <v>87</v>
      </c>
      <c r="AY279" s="234" t="s">
        <v>156</v>
      </c>
    </row>
    <row r="280" spans="2:65" s="12" customFormat="1" ht="11.25">
      <c r="B280" s="223"/>
      <c r="C280" s="224"/>
      <c r="D280" s="225" t="s">
        <v>164</v>
      </c>
      <c r="E280" s="226" t="s">
        <v>1</v>
      </c>
      <c r="F280" s="227" t="s">
        <v>775</v>
      </c>
      <c r="G280" s="224"/>
      <c r="H280" s="228">
        <v>0.94499999999999995</v>
      </c>
      <c r="I280" s="229"/>
      <c r="J280" s="224"/>
      <c r="K280" s="224"/>
      <c r="L280" s="230"/>
      <c r="M280" s="231"/>
      <c r="N280" s="232"/>
      <c r="O280" s="232"/>
      <c r="P280" s="232"/>
      <c r="Q280" s="232"/>
      <c r="R280" s="232"/>
      <c r="S280" s="232"/>
      <c r="T280" s="233"/>
      <c r="AT280" s="234" t="s">
        <v>164</v>
      </c>
      <c r="AU280" s="234" t="s">
        <v>95</v>
      </c>
      <c r="AV280" s="12" t="s">
        <v>95</v>
      </c>
      <c r="AW280" s="12" t="s">
        <v>40</v>
      </c>
      <c r="AX280" s="12" t="s">
        <v>87</v>
      </c>
      <c r="AY280" s="234" t="s">
        <v>156</v>
      </c>
    </row>
    <row r="281" spans="2:65" s="13" customFormat="1" ht="11.25">
      <c r="B281" s="237"/>
      <c r="C281" s="238"/>
      <c r="D281" s="225" t="s">
        <v>164</v>
      </c>
      <c r="E281" s="239" t="s">
        <v>1</v>
      </c>
      <c r="F281" s="240" t="s">
        <v>260</v>
      </c>
      <c r="G281" s="238"/>
      <c r="H281" s="241">
        <v>96.594999999999999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AT281" s="247" t="s">
        <v>164</v>
      </c>
      <c r="AU281" s="247" t="s">
        <v>95</v>
      </c>
      <c r="AV281" s="13" t="s">
        <v>162</v>
      </c>
      <c r="AW281" s="13" t="s">
        <v>40</v>
      </c>
      <c r="AX281" s="13" t="s">
        <v>23</v>
      </c>
      <c r="AY281" s="247" t="s">
        <v>156</v>
      </c>
    </row>
    <row r="282" spans="2:65" s="1" customFormat="1" ht="24" customHeight="1">
      <c r="B282" s="34"/>
      <c r="C282" s="211" t="s">
        <v>411</v>
      </c>
      <c r="D282" s="211" t="s">
        <v>158</v>
      </c>
      <c r="E282" s="212" t="s">
        <v>431</v>
      </c>
      <c r="F282" s="213" t="s">
        <v>432</v>
      </c>
      <c r="G282" s="214" t="s">
        <v>193</v>
      </c>
      <c r="H282" s="215">
        <v>96.594999999999999</v>
      </c>
      <c r="I282" s="216"/>
      <c r="J282" s="217">
        <f>ROUND(I282*H282,2)</f>
        <v>0</v>
      </c>
      <c r="K282" s="213" t="s">
        <v>169</v>
      </c>
      <c r="L282" s="36"/>
      <c r="M282" s="218" t="s">
        <v>1</v>
      </c>
      <c r="N282" s="219" t="s">
        <v>52</v>
      </c>
      <c r="O282" s="66"/>
      <c r="P282" s="220">
        <f>O282*H282</f>
        <v>0</v>
      </c>
      <c r="Q282" s="220">
        <v>8.5999999999999998E-4</v>
      </c>
      <c r="R282" s="220">
        <f>Q282*H282</f>
        <v>8.3071699999999998E-2</v>
      </c>
      <c r="S282" s="220">
        <v>0</v>
      </c>
      <c r="T282" s="221">
        <f>S282*H282</f>
        <v>0</v>
      </c>
      <c r="AR282" s="222" t="s">
        <v>162</v>
      </c>
      <c r="AT282" s="222" t="s">
        <v>158</v>
      </c>
      <c r="AU282" s="222" t="s">
        <v>95</v>
      </c>
      <c r="AY282" s="16" t="s">
        <v>156</v>
      </c>
      <c r="BE282" s="109">
        <f>IF(N282="základní",J282,0)</f>
        <v>0</v>
      </c>
      <c r="BF282" s="109">
        <f>IF(N282="snížená",J282,0)</f>
        <v>0</v>
      </c>
      <c r="BG282" s="109">
        <f>IF(N282="zákl. přenesená",J282,0)</f>
        <v>0</v>
      </c>
      <c r="BH282" s="109">
        <f>IF(N282="sníž. přenesená",J282,0)</f>
        <v>0</v>
      </c>
      <c r="BI282" s="109">
        <f>IF(N282="nulová",J282,0)</f>
        <v>0</v>
      </c>
      <c r="BJ282" s="16" t="s">
        <v>23</v>
      </c>
      <c r="BK282" s="109">
        <f>ROUND(I282*H282,2)</f>
        <v>0</v>
      </c>
      <c r="BL282" s="16" t="s">
        <v>162</v>
      </c>
      <c r="BM282" s="222" t="s">
        <v>776</v>
      </c>
    </row>
    <row r="283" spans="2:65" s="1" customFormat="1" ht="48.75">
      <c r="B283" s="34"/>
      <c r="C283" s="35"/>
      <c r="D283" s="225" t="s">
        <v>171</v>
      </c>
      <c r="E283" s="35"/>
      <c r="F283" s="235" t="s">
        <v>434</v>
      </c>
      <c r="G283" s="35"/>
      <c r="H283" s="35"/>
      <c r="I283" s="123"/>
      <c r="J283" s="35"/>
      <c r="K283" s="35"/>
      <c r="L283" s="36"/>
      <c r="M283" s="236"/>
      <c r="N283" s="66"/>
      <c r="O283" s="66"/>
      <c r="P283" s="66"/>
      <c r="Q283" s="66"/>
      <c r="R283" s="66"/>
      <c r="S283" s="66"/>
      <c r="T283" s="67"/>
      <c r="AT283" s="16" t="s">
        <v>171</v>
      </c>
      <c r="AU283" s="16" t="s">
        <v>95</v>
      </c>
    </row>
    <row r="284" spans="2:65" s="12" customFormat="1" ht="11.25">
      <c r="B284" s="223"/>
      <c r="C284" s="224"/>
      <c r="D284" s="225" t="s">
        <v>164</v>
      </c>
      <c r="E284" s="226" t="s">
        <v>1</v>
      </c>
      <c r="F284" s="227" t="s">
        <v>777</v>
      </c>
      <c r="G284" s="224"/>
      <c r="H284" s="228">
        <v>96.594999999999999</v>
      </c>
      <c r="I284" s="229"/>
      <c r="J284" s="224"/>
      <c r="K284" s="224"/>
      <c r="L284" s="230"/>
      <c r="M284" s="231"/>
      <c r="N284" s="232"/>
      <c r="O284" s="232"/>
      <c r="P284" s="232"/>
      <c r="Q284" s="232"/>
      <c r="R284" s="232"/>
      <c r="S284" s="232"/>
      <c r="T284" s="233"/>
      <c r="AT284" s="234" t="s">
        <v>164</v>
      </c>
      <c r="AU284" s="234" t="s">
        <v>95</v>
      </c>
      <c r="AV284" s="12" t="s">
        <v>95</v>
      </c>
      <c r="AW284" s="12" t="s">
        <v>40</v>
      </c>
      <c r="AX284" s="12" t="s">
        <v>23</v>
      </c>
      <c r="AY284" s="234" t="s">
        <v>156</v>
      </c>
    </row>
    <row r="285" spans="2:65" s="1" customFormat="1" ht="24" customHeight="1">
      <c r="B285" s="34"/>
      <c r="C285" s="211" t="s">
        <v>417</v>
      </c>
      <c r="D285" s="211" t="s">
        <v>158</v>
      </c>
      <c r="E285" s="212" t="s">
        <v>437</v>
      </c>
      <c r="F285" s="213" t="s">
        <v>438</v>
      </c>
      <c r="G285" s="214" t="s">
        <v>439</v>
      </c>
      <c r="H285" s="215">
        <v>1.2509999999999999</v>
      </c>
      <c r="I285" s="216"/>
      <c r="J285" s="217">
        <f>ROUND(I285*H285,2)</f>
        <v>0</v>
      </c>
      <c r="K285" s="213" t="s">
        <v>169</v>
      </c>
      <c r="L285" s="36"/>
      <c r="M285" s="218" t="s">
        <v>1</v>
      </c>
      <c r="N285" s="219" t="s">
        <v>52</v>
      </c>
      <c r="O285" s="66"/>
      <c r="P285" s="220">
        <f>O285*H285</f>
        <v>0</v>
      </c>
      <c r="Q285" s="220">
        <v>1.0858000000000001</v>
      </c>
      <c r="R285" s="220">
        <f>Q285*H285</f>
        <v>1.3583358000000001</v>
      </c>
      <c r="S285" s="220">
        <v>0</v>
      </c>
      <c r="T285" s="221">
        <f>S285*H285</f>
        <v>0</v>
      </c>
      <c r="AR285" s="222" t="s">
        <v>162</v>
      </c>
      <c r="AT285" s="222" t="s">
        <v>158</v>
      </c>
      <c r="AU285" s="222" t="s">
        <v>95</v>
      </c>
      <c r="AY285" s="16" t="s">
        <v>156</v>
      </c>
      <c r="BE285" s="109">
        <f>IF(N285="základní",J285,0)</f>
        <v>0</v>
      </c>
      <c r="BF285" s="109">
        <f>IF(N285="snížená",J285,0)</f>
        <v>0</v>
      </c>
      <c r="BG285" s="109">
        <f>IF(N285="zákl. přenesená",J285,0)</f>
        <v>0</v>
      </c>
      <c r="BH285" s="109">
        <f>IF(N285="sníž. přenesená",J285,0)</f>
        <v>0</v>
      </c>
      <c r="BI285" s="109">
        <f>IF(N285="nulová",J285,0)</f>
        <v>0</v>
      </c>
      <c r="BJ285" s="16" t="s">
        <v>23</v>
      </c>
      <c r="BK285" s="109">
        <f>ROUND(I285*H285,2)</f>
        <v>0</v>
      </c>
      <c r="BL285" s="16" t="s">
        <v>162</v>
      </c>
      <c r="BM285" s="222" t="s">
        <v>778</v>
      </c>
    </row>
    <row r="286" spans="2:65" s="1" customFormat="1" ht="48.75">
      <c r="B286" s="34"/>
      <c r="C286" s="35"/>
      <c r="D286" s="225" t="s">
        <v>171</v>
      </c>
      <c r="E286" s="35"/>
      <c r="F286" s="235" t="s">
        <v>441</v>
      </c>
      <c r="G286" s="35"/>
      <c r="H286" s="35"/>
      <c r="I286" s="123"/>
      <c r="J286" s="35"/>
      <c r="K286" s="35"/>
      <c r="L286" s="36"/>
      <c r="M286" s="236"/>
      <c r="N286" s="66"/>
      <c r="O286" s="66"/>
      <c r="P286" s="66"/>
      <c r="Q286" s="66"/>
      <c r="R286" s="66"/>
      <c r="S286" s="66"/>
      <c r="T286" s="67"/>
      <c r="AT286" s="16" t="s">
        <v>171</v>
      </c>
      <c r="AU286" s="16" t="s">
        <v>95</v>
      </c>
    </row>
    <row r="287" spans="2:65" s="12" customFormat="1" ht="11.25">
      <c r="B287" s="223"/>
      <c r="C287" s="224"/>
      <c r="D287" s="225" t="s">
        <v>164</v>
      </c>
      <c r="E287" s="226" t="s">
        <v>1</v>
      </c>
      <c r="F287" s="227" t="s">
        <v>779</v>
      </c>
      <c r="G287" s="224"/>
      <c r="H287" s="228">
        <v>0.97499999999999998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AT287" s="234" t="s">
        <v>164</v>
      </c>
      <c r="AU287" s="234" t="s">
        <v>95</v>
      </c>
      <c r="AV287" s="12" t="s">
        <v>95</v>
      </c>
      <c r="AW287" s="12" t="s">
        <v>40</v>
      </c>
      <c r="AX287" s="12" t="s">
        <v>87</v>
      </c>
      <c r="AY287" s="234" t="s">
        <v>156</v>
      </c>
    </row>
    <row r="288" spans="2:65" s="12" customFormat="1" ht="11.25">
      <c r="B288" s="223"/>
      <c r="C288" s="224"/>
      <c r="D288" s="225" t="s">
        <v>164</v>
      </c>
      <c r="E288" s="226" t="s">
        <v>1</v>
      </c>
      <c r="F288" s="227" t="s">
        <v>780</v>
      </c>
      <c r="G288" s="224"/>
      <c r="H288" s="228">
        <v>0.27600000000000002</v>
      </c>
      <c r="I288" s="229"/>
      <c r="J288" s="224"/>
      <c r="K288" s="224"/>
      <c r="L288" s="230"/>
      <c r="M288" s="231"/>
      <c r="N288" s="232"/>
      <c r="O288" s="232"/>
      <c r="P288" s="232"/>
      <c r="Q288" s="232"/>
      <c r="R288" s="232"/>
      <c r="S288" s="232"/>
      <c r="T288" s="233"/>
      <c r="AT288" s="234" t="s">
        <v>164</v>
      </c>
      <c r="AU288" s="234" t="s">
        <v>95</v>
      </c>
      <c r="AV288" s="12" t="s">
        <v>95</v>
      </c>
      <c r="AW288" s="12" t="s">
        <v>40</v>
      </c>
      <c r="AX288" s="12" t="s">
        <v>87</v>
      </c>
      <c r="AY288" s="234" t="s">
        <v>156</v>
      </c>
    </row>
    <row r="289" spans="2:65" s="13" customFormat="1" ht="11.25">
      <c r="B289" s="237"/>
      <c r="C289" s="238"/>
      <c r="D289" s="225" t="s">
        <v>164</v>
      </c>
      <c r="E289" s="239" t="s">
        <v>1</v>
      </c>
      <c r="F289" s="240" t="s">
        <v>260</v>
      </c>
      <c r="G289" s="238"/>
      <c r="H289" s="241">
        <v>1.2509999999999999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AT289" s="247" t="s">
        <v>164</v>
      </c>
      <c r="AU289" s="247" t="s">
        <v>95</v>
      </c>
      <c r="AV289" s="13" t="s">
        <v>162</v>
      </c>
      <c r="AW289" s="13" t="s">
        <v>40</v>
      </c>
      <c r="AX289" s="13" t="s">
        <v>23</v>
      </c>
      <c r="AY289" s="247" t="s">
        <v>156</v>
      </c>
    </row>
    <row r="290" spans="2:65" s="1" customFormat="1" ht="24" customHeight="1">
      <c r="B290" s="34"/>
      <c r="C290" s="211" t="s">
        <v>423</v>
      </c>
      <c r="D290" s="211" t="s">
        <v>158</v>
      </c>
      <c r="E290" s="212" t="s">
        <v>444</v>
      </c>
      <c r="F290" s="213" t="s">
        <v>445</v>
      </c>
      <c r="G290" s="214" t="s">
        <v>439</v>
      </c>
      <c r="H290" s="215">
        <v>0.90100000000000002</v>
      </c>
      <c r="I290" s="216"/>
      <c r="J290" s="217">
        <f>ROUND(I290*H290,2)</f>
        <v>0</v>
      </c>
      <c r="K290" s="213" t="s">
        <v>169</v>
      </c>
      <c r="L290" s="36"/>
      <c r="M290" s="218" t="s">
        <v>1</v>
      </c>
      <c r="N290" s="219" t="s">
        <v>52</v>
      </c>
      <c r="O290" s="66"/>
      <c r="P290" s="220">
        <f>O290*H290</f>
        <v>0</v>
      </c>
      <c r="Q290" s="220">
        <v>1.0395099999999999</v>
      </c>
      <c r="R290" s="220">
        <f>Q290*H290</f>
        <v>0.93659850999999994</v>
      </c>
      <c r="S290" s="220">
        <v>0</v>
      </c>
      <c r="T290" s="221">
        <f>S290*H290</f>
        <v>0</v>
      </c>
      <c r="AR290" s="222" t="s">
        <v>162</v>
      </c>
      <c r="AT290" s="222" t="s">
        <v>158</v>
      </c>
      <c r="AU290" s="222" t="s">
        <v>95</v>
      </c>
      <c r="AY290" s="16" t="s">
        <v>156</v>
      </c>
      <c r="BE290" s="109">
        <f>IF(N290="základní",J290,0)</f>
        <v>0</v>
      </c>
      <c r="BF290" s="109">
        <f>IF(N290="snížená",J290,0)</f>
        <v>0</v>
      </c>
      <c r="BG290" s="109">
        <f>IF(N290="zákl. přenesená",J290,0)</f>
        <v>0</v>
      </c>
      <c r="BH290" s="109">
        <f>IF(N290="sníž. přenesená",J290,0)</f>
        <v>0</v>
      </c>
      <c r="BI290" s="109">
        <f>IF(N290="nulová",J290,0)</f>
        <v>0</v>
      </c>
      <c r="BJ290" s="16" t="s">
        <v>23</v>
      </c>
      <c r="BK290" s="109">
        <f>ROUND(I290*H290,2)</f>
        <v>0</v>
      </c>
      <c r="BL290" s="16" t="s">
        <v>162</v>
      </c>
      <c r="BM290" s="222" t="s">
        <v>781</v>
      </c>
    </row>
    <row r="291" spans="2:65" s="1" customFormat="1" ht="48.75">
      <c r="B291" s="34"/>
      <c r="C291" s="35"/>
      <c r="D291" s="225" t="s">
        <v>171</v>
      </c>
      <c r="E291" s="35"/>
      <c r="F291" s="235" t="s">
        <v>447</v>
      </c>
      <c r="G291" s="35"/>
      <c r="H291" s="35"/>
      <c r="I291" s="123"/>
      <c r="J291" s="35"/>
      <c r="K291" s="35"/>
      <c r="L291" s="36"/>
      <c r="M291" s="236"/>
      <c r="N291" s="66"/>
      <c r="O291" s="66"/>
      <c r="P291" s="66"/>
      <c r="Q291" s="66"/>
      <c r="R291" s="66"/>
      <c r="S291" s="66"/>
      <c r="T291" s="67"/>
      <c r="AT291" s="16" t="s">
        <v>171</v>
      </c>
      <c r="AU291" s="16" t="s">
        <v>95</v>
      </c>
    </row>
    <row r="292" spans="2:65" s="12" customFormat="1" ht="11.25">
      <c r="B292" s="223"/>
      <c r="C292" s="224"/>
      <c r="D292" s="225" t="s">
        <v>164</v>
      </c>
      <c r="E292" s="226" t="s">
        <v>1</v>
      </c>
      <c r="F292" s="227" t="s">
        <v>782</v>
      </c>
      <c r="G292" s="224"/>
      <c r="H292" s="228">
        <v>0.72299999999999998</v>
      </c>
      <c r="I292" s="229"/>
      <c r="J292" s="224"/>
      <c r="K292" s="224"/>
      <c r="L292" s="230"/>
      <c r="M292" s="231"/>
      <c r="N292" s="232"/>
      <c r="O292" s="232"/>
      <c r="P292" s="232"/>
      <c r="Q292" s="232"/>
      <c r="R292" s="232"/>
      <c r="S292" s="232"/>
      <c r="T292" s="233"/>
      <c r="AT292" s="234" t="s">
        <v>164</v>
      </c>
      <c r="AU292" s="234" t="s">
        <v>95</v>
      </c>
      <c r="AV292" s="12" t="s">
        <v>95</v>
      </c>
      <c r="AW292" s="12" t="s">
        <v>40</v>
      </c>
      <c r="AX292" s="12" t="s">
        <v>87</v>
      </c>
      <c r="AY292" s="234" t="s">
        <v>156</v>
      </c>
    </row>
    <row r="293" spans="2:65" s="12" customFormat="1" ht="11.25">
      <c r="B293" s="223"/>
      <c r="C293" s="224"/>
      <c r="D293" s="225" t="s">
        <v>164</v>
      </c>
      <c r="E293" s="226" t="s">
        <v>1</v>
      </c>
      <c r="F293" s="227" t="s">
        <v>783</v>
      </c>
      <c r="G293" s="224"/>
      <c r="H293" s="228">
        <v>0.17799999999999999</v>
      </c>
      <c r="I293" s="229"/>
      <c r="J293" s="224"/>
      <c r="K293" s="224"/>
      <c r="L293" s="230"/>
      <c r="M293" s="231"/>
      <c r="N293" s="232"/>
      <c r="O293" s="232"/>
      <c r="P293" s="232"/>
      <c r="Q293" s="232"/>
      <c r="R293" s="232"/>
      <c r="S293" s="232"/>
      <c r="T293" s="233"/>
      <c r="AT293" s="234" t="s">
        <v>164</v>
      </c>
      <c r="AU293" s="234" t="s">
        <v>95</v>
      </c>
      <c r="AV293" s="12" t="s">
        <v>95</v>
      </c>
      <c r="AW293" s="12" t="s">
        <v>40</v>
      </c>
      <c r="AX293" s="12" t="s">
        <v>87</v>
      </c>
      <c r="AY293" s="234" t="s">
        <v>156</v>
      </c>
    </row>
    <row r="294" spans="2:65" s="13" customFormat="1" ht="11.25">
      <c r="B294" s="237"/>
      <c r="C294" s="238"/>
      <c r="D294" s="225" t="s">
        <v>164</v>
      </c>
      <c r="E294" s="239" t="s">
        <v>1</v>
      </c>
      <c r="F294" s="240" t="s">
        <v>260</v>
      </c>
      <c r="G294" s="238"/>
      <c r="H294" s="241">
        <v>0.90100000000000002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AT294" s="247" t="s">
        <v>164</v>
      </c>
      <c r="AU294" s="247" t="s">
        <v>95</v>
      </c>
      <c r="AV294" s="13" t="s">
        <v>162</v>
      </c>
      <c r="AW294" s="13" t="s">
        <v>40</v>
      </c>
      <c r="AX294" s="13" t="s">
        <v>23</v>
      </c>
      <c r="AY294" s="247" t="s">
        <v>156</v>
      </c>
    </row>
    <row r="295" spans="2:65" s="1" customFormat="1" ht="16.5" customHeight="1">
      <c r="B295" s="34"/>
      <c r="C295" s="211" t="s">
        <v>430</v>
      </c>
      <c r="D295" s="211" t="s">
        <v>158</v>
      </c>
      <c r="E295" s="212" t="s">
        <v>468</v>
      </c>
      <c r="F295" s="213" t="s">
        <v>469</v>
      </c>
      <c r="G295" s="214" t="s">
        <v>229</v>
      </c>
      <c r="H295" s="215">
        <v>26.8</v>
      </c>
      <c r="I295" s="216"/>
      <c r="J295" s="217">
        <f>ROUND(I295*H295,2)</f>
        <v>0</v>
      </c>
      <c r="K295" s="213" t="s">
        <v>169</v>
      </c>
      <c r="L295" s="36"/>
      <c r="M295" s="218" t="s">
        <v>1</v>
      </c>
      <c r="N295" s="219" t="s">
        <v>52</v>
      </c>
      <c r="O295" s="66"/>
      <c r="P295" s="220">
        <f>O295*H295</f>
        <v>0</v>
      </c>
      <c r="Q295" s="220">
        <v>4.0999999999999999E-4</v>
      </c>
      <c r="R295" s="220">
        <f>Q295*H295</f>
        <v>1.0988E-2</v>
      </c>
      <c r="S295" s="220">
        <v>0</v>
      </c>
      <c r="T295" s="221">
        <f>S295*H295</f>
        <v>0</v>
      </c>
      <c r="AR295" s="222" t="s">
        <v>162</v>
      </c>
      <c r="AT295" s="222" t="s">
        <v>158</v>
      </c>
      <c r="AU295" s="222" t="s">
        <v>95</v>
      </c>
      <c r="AY295" s="16" t="s">
        <v>156</v>
      </c>
      <c r="BE295" s="109">
        <f>IF(N295="základní",J295,0)</f>
        <v>0</v>
      </c>
      <c r="BF295" s="109">
        <f>IF(N295="snížená",J295,0)</f>
        <v>0</v>
      </c>
      <c r="BG295" s="109">
        <f>IF(N295="zákl. přenesená",J295,0)</f>
        <v>0</v>
      </c>
      <c r="BH295" s="109">
        <f>IF(N295="sníž. přenesená",J295,0)</f>
        <v>0</v>
      </c>
      <c r="BI295" s="109">
        <f>IF(N295="nulová",J295,0)</f>
        <v>0</v>
      </c>
      <c r="BJ295" s="16" t="s">
        <v>23</v>
      </c>
      <c r="BK295" s="109">
        <f>ROUND(I295*H295,2)</f>
        <v>0</v>
      </c>
      <c r="BL295" s="16" t="s">
        <v>162</v>
      </c>
      <c r="BM295" s="222" t="s">
        <v>784</v>
      </c>
    </row>
    <row r="296" spans="2:65" s="1" customFormat="1" ht="11.25">
      <c r="B296" s="34"/>
      <c r="C296" s="35"/>
      <c r="D296" s="225" t="s">
        <v>171</v>
      </c>
      <c r="E296" s="35"/>
      <c r="F296" s="235" t="s">
        <v>471</v>
      </c>
      <c r="G296" s="35"/>
      <c r="H296" s="35"/>
      <c r="I296" s="123"/>
      <c r="J296" s="35"/>
      <c r="K296" s="35"/>
      <c r="L296" s="36"/>
      <c r="M296" s="236"/>
      <c r="N296" s="66"/>
      <c r="O296" s="66"/>
      <c r="P296" s="66"/>
      <c r="Q296" s="66"/>
      <c r="R296" s="66"/>
      <c r="S296" s="66"/>
      <c r="T296" s="67"/>
      <c r="AT296" s="16" t="s">
        <v>171</v>
      </c>
      <c r="AU296" s="16" t="s">
        <v>95</v>
      </c>
    </row>
    <row r="297" spans="2:65" s="12" customFormat="1" ht="11.25">
      <c r="B297" s="223"/>
      <c r="C297" s="224"/>
      <c r="D297" s="225" t="s">
        <v>164</v>
      </c>
      <c r="E297" s="226" t="s">
        <v>1</v>
      </c>
      <c r="F297" s="227" t="s">
        <v>785</v>
      </c>
      <c r="G297" s="224"/>
      <c r="H297" s="228">
        <v>18.399999999999999</v>
      </c>
      <c r="I297" s="229"/>
      <c r="J297" s="224"/>
      <c r="K297" s="224"/>
      <c r="L297" s="230"/>
      <c r="M297" s="231"/>
      <c r="N297" s="232"/>
      <c r="O297" s="232"/>
      <c r="P297" s="232"/>
      <c r="Q297" s="232"/>
      <c r="R297" s="232"/>
      <c r="S297" s="232"/>
      <c r="T297" s="233"/>
      <c r="AT297" s="234" t="s">
        <v>164</v>
      </c>
      <c r="AU297" s="234" t="s">
        <v>95</v>
      </c>
      <c r="AV297" s="12" t="s">
        <v>95</v>
      </c>
      <c r="AW297" s="12" t="s">
        <v>40</v>
      </c>
      <c r="AX297" s="12" t="s">
        <v>87</v>
      </c>
      <c r="AY297" s="234" t="s">
        <v>156</v>
      </c>
    </row>
    <row r="298" spans="2:65" s="12" customFormat="1" ht="11.25">
      <c r="B298" s="223"/>
      <c r="C298" s="224"/>
      <c r="D298" s="225" t="s">
        <v>164</v>
      </c>
      <c r="E298" s="226" t="s">
        <v>1</v>
      </c>
      <c r="F298" s="227" t="s">
        <v>786</v>
      </c>
      <c r="G298" s="224"/>
      <c r="H298" s="228">
        <v>6.4</v>
      </c>
      <c r="I298" s="229"/>
      <c r="J298" s="224"/>
      <c r="K298" s="224"/>
      <c r="L298" s="230"/>
      <c r="M298" s="231"/>
      <c r="N298" s="232"/>
      <c r="O298" s="232"/>
      <c r="P298" s="232"/>
      <c r="Q298" s="232"/>
      <c r="R298" s="232"/>
      <c r="S298" s="232"/>
      <c r="T298" s="233"/>
      <c r="AT298" s="234" t="s">
        <v>164</v>
      </c>
      <c r="AU298" s="234" t="s">
        <v>95</v>
      </c>
      <c r="AV298" s="12" t="s">
        <v>95</v>
      </c>
      <c r="AW298" s="12" t="s">
        <v>40</v>
      </c>
      <c r="AX298" s="12" t="s">
        <v>87</v>
      </c>
      <c r="AY298" s="234" t="s">
        <v>156</v>
      </c>
    </row>
    <row r="299" spans="2:65" s="12" customFormat="1" ht="11.25">
      <c r="B299" s="223"/>
      <c r="C299" s="224"/>
      <c r="D299" s="225" t="s">
        <v>164</v>
      </c>
      <c r="E299" s="226" t="s">
        <v>1</v>
      </c>
      <c r="F299" s="227" t="s">
        <v>787</v>
      </c>
      <c r="G299" s="224"/>
      <c r="H299" s="228">
        <v>2</v>
      </c>
      <c r="I299" s="229"/>
      <c r="J299" s="224"/>
      <c r="K299" s="224"/>
      <c r="L299" s="230"/>
      <c r="M299" s="231"/>
      <c r="N299" s="232"/>
      <c r="O299" s="232"/>
      <c r="P299" s="232"/>
      <c r="Q299" s="232"/>
      <c r="R299" s="232"/>
      <c r="S299" s="232"/>
      <c r="T299" s="233"/>
      <c r="AT299" s="234" t="s">
        <v>164</v>
      </c>
      <c r="AU299" s="234" t="s">
        <v>95</v>
      </c>
      <c r="AV299" s="12" t="s">
        <v>95</v>
      </c>
      <c r="AW299" s="12" t="s">
        <v>40</v>
      </c>
      <c r="AX299" s="12" t="s">
        <v>87</v>
      </c>
      <c r="AY299" s="234" t="s">
        <v>156</v>
      </c>
    </row>
    <row r="300" spans="2:65" s="13" customFormat="1" ht="11.25">
      <c r="B300" s="237"/>
      <c r="C300" s="238"/>
      <c r="D300" s="225" t="s">
        <v>164</v>
      </c>
      <c r="E300" s="239" t="s">
        <v>1</v>
      </c>
      <c r="F300" s="240" t="s">
        <v>260</v>
      </c>
      <c r="G300" s="238"/>
      <c r="H300" s="241">
        <v>26.8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AT300" s="247" t="s">
        <v>164</v>
      </c>
      <c r="AU300" s="247" t="s">
        <v>95</v>
      </c>
      <c r="AV300" s="13" t="s">
        <v>162</v>
      </c>
      <c r="AW300" s="13" t="s">
        <v>40</v>
      </c>
      <c r="AX300" s="13" t="s">
        <v>23</v>
      </c>
      <c r="AY300" s="247" t="s">
        <v>156</v>
      </c>
    </row>
    <row r="301" spans="2:65" s="1" customFormat="1" ht="24" customHeight="1">
      <c r="B301" s="34"/>
      <c r="C301" s="211" t="s">
        <v>436</v>
      </c>
      <c r="D301" s="211" t="s">
        <v>158</v>
      </c>
      <c r="E301" s="212" t="s">
        <v>474</v>
      </c>
      <c r="F301" s="213" t="s">
        <v>475</v>
      </c>
      <c r="G301" s="214" t="s">
        <v>168</v>
      </c>
      <c r="H301" s="215">
        <v>14</v>
      </c>
      <c r="I301" s="216"/>
      <c r="J301" s="217">
        <f>ROUND(I301*H301,2)</f>
        <v>0</v>
      </c>
      <c r="K301" s="213" t="s">
        <v>169</v>
      </c>
      <c r="L301" s="36"/>
      <c r="M301" s="218" t="s">
        <v>1</v>
      </c>
      <c r="N301" s="219" t="s">
        <v>52</v>
      </c>
      <c r="O301" s="66"/>
      <c r="P301" s="220">
        <f>O301*H301</f>
        <v>0</v>
      </c>
      <c r="Q301" s="220">
        <v>4.6800000000000001E-3</v>
      </c>
      <c r="R301" s="220">
        <f>Q301*H301</f>
        <v>6.5519999999999995E-2</v>
      </c>
      <c r="S301" s="220">
        <v>0</v>
      </c>
      <c r="T301" s="221">
        <f>S301*H301</f>
        <v>0</v>
      </c>
      <c r="AR301" s="222" t="s">
        <v>162</v>
      </c>
      <c r="AT301" s="222" t="s">
        <v>158</v>
      </c>
      <c r="AU301" s="222" t="s">
        <v>95</v>
      </c>
      <c r="AY301" s="16" t="s">
        <v>156</v>
      </c>
      <c r="BE301" s="109">
        <f>IF(N301="základní",J301,0)</f>
        <v>0</v>
      </c>
      <c r="BF301" s="109">
        <f>IF(N301="snížená",J301,0)</f>
        <v>0</v>
      </c>
      <c r="BG301" s="109">
        <f>IF(N301="zákl. přenesená",J301,0)</f>
        <v>0</v>
      </c>
      <c r="BH301" s="109">
        <f>IF(N301="sníž. přenesená",J301,0)</f>
        <v>0</v>
      </c>
      <c r="BI301" s="109">
        <f>IF(N301="nulová",J301,0)</f>
        <v>0</v>
      </c>
      <c r="BJ301" s="16" t="s">
        <v>23</v>
      </c>
      <c r="BK301" s="109">
        <f>ROUND(I301*H301,2)</f>
        <v>0</v>
      </c>
      <c r="BL301" s="16" t="s">
        <v>162</v>
      </c>
      <c r="BM301" s="222" t="s">
        <v>788</v>
      </c>
    </row>
    <row r="302" spans="2:65" s="1" customFormat="1" ht="29.25">
      <c r="B302" s="34"/>
      <c r="C302" s="35"/>
      <c r="D302" s="225" t="s">
        <v>171</v>
      </c>
      <c r="E302" s="35"/>
      <c r="F302" s="235" t="s">
        <v>477</v>
      </c>
      <c r="G302" s="35"/>
      <c r="H302" s="35"/>
      <c r="I302" s="123"/>
      <c r="J302" s="35"/>
      <c r="K302" s="35"/>
      <c r="L302" s="36"/>
      <c r="M302" s="236"/>
      <c r="N302" s="66"/>
      <c r="O302" s="66"/>
      <c r="P302" s="66"/>
      <c r="Q302" s="66"/>
      <c r="R302" s="66"/>
      <c r="S302" s="66"/>
      <c r="T302" s="67"/>
      <c r="AT302" s="16" t="s">
        <v>171</v>
      </c>
      <c r="AU302" s="16" t="s">
        <v>95</v>
      </c>
    </row>
    <row r="303" spans="2:65" s="12" customFormat="1" ht="11.25">
      <c r="B303" s="223"/>
      <c r="C303" s="224"/>
      <c r="D303" s="225" t="s">
        <v>164</v>
      </c>
      <c r="E303" s="226" t="s">
        <v>1</v>
      </c>
      <c r="F303" s="227" t="s">
        <v>789</v>
      </c>
      <c r="G303" s="224"/>
      <c r="H303" s="228">
        <v>14</v>
      </c>
      <c r="I303" s="229"/>
      <c r="J303" s="224"/>
      <c r="K303" s="224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164</v>
      </c>
      <c r="AU303" s="234" t="s">
        <v>95</v>
      </c>
      <c r="AV303" s="12" t="s">
        <v>95</v>
      </c>
      <c r="AW303" s="12" t="s">
        <v>40</v>
      </c>
      <c r="AX303" s="12" t="s">
        <v>23</v>
      </c>
      <c r="AY303" s="234" t="s">
        <v>156</v>
      </c>
    </row>
    <row r="304" spans="2:65" s="1" customFormat="1" ht="24" customHeight="1">
      <c r="B304" s="34"/>
      <c r="C304" s="211" t="s">
        <v>443</v>
      </c>
      <c r="D304" s="211" t="s">
        <v>158</v>
      </c>
      <c r="E304" s="212" t="s">
        <v>480</v>
      </c>
      <c r="F304" s="213" t="s">
        <v>481</v>
      </c>
      <c r="G304" s="214" t="s">
        <v>168</v>
      </c>
      <c r="H304" s="215">
        <v>7</v>
      </c>
      <c r="I304" s="216"/>
      <c r="J304" s="217">
        <f>ROUND(I304*H304,2)</f>
        <v>0</v>
      </c>
      <c r="K304" s="213" t="s">
        <v>169</v>
      </c>
      <c r="L304" s="36"/>
      <c r="M304" s="218" t="s">
        <v>1</v>
      </c>
      <c r="N304" s="219" t="s">
        <v>52</v>
      </c>
      <c r="O304" s="66"/>
      <c r="P304" s="220">
        <f>O304*H304</f>
        <v>0</v>
      </c>
      <c r="Q304" s="220">
        <v>0.17488999999999999</v>
      </c>
      <c r="R304" s="220">
        <f>Q304*H304</f>
        <v>1.2242299999999999</v>
      </c>
      <c r="S304" s="220">
        <v>0</v>
      </c>
      <c r="T304" s="221">
        <f>S304*H304</f>
        <v>0</v>
      </c>
      <c r="AR304" s="222" t="s">
        <v>162</v>
      </c>
      <c r="AT304" s="222" t="s">
        <v>158</v>
      </c>
      <c r="AU304" s="222" t="s">
        <v>95</v>
      </c>
      <c r="AY304" s="16" t="s">
        <v>156</v>
      </c>
      <c r="BE304" s="109">
        <f>IF(N304="základní",J304,0)</f>
        <v>0</v>
      </c>
      <c r="BF304" s="109">
        <f>IF(N304="snížená",J304,0)</f>
        <v>0</v>
      </c>
      <c r="BG304" s="109">
        <f>IF(N304="zákl. přenesená",J304,0)</f>
        <v>0</v>
      </c>
      <c r="BH304" s="109">
        <f>IF(N304="sníž. přenesená",J304,0)</f>
        <v>0</v>
      </c>
      <c r="BI304" s="109">
        <f>IF(N304="nulová",J304,0)</f>
        <v>0</v>
      </c>
      <c r="BJ304" s="16" t="s">
        <v>23</v>
      </c>
      <c r="BK304" s="109">
        <f>ROUND(I304*H304,2)</f>
        <v>0</v>
      </c>
      <c r="BL304" s="16" t="s">
        <v>162</v>
      </c>
      <c r="BM304" s="222" t="s">
        <v>790</v>
      </c>
    </row>
    <row r="305" spans="2:65" s="1" customFormat="1" ht="29.25">
      <c r="B305" s="34"/>
      <c r="C305" s="35"/>
      <c r="D305" s="225" t="s">
        <v>171</v>
      </c>
      <c r="E305" s="35"/>
      <c r="F305" s="235" t="s">
        <v>483</v>
      </c>
      <c r="G305" s="35"/>
      <c r="H305" s="35"/>
      <c r="I305" s="123"/>
      <c r="J305" s="35"/>
      <c r="K305" s="35"/>
      <c r="L305" s="36"/>
      <c r="M305" s="236"/>
      <c r="N305" s="66"/>
      <c r="O305" s="66"/>
      <c r="P305" s="66"/>
      <c r="Q305" s="66"/>
      <c r="R305" s="66"/>
      <c r="S305" s="66"/>
      <c r="T305" s="67"/>
      <c r="AT305" s="16" t="s">
        <v>171</v>
      </c>
      <c r="AU305" s="16" t="s">
        <v>95</v>
      </c>
    </row>
    <row r="306" spans="2:65" s="12" customFormat="1" ht="11.25">
      <c r="B306" s="223"/>
      <c r="C306" s="224"/>
      <c r="D306" s="225" t="s">
        <v>164</v>
      </c>
      <c r="E306" s="226" t="s">
        <v>1</v>
      </c>
      <c r="F306" s="227" t="s">
        <v>791</v>
      </c>
      <c r="G306" s="224"/>
      <c r="H306" s="228">
        <v>7</v>
      </c>
      <c r="I306" s="229"/>
      <c r="J306" s="224"/>
      <c r="K306" s="224"/>
      <c r="L306" s="230"/>
      <c r="M306" s="231"/>
      <c r="N306" s="232"/>
      <c r="O306" s="232"/>
      <c r="P306" s="232"/>
      <c r="Q306" s="232"/>
      <c r="R306" s="232"/>
      <c r="S306" s="232"/>
      <c r="T306" s="233"/>
      <c r="AT306" s="234" t="s">
        <v>164</v>
      </c>
      <c r="AU306" s="234" t="s">
        <v>95</v>
      </c>
      <c r="AV306" s="12" t="s">
        <v>95</v>
      </c>
      <c r="AW306" s="12" t="s">
        <v>40</v>
      </c>
      <c r="AX306" s="12" t="s">
        <v>23</v>
      </c>
      <c r="AY306" s="234" t="s">
        <v>156</v>
      </c>
    </row>
    <row r="307" spans="2:65" s="1" customFormat="1" ht="24" customHeight="1">
      <c r="B307" s="34"/>
      <c r="C307" s="248" t="s">
        <v>449</v>
      </c>
      <c r="D307" s="248" t="s">
        <v>385</v>
      </c>
      <c r="E307" s="249" t="s">
        <v>486</v>
      </c>
      <c r="F307" s="250" t="s">
        <v>487</v>
      </c>
      <c r="G307" s="251" t="s">
        <v>168</v>
      </c>
      <c r="H307" s="252">
        <v>21</v>
      </c>
      <c r="I307" s="253"/>
      <c r="J307" s="254">
        <f>ROUND(I307*H307,2)</f>
        <v>0</v>
      </c>
      <c r="K307" s="250" t="s">
        <v>169</v>
      </c>
      <c r="L307" s="255"/>
      <c r="M307" s="256" t="s">
        <v>1</v>
      </c>
      <c r="N307" s="257" t="s">
        <v>52</v>
      </c>
      <c r="O307" s="66"/>
      <c r="P307" s="220">
        <f>O307*H307</f>
        <v>0</v>
      </c>
      <c r="Q307" s="220">
        <v>2.8999999999999998E-3</v>
      </c>
      <c r="R307" s="220">
        <f>Q307*H307</f>
        <v>6.0899999999999996E-2</v>
      </c>
      <c r="S307" s="220">
        <v>0</v>
      </c>
      <c r="T307" s="221">
        <f>S307*H307</f>
        <v>0</v>
      </c>
      <c r="AR307" s="222" t="s">
        <v>203</v>
      </c>
      <c r="AT307" s="222" t="s">
        <v>385</v>
      </c>
      <c r="AU307" s="222" t="s">
        <v>95</v>
      </c>
      <c r="AY307" s="16" t="s">
        <v>156</v>
      </c>
      <c r="BE307" s="109">
        <f>IF(N307="základní",J307,0)</f>
        <v>0</v>
      </c>
      <c r="BF307" s="109">
        <f>IF(N307="snížená",J307,0)</f>
        <v>0</v>
      </c>
      <c r="BG307" s="109">
        <f>IF(N307="zákl. přenesená",J307,0)</f>
        <v>0</v>
      </c>
      <c r="BH307" s="109">
        <f>IF(N307="sníž. přenesená",J307,0)</f>
        <v>0</v>
      </c>
      <c r="BI307" s="109">
        <f>IF(N307="nulová",J307,0)</f>
        <v>0</v>
      </c>
      <c r="BJ307" s="16" t="s">
        <v>23</v>
      </c>
      <c r="BK307" s="109">
        <f>ROUND(I307*H307,2)</f>
        <v>0</v>
      </c>
      <c r="BL307" s="16" t="s">
        <v>162</v>
      </c>
      <c r="BM307" s="222" t="s">
        <v>792</v>
      </c>
    </row>
    <row r="308" spans="2:65" s="1" customFormat="1" ht="29.25">
      <c r="B308" s="34"/>
      <c r="C308" s="35"/>
      <c r="D308" s="225" t="s">
        <v>171</v>
      </c>
      <c r="E308" s="35"/>
      <c r="F308" s="235" t="s">
        <v>489</v>
      </c>
      <c r="G308" s="35"/>
      <c r="H308" s="35"/>
      <c r="I308" s="123"/>
      <c r="J308" s="35"/>
      <c r="K308" s="35"/>
      <c r="L308" s="36"/>
      <c r="M308" s="236"/>
      <c r="N308" s="66"/>
      <c r="O308" s="66"/>
      <c r="P308" s="66"/>
      <c r="Q308" s="66"/>
      <c r="R308" s="66"/>
      <c r="S308" s="66"/>
      <c r="T308" s="67"/>
      <c r="AT308" s="16" t="s">
        <v>171</v>
      </c>
      <c r="AU308" s="16" t="s">
        <v>95</v>
      </c>
    </row>
    <row r="309" spans="2:65" s="12" customFormat="1" ht="11.25">
      <c r="B309" s="223"/>
      <c r="C309" s="224"/>
      <c r="D309" s="225" t="s">
        <v>164</v>
      </c>
      <c r="E309" s="226" t="s">
        <v>1</v>
      </c>
      <c r="F309" s="227" t="s">
        <v>793</v>
      </c>
      <c r="G309" s="224"/>
      <c r="H309" s="228">
        <v>21</v>
      </c>
      <c r="I309" s="229"/>
      <c r="J309" s="224"/>
      <c r="K309" s="224"/>
      <c r="L309" s="230"/>
      <c r="M309" s="231"/>
      <c r="N309" s="232"/>
      <c r="O309" s="232"/>
      <c r="P309" s="232"/>
      <c r="Q309" s="232"/>
      <c r="R309" s="232"/>
      <c r="S309" s="232"/>
      <c r="T309" s="233"/>
      <c r="AT309" s="234" t="s">
        <v>164</v>
      </c>
      <c r="AU309" s="234" t="s">
        <v>95</v>
      </c>
      <c r="AV309" s="12" t="s">
        <v>95</v>
      </c>
      <c r="AW309" s="12" t="s">
        <v>40</v>
      </c>
      <c r="AX309" s="12" t="s">
        <v>23</v>
      </c>
      <c r="AY309" s="234" t="s">
        <v>156</v>
      </c>
    </row>
    <row r="310" spans="2:65" s="1" customFormat="1" ht="24" customHeight="1">
      <c r="B310" s="34"/>
      <c r="C310" s="211" t="s">
        <v>455</v>
      </c>
      <c r="D310" s="211" t="s">
        <v>158</v>
      </c>
      <c r="E310" s="212" t="s">
        <v>794</v>
      </c>
      <c r="F310" s="213" t="s">
        <v>795</v>
      </c>
      <c r="G310" s="214" t="s">
        <v>229</v>
      </c>
      <c r="H310" s="215">
        <v>19</v>
      </c>
      <c r="I310" s="216"/>
      <c r="J310" s="217">
        <f>ROUND(I310*H310,2)</f>
        <v>0</v>
      </c>
      <c r="K310" s="213" t="s">
        <v>169</v>
      </c>
      <c r="L310" s="36"/>
      <c r="M310" s="218" t="s">
        <v>1</v>
      </c>
      <c r="N310" s="219" t="s">
        <v>52</v>
      </c>
      <c r="O310" s="66"/>
      <c r="P310" s="220">
        <f>O310*H310</f>
        <v>0</v>
      </c>
      <c r="Q310" s="220">
        <v>0</v>
      </c>
      <c r="R310" s="220">
        <f>Q310*H310</f>
        <v>0</v>
      </c>
      <c r="S310" s="220">
        <v>0</v>
      </c>
      <c r="T310" s="221">
        <f>S310*H310</f>
        <v>0</v>
      </c>
      <c r="AR310" s="222" t="s">
        <v>162</v>
      </c>
      <c r="AT310" s="222" t="s">
        <v>158</v>
      </c>
      <c r="AU310" s="222" t="s">
        <v>95</v>
      </c>
      <c r="AY310" s="16" t="s">
        <v>156</v>
      </c>
      <c r="BE310" s="109">
        <f>IF(N310="základní",J310,0)</f>
        <v>0</v>
      </c>
      <c r="BF310" s="109">
        <f>IF(N310="snížená",J310,0)</f>
        <v>0</v>
      </c>
      <c r="BG310" s="109">
        <f>IF(N310="zákl. přenesená",J310,0)</f>
        <v>0</v>
      </c>
      <c r="BH310" s="109">
        <f>IF(N310="sníž. přenesená",J310,0)</f>
        <v>0</v>
      </c>
      <c r="BI310" s="109">
        <f>IF(N310="nulová",J310,0)</f>
        <v>0</v>
      </c>
      <c r="BJ310" s="16" t="s">
        <v>23</v>
      </c>
      <c r="BK310" s="109">
        <f>ROUND(I310*H310,2)</f>
        <v>0</v>
      </c>
      <c r="BL310" s="16" t="s">
        <v>162</v>
      </c>
      <c r="BM310" s="222" t="s">
        <v>796</v>
      </c>
    </row>
    <row r="311" spans="2:65" s="1" customFormat="1" ht="19.5">
      <c r="B311" s="34"/>
      <c r="C311" s="35"/>
      <c r="D311" s="225" t="s">
        <v>171</v>
      </c>
      <c r="E311" s="35"/>
      <c r="F311" s="235" t="s">
        <v>797</v>
      </c>
      <c r="G311" s="35"/>
      <c r="H311" s="35"/>
      <c r="I311" s="123"/>
      <c r="J311" s="35"/>
      <c r="K311" s="35"/>
      <c r="L311" s="36"/>
      <c r="M311" s="236"/>
      <c r="N311" s="66"/>
      <c r="O311" s="66"/>
      <c r="P311" s="66"/>
      <c r="Q311" s="66"/>
      <c r="R311" s="66"/>
      <c r="S311" s="66"/>
      <c r="T311" s="67"/>
      <c r="AT311" s="16" t="s">
        <v>171</v>
      </c>
      <c r="AU311" s="16" t="s">
        <v>95</v>
      </c>
    </row>
    <row r="312" spans="2:65" s="12" customFormat="1" ht="11.25">
      <c r="B312" s="223"/>
      <c r="C312" s="224"/>
      <c r="D312" s="225" t="s">
        <v>164</v>
      </c>
      <c r="E312" s="226" t="s">
        <v>1</v>
      </c>
      <c r="F312" s="227" t="s">
        <v>798</v>
      </c>
      <c r="G312" s="224"/>
      <c r="H312" s="228">
        <v>19</v>
      </c>
      <c r="I312" s="229"/>
      <c r="J312" s="224"/>
      <c r="K312" s="224"/>
      <c r="L312" s="230"/>
      <c r="M312" s="231"/>
      <c r="N312" s="232"/>
      <c r="O312" s="232"/>
      <c r="P312" s="232"/>
      <c r="Q312" s="232"/>
      <c r="R312" s="232"/>
      <c r="S312" s="232"/>
      <c r="T312" s="233"/>
      <c r="AT312" s="234" t="s">
        <v>164</v>
      </c>
      <c r="AU312" s="234" t="s">
        <v>95</v>
      </c>
      <c r="AV312" s="12" t="s">
        <v>95</v>
      </c>
      <c r="AW312" s="12" t="s">
        <v>40</v>
      </c>
      <c r="AX312" s="12" t="s">
        <v>23</v>
      </c>
      <c r="AY312" s="234" t="s">
        <v>156</v>
      </c>
    </row>
    <row r="313" spans="2:65" s="1" customFormat="1" ht="16.5" customHeight="1">
      <c r="B313" s="34"/>
      <c r="C313" s="211" t="s">
        <v>461</v>
      </c>
      <c r="D313" s="211" t="s">
        <v>158</v>
      </c>
      <c r="E313" s="212" t="s">
        <v>799</v>
      </c>
      <c r="F313" s="213" t="s">
        <v>800</v>
      </c>
      <c r="G313" s="214" t="s">
        <v>193</v>
      </c>
      <c r="H313" s="215">
        <v>77.400000000000006</v>
      </c>
      <c r="I313" s="216"/>
      <c r="J313" s="217">
        <f>ROUND(I313*H313,2)</f>
        <v>0</v>
      </c>
      <c r="K313" s="213" t="s">
        <v>169</v>
      </c>
      <c r="L313" s="36"/>
      <c r="M313" s="218" t="s">
        <v>1</v>
      </c>
      <c r="N313" s="219" t="s">
        <v>52</v>
      </c>
      <c r="O313" s="66"/>
      <c r="P313" s="220">
        <f>O313*H313</f>
        <v>0</v>
      </c>
      <c r="Q313" s="220">
        <v>0</v>
      </c>
      <c r="R313" s="220">
        <f>Q313*H313</f>
        <v>0</v>
      </c>
      <c r="S313" s="220">
        <v>0</v>
      </c>
      <c r="T313" s="221">
        <f>S313*H313</f>
        <v>0</v>
      </c>
      <c r="AR313" s="222" t="s">
        <v>162</v>
      </c>
      <c r="AT313" s="222" t="s">
        <v>158</v>
      </c>
      <c r="AU313" s="222" t="s">
        <v>95</v>
      </c>
      <c r="AY313" s="16" t="s">
        <v>156</v>
      </c>
      <c r="BE313" s="109">
        <f>IF(N313="základní",J313,0)</f>
        <v>0</v>
      </c>
      <c r="BF313" s="109">
        <f>IF(N313="snížená",J313,0)</f>
        <v>0</v>
      </c>
      <c r="BG313" s="109">
        <f>IF(N313="zákl. přenesená",J313,0)</f>
        <v>0</v>
      </c>
      <c r="BH313" s="109">
        <f>IF(N313="sníž. přenesená",J313,0)</f>
        <v>0</v>
      </c>
      <c r="BI313" s="109">
        <f>IF(N313="nulová",J313,0)</f>
        <v>0</v>
      </c>
      <c r="BJ313" s="16" t="s">
        <v>23</v>
      </c>
      <c r="BK313" s="109">
        <f>ROUND(I313*H313,2)</f>
        <v>0</v>
      </c>
      <c r="BL313" s="16" t="s">
        <v>162</v>
      </c>
      <c r="BM313" s="222" t="s">
        <v>801</v>
      </c>
    </row>
    <row r="314" spans="2:65" s="1" customFormat="1" ht="11.25">
      <c r="B314" s="34"/>
      <c r="C314" s="35"/>
      <c r="D314" s="225" t="s">
        <v>171</v>
      </c>
      <c r="E314" s="35"/>
      <c r="F314" s="235" t="s">
        <v>802</v>
      </c>
      <c r="G314" s="35"/>
      <c r="H314" s="35"/>
      <c r="I314" s="123"/>
      <c r="J314" s="35"/>
      <c r="K314" s="35"/>
      <c r="L314" s="36"/>
      <c r="M314" s="236"/>
      <c r="N314" s="66"/>
      <c r="O314" s="66"/>
      <c r="P314" s="66"/>
      <c r="Q314" s="66"/>
      <c r="R314" s="66"/>
      <c r="S314" s="66"/>
      <c r="T314" s="67"/>
      <c r="AT314" s="16" t="s">
        <v>171</v>
      </c>
      <c r="AU314" s="16" t="s">
        <v>95</v>
      </c>
    </row>
    <row r="315" spans="2:65" s="12" customFormat="1" ht="11.25">
      <c r="B315" s="223"/>
      <c r="C315" s="224"/>
      <c r="D315" s="225" t="s">
        <v>164</v>
      </c>
      <c r="E315" s="226" t="s">
        <v>1</v>
      </c>
      <c r="F315" s="227" t="s">
        <v>803</v>
      </c>
      <c r="G315" s="224"/>
      <c r="H315" s="228">
        <v>77.400000000000006</v>
      </c>
      <c r="I315" s="229"/>
      <c r="J315" s="224"/>
      <c r="K315" s="224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164</v>
      </c>
      <c r="AU315" s="234" t="s">
        <v>95</v>
      </c>
      <c r="AV315" s="12" t="s">
        <v>95</v>
      </c>
      <c r="AW315" s="12" t="s">
        <v>40</v>
      </c>
      <c r="AX315" s="12" t="s">
        <v>23</v>
      </c>
      <c r="AY315" s="234" t="s">
        <v>156</v>
      </c>
    </row>
    <row r="316" spans="2:65" s="1" customFormat="1" ht="24" customHeight="1">
      <c r="B316" s="34"/>
      <c r="C316" s="248" t="s">
        <v>467</v>
      </c>
      <c r="D316" s="248" t="s">
        <v>385</v>
      </c>
      <c r="E316" s="249" t="s">
        <v>804</v>
      </c>
      <c r="F316" s="250" t="s">
        <v>805</v>
      </c>
      <c r="G316" s="251" t="s">
        <v>168</v>
      </c>
      <c r="H316" s="252">
        <v>4</v>
      </c>
      <c r="I316" s="253"/>
      <c r="J316" s="254">
        <f>ROUND(I316*H316,2)</f>
        <v>0</v>
      </c>
      <c r="K316" s="250" t="s">
        <v>169</v>
      </c>
      <c r="L316" s="255"/>
      <c r="M316" s="256" t="s">
        <v>1</v>
      </c>
      <c r="N316" s="257" t="s">
        <v>52</v>
      </c>
      <c r="O316" s="66"/>
      <c r="P316" s="220">
        <f>O316*H316</f>
        <v>0</v>
      </c>
      <c r="Q316" s="220">
        <v>3.4360000000000002E-2</v>
      </c>
      <c r="R316" s="220">
        <f>Q316*H316</f>
        <v>0.13744000000000001</v>
      </c>
      <c r="S316" s="220">
        <v>0</v>
      </c>
      <c r="T316" s="221">
        <f>S316*H316</f>
        <v>0</v>
      </c>
      <c r="AR316" s="222" t="s">
        <v>203</v>
      </c>
      <c r="AT316" s="222" t="s">
        <v>385</v>
      </c>
      <c r="AU316" s="222" t="s">
        <v>95</v>
      </c>
      <c r="AY316" s="16" t="s">
        <v>156</v>
      </c>
      <c r="BE316" s="109">
        <f>IF(N316="základní",J316,0)</f>
        <v>0</v>
      </c>
      <c r="BF316" s="109">
        <f>IF(N316="snížená",J316,0)</f>
        <v>0</v>
      </c>
      <c r="BG316" s="109">
        <f>IF(N316="zákl. přenesená",J316,0)</f>
        <v>0</v>
      </c>
      <c r="BH316" s="109">
        <f>IF(N316="sníž. přenesená",J316,0)</f>
        <v>0</v>
      </c>
      <c r="BI316" s="109">
        <f>IF(N316="nulová",J316,0)</f>
        <v>0</v>
      </c>
      <c r="BJ316" s="16" t="s">
        <v>23</v>
      </c>
      <c r="BK316" s="109">
        <f>ROUND(I316*H316,2)</f>
        <v>0</v>
      </c>
      <c r="BL316" s="16" t="s">
        <v>162</v>
      </c>
      <c r="BM316" s="222" t="s">
        <v>806</v>
      </c>
    </row>
    <row r="317" spans="2:65" s="1" customFormat="1" ht="19.5">
      <c r="B317" s="34"/>
      <c r="C317" s="35"/>
      <c r="D317" s="225" t="s">
        <v>171</v>
      </c>
      <c r="E317" s="35"/>
      <c r="F317" s="235" t="s">
        <v>807</v>
      </c>
      <c r="G317" s="35"/>
      <c r="H317" s="35"/>
      <c r="I317" s="123"/>
      <c r="J317" s="35"/>
      <c r="K317" s="35"/>
      <c r="L317" s="36"/>
      <c r="M317" s="236"/>
      <c r="N317" s="66"/>
      <c r="O317" s="66"/>
      <c r="P317" s="66"/>
      <c r="Q317" s="66"/>
      <c r="R317" s="66"/>
      <c r="S317" s="66"/>
      <c r="T317" s="67"/>
      <c r="AT317" s="16" t="s">
        <v>171</v>
      </c>
      <c r="AU317" s="16" t="s">
        <v>95</v>
      </c>
    </row>
    <row r="318" spans="2:65" s="1" customFormat="1" ht="24" customHeight="1">
      <c r="B318" s="34"/>
      <c r="C318" s="211" t="s">
        <v>473</v>
      </c>
      <c r="D318" s="211" t="s">
        <v>158</v>
      </c>
      <c r="E318" s="212" t="s">
        <v>492</v>
      </c>
      <c r="F318" s="213" t="s">
        <v>493</v>
      </c>
      <c r="G318" s="214" t="s">
        <v>229</v>
      </c>
      <c r="H318" s="215">
        <v>5</v>
      </c>
      <c r="I318" s="216"/>
      <c r="J318" s="217">
        <f>ROUND(I318*H318,2)</f>
        <v>0</v>
      </c>
      <c r="K318" s="213" t="s">
        <v>169</v>
      </c>
      <c r="L318" s="36"/>
      <c r="M318" s="218" t="s">
        <v>1</v>
      </c>
      <c r="N318" s="219" t="s">
        <v>52</v>
      </c>
      <c r="O318" s="66"/>
      <c r="P318" s="220">
        <f>O318*H318</f>
        <v>0</v>
      </c>
      <c r="Q318" s="220">
        <v>0</v>
      </c>
      <c r="R318" s="220">
        <f>Q318*H318</f>
        <v>0</v>
      </c>
      <c r="S318" s="220">
        <v>0</v>
      </c>
      <c r="T318" s="221">
        <f>S318*H318</f>
        <v>0</v>
      </c>
      <c r="AR318" s="222" t="s">
        <v>162</v>
      </c>
      <c r="AT318" s="222" t="s">
        <v>158</v>
      </c>
      <c r="AU318" s="222" t="s">
        <v>95</v>
      </c>
      <c r="AY318" s="16" t="s">
        <v>156</v>
      </c>
      <c r="BE318" s="109">
        <f>IF(N318="základní",J318,0)</f>
        <v>0</v>
      </c>
      <c r="BF318" s="109">
        <f>IF(N318="snížená",J318,0)</f>
        <v>0</v>
      </c>
      <c r="BG318" s="109">
        <f>IF(N318="zákl. přenesená",J318,0)</f>
        <v>0</v>
      </c>
      <c r="BH318" s="109">
        <f>IF(N318="sníž. přenesená",J318,0)</f>
        <v>0</v>
      </c>
      <c r="BI318" s="109">
        <f>IF(N318="nulová",J318,0)</f>
        <v>0</v>
      </c>
      <c r="BJ318" s="16" t="s">
        <v>23</v>
      </c>
      <c r="BK318" s="109">
        <f>ROUND(I318*H318,2)</f>
        <v>0</v>
      </c>
      <c r="BL318" s="16" t="s">
        <v>162</v>
      </c>
      <c r="BM318" s="222" t="s">
        <v>808</v>
      </c>
    </row>
    <row r="319" spans="2:65" s="1" customFormat="1" ht="19.5">
      <c r="B319" s="34"/>
      <c r="C319" s="35"/>
      <c r="D319" s="225" t="s">
        <v>171</v>
      </c>
      <c r="E319" s="35"/>
      <c r="F319" s="235" t="s">
        <v>495</v>
      </c>
      <c r="G319" s="35"/>
      <c r="H319" s="35"/>
      <c r="I319" s="123"/>
      <c r="J319" s="35"/>
      <c r="K319" s="35"/>
      <c r="L319" s="36"/>
      <c r="M319" s="236"/>
      <c r="N319" s="66"/>
      <c r="O319" s="66"/>
      <c r="P319" s="66"/>
      <c r="Q319" s="66"/>
      <c r="R319" s="66"/>
      <c r="S319" s="66"/>
      <c r="T319" s="67"/>
      <c r="AT319" s="16" t="s">
        <v>171</v>
      </c>
      <c r="AU319" s="16" t="s">
        <v>95</v>
      </c>
    </row>
    <row r="320" spans="2:65" s="12" customFormat="1" ht="11.25">
      <c r="B320" s="223"/>
      <c r="C320" s="224"/>
      <c r="D320" s="225" t="s">
        <v>164</v>
      </c>
      <c r="E320" s="226" t="s">
        <v>1</v>
      </c>
      <c r="F320" s="227" t="s">
        <v>809</v>
      </c>
      <c r="G320" s="224"/>
      <c r="H320" s="228">
        <v>5</v>
      </c>
      <c r="I320" s="229"/>
      <c r="J320" s="224"/>
      <c r="K320" s="224"/>
      <c r="L320" s="230"/>
      <c r="M320" s="231"/>
      <c r="N320" s="232"/>
      <c r="O320" s="232"/>
      <c r="P320" s="232"/>
      <c r="Q320" s="232"/>
      <c r="R320" s="232"/>
      <c r="S320" s="232"/>
      <c r="T320" s="233"/>
      <c r="AT320" s="234" t="s">
        <v>164</v>
      </c>
      <c r="AU320" s="234" t="s">
        <v>95</v>
      </c>
      <c r="AV320" s="12" t="s">
        <v>95</v>
      </c>
      <c r="AW320" s="12" t="s">
        <v>40</v>
      </c>
      <c r="AX320" s="12" t="s">
        <v>23</v>
      </c>
      <c r="AY320" s="234" t="s">
        <v>156</v>
      </c>
    </row>
    <row r="321" spans="2:65" s="11" customFormat="1" ht="22.9" customHeight="1">
      <c r="B321" s="195"/>
      <c r="C321" s="196"/>
      <c r="D321" s="197" t="s">
        <v>86</v>
      </c>
      <c r="E321" s="209" t="s">
        <v>162</v>
      </c>
      <c r="F321" s="209" t="s">
        <v>497</v>
      </c>
      <c r="G321" s="196"/>
      <c r="H321" s="196"/>
      <c r="I321" s="199"/>
      <c r="J321" s="210">
        <f>BK321</f>
        <v>0</v>
      </c>
      <c r="K321" s="196"/>
      <c r="L321" s="201"/>
      <c r="M321" s="202"/>
      <c r="N321" s="203"/>
      <c r="O321" s="203"/>
      <c r="P321" s="204">
        <f>SUM(P322:P354)</f>
        <v>0</v>
      </c>
      <c r="Q321" s="203"/>
      <c r="R321" s="204">
        <f>SUM(R322:R354)</f>
        <v>241.67241435</v>
      </c>
      <c r="S321" s="203"/>
      <c r="T321" s="205">
        <f>SUM(T322:T354)</f>
        <v>0</v>
      </c>
      <c r="AR321" s="206" t="s">
        <v>23</v>
      </c>
      <c r="AT321" s="207" t="s">
        <v>86</v>
      </c>
      <c r="AU321" s="207" t="s">
        <v>23</v>
      </c>
      <c r="AY321" s="206" t="s">
        <v>156</v>
      </c>
      <c r="BK321" s="208">
        <f>SUM(BK322:BK354)</f>
        <v>0</v>
      </c>
    </row>
    <row r="322" spans="2:65" s="1" customFormat="1" ht="24" customHeight="1">
      <c r="B322" s="34"/>
      <c r="C322" s="211" t="s">
        <v>479</v>
      </c>
      <c r="D322" s="211" t="s">
        <v>158</v>
      </c>
      <c r="E322" s="212" t="s">
        <v>499</v>
      </c>
      <c r="F322" s="213" t="s">
        <v>500</v>
      </c>
      <c r="G322" s="214" t="s">
        <v>193</v>
      </c>
      <c r="H322" s="215">
        <v>30</v>
      </c>
      <c r="I322" s="216"/>
      <c r="J322" s="217">
        <f>ROUND(I322*H322,2)</f>
        <v>0</v>
      </c>
      <c r="K322" s="213" t="s">
        <v>169</v>
      </c>
      <c r="L322" s="36"/>
      <c r="M322" s="218" t="s">
        <v>1</v>
      </c>
      <c r="N322" s="219" t="s">
        <v>52</v>
      </c>
      <c r="O322" s="66"/>
      <c r="P322" s="220">
        <f>O322*H322</f>
        <v>0</v>
      </c>
      <c r="Q322" s="220">
        <v>0</v>
      </c>
      <c r="R322" s="220">
        <f>Q322*H322</f>
        <v>0</v>
      </c>
      <c r="S322" s="220">
        <v>0</v>
      </c>
      <c r="T322" s="221">
        <f>S322*H322</f>
        <v>0</v>
      </c>
      <c r="AR322" s="222" t="s">
        <v>162</v>
      </c>
      <c r="AT322" s="222" t="s">
        <v>158</v>
      </c>
      <c r="AU322" s="222" t="s">
        <v>95</v>
      </c>
      <c r="AY322" s="16" t="s">
        <v>156</v>
      </c>
      <c r="BE322" s="109">
        <f>IF(N322="základní",J322,0)</f>
        <v>0</v>
      </c>
      <c r="BF322" s="109">
        <f>IF(N322="snížená",J322,0)</f>
        <v>0</v>
      </c>
      <c r="BG322" s="109">
        <f>IF(N322="zákl. přenesená",J322,0)</f>
        <v>0</v>
      </c>
      <c r="BH322" s="109">
        <f>IF(N322="sníž. přenesená",J322,0)</f>
        <v>0</v>
      </c>
      <c r="BI322" s="109">
        <f>IF(N322="nulová",J322,0)</f>
        <v>0</v>
      </c>
      <c r="BJ322" s="16" t="s">
        <v>23</v>
      </c>
      <c r="BK322" s="109">
        <f>ROUND(I322*H322,2)</f>
        <v>0</v>
      </c>
      <c r="BL322" s="16" t="s">
        <v>162</v>
      </c>
      <c r="BM322" s="222" t="s">
        <v>810</v>
      </c>
    </row>
    <row r="323" spans="2:65" s="1" customFormat="1" ht="19.5">
      <c r="B323" s="34"/>
      <c r="C323" s="35"/>
      <c r="D323" s="225" t="s">
        <v>171</v>
      </c>
      <c r="E323" s="35"/>
      <c r="F323" s="235" t="s">
        <v>502</v>
      </c>
      <c r="G323" s="35"/>
      <c r="H323" s="35"/>
      <c r="I323" s="123"/>
      <c r="J323" s="35"/>
      <c r="K323" s="35"/>
      <c r="L323" s="36"/>
      <c r="M323" s="236"/>
      <c r="N323" s="66"/>
      <c r="O323" s="66"/>
      <c r="P323" s="66"/>
      <c r="Q323" s="66"/>
      <c r="R323" s="66"/>
      <c r="S323" s="66"/>
      <c r="T323" s="67"/>
      <c r="AT323" s="16" t="s">
        <v>171</v>
      </c>
      <c r="AU323" s="16" t="s">
        <v>95</v>
      </c>
    </row>
    <row r="324" spans="2:65" s="12" customFormat="1" ht="11.25">
      <c r="B324" s="223"/>
      <c r="C324" s="224"/>
      <c r="D324" s="225" t="s">
        <v>164</v>
      </c>
      <c r="E324" s="226" t="s">
        <v>1</v>
      </c>
      <c r="F324" s="227" t="s">
        <v>811</v>
      </c>
      <c r="G324" s="224"/>
      <c r="H324" s="228">
        <v>30</v>
      </c>
      <c r="I324" s="229"/>
      <c r="J324" s="224"/>
      <c r="K324" s="224"/>
      <c r="L324" s="230"/>
      <c r="M324" s="231"/>
      <c r="N324" s="232"/>
      <c r="O324" s="232"/>
      <c r="P324" s="232"/>
      <c r="Q324" s="232"/>
      <c r="R324" s="232"/>
      <c r="S324" s="232"/>
      <c r="T324" s="233"/>
      <c r="AT324" s="234" t="s">
        <v>164</v>
      </c>
      <c r="AU324" s="234" t="s">
        <v>95</v>
      </c>
      <c r="AV324" s="12" t="s">
        <v>95</v>
      </c>
      <c r="AW324" s="12" t="s">
        <v>40</v>
      </c>
      <c r="AX324" s="12" t="s">
        <v>23</v>
      </c>
      <c r="AY324" s="234" t="s">
        <v>156</v>
      </c>
    </row>
    <row r="325" spans="2:65" s="1" customFormat="1" ht="24" customHeight="1">
      <c r="B325" s="34"/>
      <c r="C325" s="211" t="s">
        <v>485</v>
      </c>
      <c r="D325" s="211" t="s">
        <v>158</v>
      </c>
      <c r="E325" s="212" t="s">
        <v>505</v>
      </c>
      <c r="F325" s="213" t="s">
        <v>506</v>
      </c>
      <c r="G325" s="214" t="s">
        <v>161</v>
      </c>
      <c r="H325" s="215">
        <v>5.03</v>
      </c>
      <c r="I325" s="216"/>
      <c r="J325" s="217">
        <f>ROUND(I325*H325,2)</f>
        <v>0</v>
      </c>
      <c r="K325" s="213" t="s">
        <v>169</v>
      </c>
      <c r="L325" s="36"/>
      <c r="M325" s="218" t="s">
        <v>1</v>
      </c>
      <c r="N325" s="219" t="s">
        <v>52</v>
      </c>
      <c r="O325" s="66"/>
      <c r="P325" s="220">
        <f>O325*H325</f>
        <v>0</v>
      </c>
      <c r="Q325" s="220">
        <v>0</v>
      </c>
      <c r="R325" s="220">
        <f>Q325*H325</f>
        <v>0</v>
      </c>
      <c r="S325" s="220">
        <v>0</v>
      </c>
      <c r="T325" s="221">
        <f>S325*H325</f>
        <v>0</v>
      </c>
      <c r="AR325" s="222" t="s">
        <v>162</v>
      </c>
      <c r="AT325" s="222" t="s">
        <v>158</v>
      </c>
      <c r="AU325" s="222" t="s">
        <v>95</v>
      </c>
      <c r="AY325" s="16" t="s">
        <v>156</v>
      </c>
      <c r="BE325" s="109">
        <f>IF(N325="základní",J325,0)</f>
        <v>0</v>
      </c>
      <c r="BF325" s="109">
        <f>IF(N325="snížená",J325,0)</f>
        <v>0</v>
      </c>
      <c r="BG325" s="109">
        <f>IF(N325="zákl. přenesená",J325,0)</f>
        <v>0</v>
      </c>
      <c r="BH325" s="109">
        <f>IF(N325="sníž. přenesená",J325,0)</f>
        <v>0</v>
      </c>
      <c r="BI325" s="109">
        <f>IF(N325="nulová",J325,0)</f>
        <v>0</v>
      </c>
      <c r="BJ325" s="16" t="s">
        <v>23</v>
      </c>
      <c r="BK325" s="109">
        <f>ROUND(I325*H325,2)</f>
        <v>0</v>
      </c>
      <c r="BL325" s="16" t="s">
        <v>162</v>
      </c>
      <c r="BM325" s="222" t="s">
        <v>812</v>
      </c>
    </row>
    <row r="326" spans="2:65" s="1" customFormat="1" ht="29.25">
      <c r="B326" s="34"/>
      <c r="C326" s="35"/>
      <c r="D326" s="225" t="s">
        <v>171</v>
      </c>
      <c r="E326" s="35"/>
      <c r="F326" s="235" t="s">
        <v>508</v>
      </c>
      <c r="G326" s="35"/>
      <c r="H326" s="35"/>
      <c r="I326" s="123"/>
      <c r="J326" s="35"/>
      <c r="K326" s="35"/>
      <c r="L326" s="36"/>
      <c r="M326" s="236"/>
      <c r="N326" s="66"/>
      <c r="O326" s="66"/>
      <c r="P326" s="66"/>
      <c r="Q326" s="66"/>
      <c r="R326" s="66"/>
      <c r="S326" s="66"/>
      <c r="T326" s="67"/>
      <c r="AT326" s="16" t="s">
        <v>171</v>
      </c>
      <c r="AU326" s="16" t="s">
        <v>95</v>
      </c>
    </row>
    <row r="327" spans="2:65" s="12" customFormat="1" ht="11.25">
      <c r="B327" s="223"/>
      <c r="C327" s="224"/>
      <c r="D327" s="225" t="s">
        <v>164</v>
      </c>
      <c r="E327" s="226" t="s">
        <v>1</v>
      </c>
      <c r="F327" s="227" t="s">
        <v>813</v>
      </c>
      <c r="G327" s="224"/>
      <c r="H327" s="228">
        <v>5.03</v>
      </c>
      <c r="I327" s="229"/>
      <c r="J327" s="224"/>
      <c r="K327" s="224"/>
      <c r="L327" s="230"/>
      <c r="M327" s="231"/>
      <c r="N327" s="232"/>
      <c r="O327" s="232"/>
      <c r="P327" s="232"/>
      <c r="Q327" s="232"/>
      <c r="R327" s="232"/>
      <c r="S327" s="232"/>
      <c r="T327" s="233"/>
      <c r="AT327" s="234" t="s">
        <v>164</v>
      </c>
      <c r="AU327" s="234" t="s">
        <v>95</v>
      </c>
      <c r="AV327" s="12" t="s">
        <v>95</v>
      </c>
      <c r="AW327" s="12" t="s">
        <v>40</v>
      </c>
      <c r="AX327" s="12" t="s">
        <v>23</v>
      </c>
      <c r="AY327" s="234" t="s">
        <v>156</v>
      </c>
    </row>
    <row r="328" spans="2:65" s="1" customFormat="1" ht="24" customHeight="1">
      <c r="B328" s="34"/>
      <c r="C328" s="211" t="s">
        <v>491</v>
      </c>
      <c r="D328" s="211" t="s">
        <v>158</v>
      </c>
      <c r="E328" s="212" t="s">
        <v>511</v>
      </c>
      <c r="F328" s="213" t="s">
        <v>512</v>
      </c>
      <c r="G328" s="214" t="s">
        <v>161</v>
      </c>
      <c r="H328" s="215">
        <v>10</v>
      </c>
      <c r="I328" s="216"/>
      <c r="J328" s="217">
        <f>ROUND(I328*H328,2)</f>
        <v>0</v>
      </c>
      <c r="K328" s="213" t="s">
        <v>169</v>
      </c>
      <c r="L328" s="36"/>
      <c r="M328" s="218" t="s">
        <v>1</v>
      </c>
      <c r="N328" s="219" t="s">
        <v>52</v>
      </c>
      <c r="O328" s="66"/>
      <c r="P328" s="220">
        <f>O328*H328</f>
        <v>0</v>
      </c>
      <c r="Q328" s="220">
        <v>0</v>
      </c>
      <c r="R328" s="220">
        <f>Q328*H328</f>
        <v>0</v>
      </c>
      <c r="S328" s="220">
        <v>0</v>
      </c>
      <c r="T328" s="221">
        <f>S328*H328</f>
        <v>0</v>
      </c>
      <c r="AR328" s="222" t="s">
        <v>162</v>
      </c>
      <c r="AT328" s="222" t="s">
        <v>158</v>
      </c>
      <c r="AU328" s="222" t="s">
        <v>95</v>
      </c>
      <c r="AY328" s="16" t="s">
        <v>156</v>
      </c>
      <c r="BE328" s="109">
        <f>IF(N328="základní",J328,0)</f>
        <v>0</v>
      </c>
      <c r="BF328" s="109">
        <f>IF(N328="snížená",J328,0)</f>
        <v>0</v>
      </c>
      <c r="BG328" s="109">
        <f>IF(N328="zákl. přenesená",J328,0)</f>
        <v>0</v>
      </c>
      <c r="BH328" s="109">
        <f>IF(N328="sníž. přenesená",J328,0)</f>
        <v>0</v>
      </c>
      <c r="BI328" s="109">
        <f>IF(N328="nulová",J328,0)</f>
        <v>0</v>
      </c>
      <c r="BJ328" s="16" t="s">
        <v>23</v>
      </c>
      <c r="BK328" s="109">
        <f>ROUND(I328*H328,2)</f>
        <v>0</v>
      </c>
      <c r="BL328" s="16" t="s">
        <v>162</v>
      </c>
      <c r="BM328" s="222" t="s">
        <v>814</v>
      </c>
    </row>
    <row r="329" spans="2:65" s="1" customFormat="1" ht="11.25">
      <c r="B329" s="34"/>
      <c r="C329" s="35"/>
      <c r="D329" s="225" t="s">
        <v>171</v>
      </c>
      <c r="E329" s="35"/>
      <c r="F329" s="235" t="s">
        <v>514</v>
      </c>
      <c r="G329" s="35"/>
      <c r="H329" s="35"/>
      <c r="I329" s="123"/>
      <c r="J329" s="35"/>
      <c r="K329" s="35"/>
      <c r="L329" s="36"/>
      <c r="M329" s="236"/>
      <c r="N329" s="66"/>
      <c r="O329" s="66"/>
      <c r="P329" s="66"/>
      <c r="Q329" s="66"/>
      <c r="R329" s="66"/>
      <c r="S329" s="66"/>
      <c r="T329" s="67"/>
      <c r="AT329" s="16" t="s">
        <v>171</v>
      </c>
      <c r="AU329" s="16" t="s">
        <v>95</v>
      </c>
    </row>
    <row r="330" spans="2:65" s="12" customFormat="1" ht="11.25">
      <c r="B330" s="223"/>
      <c r="C330" s="224"/>
      <c r="D330" s="225" t="s">
        <v>164</v>
      </c>
      <c r="E330" s="226" t="s">
        <v>1</v>
      </c>
      <c r="F330" s="227" t="s">
        <v>815</v>
      </c>
      <c r="G330" s="224"/>
      <c r="H330" s="228">
        <v>10</v>
      </c>
      <c r="I330" s="229"/>
      <c r="J330" s="224"/>
      <c r="K330" s="224"/>
      <c r="L330" s="230"/>
      <c r="M330" s="231"/>
      <c r="N330" s="232"/>
      <c r="O330" s="232"/>
      <c r="P330" s="232"/>
      <c r="Q330" s="232"/>
      <c r="R330" s="232"/>
      <c r="S330" s="232"/>
      <c r="T330" s="233"/>
      <c r="AT330" s="234" t="s">
        <v>164</v>
      </c>
      <c r="AU330" s="234" t="s">
        <v>95</v>
      </c>
      <c r="AV330" s="12" t="s">
        <v>95</v>
      </c>
      <c r="AW330" s="12" t="s">
        <v>40</v>
      </c>
      <c r="AX330" s="12" t="s">
        <v>23</v>
      </c>
      <c r="AY330" s="234" t="s">
        <v>156</v>
      </c>
    </row>
    <row r="331" spans="2:65" s="1" customFormat="1" ht="24" customHeight="1">
      <c r="B331" s="34"/>
      <c r="C331" s="211" t="s">
        <v>498</v>
      </c>
      <c r="D331" s="211" t="s">
        <v>158</v>
      </c>
      <c r="E331" s="212" t="s">
        <v>517</v>
      </c>
      <c r="F331" s="213" t="s">
        <v>518</v>
      </c>
      <c r="G331" s="214" t="s">
        <v>193</v>
      </c>
      <c r="H331" s="215">
        <v>100</v>
      </c>
      <c r="I331" s="216"/>
      <c r="J331" s="217">
        <f>ROUND(I331*H331,2)</f>
        <v>0</v>
      </c>
      <c r="K331" s="213" t="s">
        <v>169</v>
      </c>
      <c r="L331" s="36"/>
      <c r="M331" s="218" t="s">
        <v>1</v>
      </c>
      <c r="N331" s="219" t="s">
        <v>52</v>
      </c>
      <c r="O331" s="66"/>
      <c r="P331" s="220">
        <f>O331*H331</f>
        <v>0</v>
      </c>
      <c r="Q331" s="220">
        <v>0</v>
      </c>
      <c r="R331" s="220">
        <f>Q331*H331</f>
        <v>0</v>
      </c>
      <c r="S331" s="220">
        <v>0</v>
      </c>
      <c r="T331" s="221">
        <f>S331*H331</f>
        <v>0</v>
      </c>
      <c r="AR331" s="222" t="s">
        <v>162</v>
      </c>
      <c r="AT331" s="222" t="s">
        <v>158</v>
      </c>
      <c r="AU331" s="222" t="s">
        <v>95</v>
      </c>
      <c r="AY331" s="16" t="s">
        <v>156</v>
      </c>
      <c r="BE331" s="109">
        <f>IF(N331="základní",J331,0)</f>
        <v>0</v>
      </c>
      <c r="BF331" s="109">
        <f>IF(N331="snížená",J331,0)</f>
        <v>0</v>
      </c>
      <c r="BG331" s="109">
        <f>IF(N331="zákl. přenesená",J331,0)</f>
        <v>0</v>
      </c>
      <c r="BH331" s="109">
        <f>IF(N331="sníž. přenesená",J331,0)</f>
        <v>0</v>
      </c>
      <c r="BI331" s="109">
        <f>IF(N331="nulová",J331,0)</f>
        <v>0</v>
      </c>
      <c r="BJ331" s="16" t="s">
        <v>23</v>
      </c>
      <c r="BK331" s="109">
        <f>ROUND(I331*H331,2)</f>
        <v>0</v>
      </c>
      <c r="BL331" s="16" t="s">
        <v>162</v>
      </c>
      <c r="BM331" s="222" t="s">
        <v>816</v>
      </c>
    </row>
    <row r="332" spans="2:65" s="1" customFormat="1" ht="19.5">
      <c r="B332" s="34"/>
      <c r="C332" s="35"/>
      <c r="D332" s="225" t="s">
        <v>171</v>
      </c>
      <c r="E332" s="35"/>
      <c r="F332" s="235" t="s">
        <v>520</v>
      </c>
      <c r="G332" s="35"/>
      <c r="H332" s="35"/>
      <c r="I332" s="123"/>
      <c r="J332" s="35"/>
      <c r="K332" s="35"/>
      <c r="L332" s="36"/>
      <c r="M332" s="236"/>
      <c r="N332" s="66"/>
      <c r="O332" s="66"/>
      <c r="P332" s="66"/>
      <c r="Q332" s="66"/>
      <c r="R332" s="66"/>
      <c r="S332" s="66"/>
      <c r="T332" s="67"/>
      <c r="AT332" s="16" t="s">
        <v>171</v>
      </c>
      <c r="AU332" s="16" t="s">
        <v>95</v>
      </c>
    </row>
    <row r="333" spans="2:65" s="12" customFormat="1" ht="11.25">
      <c r="B333" s="223"/>
      <c r="C333" s="224"/>
      <c r="D333" s="225" t="s">
        <v>164</v>
      </c>
      <c r="E333" s="226" t="s">
        <v>1</v>
      </c>
      <c r="F333" s="227" t="s">
        <v>817</v>
      </c>
      <c r="G333" s="224"/>
      <c r="H333" s="228">
        <v>100</v>
      </c>
      <c r="I333" s="229"/>
      <c r="J333" s="224"/>
      <c r="K333" s="224"/>
      <c r="L333" s="230"/>
      <c r="M333" s="231"/>
      <c r="N333" s="232"/>
      <c r="O333" s="232"/>
      <c r="P333" s="232"/>
      <c r="Q333" s="232"/>
      <c r="R333" s="232"/>
      <c r="S333" s="232"/>
      <c r="T333" s="233"/>
      <c r="AT333" s="234" t="s">
        <v>164</v>
      </c>
      <c r="AU333" s="234" t="s">
        <v>95</v>
      </c>
      <c r="AV333" s="12" t="s">
        <v>95</v>
      </c>
      <c r="AW333" s="12" t="s">
        <v>40</v>
      </c>
      <c r="AX333" s="12" t="s">
        <v>23</v>
      </c>
      <c r="AY333" s="234" t="s">
        <v>156</v>
      </c>
    </row>
    <row r="334" spans="2:65" s="1" customFormat="1" ht="24" customHeight="1">
      <c r="B334" s="34"/>
      <c r="C334" s="211" t="s">
        <v>504</v>
      </c>
      <c r="D334" s="211" t="s">
        <v>158</v>
      </c>
      <c r="E334" s="212" t="s">
        <v>523</v>
      </c>
      <c r="F334" s="213" t="s">
        <v>524</v>
      </c>
      <c r="G334" s="214" t="s">
        <v>161</v>
      </c>
      <c r="H334" s="215">
        <v>1.32</v>
      </c>
      <c r="I334" s="216"/>
      <c r="J334" s="217">
        <f>ROUND(I334*H334,2)</f>
        <v>0</v>
      </c>
      <c r="K334" s="213" t="s">
        <v>169</v>
      </c>
      <c r="L334" s="36"/>
      <c r="M334" s="218" t="s">
        <v>1</v>
      </c>
      <c r="N334" s="219" t="s">
        <v>52</v>
      </c>
      <c r="O334" s="66"/>
      <c r="P334" s="220">
        <f>O334*H334</f>
        <v>0</v>
      </c>
      <c r="Q334" s="220">
        <v>2.13408</v>
      </c>
      <c r="R334" s="220">
        <f>Q334*H334</f>
        <v>2.8169856000000002</v>
      </c>
      <c r="S334" s="220">
        <v>0</v>
      </c>
      <c r="T334" s="221">
        <f>S334*H334</f>
        <v>0</v>
      </c>
      <c r="AR334" s="222" t="s">
        <v>162</v>
      </c>
      <c r="AT334" s="222" t="s">
        <v>158</v>
      </c>
      <c r="AU334" s="222" t="s">
        <v>95</v>
      </c>
      <c r="AY334" s="16" t="s">
        <v>156</v>
      </c>
      <c r="BE334" s="109">
        <f>IF(N334="základní",J334,0)</f>
        <v>0</v>
      </c>
      <c r="BF334" s="109">
        <f>IF(N334="snížená",J334,0)</f>
        <v>0</v>
      </c>
      <c r="BG334" s="109">
        <f>IF(N334="zákl. přenesená",J334,0)</f>
        <v>0</v>
      </c>
      <c r="BH334" s="109">
        <f>IF(N334="sníž. přenesená",J334,0)</f>
        <v>0</v>
      </c>
      <c r="BI334" s="109">
        <f>IF(N334="nulová",J334,0)</f>
        <v>0</v>
      </c>
      <c r="BJ334" s="16" t="s">
        <v>23</v>
      </c>
      <c r="BK334" s="109">
        <f>ROUND(I334*H334,2)</f>
        <v>0</v>
      </c>
      <c r="BL334" s="16" t="s">
        <v>162</v>
      </c>
      <c r="BM334" s="222" t="s">
        <v>818</v>
      </c>
    </row>
    <row r="335" spans="2:65" s="1" customFormat="1" ht="19.5">
      <c r="B335" s="34"/>
      <c r="C335" s="35"/>
      <c r="D335" s="225" t="s">
        <v>171</v>
      </c>
      <c r="E335" s="35"/>
      <c r="F335" s="235" t="s">
        <v>524</v>
      </c>
      <c r="G335" s="35"/>
      <c r="H335" s="35"/>
      <c r="I335" s="123"/>
      <c r="J335" s="35"/>
      <c r="K335" s="35"/>
      <c r="L335" s="36"/>
      <c r="M335" s="236"/>
      <c r="N335" s="66"/>
      <c r="O335" s="66"/>
      <c r="P335" s="66"/>
      <c r="Q335" s="66"/>
      <c r="R335" s="66"/>
      <c r="S335" s="66"/>
      <c r="T335" s="67"/>
      <c r="AT335" s="16" t="s">
        <v>171</v>
      </c>
      <c r="AU335" s="16" t="s">
        <v>95</v>
      </c>
    </row>
    <row r="336" spans="2:65" s="12" customFormat="1" ht="11.25">
      <c r="B336" s="223"/>
      <c r="C336" s="224"/>
      <c r="D336" s="225" t="s">
        <v>164</v>
      </c>
      <c r="E336" s="226" t="s">
        <v>1</v>
      </c>
      <c r="F336" s="227" t="s">
        <v>819</v>
      </c>
      <c r="G336" s="224"/>
      <c r="H336" s="228">
        <v>1.32</v>
      </c>
      <c r="I336" s="229"/>
      <c r="J336" s="224"/>
      <c r="K336" s="224"/>
      <c r="L336" s="230"/>
      <c r="M336" s="231"/>
      <c r="N336" s="232"/>
      <c r="O336" s="232"/>
      <c r="P336" s="232"/>
      <c r="Q336" s="232"/>
      <c r="R336" s="232"/>
      <c r="S336" s="232"/>
      <c r="T336" s="233"/>
      <c r="AT336" s="234" t="s">
        <v>164</v>
      </c>
      <c r="AU336" s="234" t="s">
        <v>95</v>
      </c>
      <c r="AV336" s="12" t="s">
        <v>95</v>
      </c>
      <c r="AW336" s="12" t="s">
        <v>40</v>
      </c>
      <c r="AX336" s="12" t="s">
        <v>23</v>
      </c>
      <c r="AY336" s="234" t="s">
        <v>156</v>
      </c>
    </row>
    <row r="337" spans="2:65" s="1" customFormat="1" ht="24" customHeight="1">
      <c r="B337" s="34"/>
      <c r="C337" s="211" t="s">
        <v>510</v>
      </c>
      <c r="D337" s="211" t="s">
        <v>158</v>
      </c>
      <c r="E337" s="212" t="s">
        <v>528</v>
      </c>
      <c r="F337" s="213" t="s">
        <v>529</v>
      </c>
      <c r="G337" s="214" t="s">
        <v>193</v>
      </c>
      <c r="H337" s="215">
        <v>2.64</v>
      </c>
      <c r="I337" s="216"/>
      <c r="J337" s="217">
        <f>ROUND(I337*H337,2)</f>
        <v>0</v>
      </c>
      <c r="K337" s="213" t="s">
        <v>169</v>
      </c>
      <c r="L337" s="36"/>
      <c r="M337" s="218" t="s">
        <v>1</v>
      </c>
      <c r="N337" s="219" t="s">
        <v>52</v>
      </c>
      <c r="O337" s="66"/>
      <c r="P337" s="220">
        <f>O337*H337</f>
        <v>0</v>
      </c>
      <c r="Q337" s="220">
        <v>0</v>
      </c>
      <c r="R337" s="220">
        <f>Q337*H337</f>
        <v>0</v>
      </c>
      <c r="S337" s="220">
        <v>0</v>
      </c>
      <c r="T337" s="221">
        <f>S337*H337</f>
        <v>0</v>
      </c>
      <c r="AR337" s="222" t="s">
        <v>162</v>
      </c>
      <c r="AT337" s="222" t="s">
        <v>158</v>
      </c>
      <c r="AU337" s="222" t="s">
        <v>95</v>
      </c>
      <c r="AY337" s="16" t="s">
        <v>156</v>
      </c>
      <c r="BE337" s="109">
        <f>IF(N337="základní",J337,0)</f>
        <v>0</v>
      </c>
      <c r="BF337" s="109">
        <f>IF(N337="snížená",J337,0)</f>
        <v>0</v>
      </c>
      <c r="BG337" s="109">
        <f>IF(N337="zákl. přenesená",J337,0)</f>
        <v>0</v>
      </c>
      <c r="BH337" s="109">
        <f>IF(N337="sníž. přenesená",J337,0)</f>
        <v>0</v>
      </c>
      <c r="BI337" s="109">
        <f>IF(N337="nulová",J337,0)</f>
        <v>0</v>
      </c>
      <c r="BJ337" s="16" t="s">
        <v>23</v>
      </c>
      <c r="BK337" s="109">
        <f>ROUND(I337*H337,2)</f>
        <v>0</v>
      </c>
      <c r="BL337" s="16" t="s">
        <v>162</v>
      </c>
      <c r="BM337" s="222" t="s">
        <v>820</v>
      </c>
    </row>
    <row r="338" spans="2:65" s="1" customFormat="1" ht="19.5">
      <c r="B338" s="34"/>
      <c r="C338" s="35"/>
      <c r="D338" s="225" t="s">
        <v>171</v>
      </c>
      <c r="E338" s="35"/>
      <c r="F338" s="235" t="s">
        <v>529</v>
      </c>
      <c r="G338" s="35"/>
      <c r="H338" s="35"/>
      <c r="I338" s="123"/>
      <c r="J338" s="35"/>
      <c r="K338" s="35"/>
      <c r="L338" s="36"/>
      <c r="M338" s="236"/>
      <c r="N338" s="66"/>
      <c r="O338" s="66"/>
      <c r="P338" s="66"/>
      <c r="Q338" s="66"/>
      <c r="R338" s="66"/>
      <c r="S338" s="66"/>
      <c r="T338" s="67"/>
      <c r="AT338" s="16" t="s">
        <v>171</v>
      </c>
      <c r="AU338" s="16" t="s">
        <v>95</v>
      </c>
    </row>
    <row r="339" spans="2:65" s="12" customFormat="1" ht="11.25">
      <c r="B339" s="223"/>
      <c r="C339" s="224"/>
      <c r="D339" s="225" t="s">
        <v>164</v>
      </c>
      <c r="E339" s="226" t="s">
        <v>1</v>
      </c>
      <c r="F339" s="227" t="s">
        <v>821</v>
      </c>
      <c r="G339" s="224"/>
      <c r="H339" s="228">
        <v>2.64</v>
      </c>
      <c r="I339" s="229"/>
      <c r="J339" s="224"/>
      <c r="K339" s="224"/>
      <c r="L339" s="230"/>
      <c r="M339" s="231"/>
      <c r="N339" s="232"/>
      <c r="O339" s="232"/>
      <c r="P339" s="232"/>
      <c r="Q339" s="232"/>
      <c r="R339" s="232"/>
      <c r="S339" s="232"/>
      <c r="T339" s="233"/>
      <c r="AT339" s="234" t="s">
        <v>164</v>
      </c>
      <c r="AU339" s="234" t="s">
        <v>95</v>
      </c>
      <c r="AV339" s="12" t="s">
        <v>95</v>
      </c>
      <c r="AW339" s="12" t="s">
        <v>40</v>
      </c>
      <c r="AX339" s="12" t="s">
        <v>23</v>
      </c>
      <c r="AY339" s="234" t="s">
        <v>156</v>
      </c>
    </row>
    <row r="340" spans="2:65" s="1" customFormat="1" ht="16.5" customHeight="1">
      <c r="B340" s="34"/>
      <c r="C340" s="211" t="s">
        <v>516</v>
      </c>
      <c r="D340" s="211" t="s">
        <v>158</v>
      </c>
      <c r="E340" s="212" t="s">
        <v>540</v>
      </c>
      <c r="F340" s="213" t="s">
        <v>541</v>
      </c>
      <c r="G340" s="214" t="s">
        <v>161</v>
      </c>
      <c r="H340" s="215">
        <v>24.663</v>
      </c>
      <c r="I340" s="216"/>
      <c r="J340" s="217">
        <f>ROUND(I340*H340,2)</f>
        <v>0</v>
      </c>
      <c r="K340" s="213" t="s">
        <v>1</v>
      </c>
      <c r="L340" s="36"/>
      <c r="M340" s="218" t="s">
        <v>1</v>
      </c>
      <c r="N340" s="219" t="s">
        <v>52</v>
      </c>
      <c r="O340" s="66"/>
      <c r="P340" s="220">
        <f>O340*H340</f>
        <v>0</v>
      </c>
      <c r="Q340" s="220">
        <v>2.4142999999999999</v>
      </c>
      <c r="R340" s="220">
        <f>Q340*H340</f>
        <v>59.543880899999998</v>
      </c>
      <c r="S340" s="220">
        <v>0</v>
      </c>
      <c r="T340" s="221">
        <f>S340*H340</f>
        <v>0</v>
      </c>
      <c r="AR340" s="222" t="s">
        <v>162</v>
      </c>
      <c r="AT340" s="222" t="s">
        <v>158</v>
      </c>
      <c r="AU340" s="222" t="s">
        <v>95</v>
      </c>
      <c r="AY340" s="16" t="s">
        <v>156</v>
      </c>
      <c r="BE340" s="109">
        <f>IF(N340="základní",J340,0)</f>
        <v>0</v>
      </c>
      <c r="BF340" s="109">
        <f>IF(N340="snížená",J340,0)</f>
        <v>0</v>
      </c>
      <c r="BG340" s="109">
        <f>IF(N340="zákl. přenesená",J340,0)</f>
        <v>0</v>
      </c>
      <c r="BH340" s="109">
        <f>IF(N340="sníž. přenesená",J340,0)</f>
        <v>0</v>
      </c>
      <c r="BI340" s="109">
        <f>IF(N340="nulová",J340,0)</f>
        <v>0</v>
      </c>
      <c r="BJ340" s="16" t="s">
        <v>23</v>
      </c>
      <c r="BK340" s="109">
        <f>ROUND(I340*H340,2)</f>
        <v>0</v>
      </c>
      <c r="BL340" s="16" t="s">
        <v>162</v>
      </c>
      <c r="BM340" s="222" t="s">
        <v>822</v>
      </c>
    </row>
    <row r="341" spans="2:65" s="1" customFormat="1" ht="11.25">
      <c r="B341" s="34"/>
      <c r="C341" s="35"/>
      <c r="D341" s="225" t="s">
        <v>171</v>
      </c>
      <c r="E341" s="35"/>
      <c r="F341" s="235" t="s">
        <v>541</v>
      </c>
      <c r="G341" s="35"/>
      <c r="H341" s="35"/>
      <c r="I341" s="123"/>
      <c r="J341" s="35"/>
      <c r="K341" s="35"/>
      <c r="L341" s="36"/>
      <c r="M341" s="236"/>
      <c r="N341" s="66"/>
      <c r="O341" s="66"/>
      <c r="P341" s="66"/>
      <c r="Q341" s="66"/>
      <c r="R341" s="66"/>
      <c r="S341" s="66"/>
      <c r="T341" s="67"/>
      <c r="AT341" s="16" t="s">
        <v>171</v>
      </c>
      <c r="AU341" s="16" t="s">
        <v>95</v>
      </c>
    </row>
    <row r="342" spans="2:65" s="14" customFormat="1" ht="11.25">
      <c r="B342" s="258"/>
      <c r="C342" s="259"/>
      <c r="D342" s="225" t="s">
        <v>164</v>
      </c>
      <c r="E342" s="260" t="s">
        <v>1</v>
      </c>
      <c r="F342" s="261" t="s">
        <v>543</v>
      </c>
      <c r="G342" s="259"/>
      <c r="H342" s="260" t="s">
        <v>1</v>
      </c>
      <c r="I342" s="262"/>
      <c r="J342" s="259"/>
      <c r="K342" s="259"/>
      <c r="L342" s="263"/>
      <c r="M342" s="264"/>
      <c r="N342" s="265"/>
      <c r="O342" s="265"/>
      <c r="P342" s="265"/>
      <c r="Q342" s="265"/>
      <c r="R342" s="265"/>
      <c r="S342" s="265"/>
      <c r="T342" s="266"/>
      <c r="AT342" s="267" t="s">
        <v>164</v>
      </c>
      <c r="AU342" s="267" t="s">
        <v>95</v>
      </c>
      <c r="AV342" s="14" t="s">
        <v>23</v>
      </c>
      <c r="AW342" s="14" t="s">
        <v>40</v>
      </c>
      <c r="AX342" s="14" t="s">
        <v>87</v>
      </c>
      <c r="AY342" s="267" t="s">
        <v>156</v>
      </c>
    </row>
    <row r="343" spans="2:65" s="12" customFormat="1" ht="22.5">
      <c r="B343" s="223"/>
      <c r="C343" s="224"/>
      <c r="D343" s="225" t="s">
        <v>164</v>
      </c>
      <c r="E343" s="226" t="s">
        <v>1</v>
      </c>
      <c r="F343" s="227" t="s">
        <v>823</v>
      </c>
      <c r="G343" s="224"/>
      <c r="H343" s="228">
        <v>24.663</v>
      </c>
      <c r="I343" s="229"/>
      <c r="J343" s="224"/>
      <c r="K343" s="224"/>
      <c r="L343" s="230"/>
      <c r="M343" s="231"/>
      <c r="N343" s="232"/>
      <c r="O343" s="232"/>
      <c r="P343" s="232"/>
      <c r="Q343" s="232"/>
      <c r="R343" s="232"/>
      <c r="S343" s="232"/>
      <c r="T343" s="233"/>
      <c r="AT343" s="234" t="s">
        <v>164</v>
      </c>
      <c r="AU343" s="234" t="s">
        <v>95</v>
      </c>
      <c r="AV343" s="12" t="s">
        <v>95</v>
      </c>
      <c r="AW343" s="12" t="s">
        <v>40</v>
      </c>
      <c r="AX343" s="12" t="s">
        <v>23</v>
      </c>
      <c r="AY343" s="234" t="s">
        <v>156</v>
      </c>
    </row>
    <row r="344" spans="2:65" s="1" customFormat="1" ht="24" customHeight="1">
      <c r="B344" s="34"/>
      <c r="C344" s="211" t="s">
        <v>522</v>
      </c>
      <c r="D344" s="211" t="s">
        <v>158</v>
      </c>
      <c r="E344" s="212" t="s">
        <v>533</v>
      </c>
      <c r="F344" s="213" t="s">
        <v>534</v>
      </c>
      <c r="G344" s="214" t="s">
        <v>161</v>
      </c>
      <c r="H344" s="215">
        <v>73.137</v>
      </c>
      <c r="I344" s="216"/>
      <c r="J344" s="217">
        <f>ROUND(I344*H344,2)</f>
        <v>0</v>
      </c>
      <c r="K344" s="213" t="s">
        <v>169</v>
      </c>
      <c r="L344" s="36"/>
      <c r="M344" s="218" t="s">
        <v>1</v>
      </c>
      <c r="N344" s="219" t="s">
        <v>52</v>
      </c>
      <c r="O344" s="66"/>
      <c r="P344" s="220">
        <f>O344*H344</f>
        <v>0</v>
      </c>
      <c r="Q344" s="220">
        <v>2.4142999999999999</v>
      </c>
      <c r="R344" s="220">
        <f>Q344*H344</f>
        <v>176.57465909999999</v>
      </c>
      <c r="S344" s="220">
        <v>0</v>
      </c>
      <c r="T344" s="221">
        <f>S344*H344</f>
        <v>0</v>
      </c>
      <c r="AR344" s="222" t="s">
        <v>162</v>
      </c>
      <c r="AT344" s="222" t="s">
        <v>158</v>
      </c>
      <c r="AU344" s="222" t="s">
        <v>95</v>
      </c>
      <c r="AY344" s="16" t="s">
        <v>156</v>
      </c>
      <c r="BE344" s="109">
        <f>IF(N344="základní",J344,0)</f>
        <v>0</v>
      </c>
      <c r="BF344" s="109">
        <f>IF(N344="snížená",J344,0)</f>
        <v>0</v>
      </c>
      <c r="BG344" s="109">
        <f>IF(N344="zákl. přenesená",J344,0)</f>
        <v>0</v>
      </c>
      <c r="BH344" s="109">
        <f>IF(N344="sníž. přenesená",J344,0)</f>
        <v>0</v>
      </c>
      <c r="BI344" s="109">
        <f>IF(N344="nulová",J344,0)</f>
        <v>0</v>
      </c>
      <c r="BJ344" s="16" t="s">
        <v>23</v>
      </c>
      <c r="BK344" s="109">
        <f>ROUND(I344*H344,2)</f>
        <v>0</v>
      </c>
      <c r="BL344" s="16" t="s">
        <v>162</v>
      </c>
      <c r="BM344" s="222" t="s">
        <v>824</v>
      </c>
    </row>
    <row r="345" spans="2:65" s="1" customFormat="1" ht="19.5">
      <c r="B345" s="34"/>
      <c r="C345" s="35"/>
      <c r="D345" s="225" t="s">
        <v>171</v>
      </c>
      <c r="E345" s="35"/>
      <c r="F345" s="235" t="s">
        <v>536</v>
      </c>
      <c r="G345" s="35"/>
      <c r="H345" s="35"/>
      <c r="I345" s="123"/>
      <c r="J345" s="35"/>
      <c r="K345" s="35"/>
      <c r="L345" s="36"/>
      <c r="M345" s="236"/>
      <c r="N345" s="66"/>
      <c r="O345" s="66"/>
      <c r="P345" s="66"/>
      <c r="Q345" s="66"/>
      <c r="R345" s="66"/>
      <c r="S345" s="66"/>
      <c r="T345" s="67"/>
      <c r="AT345" s="16" t="s">
        <v>171</v>
      </c>
      <c r="AU345" s="16" t="s">
        <v>95</v>
      </c>
    </row>
    <row r="346" spans="2:65" s="12" customFormat="1" ht="11.25">
      <c r="B346" s="223"/>
      <c r="C346" s="224"/>
      <c r="D346" s="225" t="s">
        <v>164</v>
      </c>
      <c r="E346" s="226" t="s">
        <v>1</v>
      </c>
      <c r="F346" s="227" t="s">
        <v>825</v>
      </c>
      <c r="G346" s="224"/>
      <c r="H346" s="228">
        <v>97.8</v>
      </c>
      <c r="I346" s="229"/>
      <c r="J346" s="224"/>
      <c r="K346" s="224"/>
      <c r="L346" s="230"/>
      <c r="M346" s="231"/>
      <c r="N346" s="232"/>
      <c r="O346" s="232"/>
      <c r="P346" s="232"/>
      <c r="Q346" s="232"/>
      <c r="R346" s="232"/>
      <c r="S346" s="232"/>
      <c r="T346" s="233"/>
      <c r="AT346" s="234" t="s">
        <v>164</v>
      </c>
      <c r="AU346" s="234" t="s">
        <v>95</v>
      </c>
      <c r="AV346" s="12" t="s">
        <v>95</v>
      </c>
      <c r="AW346" s="12" t="s">
        <v>40</v>
      </c>
      <c r="AX346" s="12" t="s">
        <v>87</v>
      </c>
      <c r="AY346" s="234" t="s">
        <v>156</v>
      </c>
    </row>
    <row r="347" spans="2:65" s="12" customFormat="1" ht="22.5">
      <c r="B347" s="223"/>
      <c r="C347" s="224"/>
      <c r="D347" s="225" t="s">
        <v>164</v>
      </c>
      <c r="E347" s="226" t="s">
        <v>1</v>
      </c>
      <c r="F347" s="227" t="s">
        <v>826</v>
      </c>
      <c r="G347" s="224"/>
      <c r="H347" s="228">
        <v>-24.663</v>
      </c>
      <c r="I347" s="229"/>
      <c r="J347" s="224"/>
      <c r="K347" s="224"/>
      <c r="L347" s="230"/>
      <c r="M347" s="231"/>
      <c r="N347" s="232"/>
      <c r="O347" s="232"/>
      <c r="P347" s="232"/>
      <c r="Q347" s="232"/>
      <c r="R347" s="232"/>
      <c r="S347" s="232"/>
      <c r="T347" s="233"/>
      <c r="AT347" s="234" t="s">
        <v>164</v>
      </c>
      <c r="AU347" s="234" t="s">
        <v>95</v>
      </c>
      <c r="AV347" s="12" t="s">
        <v>95</v>
      </c>
      <c r="AW347" s="12" t="s">
        <v>40</v>
      </c>
      <c r="AX347" s="12" t="s">
        <v>87</v>
      </c>
      <c r="AY347" s="234" t="s">
        <v>156</v>
      </c>
    </row>
    <row r="348" spans="2:65" s="13" customFormat="1" ht="11.25">
      <c r="B348" s="237"/>
      <c r="C348" s="238"/>
      <c r="D348" s="225" t="s">
        <v>164</v>
      </c>
      <c r="E348" s="239" t="s">
        <v>1</v>
      </c>
      <c r="F348" s="240" t="s">
        <v>260</v>
      </c>
      <c r="G348" s="238"/>
      <c r="H348" s="241">
        <v>73.137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AT348" s="247" t="s">
        <v>164</v>
      </c>
      <c r="AU348" s="247" t="s">
        <v>95</v>
      </c>
      <c r="AV348" s="13" t="s">
        <v>162</v>
      </c>
      <c r="AW348" s="13" t="s">
        <v>40</v>
      </c>
      <c r="AX348" s="13" t="s">
        <v>23</v>
      </c>
      <c r="AY348" s="247" t="s">
        <v>156</v>
      </c>
    </row>
    <row r="349" spans="2:65" s="1" customFormat="1" ht="16.5" customHeight="1">
      <c r="B349" s="34"/>
      <c r="C349" s="211" t="s">
        <v>527</v>
      </c>
      <c r="D349" s="211" t="s">
        <v>158</v>
      </c>
      <c r="E349" s="212" t="s">
        <v>546</v>
      </c>
      <c r="F349" s="213" t="s">
        <v>547</v>
      </c>
      <c r="G349" s="214" t="s">
        <v>193</v>
      </c>
      <c r="H349" s="215">
        <v>244.5</v>
      </c>
      <c r="I349" s="216"/>
      <c r="J349" s="217">
        <f>ROUND(I349*H349,2)</f>
        <v>0</v>
      </c>
      <c r="K349" s="213" t="s">
        <v>169</v>
      </c>
      <c r="L349" s="36"/>
      <c r="M349" s="218" t="s">
        <v>1</v>
      </c>
      <c r="N349" s="219" t="s">
        <v>52</v>
      </c>
      <c r="O349" s="66"/>
      <c r="P349" s="220">
        <f>O349*H349</f>
        <v>0</v>
      </c>
      <c r="Q349" s="220">
        <v>0</v>
      </c>
      <c r="R349" s="220">
        <f>Q349*H349</f>
        <v>0</v>
      </c>
      <c r="S349" s="220">
        <v>0</v>
      </c>
      <c r="T349" s="221">
        <f>S349*H349</f>
        <v>0</v>
      </c>
      <c r="AR349" s="222" t="s">
        <v>162</v>
      </c>
      <c r="AT349" s="222" t="s">
        <v>158</v>
      </c>
      <c r="AU349" s="222" t="s">
        <v>95</v>
      </c>
      <c r="AY349" s="16" t="s">
        <v>156</v>
      </c>
      <c r="BE349" s="109">
        <f>IF(N349="základní",J349,0)</f>
        <v>0</v>
      </c>
      <c r="BF349" s="109">
        <f>IF(N349="snížená",J349,0)</f>
        <v>0</v>
      </c>
      <c r="BG349" s="109">
        <f>IF(N349="zákl. přenesená",J349,0)</f>
        <v>0</v>
      </c>
      <c r="BH349" s="109">
        <f>IF(N349="sníž. přenesená",J349,0)</f>
        <v>0</v>
      </c>
      <c r="BI349" s="109">
        <f>IF(N349="nulová",J349,0)</f>
        <v>0</v>
      </c>
      <c r="BJ349" s="16" t="s">
        <v>23</v>
      </c>
      <c r="BK349" s="109">
        <f>ROUND(I349*H349,2)</f>
        <v>0</v>
      </c>
      <c r="BL349" s="16" t="s">
        <v>162</v>
      </c>
      <c r="BM349" s="222" t="s">
        <v>827</v>
      </c>
    </row>
    <row r="350" spans="2:65" s="1" customFormat="1" ht="19.5">
      <c r="B350" s="34"/>
      <c r="C350" s="35"/>
      <c r="D350" s="225" t="s">
        <v>171</v>
      </c>
      <c r="E350" s="35"/>
      <c r="F350" s="235" t="s">
        <v>549</v>
      </c>
      <c r="G350" s="35"/>
      <c r="H350" s="35"/>
      <c r="I350" s="123"/>
      <c r="J350" s="35"/>
      <c r="K350" s="35"/>
      <c r="L350" s="36"/>
      <c r="M350" s="236"/>
      <c r="N350" s="66"/>
      <c r="O350" s="66"/>
      <c r="P350" s="66"/>
      <c r="Q350" s="66"/>
      <c r="R350" s="66"/>
      <c r="S350" s="66"/>
      <c r="T350" s="67"/>
      <c r="AT350" s="16" t="s">
        <v>171</v>
      </c>
      <c r="AU350" s="16" t="s">
        <v>95</v>
      </c>
    </row>
    <row r="351" spans="2:65" s="12" customFormat="1" ht="11.25">
      <c r="B351" s="223"/>
      <c r="C351" s="224"/>
      <c r="D351" s="225" t="s">
        <v>164</v>
      </c>
      <c r="E351" s="226" t="s">
        <v>1</v>
      </c>
      <c r="F351" s="227" t="s">
        <v>828</v>
      </c>
      <c r="G351" s="224"/>
      <c r="H351" s="228">
        <v>244.5</v>
      </c>
      <c r="I351" s="229"/>
      <c r="J351" s="224"/>
      <c r="K351" s="224"/>
      <c r="L351" s="230"/>
      <c r="M351" s="231"/>
      <c r="N351" s="232"/>
      <c r="O351" s="232"/>
      <c r="P351" s="232"/>
      <c r="Q351" s="232"/>
      <c r="R351" s="232"/>
      <c r="S351" s="232"/>
      <c r="T351" s="233"/>
      <c r="AT351" s="234" t="s">
        <v>164</v>
      </c>
      <c r="AU351" s="234" t="s">
        <v>95</v>
      </c>
      <c r="AV351" s="12" t="s">
        <v>95</v>
      </c>
      <c r="AW351" s="12" t="s">
        <v>40</v>
      </c>
      <c r="AX351" s="12" t="s">
        <v>23</v>
      </c>
      <c r="AY351" s="234" t="s">
        <v>156</v>
      </c>
    </row>
    <row r="352" spans="2:65" s="1" customFormat="1" ht="16.5" customHeight="1">
      <c r="B352" s="34"/>
      <c r="C352" s="211" t="s">
        <v>532</v>
      </c>
      <c r="D352" s="211" t="s">
        <v>158</v>
      </c>
      <c r="E352" s="212" t="s">
        <v>829</v>
      </c>
      <c r="F352" s="213" t="s">
        <v>830</v>
      </c>
      <c r="G352" s="214" t="s">
        <v>161</v>
      </c>
      <c r="H352" s="215">
        <v>1.125</v>
      </c>
      <c r="I352" s="216"/>
      <c r="J352" s="217">
        <f>ROUND(I352*H352,2)</f>
        <v>0</v>
      </c>
      <c r="K352" s="213" t="s">
        <v>169</v>
      </c>
      <c r="L352" s="36"/>
      <c r="M352" s="218" t="s">
        <v>1</v>
      </c>
      <c r="N352" s="219" t="s">
        <v>52</v>
      </c>
      <c r="O352" s="66"/>
      <c r="P352" s="220">
        <f>O352*H352</f>
        <v>0</v>
      </c>
      <c r="Q352" s="220">
        <v>2.4327899999999998</v>
      </c>
      <c r="R352" s="220">
        <f>Q352*H352</f>
        <v>2.7368887499999999</v>
      </c>
      <c r="S352" s="220">
        <v>0</v>
      </c>
      <c r="T352" s="221">
        <f>S352*H352</f>
        <v>0</v>
      </c>
      <c r="AR352" s="222" t="s">
        <v>162</v>
      </c>
      <c r="AT352" s="222" t="s">
        <v>158</v>
      </c>
      <c r="AU352" s="222" t="s">
        <v>95</v>
      </c>
      <c r="AY352" s="16" t="s">
        <v>156</v>
      </c>
      <c r="BE352" s="109">
        <f>IF(N352="základní",J352,0)</f>
        <v>0</v>
      </c>
      <c r="BF352" s="109">
        <f>IF(N352="snížená",J352,0)</f>
        <v>0</v>
      </c>
      <c r="BG352" s="109">
        <f>IF(N352="zákl. přenesená",J352,0)</f>
        <v>0</v>
      </c>
      <c r="BH352" s="109">
        <f>IF(N352="sníž. přenesená",J352,0)</f>
        <v>0</v>
      </c>
      <c r="BI352" s="109">
        <f>IF(N352="nulová",J352,0)</f>
        <v>0</v>
      </c>
      <c r="BJ352" s="16" t="s">
        <v>23</v>
      </c>
      <c r="BK352" s="109">
        <f>ROUND(I352*H352,2)</f>
        <v>0</v>
      </c>
      <c r="BL352" s="16" t="s">
        <v>162</v>
      </c>
      <c r="BM352" s="222" t="s">
        <v>831</v>
      </c>
    </row>
    <row r="353" spans="2:65" s="1" customFormat="1" ht="11.25">
      <c r="B353" s="34"/>
      <c r="C353" s="35"/>
      <c r="D353" s="225" t="s">
        <v>171</v>
      </c>
      <c r="E353" s="35"/>
      <c r="F353" s="235" t="s">
        <v>832</v>
      </c>
      <c r="G353" s="35"/>
      <c r="H353" s="35"/>
      <c r="I353" s="123"/>
      <c r="J353" s="35"/>
      <c r="K353" s="35"/>
      <c r="L353" s="36"/>
      <c r="M353" s="236"/>
      <c r="N353" s="66"/>
      <c r="O353" s="66"/>
      <c r="P353" s="66"/>
      <c r="Q353" s="66"/>
      <c r="R353" s="66"/>
      <c r="S353" s="66"/>
      <c r="T353" s="67"/>
      <c r="AT353" s="16" t="s">
        <v>171</v>
      </c>
      <c r="AU353" s="16" t="s">
        <v>95</v>
      </c>
    </row>
    <row r="354" spans="2:65" s="12" customFormat="1" ht="11.25">
      <c r="B354" s="223"/>
      <c r="C354" s="224"/>
      <c r="D354" s="225" t="s">
        <v>164</v>
      </c>
      <c r="E354" s="226" t="s">
        <v>1</v>
      </c>
      <c r="F354" s="227" t="s">
        <v>833</v>
      </c>
      <c r="G354" s="224"/>
      <c r="H354" s="228">
        <v>1.125</v>
      </c>
      <c r="I354" s="229"/>
      <c r="J354" s="224"/>
      <c r="K354" s="224"/>
      <c r="L354" s="230"/>
      <c r="M354" s="231"/>
      <c r="N354" s="232"/>
      <c r="O354" s="232"/>
      <c r="P354" s="232"/>
      <c r="Q354" s="232"/>
      <c r="R354" s="232"/>
      <c r="S354" s="232"/>
      <c r="T354" s="233"/>
      <c r="AT354" s="234" t="s">
        <v>164</v>
      </c>
      <c r="AU354" s="234" t="s">
        <v>95</v>
      </c>
      <c r="AV354" s="12" t="s">
        <v>95</v>
      </c>
      <c r="AW354" s="12" t="s">
        <v>40</v>
      </c>
      <c r="AX354" s="12" t="s">
        <v>23</v>
      </c>
      <c r="AY354" s="234" t="s">
        <v>156</v>
      </c>
    </row>
    <row r="355" spans="2:65" s="11" customFormat="1" ht="22.9" customHeight="1">
      <c r="B355" s="195"/>
      <c r="C355" s="196"/>
      <c r="D355" s="197" t="s">
        <v>86</v>
      </c>
      <c r="E355" s="209" t="s">
        <v>184</v>
      </c>
      <c r="F355" s="209" t="s">
        <v>551</v>
      </c>
      <c r="G355" s="196"/>
      <c r="H355" s="196"/>
      <c r="I355" s="199"/>
      <c r="J355" s="210">
        <f>BK355</f>
        <v>0</v>
      </c>
      <c r="K355" s="196"/>
      <c r="L355" s="201"/>
      <c r="M355" s="202"/>
      <c r="N355" s="203"/>
      <c r="O355" s="203"/>
      <c r="P355" s="204">
        <f>SUM(P356:P358)</f>
        <v>0</v>
      </c>
      <c r="Q355" s="203"/>
      <c r="R355" s="204">
        <f>SUM(R356:R358)</f>
        <v>3.0300000000000002</v>
      </c>
      <c r="S355" s="203"/>
      <c r="T355" s="205">
        <f>SUM(T356:T358)</f>
        <v>0</v>
      </c>
      <c r="AR355" s="206" t="s">
        <v>23</v>
      </c>
      <c r="AT355" s="207" t="s">
        <v>86</v>
      </c>
      <c r="AU355" s="207" t="s">
        <v>23</v>
      </c>
      <c r="AY355" s="206" t="s">
        <v>156</v>
      </c>
      <c r="BK355" s="208">
        <f>SUM(BK356:BK358)</f>
        <v>0</v>
      </c>
    </row>
    <row r="356" spans="2:65" s="1" customFormat="1" ht="24" customHeight="1">
      <c r="B356" s="34"/>
      <c r="C356" s="211" t="s">
        <v>539</v>
      </c>
      <c r="D356" s="211" t="s">
        <v>158</v>
      </c>
      <c r="E356" s="212" t="s">
        <v>553</v>
      </c>
      <c r="F356" s="213" t="s">
        <v>554</v>
      </c>
      <c r="G356" s="214" t="s">
        <v>193</v>
      </c>
      <c r="H356" s="215">
        <v>30</v>
      </c>
      <c r="I356" s="216"/>
      <c r="J356" s="217">
        <f>ROUND(I356*H356,2)</f>
        <v>0</v>
      </c>
      <c r="K356" s="213" t="s">
        <v>169</v>
      </c>
      <c r="L356" s="36"/>
      <c r="M356" s="218" t="s">
        <v>1</v>
      </c>
      <c r="N356" s="219" t="s">
        <v>52</v>
      </c>
      <c r="O356" s="66"/>
      <c r="P356" s="220">
        <f>O356*H356</f>
        <v>0</v>
      </c>
      <c r="Q356" s="220">
        <v>0.10100000000000001</v>
      </c>
      <c r="R356" s="220">
        <f>Q356*H356</f>
        <v>3.0300000000000002</v>
      </c>
      <c r="S356" s="220">
        <v>0</v>
      </c>
      <c r="T356" s="221">
        <f>S356*H356</f>
        <v>0</v>
      </c>
      <c r="AR356" s="222" t="s">
        <v>162</v>
      </c>
      <c r="AT356" s="222" t="s">
        <v>158</v>
      </c>
      <c r="AU356" s="222" t="s">
        <v>95</v>
      </c>
      <c r="AY356" s="16" t="s">
        <v>156</v>
      </c>
      <c r="BE356" s="109">
        <f>IF(N356="základní",J356,0)</f>
        <v>0</v>
      </c>
      <c r="BF356" s="109">
        <f>IF(N356="snížená",J356,0)</f>
        <v>0</v>
      </c>
      <c r="BG356" s="109">
        <f>IF(N356="zákl. přenesená",J356,0)</f>
        <v>0</v>
      </c>
      <c r="BH356" s="109">
        <f>IF(N356="sníž. přenesená",J356,0)</f>
        <v>0</v>
      </c>
      <c r="BI356" s="109">
        <f>IF(N356="nulová",J356,0)</f>
        <v>0</v>
      </c>
      <c r="BJ356" s="16" t="s">
        <v>23</v>
      </c>
      <c r="BK356" s="109">
        <f>ROUND(I356*H356,2)</f>
        <v>0</v>
      </c>
      <c r="BL356" s="16" t="s">
        <v>162</v>
      </c>
      <c r="BM356" s="222" t="s">
        <v>834</v>
      </c>
    </row>
    <row r="357" spans="2:65" s="1" customFormat="1" ht="48.75">
      <c r="B357" s="34"/>
      <c r="C357" s="35"/>
      <c r="D357" s="225" t="s">
        <v>171</v>
      </c>
      <c r="E357" s="35"/>
      <c r="F357" s="235" t="s">
        <v>556</v>
      </c>
      <c r="G357" s="35"/>
      <c r="H357" s="35"/>
      <c r="I357" s="123"/>
      <c r="J357" s="35"/>
      <c r="K357" s="35"/>
      <c r="L357" s="36"/>
      <c r="M357" s="236"/>
      <c r="N357" s="66"/>
      <c r="O357" s="66"/>
      <c r="P357" s="66"/>
      <c r="Q357" s="66"/>
      <c r="R357" s="66"/>
      <c r="S357" s="66"/>
      <c r="T357" s="67"/>
      <c r="AT357" s="16" t="s">
        <v>171</v>
      </c>
      <c r="AU357" s="16" t="s">
        <v>95</v>
      </c>
    </row>
    <row r="358" spans="2:65" s="12" customFormat="1" ht="11.25">
      <c r="B358" s="223"/>
      <c r="C358" s="224"/>
      <c r="D358" s="225" t="s">
        <v>164</v>
      </c>
      <c r="E358" s="226" t="s">
        <v>1</v>
      </c>
      <c r="F358" s="227" t="s">
        <v>684</v>
      </c>
      <c r="G358" s="224"/>
      <c r="H358" s="228">
        <v>30</v>
      </c>
      <c r="I358" s="229"/>
      <c r="J358" s="224"/>
      <c r="K358" s="224"/>
      <c r="L358" s="230"/>
      <c r="M358" s="231"/>
      <c r="N358" s="232"/>
      <c r="O358" s="232"/>
      <c r="P358" s="232"/>
      <c r="Q358" s="232"/>
      <c r="R358" s="232"/>
      <c r="S358" s="232"/>
      <c r="T358" s="233"/>
      <c r="AT358" s="234" t="s">
        <v>164</v>
      </c>
      <c r="AU358" s="234" t="s">
        <v>95</v>
      </c>
      <c r="AV358" s="12" t="s">
        <v>95</v>
      </c>
      <c r="AW358" s="12" t="s">
        <v>40</v>
      </c>
      <c r="AX358" s="12" t="s">
        <v>23</v>
      </c>
      <c r="AY358" s="234" t="s">
        <v>156</v>
      </c>
    </row>
    <row r="359" spans="2:65" s="11" customFormat="1" ht="22.9" customHeight="1">
      <c r="B359" s="195"/>
      <c r="C359" s="196"/>
      <c r="D359" s="197" t="s">
        <v>86</v>
      </c>
      <c r="E359" s="209" t="s">
        <v>203</v>
      </c>
      <c r="F359" s="209" t="s">
        <v>557</v>
      </c>
      <c r="G359" s="196"/>
      <c r="H359" s="196"/>
      <c r="I359" s="199"/>
      <c r="J359" s="210">
        <f>BK359</f>
        <v>0</v>
      </c>
      <c r="K359" s="196"/>
      <c r="L359" s="201"/>
      <c r="M359" s="202"/>
      <c r="N359" s="203"/>
      <c r="O359" s="203"/>
      <c r="P359" s="204">
        <f>SUM(P360:P375)</f>
        <v>0</v>
      </c>
      <c r="Q359" s="203"/>
      <c r="R359" s="204">
        <f>SUM(R360:R375)</f>
        <v>6.2689999999999996E-2</v>
      </c>
      <c r="S359" s="203"/>
      <c r="T359" s="205">
        <f>SUM(T360:T375)</f>
        <v>0</v>
      </c>
      <c r="AR359" s="206" t="s">
        <v>23</v>
      </c>
      <c r="AT359" s="207" t="s">
        <v>86</v>
      </c>
      <c r="AU359" s="207" t="s">
        <v>23</v>
      </c>
      <c r="AY359" s="206" t="s">
        <v>156</v>
      </c>
      <c r="BK359" s="208">
        <f>SUM(BK360:BK375)</f>
        <v>0</v>
      </c>
    </row>
    <row r="360" spans="2:65" s="1" customFormat="1" ht="24" customHeight="1">
      <c r="B360" s="34"/>
      <c r="C360" s="211" t="s">
        <v>545</v>
      </c>
      <c r="D360" s="211" t="s">
        <v>158</v>
      </c>
      <c r="E360" s="212" t="s">
        <v>559</v>
      </c>
      <c r="F360" s="213" t="s">
        <v>560</v>
      </c>
      <c r="G360" s="214" t="s">
        <v>229</v>
      </c>
      <c r="H360" s="215">
        <v>10</v>
      </c>
      <c r="I360" s="216"/>
      <c r="J360" s="217">
        <f>ROUND(I360*H360,2)</f>
        <v>0</v>
      </c>
      <c r="K360" s="213" t="s">
        <v>169</v>
      </c>
      <c r="L360" s="36"/>
      <c r="M360" s="218" t="s">
        <v>1</v>
      </c>
      <c r="N360" s="219" t="s">
        <v>52</v>
      </c>
      <c r="O360" s="66"/>
      <c r="P360" s="220">
        <f>O360*H360</f>
        <v>0</v>
      </c>
      <c r="Q360" s="220">
        <v>2.6800000000000001E-3</v>
      </c>
      <c r="R360" s="220">
        <f>Q360*H360</f>
        <v>2.6800000000000001E-2</v>
      </c>
      <c r="S360" s="220">
        <v>0</v>
      </c>
      <c r="T360" s="221">
        <f>S360*H360</f>
        <v>0</v>
      </c>
      <c r="AR360" s="222" t="s">
        <v>162</v>
      </c>
      <c r="AT360" s="222" t="s">
        <v>158</v>
      </c>
      <c r="AU360" s="222" t="s">
        <v>95</v>
      </c>
      <c r="AY360" s="16" t="s">
        <v>156</v>
      </c>
      <c r="BE360" s="109">
        <f>IF(N360="základní",J360,0)</f>
        <v>0</v>
      </c>
      <c r="BF360" s="109">
        <f>IF(N360="snížená",J360,0)</f>
        <v>0</v>
      </c>
      <c r="BG360" s="109">
        <f>IF(N360="zákl. přenesená",J360,0)</f>
        <v>0</v>
      </c>
      <c r="BH360" s="109">
        <f>IF(N360="sníž. přenesená",J360,0)</f>
        <v>0</v>
      </c>
      <c r="BI360" s="109">
        <f>IF(N360="nulová",J360,0)</f>
        <v>0</v>
      </c>
      <c r="BJ360" s="16" t="s">
        <v>23</v>
      </c>
      <c r="BK360" s="109">
        <f>ROUND(I360*H360,2)</f>
        <v>0</v>
      </c>
      <c r="BL360" s="16" t="s">
        <v>162</v>
      </c>
      <c r="BM360" s="222" t="s">
        <v>835</v>
      </c>
    </row>
    <row r="361" spans="2:65" s="1" customFormat="1" ht="19.5">
      <c r="B361" s="34"/>
      <c r="C361" s="35"/>
      <c r="D361" s="225" t="s">
        <v>171</v>
      </c>
      <c r="E361" s="35"/>
      <c r="F361" s="235" t="s">
        <v>562</v>
      </c>
      <c r="G361" s="35"/>
      <c r="H361" s="35"/>
      <c r="I361" s="123"/>
      <c r="J361" s="35"/>
      <c r="K361" s="35"/>
      <c r="L361" s="36"/>
      <c r="M361" s="236"/>
      <c r="N361" s="66"/>
      <c r="O361" s="66"/>
      <c r="P361" s="66"/>
      <c r="Q361" s="66"/>
      <c r="R361" s="66"/>
      <c r="S361" s="66"/>
      <c r="T361" s="67"/>
      <c r="AT361" s="16" t="s">
        <v>171</v>
      </c>
      <c r="AU361" s="16" t="s">
        <v>95</v>
      </c>
    </row>
    <row r="362" spans="2:65" s="12" customFormat="1" ht="11.25">
      <c r="B362" s="223"/>
      <c r="C362" s="224"/>
      <c r="D362" s="225" t="s">
        <v>164</v>
      </c>
      <c r="E362" s="226" t="s">
        <v>1</v>
      </c>
      <c r="F362" s="227" t="s">
        <v>836</v>
      </c>
      <c r="G362" s="224"/>
      <c r="H362" s="228">
        <v>4</v>
      </c>
      <c r="I362" s="229"/>
      <c r="J362" s="224"/>
      <c r="K362" s="224"/>
      <c r="L362" s="230"/>
      <c r="M362" s="231"/>
      <c r="N362" s="232"/>
      <c r="O362" s="232"/>
      <c r="P362" s="232"/>
      <c r="Q362" s="232"/>
      <c r="R362" s="232"/>
      <c r="S362" s="232"/>
      <c r="T362" s="233"/>
      <c r="AT362" s="234" t="s">
        <v>164</v>
      </c>
      <c r="AU362" s="234" t="s">
        <v>95</v>
      </c>
      <c r="AV362" s="12" t="s">
        <v>95</v>
      </c>
      <c r="AW362" s="12" t="s">
        <v>40</v>
      </c>
      <c r="AX362" s="12" t="s">
        <v>87</v>
      </c>
      <c r="AY362" s="234" t="s">
        <v>156</v>
      </c>
    </row>
    <row r="363" spans="2:65" s="12" customFormat="1" ht="11.25">
      <c r="B363" s="223"/>
      <c r="C363" s="224"/>
      <c r="D363" s="225" t="s">
        <v>164</v>
      </c>
      <c r="E363" s="226" t="s">
        <v>1</v>
      </c>
      <c r="F363" s="227" t="s">
        <v>837</v>
      </c>
      <c r="G363" s="224"/>
      <c r="H363" s="228">
        <v>6</v>
      </c>
      <c r="I363" s="229"/>
      <c r="J363" s="224"/>
      <c r="K363" s="224"/>
      <c r="L363" s="230"/>
      <c r="M363" s="231"/>
      <c r="N363" s="232"/>
      <c r="O363" s="232"/>
      <c r="P363" s="232"/>
      <c r="Q363" s="232"/>
      <c r="R363" s="232"/>
      <c r="S363" s="232"/>
      <c r="T363" s="233"/>
      <c r="AT363" s="234" t="s">
        <v>164</v>
      </c>
      <c r="AU363" s="234" t="s">
        <v>95</v>
      </c>
      <c r="AV363" s="12" t="s">
        <v>95</v>
      </c>
      <c r="AW363" s="12" t="s">
        <v>40</v>
      </c>
      <c r="AX363" s="12" t="s">
        <v>87</v>
      </c>
      <c r="AY363" s="234" t="s">
        <v>156</v>
      </c>
    </row>
    <row r="364" spans="2:65" s="13" customFormat="1" ht="11.25">
      <c r="B364" s="237"/>
      <c r="C364" s="238"/>
      <c r="D364" s="225" t="s">
        <v>164</v>
      </c>
      <c r="E364" s="239" t="s">
        <v>1</v>
      </c>
      <c r="F364" s="240" t="s">
        <v>260</v>
      </c>
      <c r="G364" s="238"/>
      <c r="H364" s="241">
        <v>10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AT364" s="247" t="s">
        <v>164</v>
      </c>
      <c r="AU364" s="247" t="s">
        <v>95</v>
      </c>
      <c r="AV364" s="13" t="s">
        <v>162</v>
      </c>
      <c r="AW364" s="13" t="s">
        <v>40</v>
      </c>
      <c r="AX364" s="13" t="s">
        <v>23</v>
      </c>
      <c r="AY364" s="247" t="s">
        <v>156</v>
      </c>
    </row>
    <row r="365" spans="2:65" s="1" customFormat="1" ht="24" customHeight="1">
      <c r="B365" s="34"/>
      <c r="C365" s="211" t="s">
        <v>552</v>
      </c>
      <c r="D365" s="211" t="s">
        <v>158</v>
      </c>
      <c r="E365" s="212" t="s">
        <v>565</v>
      </c>
      <c r="F365" s="213" t="s">
        <v>566</v>
      </c>
      <c r="G365" s="214" t="s">
        <v>168</v>
      </c>
      <c r="H365" s="215">
        <v>31</v>
      </c>
      <c r="I365" s="216"/>
      <c r="J365" s="217">
        <f>ROUND(I365*H365,2)</f>
        <v>0</v>
      </c>
      <c r="K365" s="213" t="s">
        <v>169</v>
      </c>
      <c r="L365" s="36"/>
      <c r="M365" s="218" t="s">
        <v>1</v>
      </c>
      <c r="N365" s="219" t="s">
        <v>52</v>
      </c>
      <c r="O365" s="66"/>
      <c r="P365" s="220">
        <f>O365*H365</f>
        <v>0</v>
      </c>
      <c r="Q365" s="220">
        <v>0</v>
      </c>
      <c r="R365" s="220">
        <f>Q365*H365</f>
        <v>0</v>
      </c>
      <c r="S365" s="220">
        <v>0</v>
      </c>
      <c r="T365" s="221">
        <f>S365*H365</f>
        <v>0</v>
      </c>
      <c r="AR365" s="222" t="s">
        <v>162</v>
      </c>
      <c r="AT365" s="222" t="s">
        <v>158</v>
      </c>
      <c r="AU365" s="222" t="s">
        <v>95</v>
      </c>
      <c r="AY365" s="16" t="s">
        <v>156</v>
      </c>
      <c r="BE365" s="109">
        <f>IF(N365="základní",J365,0)</f>
        <v>0</v>
      </c>
      <c r="BF365" s="109">
        <f>IF(N365="snížená",J365,0)</f>
        <v>0</v>
      </c>
      <c r="BG365" s="109">
        <f>IF(N365="zákl. přenesená",J365,0)</f>
        <v>0</v>
      </c>
      <c r="BH365" s="109">
        <f>IF(N365="sníž. přenesená",J365,0)</f>
        <v>0</v>
      </c>
      <c r="BI365" s="109">
        <f>IF(N365="nulová",J365,0)</f>
        <v>0</v>
      </c>
      <c r="BJ365" s="16" t="s">
        <v>23</v>
      </c>
      <c r="BK365" s="109">
        <f>ROUND(I365*H365,2)</f>
        <v>0</v>
      </c>
      <c r="BL365" s="16" t="s">
        <v>162</v>
      </c>
      <c r="BM365" s="222" t="s">
        <v>838</v>
      </c>
    </row>
    <row r="366" spans="2:65" s="1" customFormat="1" ht="29.25">
      <c r="B366" s="34"/>
      <c r="C366" s="35"/>
      <c r="D366" s="225" t="s">
        <v>171</v>
      </c>
      <c r="E366" s="35"/>
      <c r="F366" s="235" t="s">
        <v>568</v>
      </c>
      <c r="G366" s="35"/>
      <c r="H366" s="35"/>
      <c r="I366" s="123"/>
      <c r="J366" s="35"/>
      <c r="K366" s="35"/>
      <c r="L366" s="36"/>
      <c r="M366" s="236"/>
      <c r="N366" s="66"/>
      <c r="O366" s="66"/>
      <c r="P366" s="66"/>
      <c r="Q366" s="66"/>
      <c r="R366" s="66"/>
      <c r="S366" s="66"/>
      <c r="T366" s="67"/>
      <c r="AT366" s="16" t="s">
        <v>171</v>
      </c>
      <c r="AU366" s="16" t="s">
        <v>95</v>
      </c>
    </row>
    <row r="367" spans="2:65" s="12" customFormat="1" ht="11.25">
      <c r="B367" s="223"/>
      <c r="C367" s="224"/>
      <c r="D367" s="225" t="s">
        <v>164</v>
      </c>
      <c r="E367" s="226" t="s">
        <v>1</v>
      </c>
      <c r="F367" s="227" t="s">
        <v>839</v>
      </c>
      <c r="G367" s="224"/>
      <c r="H367" s="228">
        <v>31</v>
      </c>
      <c r="I367" s="229"/>
      <c r="J367" s="224"/>
      <c r="K367" s="224"/>
      <c r="L367" s="230"/>
      <c r="M367" s="231"/>
      <c r="N367" s="232"/>
      <c r="O367" s="232"/>
      <c r="P367" s="232"/>
      <c r="Q367" s="232"/>
      <c r="R367" s="232"/>
      <c r="S367" s="232"/>
      <c r="T367" s="233"/>
      <c r="AT367" s="234" t="s">
        <v>164</v>
      </c>
      <c r="AU367" s="234" t="s">
        <v>95</v>
      </c>
      <c r="AV367" s="12" t="s">
        <v>95</v>
      </c>
      <c r="AW367" s="12" t="s">
        <v>40</v>
      </c>
      <c r="AX367" s="12" t="s">
        <v>23</v>
      </c>
      <c r="AY367" s="234" t="s">
        <v>156</v>
      </c>
    </row>
    <row r="368" spans="2:65" s="1" customFormat="1" ht="16.5" customHeight="1">
      <c r="B368" s="34"/>
      <c r="C368" s="248" t="s">
        <v>558</v>
      </c>
      <c r="D368" s="248" t="s">
        <v>385</v>
      </c>
      <c r="E368" s="249" t="s">
        <v>571</v>
      </c>
      <c r="F368" s="250" t="s">
        <v>572</v>
      </c>
      <c r="G368" s="251" t="s">
        <v>168</v>
      </c>
      <c r="H368" s="252">
        <v>31</v>
      </c>
      <c r="I368" s="253"/>
      <c r="J368" s="254">
        <f>ROUND(I368*H368,2)</f>
        <v>0</v>
      </c>
      <c r="K368" s="250" t="s">
        <v>1</v>
      </c>
      <c r="L368" s="255"/>
      <c r="M368" s="256" t="s">
        <v>1</v>
      </c>
      <c r="N368" s="257" t="s">
        <v>52</v>
      </c>
      <c r="O368" s="66"/>
      <c r="P368" s="220">
        <f>O368*H368</f>
        <v>0</v>
      </c>
      <c r="Q368" s="220">
        <v>9.8999999999999999E-4</v>
      </c>
      <c r="R368" s="220">
        <f>Q368*H368</f>
        <v>3.0689999999999999E-2</v>
      </c>
      <c r="S368" s="220">
        <v>0</v>
      </c>
      <c r="T368" s="221">
        <f>S368*H368</f>
        <v>0</v>
      </c>
      <c r="AR368" s="222" t="s">
        <v>203</v>
      </c>
      <c r="AT368" s="222" t="s">
        <v>385</v>
      </c>
      <c r="AU368" s="222" t="s">
        <v>95</v>
      </c>
      <c r="AY368" s="16" t="s">
        <v>156</v>
      </c>
      <c r="BE368" s="109">
        <f>IF(N368="základní",J368,0)</f>
        <v>0</v>
      </c>
      <c r="BF368" s="109">
        <f>IF(N368="snížená",J368,0)</f>
        <v>0</v>
      </c>
      <c r="BG368" s="109">
        <f>IF(N368="zákl. přenesená",J368,0)</f>
        <v>0</v>
      </c>
      <c r="BH368" s="109">
        <f>IF(N368="sníž. přenesená",J368,0)</f>
        <v>0</v>
      </c>
      <c r="BI368" s="109">
        <f>IF(N368="nulová",J368,0)</f>
        <v>0</v>
      </c>
      <c r="BJ368" s="16" t="s">
        <v>23</v>
      </c>
      <c r="BK368" s="109">
        <f>ROUND(I368*H368,2)</f>
        <v>0</v>
      </c>
      <c r="BL368" s="16" t="s">
        <v>162</v>
      </c>
      <c r="BM368" s="222" t="s">
        <v>840</v>
      </c>
    </row>
    <row r="369" spans="2:65" s="12" customFormat="1" ht="11.25">
      <c r="B369" s="223"/>
      <c r="C369" s="224"/>
      <c r="D369" s="225" t="s">
        <v>164</v>
      </c>
      <c r="E369" s="226" t="s">
        <v>1</v>
      </c>
      <c r="F369" s="227" t="s">
        <v>841</v>
      </c>
      <c r="G369" s="224"/>
      <c r="H369" s="228">
        <v>31</v>
      </c>
      <c r="I369" s="229"/>
      <c r="J369" s="224"/>
      <c r="K369" s="224"/>
      <c r="L369" s="230"/>
      <c r="M369" s="231"/>
      <c r="N369" s="232"/>
      <c r="O369" s="232"/>
      <c r="P369" s="232"/>
      <c r="Q369" s="232"/>
      <c r="R369" s="232"/>
      <c r="S369" s="232"/>
      <c r="T369" s="233"/>
      <c r="AT369" s="234" t="s">
        <v>164</v>
      </c>
      <c r="AU369" s="234" t="s">
        <v>95</v>
      </c>
      <c r="AV369" s="12" t="s">
        <v>95</v>
      </c>
      <c r="AW369" s="12" t="s">
        <v>40</v>
      </c>
      <c r="AX369" s="12" t="s">
        <v>23</v>
      </c>
      <c r="AY369" s="234" t="s">
        <v>156</v>
      </c>
    </row>
    <row r="370" spans="2:65" s="1" customFormat="1" ht="24" customHeight="1">
      <c r="B370" s="34"/>
      <c r="C370" s="211" t="s">
        <v>564</v>
      </c>
      <c r="D370" s="211" t="s">
        <v>158</v>
      </c>
      <c r="E370" s="212" t="s">
        <v>576</v>
      </c>
      <c r="F370" s="213" t="s">
        <v>577</v>
      </c>
      <c r="G370" s="214" t="s">
        <v>168</v>
      </c>
      <c r="H370" s="215">
        <v>5</v>
      </c>
      <c r="I370" s="216"/>
      <c r="J370" s="217">
        <f>ROUND(I370*H370,2)</f>
        <v>0</v>
      </c>
      <c r="K370" s="213" t="s">
        <v>578</v>
      </c>
      <c r="L370" s="36"/>
      <c r="M370" s="218" t="s">
        <v>1</v>
      </c>
      <c r="N370" s="219" t="s">
        <v>52</v>
      </c>
      <c r="O370" s="66"/>
      <c r="P370" s="220">
        <f>O370*H370</f>
        <v>0</v>
      </c>
      <c r="Q370" s="220">
        <v>4.0000000000000003E-5</v>
      </c>
      <c r="R370" s="220">
        <f>Q370*H370</f>
        <v>2.0000000000000001E-4</v>
      </c>
      <c r="S370" s="220">
        <v>0</v>
      </c>
      <c r="T370" s="221">
        <f>S370*H370</f>
        <v>0</v>
      </c>
      <c r="AR370" s="222" t="s">
        <v>162</v>
      </c>
      <c r="AT370" s="222" t="s">
        <v>158</v>
      </c>
      <c r="AU370" s="222" t="s">
        <v>95</v>
      </c>
      <c r="AY370" s="16" t="s">
        <v>156</v>
      </c>
      <c r="BE370" s="109">
        <f>IF(N370="základní",J370,0)</f>
        <v>0</v>
      </c>
      <c r="BF370" s="109">
        <f>IF(N370="snížená",J370,0)</f>
        <v>0</v>
      </c>
      <c r="BG370" s="109">
        <f>IF(N370="zákl. přenesená",J370,0)</f>
        <v>0</v>
      </c>
      <c r="BH370" s="109">
        <f>IF(N370="sníž. přenesená",J370,0)</f>
        <v>0</v>
      </c>
      <c r="BI370" s="109">
        <f>IF(N370="nulová",J370,0)</f>
        <v>0</v>
      </c>
      <c r="BJ370" s="16" t="s">
        <v>23</v>
      </c>
      <c r="BK370" s="109">
        <f>ROUND(I370*H370,2)</f>
        <v>0</v>
      </c>
      <c r="BL370" s="16" t="s">
        <v>162</v>
      </c>
      <c r="BM370" s="222" t="s">
        <v>842</v>
      </c>
    </row>
    <row r="371" spans="2:65" s="1" customFormat="1" ht="29.25">
      <c r="B371" s="34"/>
      <c r="C371" s="35"/>
      <c r="D371" s="225" t="s">
        <v>171</v>
      </c>
      <c r="E371" s="35"/>
      <c r="F371" s="235" t="s">
        <v>580</v>
      </c>
      <c r="G371" s="35"/>
      <c r="H371" s="35"/>
      <c r="I371" s="123"/>
      <c r="J371" s="35"/>
      <c r="K371" s="35"/>
      <c r="L371" s="36"/>
      <c r="M371" s="236"/>
      <c r="N371" s="66"/>
      <c r="O371" s="66"/>
      <c r="P371" s="66"/>
      <c r="Q371" s="66"/>
      <c r="R371" s="66"/>
      <c r="S371" s="66"/>
      <c r="T371" s="67"/>
      <c r="AT371" s="16" t="s">
        <v>171</v>
      </c>
      <c r="AU371" s="16" t="s">
        <v>95</v>
      </c>
    </row>
    <row r="372" spans="2:65" s="12" customFormat="1" ht="11.25">
      <c r="B372" s="223"/>
      <c r="C372" s="224"/>
      <c r="D372" s="225" t="s">
        <v>164</v>
      </c>
      <c r="E372" s="226" t="s">
        <v>1</v>
      </c>
      <c r="F372" s="227" t="s">
        <v>581</v>
      </c>
      <c r="G372" s="224"/>
      <c r="H372" s="228">
        <v>5</v>
      </c>
      <c r="I372" s="229"/>
      <c r="J372" s="224"/>
      <c r="K372" s="224"/>
      <c r="L372" s="230"/>
      <c r="M372" s="231"/>
      <c r="N372" s="232"/>
      <c r="O372" s="232"/>
      <c r="P372" s="232"/>
      <c r="Q372" s="232"/>
      <c r="R372" s="232"/>
      <c r="S372" s="232"/>
      <c r="T372" s="233"/>
      <c r="AT372" s="234" t="s">
        <v>164</v>
      </c>
      <c r="AU372" s="234" t="s">
        <v>95</v>
      </c>
      <c r="AV372" s="12" t="s">
        <v>95</v>
      </c>
      <c r="AW372" s="12" t="s">
        <v>40</v>
      </c>
      <c r="AX372" s="12" t="s">
        <v>23</v>
      </c>
      <c r="AY372" s="234" t="s">
        <v>156</v>
      </c>
    </row>
    <row r="373" spans="2:65" s="1" customFormat="1" ht="24" customHeight="1">
      <c r="B373" s="34"/>
      <c r="C373" s="248" t="s">
        <v>570</v>
      </c>
      <c r="D373" s="248" t="s">
        <v>385</v>
      </c>
      <c r="E373" s="249" t="s">
        <v>583</v>
      </c>
      <c r="F373" s="250" t="s">
        <v>584</v>
      </c>
      <c r="G373" s="251" t="s">
        <v>168</v>
      </c>
      <c r="H373" s="252">
        <v>5</v>
      </c>
      <c r="I373" s="253"/>
      <c r="J373" s="254">
        <f>ROUND(I373*H373,2)</f>
        <v>0</v>
      </c>
      <c r="K373" s="250" t="s">
        <v>169</v>
      </c>
      <c r="L373" s="255"/>
      <c r="M373" s="256" t="s">
        <v>1</v>
      </c>
      <c r="N373" s="257" t="s">
        <v>52</v>
      </c>
      <c r="O373" s="66"/>
      <c r="P373" s="220">
        <f>O373*H373</f>
        <v>0</v>
      </c>
      <c r="Q373" s="220">
        <v>1E-3</v>
      </c>
      <c r="R373" s="220">
        <f>Q373*H373</f>
        <v>5.0000000000000001E-3</v>
      </c>
      <c r="S373" s="220">
        <v>0</v>
      </c>
      <c r="T373" s="221">
        <f>S373*H373</f>
        <v>0</v>
      </c>
      <c r="AR373" s="222" t="s">
        <v>203</v>
      </c>
      <c r="AT373" s="222" t="s">
        <v>385</v>
      </c>
      <c r="AU373" s="222" t="s">
        <v>95</v>
      </c>
      <c r="AY373" s="16" t="s">
        <v>156</v>
      </c>
      <c r="BE373" s="109">
        <f>IF(N373="základní",J373,0)</f>
        <v>0</v>
      </c>
      <c r="BF373" s="109">
        <f>IF(N373="snížená",J373,0)</f>
        <v>0</v>
      </c>
      <c r="BG373" s="109">
        <f>IF(N373="zákl. přenesená",J373,0)</f>
        <v>0</v>
      </c>
      <c r="BH373" s="109">
        <f>IF(N373="sníž. přenesená",J373,0)</f>
        <v>0</v>
      </c>
      <c r="BI373" s="109">
        <f>IF(N373="nulová",J373,0)</f>
        <v>0</v>
      </c>
      <c r="BJ373" s="16" t="s">
        <v>23</v>
      </c>
      <c r="BK373" s="109">
        <f>ROUND(I373*H373,2)</f>
        <v>0</v>
      </c>
      <c r="BL373" s="16" t="s">
        <v>162</v>
      </c>
      <c r="BM373" s="222" t="s">
        <v>843</v>
      </c>
    </row>
    <row r="374" spans="2:65" s="1" customFormat="1" ht="29.25">
      <c r="B374" s="34"/>
      <c r="C374" s="35"/>
      <c r="D374" s="225" t="s">
        <v>171</v>
      </c>
      <c r="E374" s="35"/>
      <c r="F374" s="235" t="s">
        <v>586</v>
      </c>
      <c r="G374" s="35"/>
      <c r="H374" s="35"/>
      <c r="I374" s="123"/>
      <c r="J374" s="35"/>
      <c r="K374" s="35"/>
      <c r="L374" s="36"/>
      <c r="M374" s="236"/>
      <c r="N374" s="66"/>
      <c r="O374" s="66"/>
      <c r="P374" s="66"/>
      <c r="Q374" s="66"/>
      <c r="R374" s="66"/>
      <c r="S374" s="66"/>
      <c r="T374" s="67"/>
      <c r="AT374" s="16" t="s">
        <v>171</v>
      </c>
      <c r="AU374" s="16" t="s">
        <v>95</v>
      </c>
    </row>
    <row r="375" spans="2:65" s="12" customFormat="1" ht="11.25">
      <c r="B375" s="223"/>
      <c r="C375" s="224"/>
      <c r="D375" s="225" t="s">
        <v>164</v>
      </c>
      <c r="E375" s="226" t="s">
        <v>1</v>
      </c>
      <c r="F375" s="227" t="s">
        <v>184</v>
      </c>
      <c r="G375" s="224"/>
      <c r="H375" s="228">
        <v>5</v>
      </c>
      <c r="I375" s="229"/>
      <c r="J375" s="224"/>
      <c r="K375" s="224"/>
      <c r="L375" s="230"/>
      <c r="M375" s="231"/>
      <c r="N375" s="232"/>
      <c r="O375" s="232"/>
      <c r="P375" s="232"/>
      <c r="Q375" s="232"/>
      <c r="R375" s="232"/>
      <c r="S375" s="232"/>
      <c r="T375" s="233"/>
      <c r="AT375" s="234" t="s">
        <v>164</v>
      </c>
      <c r="AU375" s="234" t="s">
        <v>95</v>
      </c>
      <c r="AV375" s="12" t="s">
        <v>95</v>
      </c>
      <c r="AW375" s="12" t="s">
        <v>40</v>
      </c>
      <c r="AX375" s="12" t="s">
        <v>23</v>
      </c>
      <c r="AY375" s="234" t="s">
        <v>156</v>
      </c>
    </row>
    <row r="376" spans="2:65" s="11" customFormat="1" ht="22.9" customHeight="1">
      <c r="B376" s="195"/>
      <c r="C376" s="196"/>
      <c r="D376" s="197" t="s">
        <v>86</v>
      </c>
      <c r="E376" s="209" t="s">
        <v>209</v>
      </c>
      <c r="F376" s="209" t="s">
        <v>587</v>
      </c>
      <c r="G376" s="196"/>
      <c r="H376" s="196"/>
      <c r="I376" s="199"/>
      <c r="J376" s="210">
        <f>BK376</f>
        <v>0</v>
      </c>
      <c r="K376" s="196"/>
      <c r="L376" s="201"/>
      <c r="M376" s="202"/>
      <c r="N376" s="203"/>
      <c r="O376" s="203"/>
      <c r="P376" s="204">
        <f>SUM(P377:P392)</f>
        <v>0</v>
      </c>
      <c r="Q376" s="203"/>
      <c r="R376" s="204">
        <f>SUM(R377:R392)</f>
        <v>7.3157139999999996E-2</v>
      </c>
      <c r="S376" s="203"/>
      <c r="T376" s="205">
        <f>SUM(T377:T392)</f>
        <v>2.7557499999999999</v>
      </c>
      <c r="AR376" s="206" t="s">
        <v>23</v>
      </c>
      <c r="AT376" s="207" t="s">
        <v>86</v>
      </c>
      <c r="AU376" s="207" t="s">
        <v>23</v>
      </c>
      <c r="AY376" s="206" t="s">
        <v>156</v>
      </c>
      <c r="BK376" s="208">
        <f>SUM(BK377:BK392)</f>
        <v>0</v>
      </c>
    </row>
    <row r="377" spans="2:65" s="1" customFormat="1" ht="24" customHeight="1">
      <c r="B377" s="34"/>
      <c r="C377" s="211" t="s">
        <v>575</v>
      </c>
      <c r="D377" s="211" t="s">
        <v>158</v>
      </c>
      <c r="E377" s="212" t="s">
        <v>589</v>
      </c>
      <c r="F377" s="213" t="s">
        <v>590</v>
      </c>
      <c r="G377" s="214" t="s">
        <v>193</v>
      </c>
      <c r="H377" s="215">
        <v>11.778</v>
      </c>
      <c r="I377" s="216"/>
      <c r="J377" s="217">
        <f>ROUND(I377*H377,2)</f>
        <v>0</v>
      </c>
      <c r="K377" s="213" t="s">
        <v>169</v>
      </c>
      <c r="L377" s="36"/>
      <c r="M377" s="218" t="s">
        <v>1</v>
      </c>
      <c r="N377" s="219" t="s">
        <v>52</v>
      </c>
      <c r="O377" s="66"/>
      <c r="P377" s="220">
        <f>O377*H377</f>
        <v>0</v>
      </c>
      <c r="Q377" s="220">
        <v>6.3000000000000003E-4</v>
      </c>
      <c r="R377" s="220">
        <f>Q377*H377</f>
        <v>7.4201400000000004E-3</v>
      </c>
      <c r="S377" s="220">
        <v>0</v>
      </c>
      <c r="T377" s="221">
        <f>S377*H377</f>
        <v>0</v>
      </c>
      <c r="AR377" s="222" t="s">
        <v>162</v>
      </c>
      <c r="AT377" s="222" t="s">
        <v>158</v>
      </c>
      <c r="AU377" s="222" t="s">
        <v>95</v>
      </c>
      <c r="AY377" s="16" t="s">
        <v>156</v>
      </c>
      <c r="BE377" s="109">
        <f>IF(N377="základní",J377,0)</f>
        <v>0</v>
      </c>
      <c r="BF377" s="109">
        <f>IF(N377="snížená",J377,0)</f>
        <v>0</v>
      </c>
      <c r="BG377" s="109">
        <f>IF(N377="zákl. přenesená",J377,0)</f>
        <v>0</v>
      </c>
      <c r="BH377" s="109">
        <f>IF(N377="sníž. přenesená",J377,0)</f>
        <v>0</v>
      </c>
      <c r="BI377" s="109">
        <f>IF(N377="nulová",J377,0)</f>
        <v>0</v>
      </c>
      <c r="BJ377" s="16" t="s">
        <v>23</v>
      </c>
      <c r="BK377" s="109">
        <f>ROUND(I377*H377,2)</f>
        <v>0</v>
      </c>
      <c r="BL377" s="16" t="s">
        <v>162</v>
      </c>
      <c r="BM377" s="222" t="s">
        <v>844</v>
      </c>
    </row>
    <row r="378" spans="2:65" s="1" customFormat="1" ht="19.5">
      <c r="B378" s="34"/>
      <c r="C378" s="35"/>
      <c r="D378" s="225" t="s">
        <v>171</v>
      </c>
      <c r="E378" s="35"/>
      <c r="F378" s="235" t="s">
        <v>592</v>
      </c>
      <c r="G378" s="35"/>
      <c r="H378" s="35"/>
      <c r="I378" s="123"/>
      <c r="J378" s="35"/>
      <c r="K378" s="35"/>
      <c r="L378" s="36"/>
      <c r="M378" s="236"/>
      <c r="N378" s="66"/>
      <c r="O378" s="66"/>
      <c r="P378" s="66"/>
      <c r="Q378" s="66"/>
      <c r="R378" s="66"/>
      <c r="S378" s="66"/>
      <c r="T378" s="67"/>
      <c r="AT378" s="16" t="s">
        <v>171</v>
      </c>
      <c r="AU378" s="16" t="s">
        <v>95</v>
      </c>
    </row>
    <row r="379" spans="2:65" s="12" customFormat="1" ht="11.25">
      <c r="B379" s="223"/>
      <c r="C379" s="224"/>
      <c r="D379" s="225" t="s">
        <v>164</v>
      </c>
      <c r="E379" s="226" t="s">
        <v>1</v>
      </c>
      <c r="F379" s="227" t="s">
        <v>845</v>
      </c>
      <c r="G379" s="224"/>
      <c r="H379" s="228">
        <v>9.2579999999999991</v>
      </c>
      <c r="I379" s="229"/>
      <c r="J379" s="224"/>
      <c r="K379" s="224"/>
      <c r="L379" s="230"/>
      <c r="M379" s="231"/>
      <c r="N379" s="232"/>
      <c r="O379" s="232"/>
      <c r="P379" s="232"/>
      <c r="Q379" s="232"/>
      <c r="R379" s="232"/>
      <c r="S379" s="232"/>
      <c r="T379" s="233"/>
      <c r="AT379" s="234" t="s">
        <v>164</v>
      </c>
      <c r="AU379" s="234" t="s">
        <v>95</v>
      </c>
      <c r="AV379" s="12" t="s">
        <v>95</v>
      </c>
      <c r="AW379" s="12" t="s">
        <v>40</v>
      </c>
      <c r="AX379" s="12" t="s">
        <v>87</v>
      </c>
      <c r="AY379" s="234" t="s">
        <v>156</v>
      </c>
    </row>
    <row r="380" spans="2:65" s="12" customFormat="1" ht="11.25">
      <c r="B380" s="223"/>
      <c r="C380" s="224"/>
      <c r="D380" s="225" t="s">
        <v>164</v>
      </c>
      <c r="E380" s="226" t="s">
        <v>1</v>
      </c>
      <c r="F380" s="227" t="s">
        <v>846</v>
      </c>
      <c r="G380" s="224"/>
      <c r="H380" s="228">
        <v>2.52</v>
      </c>
      <c r="I380" s="229"/>
      <c r="J380" s="224"/>
      <c r="K380" s="224"/>
      <c r="L380" s="230"/>
      <c r="M380" s="231"/>
      <c r="N380" s="232"/>
      <c r="O380" s="232"/>
      <c r="P380" s="232"/>
      <c r="Q380" s="232"/>
      <c r="R380" s="232"/>
      <c r="S380" s="232"/>
      <c r="T380" s="233"/>
      <c r="AT380" s="234" t="s">
        <v>164</v>
      </c>
      <c r="AU380" s="234" t="s">
        <v>95</v>
      </c>
      <c r="AV380" s="12" t="s">
        <v>95</v>
      </c>
      <c r="AW380" s="12" t="s">
        <v>40</v>
      </c>
      <c r="AX380" s="12" t="s">
        <v>87</v>
      </c>
      <c r="AY380" s="234" t="s">
        <v>156</v>
      </c>
    </row>
    <row r="381" spans="2:65" s="13" customFormat="1" ht="11.25">
      <c r="B381" s="237"/>
      <c r="C381" s="238"/>
      <c r="D381" s="225" t="s">
        <v>164</v>
      </c>
      <c r="E381" s="239" t="s">
        <v>1</v>
      </c>
      <c r="F381" s="240" t="s">
        <v>260</v>
      </c>
      <c r="G381" s="238"/>
      <c r="H381" s="241">
        <v>11.778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AT381" s="247" t="s">
        <v>164</v>
      </c>
      <c r="AU381" s="247" t="s">
        <v>95</v>
      </c>
      <c r="AV381" s="13" t="s">
        <v>162</v>
      </c>
      <c r="AW381" s="13" t="s">
        <v>40</v>
      </c>
      <c r="AX381" s="13" t="s">
        <v>23</v>
      </c>
      <c r="AY381" s="247" t="s">
        <v>156</v>
      </c>
    </row>
    <row r="382" spans="2:65" s="1" customFormat="1" ht="24" customHeight="1">
      <c r="B382" s="34"/>
      <c r="C382" s="211" t="s">
        <v>582</v>
      </c>
      <c r="D382" s="211" t="s">
        <v>158</v>
      </c>
      <c r="E382" s="212" t="s">
        <v>595</v>
      </c>
      <c r="F382" s="213" t="s">
        <v>596</v>
      </c>
      <c r="G382" s="214" t="s">
        <v>229</v>
      </c>
      <c r="H382" s="215">
        <v>33.65</v>
      </c>
      <c r="I382" s="216"/>
      <c r="J382" s="217">
        <f>ROUND(I382*H382,2)</f>
        <v>0</v>
      </c>
      <c r="K382" s="213" t="s">
        <v>169</v>
      </c>
      <c r="L382" s="36"/>
      <c r="M382" s="218" t="s">
        <v>1</v>
      </c>
      <c r="N382" s="219" t="s">
        <v>52</v>
      </c>
      <c r="O382" s="66"/>
      <c r="P382" s="220">
        <f>O382*H382</f>
        <v>0</v>
      </c>
      <c r="Q382" s="220">
        <v>1.8000000000000001E-4</v>
      </c>
      <c r="R382" s="220">
        <f>Q382*H382</f>
        <v>6.0569999999999999E-3</v>
      </c>
      <c r="S382" s="220">
        <v>0</v>
      </c>
      <c r="T382" s="221">
        <f>S382*H382</f>
        <v>0</v>
      </c>
      <c r="AR382" s="222" t="s">
        <v>162</v>
      </c>
      <c r="AT382" s="222" t="s">
        <v>158</v>
      </c>
      <c r="AU382" s="222" t="s">
        <v>95</v>
      </c>
      <c r="AY382" s="16" t="s">
        <v>156</v>
      </c>
      <c r="BE382" s="109">
        <f>IF(N382="základní",J382,0)</f>
        <v>0</v>
      </c>
      <c r="BF382" s="109">
        <f>IF(N382="snížená",J382,0)</f>
        <v>0</v>
      </c>
      <c r="BG382" s="109">
        <f>IF(N382="zákl. přenesená",J382,0)</f>
        <v>0</v>
      </c>
      <c r="BH382" s="109">
        <f>IF(N382="sníž. přenesená",J382,0)</f>
        <v>0</v>
      </c>
      <c r="BI382" s="109">
        <f>IF(N382="nulová",J382,0)</f>
        <v>0</v>
      </c>
      <c r="BJ382" s="16" t="s">
        <v>23</v>
      </c>
      <c r="BK382" s="109">
        <f>ROUND(I382*H382,2)</f>
        <v>0</v>
      </c>
      <c r="BL382" s="16" t="s">
        <v>162</v>
      </c>
      <c r="BM382" s="222" t="s">
        <v>847</v>
      </c>
    </row>
    <row r="383" spans="2:65" s="1" customFormat="1" ht="19.5">
      <c r="B383" s="34"/>
      <c r="C383" s="35"/>
      <c r="D383" s="225" t="s">
        <v>171</v>
      </c>
      <c r="E383" s="35"/>
      <c r="F383" s="235" t="s">
        <v>598</v>
      </c>
      <c r="G383" s="35"/>
      <c r="H383" s="35"/>
      <c r="I383" s="123"/>
      <c r="J383" s="35"/>
      <c r="K383" s="35"/>
      <c r="L383" s="36"/>
      <c r="M383" s="236"/>
      <c r="N383" s="66"/>
      <c r="O383" s="66"/>
      <c r="P383" s="66"/>
      <c r="Q383" s="66"/>
      <c r="R383" s="66"/>
      <c r="S383" s="66"/>
      <c r="T383" s="67"/>
      <c r="AT383" s="16" t="s">
        <v>171</v>
      </c>
      <c r="AU383" s="16" t="s">
        <v>95</v>
      </c>
    </row>
    <row r="384" spans="2:65" s="12" customFormat="1" ht="11.25">
      <c r="B384" s="223"/>
      <c r="C384" s="224"/>
      <c r="D384" s="225" t="s">
        <v>164</v>
      </c>
      <c r="E384" s="226" t="s">
        <v>1</v>
      </c>
      <c r="F384" s="227" t="s">
        <v>848</v>
      </c>
      <c r="G384" s="224"/>
      <c r="H384" s="228">
        <v>26.45</v>
      </c>
      <c r="I384" s="229"/>
      <c r="J384" s="224"/>
      <c r="K384" s="224"/>
      <c r="L384" s="230"/>
      <c r="M384" s="231"/>
      <c r="N384" s="232"/>
      <c r="O384" s="232"/>
      <c r="P384" s="232"/>
      <c r="Q384" s="232"/>
      <c r="R384" s="232"/>
      <c r="S384" s="232"/>
      <c r="T384" s="233"/>
      <c r="AT384" s="234" t="s">
        <v>164</v>
      </c>
      <c r="AU384" s="234" t="s">
        <v>95</v>
      </c>
      <c r="AV384" s="12" t="s">
        <v>95</v>
      </c>
      <c r="AW384" s="12" t="s">
        <v>40</v>
      </c>
      <c r="AX384" s="12" t="s">
        <v>87</v>
      </c>
      <c r="AY384" s="234" t="s">
        <v>156</v>
      </c>
    </row>
    <row r="385" spans="2:65" s="12" customFormat="1" ht="11.25">
      <c r="B385" s="223"/>
      <c r="C385" s="224"/>
      <c r="D385" s="225" t="s">
        <v>164</v>
      </c>
      <c r="E385" s="226" t="s">
        <v>1</v>
      </c>
      <c r="F385" s="227" t="s">
        <v>849</v>
      </c>
      <c r="G385" s="224"/>
      <c r="H385" s="228">
        <v>7.2</v>
      </c>
      <c r="I385" s="229"/>
      <c r="J385" s="224"/>
      <c r="K385" s="224"/>
      <c r="L385" s="230"/>
      <c r="M385" s="231"/>
      <c r="N385" s="232"/>
      <c r="O385" s="232"/>
      <c r="P385" s="232"/>
      <c r="Q385" s="232"/>
      <c r="R385" s="232"/>
      <c r="S385" s="232"/>
      <c r="T385" s="233"/>
      <c r="AT385" s="234" t="s">
        <v>164</v>
      </c>
      <c r="AU385" s="234" t="s">
        <v>95</v>
      </c>
      <c r="AV385" s="12" t="s">
        <v>95</v>
      </c>
      <c r="AW385" s="12" t="s">
        <v>40</v>
      </c>
      <c r="AX385" s="12" t="s">
        <v>87</v>
      </c>
      <c r="AY385" s="234" t="s">
        <v>156</v>
      </c>
    </row>
    <row r="386" spans="2:65" s="13" customFormat="1" ht="11.25">
      <c r="B386" s="237"/>
      <c r="C386" s="238"/>
      <c r="D386" s="225" t="s">
        <v>164</v>
      </c>
      <c r="E386" s="239" t="s">
        <v>1</v>
      </c>
      <c r="F386" s="240" t="s">
        <v>260</v>
      </c>
      <c r="G386" s="238"/>
      <c r="H386" s="241">
        <v>33.65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AT386" s="247" t="s">
        <v>164</v>
      </c>
      <c r="AU386" s="247" t="s">
        <v>95</v>
      </c>
      <c r="AV386" s="13" t="s">
        <v>162</v>
      </c>
      <c r="AW386" s="13" t="s">
        <v>40</v>
      </c>
      <c r="AX386" s="13" t="s">
        <v>23</v>
      </c>
      <c r="AY386" s="247" t="s">
        <v>156</v>
      </c>
    </row>
    <row r="387" spans="2:65" s="1" customFormat="1" ht="24" customHeight="1">
      <c r="B387" s="34"/>
      <c r="C387" s="211" t="s">
        <v>588</v>
      </c>
      <c r="D387" s="211" t="s">
        <v>158</v>
      </c>
      <c r="E387" s="212" t="s">
        <v>620</v>
      </c>
      <c r="F387" s="213" t="s">
        <v>621</v>
      </c>
      <c r="G387" s="214" t="s">
        <v>229</v>
      </c>
      <c r="H387" s="215">
        <v>43</v>
      </c>
      <c r="I387" s="216"/>
      <c r="J387" s="217">
        <f>ROUND(I387*H387,2)</f>
        <v>0</v>
      </c>
      <c r="K387" s="213" t="s">
        <v>169</v>
      </c>
      <c r="L387" s="36"/>
      <c r="M387" s="218" t="s">
        <v>1</v>
      </c>
      <c r="N387" s="219" t="s">
        <v>52</v>
      </c>
      <c r="O387" s="66"/>
      <c r="P387" s="220">
        <f>O387*H387</f>
        <v>0</v>
      </c>
      <c r="Q387" s="220">
        <v>0</v>
      </c>
      <c r="R387" s="220">
        <f>Q387*H387</f>
        <v>0</v>
      </c>
      <c r="S387" s="220">
        <v>0.06</v>
      </c>
      <c r="T387" s="221">
        <f>S387*H387</f>
        <v>2.58</v>
      </c>
      <c r="AR387" s="222" t="s">
        <v>162</v>
      </c>
      <c r="AT387" s="222" t="s">
        <v>158</v>
      </c>
      <c r="AU387" s="222" t="s">
        <v>95</v>
      </c>
      <c r="AY387" s="16" t="s">
        <v>156</v>
      </c>
      <c r="BE387" s="109">
        <f>IF(N387="základní",J387,0)</f>
        <v>0</v>
      </c>
      <c r="BF387" s="109">
        <f>IF(N387="snížená",J387,0)</f>
        <v>0</v>
      </c>
      <c r="BG387" s="109">
        <f>IF(N387="zákl. přenesená",J387,0)</f>
        <v>0</v>
      </c>
      <c r="BH387" s="109">
        <f>IF(N387="sníž. přenesená",J387,0)</f>
        <v>0</v>
      </c>
      <c r="BI387" s="109">
        <f>IF(N387="nulová",J387,0)</f>
        <v>0</v>
      </c>
      <c r="BJ387" s="16" t="s">
        <v>23</v>
      </c>
      <c r="BK387" s="109">
        <f>ROUND(I387*H387,2)</f>
        <v>0</v>
      </c>
      <c r="BL387" s="16" t="s">
        <v>162</v>
      </c>
      <c r="BM387" s="222" t="s">
        <v>850</v>
      </c>
    </row>
    <row r="388" spans="2:65" s="1" customFormat="1" ht="29.25">
      <c r="B388" s="34"/>
      <c r="C388" s="35"/>
      <c r="D388" s="225" t="s">
        <v>171</v>
      </c>
      <c r="E388" s="35"/>
      <c r="F388" s="235" t="s">
        <v>623</v>
      </c>
      <c r="G388" s="35"/>
      <c r="H388" s="35"/>
      <c r="I388" s="123"/>
      <c r="J388" s="35"/>
      <c r="K388" s="35"/>
      <c r="L388" s="36"/>
      <c r="M388" s="236"/>
      <c r="N388" s="66"/>
      <c r="O388" s="66"/>
      <c r="P388" s="66"/>
      <c r="Q388" s="66"/>
      <c r="R388" s="66"/>
      <c r="S388" s="66"/>
      <c r="T388" s="67"/>
      <c r="AT388" s="16" t="s">
        <v>171</v>
      </c>
      <c r="AU388" s="16" t="s">
        <v>95</v>
      </c>
    </row>
    <row r="389" spans="2:65" s="12" customFormat="1" ht="11.25">
      <c r="B389" s="223"/>
      <c r="C389" s="224"/>
      <c r="D389" s="225" t="s">
        <v>164</v>
      </c>
      <c r="E389" s="226" t="s">
        <v>1</v>
      </c>
      <c r="F389" s="227" t="s">
        <v>851</v>
      </c>
      <c r="G389" s="224"/>
      <c r="H389" s="228">
        <v>43</v>
      </c>
      <c r="I389" s="229"/>
      <c r="J389" s="224"/>
      <c r="K389" s="224"/>
      <c r="L389" s="230"/>
      <c r="M389" s="231"/>
      <c r="N389" s="232"/>
      <c r="O389" s="232"/>
      <c r="P389" s="232"/>
      <c r="Q389" s="232"/>
      <c r="R389" s="232"/>
      <c r="S389" s="232"/>
      <c r="T389" s="233"/>
      <c r="AT389" s="234" t="s">
        <v>164</v>
      </c>
      <c r="AU389" s="234" t="s">
        <v>95</v>
      </c>
      <c r="AV389" s="12" t="s">
        <v>95</v>
      </c>
      <c r="AW389" s="12" t="s">
        <v>40</v>
      </c>
      <c r="AX389" s="12" t="s">
        <v>23</v>
      </c>
      <c r="AY389" s="234" t="s">
        <v>156</v>
      </c>
    </row>
    <row r="390" spans="2:65" s="1" customFormat="1" ht="24" customHeight="1">
      <c r="B390" s="34"/>
      <c r="C390" s="211" t="s">
        <v>594</v>
      </c>
      <c r="D390" s="211" t="s">
        <v>158</v>
      </c>
      <c r="E390" s="212" t="s">
        <v>852</v>
      </c>
      <c r="F390" s="213" t="s">
        <v>853</v>
      </c>
      <c r="G390" s="214" t="s">
        <v>229</v>
      </c>
      <c r="H390" s="215">
        <v>19</v>
      </c>
      <c r="I390" s="216"/>
      <c r="J390" s="217">
        <f>ROUND(I390*H390,2)</f>
        <v>0</v>
      </c>
      <c r="K390" s="213" t="s">
        <v>169</v>
      </c>
      <c r="L390" s="36"/>
      <c r="M390" s="218" t="s">
        <v>1</v>
      </c>
      <c r="N390" s="219" t="s">
        <v>52</v>
      </c>
      <c r="O390" s="66"/>
      <c r="P390" s="220">
        <f>O390*H390</f>
        <v>0</v>
      </c>
      <c r="Q390" s="220">
        <v>0</v>
      </c>
      <c r="R390" s="220">
        <f>Q390*H390</f>
        <v>0</v>
      </c>
      <c r="S390" s="220">
        <v>9.2499999999999995E-3</v>
      </c>
      <c r="T390" s="221">
        <f>S390*H390</f>
        <v>0.17574999999999999</v>
      </c>
      <c r="AR390" s="222" t="s">
        <v>162</v>
      </c>
      <c r="AT390" s="222" t="s">
        <v>158</v>
      </c>
      <c r="AU390" s="222" t="s">
        <v>95</v>
      </c>
      <c r="AY390" s="16" t="s">
        <v>156</v>
      </c>
      <c r="BE390" s="109">
        <f>IF(N390="základní",J390,0)</f>
        <v>0</v>
      </c>
      <c r="BF390" s="109">
        <f>IF(N390="snížená",J390,0)</f>
        <v>0</v>
      </c>
      <c r="BG390" s="109">
        <f>IF(N390="zákl. přenesená",J390,0)</f>
        <v>0</v>
      </c>
      <c r="BH390" s="109">
        <f>IF(N390="sníž. přenesená",J390,0)</f>
        <v>0</v>
      </c>
      <c r="BI390" s="109">
        <f>IF(N390="nulová",J390,0)</f>
        <v>0</v>
      </c>
      <c r="BJ390" s="16" t="s">
        <v>23</v>
      </c>
      <c r="BK390" s="109">
        <f>ROUND(I390*H390,2)</f>
        <v>0</v>
      </c>
      <c r="BL390" s="16" t="s">
        <v>162</v>
      </c>
      <c r="BM390" s="222" t="s">
        <v>854</v>
      </c>
    </row>
    <row r="391" spans="2:65" s="12" customFormat="1" ht="11.25">
      <c r="B391" s="223"/>
      <c r="C391" s="224"/>
      <c r="D391" s="225" t="s">
        <v>164</v>
      </c>
      <c r="E391" s="226" t="s">
        <v>1</v>
      </c>
      <c r="F391" s="227" t="s">
        <v>855</v>
      </c>
      <c r="G391" s="224"/>
      <c r="H391" s="228">
        <v>19</v>
      </c>
      <c r="I391" s="229"/>
      <c r="J391" s="224"/>
      <c r="K391" s="224"/>
      <c r="L391" s="230"/>
      <c r="M391" s="231"/>
      <c r="N391" s="232"/>
      <c r="O391" s="232"/>
      <c r="P391" s="232"/>
      <c r="Q391" s="232"/>
      <c r="R391" s="232"/>
      <c r="S391" s="232"/>
      <c r="T391" s="233"/>
      <c r="AT391" s="234" t="s">
        <v>164</v>
      </c>
      <c r="AU391" s="234" t="s">
        <v>95</v>
      </c>
      <c r="AV391" s="12" t="s">
        <v>95</v>
      </c>
      <c r="AW391" s="12" t="s">
        <v>40</v>
      </c>
      <c r="AX391" s="12" t="s">
        <v>23</v>
      </c>
      <c r="AY391" s="234" t="s">
        <v>156</v>
      </c>
    </row>
    <row r="392" spans="2:65" s="1" customFormat="1" ht="16.5" customHeight="1">
      <c r="B392" s="34"/>
      <c r="C392" s="211" t="s">
        <v>600</v>
      </c>
      <c r="D392" s="211" t="s">
        <v>158</v>
      </c>
      <c r="E392" s="212" t="s">
        <v>856</v>
      </c>
      <c r="F392" s="213" t="s">
        <v>857</v>
      </c>
      <c r="G392" s="214" t="s">
        <v>168</v>
      </c>
      <c r="H392" s="215">
        <v>1</v>
      </c>
      <c r="I392" s="216"/>
      <c r="J392" s="217">
        <f>ROUND(I392*H392,2)</f>
        <v>0</v>
      </c>
      <c r="K392" s="213" t="s">
        <v>1</v>
      </c>
      <c r="L392" s="36"/>
      <c r="M392" s="218" t="s">
        <v>1</v>
      </c>
      <c r="N392" s="219" t="s">
        <v>52</v>
      </c>
      <c r="O392" s="66"/>
      <c r="P392" s="220">
        <f>O392*H392</f>
        <v>0</v>
      </c>
      <c r="Q392" s="220">
        <v>5.9679999999999997E-2</v>
      </c>
      <c r="R392" s="220">
        <f>Q392*H392</f>
        <v>5.9679999999999997E-2</v>
      </c>
      <c r="S392" s="220">
        <v>0</v>
      </c>
      <c r="T392" s="221">
        <f>S392*H392</f>
        <v>0</v>
      </c>
      <c r="AR392" s="222" t="s">
        <v>162</v>
      </c>
      <c r="AT392" s="222" t="s">
        <v>158</v>
      </c>
      <c r="AU392" s="222" t="s">
        <v>95</v>
      </c>
      <c r="AY392" s="16" t="s">
        <v>156</v>
      </c>
      <c r="BE392" s="109">
        <f>IF(N392="základní",J392,0)</f>
        <v>0</v>
      </c>
      <c r="BF392" s="109">
        <f>IF(N392="snížená",J392,0)</f>
        <v>0</v>
      </c>
      <c r="BG392" s="109">
        <f>IF(N392="zákl. přenesená",J392,0)</f>
        <v>0</v>
      </c>
      <c r="BH392" s="109">
        <f>IF(N392="sníž. přenesená",J392,0)</f>
        <v>0</v>
      </c>
      <c r="BI392" s="109">
        <f>IF(N392="nulová",J392,0)</f>
        <v>0</v>
      </c>
      <c r="BJ392" s="16" t="s">
        <v>23</v>
      </c>
      <c r="BK392" s="109">
        <f>ROUND(I392*H392,2)</f>
        <v>0</v>
      </c>
      <c r="BL392" s="16" t="s">
        <v>162</v>
      </c>
      <c r="BM392" s="222" t="s">
        <v>858</v>
      </c>
    </row>
    <row r="393" spans="2:65" s="11" customFormat="1" ht="22.9" customHeight="1">
      <c r="B393" s="195"/>
      <c r="C393" s="196"/>
      <c r="D393" s="197" t="s">
        <v>86</v>
      </c>
      <c r="E393" s="209" t="s">
        <v>638</v>
      </c>
      <c r="F393" s="209" t="s">
        <v>639</v>
      </c>
      <c r="G393" s="196"/>
      <c r="H393" s="196"/>
      <c r="I393" s="199"/>
      <c r="J393" s="210">
        <f>BK393</f>
        <v>0</v>
      </c>
      <c r="K393" s="196"/>
      <c r="L393" s="201"/>
      <c r="M393" s="202"/>
      <c r="N393" s="203"/>
      <c r="O393" s="203"/>
      <c r="P393" s="204">
        <f>SUM(P394:P395)</f>
        <v>0</v>
      </c>
      <c r="Q393" s="203"/>
      <c r="R393" s="204">
        <f>SUM(R394:R395)</f>
        <v>0</v>
      </c>
      <c r="S393" s="203"/>
      <c r="T393" s="205">
        <f>SUM(T394:T395)</f>
        <v>0</v>
      </c>
      <c r="AR393" s="206" t="s">
        <v>23</v>
      </c>
      <c r="AT393" s="207" t="s">
        <v>86</v>
      </c>
      <c r="AU393" s="207" t="s">
        <v>23</v>
      </c>
      <c r="AY393" s="206" t="s">
        <v>156</v>
      </c>
      <c r="BK393" s="208">
        <f>SUM(BK394:BK395)</f>
        <v>0</v>
      </c>
    </row>
    <row r="394" spans="2:65" s="1" customFormat="1" ht="16.5" customHeight="1">
      <c r="B394" s="34"/>
      <c r="C394" s="211" t="s">
        <v>619</v>
      </c>
      <c r="D394" s="211" t="s">
        <v>158</v>
      </c>
      <c r="E394" s="212" t="s">
        <v>641</v>
      </c>
      <c r="F394" s="213" t="s">
        <v>642</v>
      </c>
      <c r="G394" s="214" t="s">
        <v>439</v>
      </c>
      <c r="H394" s="215">
        <v>394.43099999999998</v>
      </c>
      <c r="I394" s="216"/>
      <c r="J394" s="217">
        <f>ROUND(I394*H394,2)</f>
        <v>0</v>
      </c>
      <c r="K394" s="213" t="s">
        <v>169</v>
      </c>
      <c r="L394" s="36"/>
      <c r="M394" s="218" t="s">
        <v>1</v>
      </c>
      <c r="N394" s="219" t="s">
        <v>52</v>
      </c>
      <c r="O394" s="66"/>
      <c r="P394" s="220">
        <f>O394*H394</f>
        <v>0</v>
      </c>
      <c r="Q394" s="220">
        <v>0</v>
      </c>
      <c r="R394" s="220">
        <f>Q394*H394</f>
        <v>0</v>
      </c>
      <c r="S394" s="220">
        <v>0</v>
      </c>
      <c r="T394" s="221">
        <f>S394*H394</f>
        <v>0</v>
      </c>
      <c r="AR394" s="222" t="s">
        <v>162</v>
      </c>
      <c r="AT394" s="222" t="s">
        <v>158</v>
      </c>
      <c r="AU394" s="222" t="s">
        <v>95</v>
      </c>
      <c r="AY394" s="16" t="s">
        <v>156</v>
      </c>
      <c r="BE394" s="109">
        <f>IF(N394="základní",J394,0)</f>
        <v>0</v>
      </c>
      <c r="BF394" s="109">
        <f>IF(N394="snížená",J394,0)</f>
        <v>0</v>
      </c>
      <c r="BG394" s="109">
        <f>IF(N394="zákl. přenesená",J394,0)</f>
        <v>0</v>
      </c>
      <c r="BH394" s="109">
        <f>IF(N394="sníž. přenesená",J394,0)</f>
        <v>0</v>
      </c>
      <c r="BI394" s="109">
        <f>IF(N394="nulová",J394,0)</f>
        <v>0</v>
      </c>
      <c r="BJ394" s="16" t="s">
        <v>23</v>
      </c>
      <c r="BK394" s="109">
        <f>ROUND(I394*H394,2)</f>
        <v>0</v>
      </c>
      <c r="BL394" s="16" t="s">
        <v>162</v>
      </c>
      <c r="BM394" s="222" t="s">
        <v>859</v>
      </c>
    </row>
    <row r="395" spans="2:65" s="1" customFormat="1" ht="19.5">
      <c r="B395" s="34"/>
      <c r="C395" s="35"/>
      <c r="D395" s="225" t="s">
        <v>171</v>
      </c>
      <c r="E395" s="35"/>
      <c r="F395" s="235" t="s">
        <v>644</v>
      </c>
      <c r="G395" s="35"/>
      <c r="H395" s="35"/>
      <c r="I395" s="123"/>
      <c r="J395" s="35"/>
      <c r="K395" s="35"/>
      <c r="L395" s="36"/>
      <c r="M395" s="236"/>
      <c r="N395" s="66"/>
      <c r="O395" s="66"/>
      <c r="P395" s="66"/>
      <c r="Q395" s="66"/>
      <c r="R395" s="66"/>
      <c r="S395" s="66"/>
      <c r="T395" s="67"/>
      <c r="AT395" s="16" t="s">
        <v>171</v>
      </c>
      <c r="AU395" s="16" t="s">
        <v>95</v>
      </c>
    </row>
    <row r="396" spans="2:65" s="11" customFormat="1" ht="25.9" customHeight="1">
      <c r="B396" s="195"/>
      <c r="C396" s="196"/>
      <c r="D396" s="197" t="s">
        <v>86</v>
      </c>
      <c r="E396" s="198" t="s">
        <v>645</v>
      </c>
      <c r="F396" s="198" t="s">
        <v>646</v>
      </c>
      <c r="G396" s="196"/>
      <c r="H396" s="196"/>
      <c r="I396" s="199"/>
      <c r="J396" s="200">
        <f>BK396</f>
        <v>0</v>
      </c>
      <c r="K396" s="196"/>
      <c r="L396" s="201"/>
      <c r="M396" s="202"/>
      <c r="N396" s="203"/>
      <c r="O396" s="203"/>
      <c r="P396" s="204">
        <f>P397</f>
        <v>0</v>
      </c>
      <c r="Q396" s="203"/>
      <c r="R396" s="204">
        <f>R397</f>
        <v>5.5218049999999998E-2</v>
      </c>
      <c r="S396" s="203"/>
      <c r="T396" s="205">
        <f>T397</f>
        <v>0</v>
      </c>
      <c r="AR396" s="206" t="s">
        <v>95</v>
      </c>
      <c r="AT396" s="207" t="s">
        <v>86</v>
      </c>
      <c r="AU396" s="207" t="s">
        <v>87</v>
      </c>
      <c r="AY396" s="206" t="s">
        <v>156</v>
      </c>
      <c r="BK396" s="208">
        <f>BK397</f>
        <v>0</v>
      </c>
    </row>
    <row r="397" spans="2:65" s="11" customFormat="1" ht="22.9" customHeight="1">
      <c r="B397" s="195"/>
      <c r="C397" s="196"/>
      <c r="D397" s="197" t="s">
        <v>86</v>
      </c>
      <c r="E397" s="209" t="s">
        <v>647</v>
      </c>
      <c r="F397" s="209" t="s">
        <v>648</v>
      </c>
      <c r="G397" s="196"/>
      <c r="H397" s="196"/>
      <c r="I397" s="199"/>
      <c r="J397" s="210">
        <f>BK397</f>
        <v>0</v>
      </c>
      <c r="K397" s="196"/>
      <c r="L397" s="201"/>
      <c r="M397" s="202"/>
      <c r="N397" s="203"/>
      <c r="O397" s="203"/>
      <c r="P397" s="204">
        <f>SUM(P398:P409)</f>
        <v>0</v>
      </c>
      <c r="Q397" s="203"/>
      <c r="R397" s="204">
        <f>SUM(R398:R409)</f>
        <v>5.5218049999999998E-2</v>
      </c>
      <c r="S397" s="203"/>
      <c r="T397" s="205">
        <f>SUM(T398:T409)</f>
        <v>0</v>
      </c>
      <c r="AR397" s="206" t="s">
        <v>95</v>
      </c>
      <c r="AT397" s="207" t="s">
        <v>86</v>
      </c>
      <c r="AU397" s="207" t="s">
        <v>23</v>
      </c>
      <c r="AY397" s="206" t="s">
        <v>156</v>
      </c>
      <c r="BK397" s="208">
        <f>SUM(BK398:BK409)</f>
        <v>0</v>
      </c>
    </row>
    <row r="398" spans="2:65" s="1" customFormat="1" ht="24" customHeight="1">
      <c r="B398" s="34"/>
      <c r="C398" s="211" t="s">
        <v>625</v>
      </c>
      <c r="D398" s="211" t="s">
        <v>158</v>
      </c>
      <c r="E398" s="212" t="s">
        <v>650</v>
      </c>
      <c r="F398" s="213" t="s">
        <v>651</v>
      </c>
      <c r="G398" s="214" t="s">
        <v>193</v>
      </c>
      <c r="H398" s="215">
        <v>81.364999999999995</v>
      </c>
      <c r="I398" s="216"/>
      <c r="J398" s="217">
        <f>ROUND(I398*H398,2)</f>
        <v>0</v>
      </c>
      <c r="K398" s="213" t="s">
        <v>652</v>
      </c>
      <c r="L398" s="36"/>
      <c r="M398" s="218" t="s">
        <v>1</v>
      </c>
      <c r="N398" s="219" t="s">
        <v>52</v>
      </c>
      <c r="O398" s="66"/>
      <c r="P398" s="220">
        <f>O398*H398</f>
        <v>0</v>
      </c>
      <c r="Q398" s="220">
        <v>5.6999999999999998E-4</v>
      </c>
      <c r="R398" s="220">
        <f>Q398*H398</f>
        <v>4.6378049999999997E-2</v>
      </c>
      <c r="S398" s="220">
        <v>0</v>
      </c>
      <c r="T398" s="221">
        <f>S398*H398</f>
        <v>0</v>
      </c>
      <c r="AR398" s="222" t="s">
        <v>252</v>
      </c>
      <c r="AT398" s="222" t="s">
        <v>158</v>
      </c>
      <c r="AU398" s="222" t="s">
        <v>95</v>
      </c>
      <c r="AY398" s="16" t="s">
        <v>156</v>
      </c>
      <c r="BE398" s="109">
        <f>IF(N398="základní",J398,0)</f>
        <v>0</v>
      </c>
      <c r="BF398" s="109">
        <f>IF(N398="snížená",J398,0)</f>
        <v>0</v>
      </c>
      <c r="BG398" s="109">
        <f>IF(N398="zákl. přenesená",J398,0)</f>
        <v>0</v>
      </c>
      <c r="BH398" s="109">
        <f>IF(N398="sníž. přenesená",J398,0)</f>
        <v>0</v>
      </c>
      <c r="BI398" s="109">
        <f>IF(N398="nulová",J398,0)</f>
        <v>0</v>
      </c>
      <c r="BJ398" s="16" t="s">
        <v>23</v>
      </c>
      <c r="BK398" s="109">
        <f>ROUND(I398*H398,2)</f>
        <v>0</v>
      </c>
      <c r="BL398" s="16" t="s">
        <v>252</v>
      </c>
      <c r="BM398" s="222" t="s">
        <v>860</v>
      </c>
    </row>
    <row r="399" spans="2:65" s="1" customFormat="1" ht="19.5">
      <c r="B399" s="34"/>
      <c r="C399" s="35"/>
      <c r="D399" s="225" t="s">
        <v>171</v>
      </c>
      <c r="E399" s="35"/>
      <c r="F399" s="235" t="s">
        <v>654</v>
      </c>
      <c r="G399" s="35"/>
      <c r="H399" s="35"/>
      <c r="I399" s="123"/>
      <c r="J399" s="35"/>
      <c r="K399" s="35"/>
      <c r="L399" s="36"/>
      <c r="M399" s="236"/>
      <c r="N399" s="66"/>
      <c r="O399" s="66"/>
      <c r="P399" s="66"/>
      <c r="Q399" s="66"/>
      <c r="R399" s="66"/>
      <c r="S399" s="66"/>
      <c r="T399" s="67"/>
      <c r="AT399" s="16" t="s">
        <v>171</v>
      </c>
      <c r="AU399" s="16" t="s">
        <v>95</v>
      </c>
    </row>
    <row r="400" spans="2:65" s="12" customFormat="1" ht="11.25">
      <c r="B400" s="223"/>
      <c r="C400" s="224"/>
      <c r="D400" s="225" t="s">
        <v>164</v>
      </c>
      <c r="E400" s="226" t="s">
        <v>1</v>
      </c>
      <c r="F400" s="227" t="s">
        <v>861</v>
      </c>
      <c r="G400" s="224"/>
      <c r="H400" s="228">
        <v>67.337000000000003</v>
      </c>
      <c r="I400" s="229"/>
      <c r="J400" s="224"/>
      <c r="K400" s="224"/>
      <c r="L400" s="230"/>
      <c r="M400" s="231"/>
      <c r="N400" s="232"/>
      <c r="O400" s="232"/>
      <c r="P400" s="232"/>
      <c r="Q400" s="232"/>
      <c r="R400" s="232"/>
      <c r="S400" s="232"/>
      <c r="T400" s="233"/>
      <c r="AT400" s="234" t="s">
        <v>164</v>
      </c>
      <c r="AU400" s="234" t="s">
        <v>95</v>
      </c>
      <c r="AV400" s="12" t="s">
        <v>95</v>
      </c>
      <c r="AW400" s="12" t="s">
        <v>40</v>
      </c>
      <c r="AX400" s="12" t="s">
        <v>87</v>
      </c>
      <c r="AY400" s="234" t="s">
        <v>156</v>
      </c>
    </row>
    <row r="401" spans="2:65" s="12" customFormat="1" ht="11.25">
      <c r="B401" s="223"/>
      <c r="C401" s="224"/>
      <c r="D401" s="225" t="s">
        <v>164</v>
      </c>
      <c r="E401" s="226" t="s">
        <v>1</v>
      </c>
      <c r="F401" s="227" t="s">
        <v>862</v>
      </c>
      <c r="G401" s="224"/>
      <c r="H401" s="228">
        <v>14.028</v>
      </c>
      <c r="I401" s="229"/>
      <c r="J401" s="224"/>
      <c r="K401" s="224"/>
      <c r="L401" s="230"/>
      <c r="M401" s="231"/>
      <c r="N401" s="232"/>
      <c r="O401" s="232"/>
      <c r="P401" s="232"/>
      <c r="Q401" s="232"/>
      <c r="R401" s="232"/>
      <c r="S401" s="232"/>
      <c r="T401" s="233"/>
      <c r="AT401" s="234" t="s">
        <v>164</v>
      </c>
      <c r="AU401" s="234" t="s">
        <v>95</v>
      </c>
      <c r="AV401" s="12" t="s">
        <v>95</v>
      </c>
      <c r="AW401" s="12" t="s">
        <v>40</v>
      </c>
      <c r="AX401" s="12" t="s">
        <v>87</v>
      </c>
      <c r="AY401" s="234" t="s">
        <v>156</v>
      </c>
    </row>
    <row r="402" spans="2:65" s="13" customFormat="1" ht="11.25">
      <c r="B402" s="237"/>
      <c r="C402" s="238"/>
      <c r="D402" s="225" t="s">
        <v>164</v>
      </c>
      <c r="E402" s="239" t="s">
        <v>1</v>
      </c>
      <c r="F402" s="240" t="s">
        <v>260</v>
      </c>
      <c r="G402" s="238"/>
      <c r="H402" s="241">
        <v>81.364999999999995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AT402" s="247" t="s">
        <v>164</v>
      </c>
      <c r="AU402" s="247" t="s">
        <v>95</v>
      </c>
      <c r="AV402" s="13" t="s">
        <v>162</v>
      </c>
      <c r="AW402" s="13" t="s">
        <v>40</v>
      </c>
      <c r="AX402" s="13" t="s">
        <v>23</v>
      </c>
      <c r="AY402" s="247" t="s">
        <v>156</v>
      </c>
    </row>
    <row r="403" spans="2:65" s="1" customFormat="1" ht="24" customHeight="1">
      <c r="B403" s="34"/>
      <c r="C403" s="211" t="s">
        <v>863</v>
      </c>
      <c r="D403" s="211" t="s">
        <v>158</v>
      </c>
      <c r="E403" s="212" t="s">
        <v>657</v>
      </c>
      <c r="F403" s="213" t="s">
        <v>658</v>
      </c>
      <c r="G403" s="214" t="s">
        <v>168</v>
      </c>
      <c r="H403" s="215">
        <v>34</v>
      </c>
      <c r="I403" s="216"/>
      <c r="J403" s="217">
        <f>ROUND(I403*H403,2)</f>
        <v>0</v>
      </c>
      <c r="K403" s="213" t="s">
        <v>169</v>
      </c>
      <c r="L403" s="36"/>
      <c r="M403" s="218" t="s">
        <v>1</v>
      </c>
      <c r="N403" s="219" t="s">
        <v>52</v>
      </c>
      <c r="O403" s="66"/>
      <c r="P403" s="220">
        <f>O403*H403</f>
        <v>0</v>
      </c>
      <c r="Q403" s="220">
        <v>2.5999999999999998E-4</v>
      </c>
      <c r="R403" s="220">
        <f>Q403*H403</f>
        <v>8.8399999999999989E-3</v>
      </c>
      <c r="S403" s="220">
        <v>0</v>
      </c>
      <c r="T403" s="221">
        <f>S403*H403</f>
        <v>0</v>
      </c>
      <c r="AR403" s="222" t="s">
        <v>252</v>
      </c>
      <c r="AT403" s="222" t="s">
        <v>158</v>
      </c>
      <c r="AU403" s="222" t="s">
        <v>95</v>
      </c>
      <c r="AY403" s="16" t="s">
        <v>156</v>
      </c>
      <c r="BE403" s="109">
        <f>IF(N403="základní",J403,0)</f>
        <v>0</v>
      </c>
      <c r="BF403" s="109">
        <f>IF(N403="snížená",J403,0)</f>
        <v>0</v>
      </c>
      <c r="BG403" s="109">
        <f>IF(N403="zákl. přenesená",J403,0)</f>
        <v>0</v>
      </c>
      <c r="BH403" s="109">
        <f>IF(N403="sníž. přenesená",J403,0)</f>
        <v>0</v>
      </c>
      <c r="BI403" s="109">
        <f>IF(N403="nulová",J403,0)</f>
        <v>0</v>
      </c>
      <c r="BJ403" s="16" t="s">
        <v>23</v>
      </c>
      <c r="BK403" s="109">
        <f>ROUND(I403*H403,2)</f>
        <v>0</v>
      </c>
      <c r="BL403" s="16" t="s">
        <v>252</v>
      </c>
      <c r="BM403" s="222" t="s">
        <v>864</v>
      </c>
    </row>
    <row r="404" spans="2:65" s="1" customFormat="1" ht="19.5">
      <c r="B404" s="34"/>
      <c r="C404" s="35"/>
      <c r="D404" s="225" t="s">
        <v>171</v>
      </c>
      <c r="E404" s="35"/>
      <c r="F404" s="235" t="s">
        <v>660</v>
      </c>
      <c r="G404" s="35"/>
      <c r="H404" s="35"/>
      <c r="I404" s="123"/>
      <c r="J404" s="35"/>
      <c r="K404" s="35"/>
      <c r="L404" s="36"/>
      <c r="M404" s="236"/>
      <c r="N404" s="66"/>
      <c r="O404" s="66"/>
      <c r="P404" s="66"/>
      <c r="Q404" s="66"/>
      <c r="R404" s="66"/>
      <c r="S404" s="66"/>
      <c r="T404" s="67"/>
      <c r="AT404" s="16" t="s">
        <v>171</v>
      </c>
      <c r="AU404" s="16" t="s">
        <v>95</v>
      </c>
    </row>
    <row r="405" spans="2:65" s="12" customFormat="1" ht="11.25">
      <c r="B405" s="223"/>
      <c r="C405" s="224"/>
      <c r="D405" s="225" t="s">
        <v>164</v>
      </c>
      <c r="E405" s="226" t="s">
        <v>1</v>
      </c>
      <c r="F405" s="227" t="s">
        <v>865</v>
      </c>
      <c r="G405" s="224"/>
      <c r="H405" s="228">
        <v>31</v>
      </c>
      <c r="I405" s="229"/>
      <c r="J405" s="224"/>
      <c r="K405" s="224"/>
      <c r="L405" s="230"/>
      <c r="M405" s="231"/>
      <c r="N405" s="232"/>
      <c r="O405" s="232"/>
      <c r="P405" s="232"/>
      <c r="Q405" s="232"/>
      <c r="R405" s="232"/>
      <c r="S405" s="232"/>
      <c r="T405" s="233"/>
      <c r="AT405" s="234" t="s">
        <v>164</v>
      </c>
      <c r="AU405" s="234" t="s">
        <v>95</v>
      </c>
      <c r="AV405" s="12" t="s">
        <v>95</v>
      </c>
      <c r="AW405" s="12" t="s">
        <v>40</v>
      </c>
      <c r="AX405" s="12" t="s">
        <v>87</v>
      </c>
      <c r="AY405" s="234" t="s">
        <v>156</v>
      </c>
    </row>
    <row r="406" spans="2:65" s="12" customFormat="1" ht="11.25">
      <c r="B406" s="223"/>
      <c r="C406" s="224"/>
      <c r="D406" s="225" t="s">
        <v>164</v>
      </c>
      <c r="E406" s="226" t="s">
        <v>1</v>
      </c>
      <c r="F406" s="227" t="s">
        <v>866</v>
      </c>
      <c r="G406" s="224"/>
      <c r="H406" s="228">
        <v>3</v>
      </c>
      <c r="I406" s="229"/>
      <c r="J406" s="224"/>
      <c r="K406" s="224"/>
      <c r="L406" s="230"/>
      <c r="M406" s="231"/>
      <c r="N406" s="232"/>
      <c r="O406" s="232"/>
      <c r="P406" s="232"/>
      <c r="Q406" s="232"/>
      <c r="R406" s="232"/>
      <c r="S406" s="232"/>
      <c r="T406" s="233"/>
      <c r="AT406" s="234" t="s">
        <v>164</v>
      </c>
      <c r="AU406" s="234" t="s">
        <v>95</v>
      </c>
      <c r="AV406" s="12" t="s">
        <v>95</v>
      </c>
      <c r="AW406" s="12" t="s">
        <v>40</v>
      </c>
      <c r="AX406" s="12" t="s">
        <v>87</v>
      </c>
      <c r="AY406" s="234" t="s">
        <v>156</v>
      </c>
    </row>
    <row r="407" spans="2:65" s="13" customFormat="1" ht="11.25">
      <c r="B407" s="237"/>
      <c r="C407" s="238"/>
      <c r="D407" s="225" t="s">
        <v>164</v>
      </c>
      <c r="E407" s="239" t="s">
        <v>1</v>
      </c>
      <c r="F407" s="240" t="s">
        <v>260</v>
      </c>
      <c r="G407" s="238"/>
      <c r="H407" s="241">
        <v>34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AT407" s="247" t="s">
        <v>164</v>
      </c>
      <c r="AU407" s="247" t="s">
        <v>95</v>
      </c>
      <c r="AV407" s="13" t="s">
        <v>162</v>
      </c>
      <c r="AW407" s="13" t="s">
        <v>40</v>
      </c>
      <c r="AX407" s="13" t="s">
        <v>23</v>
      </c>
      <c r="AY407" s="247" t="s">
        <v>156</v>
      </c>
    </row>
    <row r="408" spans="2:65" s="1" customFormat="1" ht="24" customHeight="1">
      <c r="B408" s="34"/>
      <c r="C408" s="211" t="s">
        <v>633</v>
      </c>
      <c r="D408" s="211" t="s">
        <v>158</v>
      </c>
      <c r="E408" s="212" t="s">
        <v>664</v>
      </c>
      <c r="F408" s="213" t="s">
        <v>665</v>
      </c>
      <c r="G408" s="214" t="s">
        <v>439</v>
      </c>
      <c r="H408" s="215">
        <v>5.5E-2</v>
      </c>
      <c r="I408" s="216"/>
      <c r="J408" s="217">
        <f>ROUND(I408*H408,2)</f>
        <v>0</v>
      </c>
      <c r="K408" s="213" t="s">
        <v>169</v>
      </c>
      <c r="L408" s="36"/>
      <c r="M408" s="218" t="s">
        <v>1</v>
      </c>
      <c r="N408" s="219" t="s">
        <v>52</v>
      </c>
      <c r="O408" s="66"/>
      <c r="P408" s="220">
        <f>O408*H408</f>
        <v>0</v>
      </c>
      <c r="Q408" s="220">
        <v>0</v>
      </c>
      <c r="R408" s="220">
        <f>Q408*H408</f>
        <v>0</v>
      </c>
      <c r="S408" s="220">
        <v>0</v>
      </c>
      <c r="T408" s="221">
        <f>S408*H408</f>
        <v>0</v>
      </c>
      <c r="AR408" s="222" t="s">
        <v>252</v>
      </c>
      <c r="AT408" s="222" t="s">
        <v>158</v>
      </c>
      <c r="AU408" s="222" t="s">
        <v>95</v>
      </c>
      <c r="AY408" s="16" t="s">
        <v>156</v>
      </c>
      <c r="BE408" s="109">
        <f>IF(N408="základní",J408,0)</f>
        <v>0</v>
      </c>
      <c r="BF408" s="109">
        <f>IF(N408="snížená",J408,0)</f>
        <v>0</v>
      </c>
      <c r="BG408" s="109">
        <f>IF(N408="zákl. přenesená",J408,0)</f>
        <v>0</v>
      </c>
      <c r="BH408" s="109">
        <f>IF(N408="sníž. přenesená",J408,0)</f>
        <v>0</v>
      </c>
      <c r="BI408" s="109">
        <f>IF(N408="nulová",J408,0)</f>
        <v>0</v>
      </c>
      <c r="BJ408" s="16" t="s">
        <v>23</v>
      </c>
      <c r="BK408" s="109">
        <f>ROUND(I408*H408,2)</f>
        <v>0</v>
      </c>
      <c r="BL408" s="16" t="s">
        <v>252</v>
      </c>
      <c r="BM408" s="222" t="s">
        <v>867</v>
      </c>
    </row>
    <row r="409" spans="2:65" s="1" customFormat="1" ht="29.25">
      <c r="B409" s="34"/>
      <c r="C409" s="35"/>
      <c r="D409" s="225" t="s">
        <v>171</v>
      </c>
      <c r="E409" s="35"/>
      <c r="F409" s="235" t="s">
        <v>667</v>
      </c>
      <c r="G409" s="35"/>
      <c r="H409" s="35"/>
      <c r="I409" s="123"/>
      <c r="J409" s="35"/>
      <c r="K409" s="35"/>
      <c r="L409" s="36"/>
      <c r="M409" s="268"/>
      <c r="N409" s="269"/>
      <c r="O409" s="269"/>
      <c r="P409" s="269"/>
      <c r="Q409" s="269"/>
      <c r="R409" s="269"/>
      <c r="S409" s="269"/>
      <c r="T409" s="270"/>
      <c r="AT409" s="16" t="s">
        <v>171</v>
      </c>
      <c r="AU409" s="16" t="s">
        <v>95</v>
      </c>
    </row>
    <row r="410" spans="2:65" s="1" customFormat="1" ht="6.95" customHeight="1">
      <c r="B410" s="49"/>
      <c r="C410" s="50"/>
      <c r="D410" s="50"/>
      <c r="E410" s="50"/>
      <c r="F410" s="50"/>
      <c r="G410" s="50"/>
      <c r="H410" s="50"/>
      <c r="I410" s="157"/>
      <c r="J410" s="50"/>
      <c r="K410" s="50"/>
      <c r="L410" s="36"/>
    </row>
  </sheetData>
  <sheetProtection algorithmName="SHA-512" hashValue="bt4xiLP30Cnjw5v9LIbmOo6UgKlX1rtaNUdfle2rSxb7CDWZTZSqNmc1FKm1dFl1280hCt6yRdbmnOvH8G0ldA==" saltValue="EWf58Vi8jMPkhnsCW/HNEsvA4Tcfa9xwzAFwVN5IpstJM32pFcoMRhdTFf/ZtRUN1XFYQLRkAc5wZGaVcigp2A==" spinCount="100000" sheet="1" objects="1" scenarios="1" formatColumns="0" formatRows="0" autoFilter="0"/>
  <autoFilter ref="C136:K409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3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16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6" t="s">
        <v>100</v>
      </c>
    </row>
    <row r="3" spans="2:46" ht="6.95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19"/>
      <c r="AT3" s="16" t="s">
        <v>95</v>
      </c>
    </row>
    <row r="4" spans="2:46" ht="24.95" customHeight="1">
      <c r="B4" s="19"/>
      <c r="D4" s="120" t="s">
        <v>110</v>
      </c>
      <c r="L4" s="19"/>
      <c r="M4" s="121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22" t="s">
        <v>16</v>
      </c>
      <c r="L6" s="19"/>
    </row>
    <row r="7" spans="2:46" ht="16.5" customHeight="1">
      <c r="B7" s="19"/>
      <c r="E7" s="321" t="str">
        <f>'Rekapitulace stavby'!K6</f>
        <v>Lampertický potok, Lampertice, rekonstrukce koryta, ř.km 1,230 - 2,785</v>
      </c>
      <c r="F7" s="322"/>
      <c r="G7" s="322"/>
      <c r="H7" s="322"/>
      <c r="L7" s="19"/>
    </row>
    <row r="8" spans="2:46" s="1" customFormat="1" ht="12" customHeight="1">
      <c r="B8" s="36"/>
      <c r="D8" s="122" t="s">
        <v>111</v>
      </c>
      <c r="I8" s="123"/>
      <c r="L8" s="36"/>
    </row>
    <row r="9" spans="2:46" s="1" customFormat="1" ht="36.950000000000003" customHeight="1">
      <c r="B9" s="36"/>
      <c r="E9" s="323" t="s">
        <v>868</v>
      </c>
      <c r="F9" s="324"/>
      <c r="G9" s="324"/>
      <c r="H9" s="324"/>
      <c r="I9" s="123"/>
      <c r="L9" s="36"/>
    </row>
    <row r="10" spans="2:46" s="1" customFormat="1" ht="11.25">
      <c r="B10" s="36"/>
      <c r="I10" s="123"/>
      <c r="L10" s="36"/>
    </row>
    <row r="11" spans="2:46" s="1" customFormat="1" ht="12" customHeight="1">
      <c r="B11" s="36"/>
      <c r="D11" s="122" t="s">
        <v>19</v>
      </c>
      <c r="F11" s="124" t="s">
        <v>20</v>
      </c>
      <c r="I11" s="125" t="s">
        <v>21</v>
      </c>
      <c r="J11" s="124" t="s">
        <v>1</v>
      </c>
      <c r="L11" s="36"/>
    </row>
    <row r="12" spans="2:46" s="1" customFormat="1" ht="12" customHeight="1">
      <c r="B12" s="36"/>
      <c r="D12" s="122" t="s">
        <v>24</v>
      </c>
      <c r="F12" s="124" t="s">
        <v>25</v>
      </c>
      <c r="I12" s="125" t="s">
        <v>26</v>
      </c>
      <c r="J12" s="126" t="str">
        <f>'Rekapitulace stavby'!AN8</f>
        <v>19.9.2016</v>
      </c>
      <c r="L12" s="36"/>
    </row>
    <row r="13" spans="2:46" s="1" customFormat="1" ht="10.9" customHeight="1">
      <c r="B13" s="36"/>
      <c r="I13" s="123"/>
      <c r="L13" s="36"/>
    </row>
    <row r="14" spans="2:46" s="1" customFormat="1" ht="12" customHeight="1">
      <c r="B14" s="36"/>
      <c r="D14" s="122" t="s">
        <v>30</v>
      </c>
      <c r="I14" s="125" t="s">
        <v>31</v>
      </c>
      <c r="J14" s="124" t="s">
        <v>1</v>
      </c>
      <c r="L14" s="36"/>
    </row>
    <row r="15" spans="2:46" s="1" customFormat="1" ht="18" customHeight="1">
      <c r="B15" s="36"/>
      <c r="E15" s="124" t="s">
        <v>32</v>
      </c>
      <c r="I15" s="125" t="s">
        <v>33</v>
      </c>
      <c r="J15" s="124" t="s">
        <v>1</v>
      </c>
      <c r="L15" s="36"/>
    </row>
    <row r="16" spans="2:46" s="1" customFormat="1" ht="6.95" customHeight="1">
      <c r="B16" s="36"/>
      <c r="I16" s="123"/>
      <c r="L16" s="36"/>
    </row>
    <row r="17" spans="2:12" s="1" customFormat="1" ht="12" customHeight="1">
      <c r="B17" s="36"/>
      <c r="D17" s="122" t="s">
        <v>34</v>
      </c>
      <c r="I17" s="125" t="s">
        <v>31</v>
      </c>
      <c r="J17" s="29" t="str">
        <f>'Rekapitulace stavby'!AN13</f>
        <v>Vyplň údaj</v>
      </c>
      <c r="L17" s="36"/>
    </row>
    <row r="18" spans="2:12" s="1" customFormat="1" ht="18" customHeight="1">
      <c r="B18" s="36"/>
      <c r="E18" s="325" t="str">
        <f>'Rekapitulace stavby'!E14</f>
        <v>Vyplň údaj</v>
      </c>
      <c r="F18" s="326"/>
      <c r="G18" s="326"/>
      <c r="H18" s="326"/>
      <c r="I18" s="125" t="s">
        <v>33</v>
      </c>
      <c r="J18" s="29" t="str">
        <f>'Rekapitulace stavby'!AN14</f>
        <v>Vyplň údaj</v>
      </c>
      <c r="L18" s="36"/>
    </row>
    <row r="19" spans="2:12" s="1" customFormat="1" ht="6.95" customHeight="1">
      <c r="B19" s="36"/>
      <c r="I19" s="123"/>
      <c r="L19" s="36"/>
    </row>
    <row r="20" spans="2:12" s="1" customFormat="1" ht="12" customHeight="1">
      <c r="B20" s="36"/>
      <c r="D20" s="122" t="s">
        <v>36</v>
      </c>
      <c r="I20" s="125" t="s">
        <v>31</v>
      </c>
      <c r="J20" s="124" t="s">
        <v>37</v>
      </c>
      <c r="L20" s="36"/>
    </row>
    <row r="21" spans="2:12" s="1" customFormat="1" ht="18" customHeight="1">
      <c r="B21" s="36"/>
      <c r="E21" s="124" t="s">
        <v>38</v>
      </c>
      <c r="I21" s="125" t="s">
        <v>33</v>
      </c>
      <c r="J21" s="124" t="s">
        <v>39</v>
      </c>
      <c r="L21" s="36"/>
    </row>
    <row r="22" spans="2:12" s="1" customFormat="1" ht="6.95" customHeight="1">
      <c r="B22" s="36"/>
      <c r="I22" s="123"/>
      <c r="L22" s="36"/>
    </row>
    <row r="23" spans="2:12" s="1" customFormat="1" ht="12" customHeight="1">
      <c r="B23" s="36"/>
      <c r="D23" s="122" t="s">
        <v>41</v>
      </c>
      <c r="I23" s="125" t="s">
        <v>31</v>
      </c>
      <c r="J23" s="124" t="s">
        <v>1</v>
      </c>
      <c r="L23" s="36"/>
    </row>
    <row r="24" spans="2:12" s="1" customFormat="1" ht="18" customHeight="1">
      <c r="B24" s="36"/>
      <c r="E24" s="124" t="s">
        <v>42</v>
      </c>
      <c r="I24" s="125" t="s">
        <v>33</v>
      </c>
      <c r="J24" s="124" t="s">
        <v>1</v>
      </c>
      <c r="L24" s="36"/>
    </row>
    <row r="25" spans="2:12" s="1" customFormat="1" ht="6.95" customHeight="1">
      <c r="B25" s="36"/>
      <c r="I25" s="123"/>
      <c r="L25" s="36"/>
    </row>
    <row r="26" spans="2:12" s="1" customFormat="1" ht="12" customHeight="1">
      <c r="B26" s="36"/>
      <c r="D26" s="122" t="s">
        <v>43</v>
      </c>
      <c r="I26" s="123"/>
      <c r="L26" s="36"/>
    </row>
    <row r="27" spans="2:12" s="7" customFormat="1" ht="16.5" customHeight="1">
      <c r="B27" s="127"/>
      <c r="E27" s="327" t="s">
        <v>1</v>
      </c>
      <c r="F27" s="327"/>
      <c r="G27" s="327"/>
      <c r="H27" s="327"/>
      <c r="I27" s="128"/>
      <c r="L27" s="127"/>
    </row>
    <row r="28" spans="2:12" s="1" customFormat="1" ht="6.95" customHeight="1">
      <c r="B28" s="36"/>
      <c r="I28" s="123"/>
      <c r="L28" s="36"/>
    </row>
    <row r="29" spans="2:12" s="1" customFormat="1" ht="6.95" customHeight="1">
      <c r="B29" s="36"/>
      <c r="D29" s="62"/>
      <c r="E29" s="62"/>
      <c r="F29" s="62"/>
      <c r="G29" s="62"/>
      <c r="H29" s="62"/>
      <c r="I29" s="129"/>
      <c r="J29" s="62"/>
      <c r="K29" s="62"/>
      <c r="L29" s="36"/>
    </row>
    <row r="30" spans="2:12" s="1" customFormat="1" ht="14.45" customHeight="1">
      <c r="B30" s="36"/>
      <c r="D30" s="124" t="s">
        <v>114</v>
      </c>
      <c r="I30" s="123"/>
      <c r="J30" s="130">
        <f>J96</f>
        <v>0</v>
      </c>
      <c r="L30" s="36"/>
    </row>
    <row r="31" spans="2:12" s="1" customFormat="1" ht="14.45" customHeight="1">
      <c r="B31" s="36"/>
      <c r="D31" s="131" t="s">
        <v>104</v>
      </c>
      <c r="I31" s="123"/>
      <c r="J31" s="130">
        <f>J106</f>
        <v>0</v>
      </c>
      <c r="L31" s="36"/>
    </row>
    <row r="32" spans="2:12" s="1" customFormat="1" ht="25.35" customHeight="1">
      <c r="B32" s="36"/>
      <c r="D32" s="132" t="s">
        <v>47</v>
      </c>
      <c r="I32" s="123"/>
      <c r="J32" s="133">
        <f>ROUND(J30 + J31, 2)</f>
        <v>0</v>
      </c>
      <c r="L32" s="36"/>
    </row>
    <row r="33" spans="2:12" s="1" customFormat="1" ht="6.95" customHeight="1">
      <c r="B33" s="36"/>
      <c r="D33" s="62"/>
      <c r="E33" s="62"/>
      <c r="F33" s="62"/>
      <c r="G33" s="62"/>
      <c r="H33" s="62"/>
      <c r="I33" s="129"/>
      <c r="J33" s="62"/>
      <c r="K33" s="62"/>
      <c r="L33" s="36"/>
    </row>
    <row r="34" spans="2:12" s="1" customFormat="1" ht="14.45" customHeight="1">
      <c r="B34" s="36"/>
      <c r="F34" s="134" t="s">
        <v>49</v>
      </c>
      <c r="I34" s="135" t="s">
        <v>48</v>
      </c>
      <c r="J34" s="134" t="s">
        <v>50</v>
      </c>
      <c r="L34" s="36"/>
    </row>
    <row r="35" spans="2:12" s="1" customFormat="1" ht="14.45" customHeight="1">
      <c r="B35" s="36"/>
      <c r="D35" s="136" t="s">
        <v>51</v>
      </c>
      <c r="E35" s="122" t="s">
        <v>52</v>
      </c>
      <c r="F35" s="137">
        <f>ROUND((SUM(BE106:BE113) + SUM(BE133:BE232)),  2)</f>
        <v>0</v>
      </c>
      <c r="I35" s="138">
        <v>0.21</v>
      </c>
      <c r="J35" s="137">
        <f>ROUND(((SUM(BE106:BE113) + SUM(BE133:BE232))*I35),  2)</f>
        <v>0</v>
      </c>
      <c r="L35" s="36"/>
    </row>
    <row r="36" spans="2:12" s="1" customFormat="1" ht="14.45" customHeight="1">
      <c r="B36" s="36"/>
      <c r="E36" s="122" t="s">
        <v>53</v>
      </c>
      <c r="F36" s="137">
        <f>ROUND((SUM(BF106:BF113) + SUM(BF133:BF232)),  2)</f>
        <v>0</v>
      </c>
      <c r="I36" s="138">
        <v>0.15</v>
      </c>
      <c r="J36" s="137">
        <f>ROUND(((SUM(BF106:BF113) + SUM(BF133:BF232))*I36),  2)</f>
        <v>0</v>
      </c>
      <c r="L36" s="36"/>
    </row>
    <row r="37" spans="2:12" s="1" customFormat="1" ht="14.45" hidden="1" customHeight="1">
      <c r="B37" s="36"/>
      <c r="E37" s="122" t="s">
        <v>54</v>
      </c>
      <c r="F37" s="137">
        <f>ROUND((SUM(BG106:BG113) + SUM(BG133:BG232)),  2)</f>
        <v>0</v>
      </c>
      <c r="I37" s="138">
        <v>0.21</v>
      </c>
      <c r="J37" s="137">
        <f>0</f>
        <v>0</v>
      </c>
      <c r="L37" s="36"/>
    </row>
    <row r="38" spans="2:12" s="1" customFormat="1" ht="14.45" hidden="1" customHeight="1">
      <c r="B38" s="36"/>
      <c r="E38" s="122" t="s">
        <v>55</v>
      </c>
      <c r="F38" s="137">
        <f>ROUND((SUM(BH106:BH113) + SUM(BH133:BH232)),  2)</f>
        <v>0</v>
      </c>
      <c r="I38" s="138">
        <v>0.15</v>
      </c>
      <c r="J38" s="137">
        <f>0</f>
        <v>0</v>
      </c>
      <c r="L38" s="36"/>
    </row>
    <row r="39" spans="2:12" s="1" customFormat="1" ht="14.45" hidden="1" customHeight="1">
      <c r="B39" s="36"/>
      <c r="E39" s="122" t="s">
        <v>56</v>
      </c>
      <c r="F39" s="137">
        <f>ROUND((SUM(BI106:BI113) + SUM(BI133:BI232)),  2)</f>
        <v>0</v>
      </c>
      <c r="I39" s="138">
        <v>0</v>
      </c>
      <c r="J39" s="137">
        <f>0</f>
        <v>0</v>
      </c>
      <c r="L39" s="36"/>
    </row>
    <row r="40" spans="2:12" s="1" customFormat="1" ht="6.95" customHeight="1">
      <c r="B40" s="36"/>
      <c r="I40" s="123"/>
      <c r="L40" s="36"/>
    </row>
    <row r="41" spans="2:12" s="1" customFormat="1" ht="25.35" customHeight="1">
      <c r="B41" s="36"/>
      <c r="C41" s="139"/>
      <c r="D41" s="140" t="s">
        <v>57</v>
      </c>
      <c r="E41" s="141"/>
      <c r="F41" s="141"/>
      <c r="G41" s="142" t="s">
        <v>58</v>
      </c>
      <c r="H41" s="143" t="s">
        <v>59</v>
      </c>
      <c r="I41" s="144"/>
      <c r="J41" s="145">
        <f>SUM(J32:J39)</f>
        <v>0</v>
      </c>
      <c r="K41" s="146"/>
      <c r="L41" s="36"/>
    </row>
    <row r="42" spans="2:12" s="1" customFormat="1" ht="14.45" customHeight="1">
      <c r="B42" s="36"/>
      <c r="I42" s="123"/>
      <c r="L42" s="36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6"/>
      <c r="D50" s="147" t="s">
        <v>60</v>
      </c>
      <c r="E50" s="148"/>
      <c r="F50" s="148"/>
      <c r="G50" s="147" t="s">
        <v>61</v>
      </c>
      <c r="H50" s="148"/>
      <c r="I50" s="149"/>
      <c r="J50" s="148"/>
      <c r="K50" s="148"/>
      <c r="L50" s="36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6"/>
      <c r="D61" s="150" t="s">
        <v>62</v>
      </c>
      <c r="E61" s="151"/>
      <c r="F61" s="152" t="s">
        <v>63</v>
      </c>
      <c r="G61" s="150" t="s">
        <v>62</v>
      </c>
      <c r="H61" s="151"/>
      <c r="I61" s="153"/>
      <c r="J61" s="154" t="s">
        <v>63</v>
      </c>
      <c r="K61" s="151"/>
      <c r="L61" s="36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6"/>
      <c r="D65" s="147" t="s">
        <v>64</v>
      </c>
      <c r="E65" s="148"/>
      <c r="F65" s="148"/>
      <c r="G65" s="147" t="s">
        <v>65</v>
      </c>
      <c r="H65" s="148"/>
      <c r="I65" s="149"/>
      <c r="J65" s="148"/>
      <c r="K65" s="148"/>
      <c r="L65" s="36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6"/>
      <c r="D76" s="150" t="s">
        <v>62</v>
      </c>
      <c r="E76" s="151"/>
      <c r="F76" s="152" t="s">
        <v>63</v>
      </c>
      <c r="G76" s="150" t="s">
        <v>62</v>
      </c>
      <c r="H76" s="151"/>
      <c r="I76" s="153"/>
      <c r="J76" s="154" t="s">
        <v>63</v>
      </c>
      <c r="K76" s="151"/>
      <c r="L76" s="36"/>
    </row>
    <row r="77" spans="2:12" s="1" customFormat="1" ht="14.45" customHeight="1">
      <c r="B77" s="155"/>
      <c r="C77" s="156"/>
      <c r="D77" s="156"/>
      <c r="E77" s="156"/>
      <c r="F77" s="156"/>
      <c r="G77" s="156"/>
      <c r="H77" s="156"/>
      <c r="I77" s="157"/>
      <c r="J77" s="156"/>
      <c r="K77" s="156"/>
      <c r="L77" s="36"/>
    </row>
    <row r="81" spans="2:47" s="1" customFormat="1" ht="6.95" customHeight="1">
      <c r="B81" s="158"/>
      <c r="C81" s="159"/>
      <c r="D81" s="159"/>
      <c r="E81" s="159"/>
      <c r="F81" s="159"/>
      <c r="G81" s="159"/>
      <c r="H81" s="159"/>
      <c r="I81" s="160"/>
      <c r="J81" s="159"/>
      <c r="K81" s="159"/>
      <c r="L81" s="36"/>
    </row>
    <row r="82" spans="2:47" s="1" customFormat="1" ht="24.95" customHeight="1">
      <c r="B82" s="34"/>
      <c r="C82" s="22" t="s">
        <v>115</v>
      </c>
      <c r="D82" s="35"/>
      <c r="E82" s="35"/>
      <c r="F82" s="35"/>
      <c r="G82" s="35"/>
      <c r="H82" s="35"/>
      <c r="I82" s="123"/>
      <c r="J82" s="35"/>
      <c r="K82" s="35"/>
      <c r="L82" s="36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23"/>
      <c r="J83" s="35"/>
      <c r="K83" s="35"/>
      <c r="L83" s="36"/>
    </row>
    <row r="84" spans="2:47" s="1" customFormat="1" ht="12" customHeight="1">
      <c r="B84" s="34"/>
      <c r="C84" s="28" t="s">
        <v>16</v>
      </c>
      <c r="D84" s="35"/>
      <c r="E84" s="35"/>
      <c r="F84" s="35"/>
      <c r="G84" s="35"/>
      <c r="H84" s="35"/>
      <c r="I84" s="123"/>
      <c r="J84" s="35"/>
      <c r="K84" s="35"/>
      <c r="L84" s="36"/>
    </row>
    <row r="85" spans="2:47" s="1" customFormat="1" ht="16.5" customHeight="1">
      <c r="B85" s="34"/>
      <c r="C85" s="35"/>
      <c r="D85" s="35"/>
      <c r="E85" s="328" t="str">
        <f>E7</f>
        <v>Lampertický potok, Lampertice, rekonstrukce koryta, ř.km 1,230 - 2,785</v>
      </c>
      <c r="F85" s="329"/>
      <c r="G85" s="329"/>
      <c r="H85" s="329"/>
      <c r="I85" s="123"/>
      <c r="J85" s="35"/>
      <c r="K85" s="35"/>
      <c r="L85" s="36"/>
    </row>
    <row r="86" spans="2:47" s="1" customFormat="1" ht="12" customHeight="1">
      <c r="B86" s="34"/>
      <c r="C86" s="28" t="s">
        <v>111</v>
      </c>
      <c r="D86" s="35"/>
      <c r="E86" s="35"/>
      <c r="F86" s="35"/>
      <c r="G86" s="35"/>
      <c r="H86" s="35"/>
      <c r="I86" s="123"/>
      <c r="J86" s="35"/>
      <c r="K86" s="35"/>
      <c r="L86" s="36"/>
    </row>
    <row r="87" spans="2:47" s="1" customFormat="1" ht="16.5" customHeight="1">
      <c r="B87" s="34"/>
      <c r="C87" s="35"/>
      <c r="D87" s="35"/>
      <c r="E87" s="292" t="str">
        <f>E9</f>
        <v>3 - VON Vedlejší a ostatní náklady</v>
      </c>
      <c r="F87" s="330"/>
      <c r="G87" s="330"/>
      <c r="H87" s="330"/>
      <c r="I87" s="123"/>
      <c r="J87" s="35"/>
      <c r="K87" s="35"/>
      <c r="L87" s="36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23"/>
      <c r="J88" s="35"/>
      <c r="K88" s="35"/>
      <c r="L88" s="36"/>
    </row>
    <row r="89" spans="2:47" s="1" customFormat="1" ht="12" customHeight="1">
      <c r="B89" s="34"/>
      <c r="C89" s="28" t="s">
        <v>24</v>
      </c>
      <c r="D89" s="35"/>
      <c r="E89" s="35"/>
      <c r="F89" s="26" t="str">
        <f>F12</f>
        <v>obec Lampertice</v>
      </c>
      <c r="G89" s="35"/>
      <c r="H89" s="35"/>
      <c r="I89" s="125" t="s">
        <v>26</v>
      </c>
      <c r="J89" s="61" t="str">
        <f>IF(J12="","",J12)</f>
        <v>19.9.2016</v>
      </c>
      <c r="K89" s="35"/>
      <c r="L89" s="36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23"/>
      <c r="J90" s="35"/>
      <c r="K90" s="35"/>
      <c r="L90" s="36"/>
    </row>
    <row r="91" spans="2:47" s="1" customFormat="1" ht="58.15" customHeight="1">
      <c r="B91" s="34"/>
      <c r="C91" s="28" t="s">
        <v>30</v>
      </c>
      <c r="D91" s="35"/>
      <c r="E91" s="35"/>
      <c r="F91" s="26" t="str">
        <f>E15</f>
        <v>Povodí Labe, státní podnik,Víta Nejedlého 951, HK3</v>
      </c>
      <c r="G91" s="35"/>
      <c r="H91" s="35"/>
      <c r="I91" s="125" t="s">
        <v>36</v>
      </c>
      <c r="J91" s="31" t="str">
        <f>E21</f>
        <v>Multiaqua s.r.o.,Veverkova 1343,500 02 Hradec Král</v>
      </c>
      <c r="K91" s="35"/>
      <c r="L91" s="36"/>
    </row>
    <row r="92" spans="2:47" s="1" customFormat="1" ht="15.2" customHeight="1">
      <c r="B92" s="34"/>
      <c r="C92" s="28" t="s">
        <v>34</v>
      </c>
      <c r="D92" s="35"/>
      <c r="E92" s="35"/>
      <c r="F92" s="26" t="str">
        <f>IF(E18="","",E18)</f>
        <v>Vyplň údaj</v>
      </c>
      <c r="G92" s="35"/>
      <c r="H92" s="35"/>
      <c r="I92" s="125" t="s">
        <v>41</v>
      </c>
      <c r="J92" s="31" t="str">
        <f>E24</f>
        <v>Ing. Ladislav Malý</v>
      </c>
      <c r="K92" s="35"/>
      <c r="L92" s="36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23"/>
      <c r="J93" s="35"/>
      <c r="K93" s="35"/>
      <c r="L93" s="36"/>
    </row>
    <row r="94" spans="2:47" s="1" customFormat="1" ht="29.25" customHeight="1">
      <c r="B94" s="34"/>
      <c r="C94" s="161" t="s">
        <v>116</v>
      </c>
      <c r="D94" s="114"/>
      <c r="E94" s="114"/>
      <c r="F94" s="114"/>
      <c r="G94" s="114"/>
      <c r="H94" s="114"/>
      <c r="I94" s="162"/>
      <c r="J94" s="163" t="s">
        <v>117</v>
      </c>
      <c r="K94" s="114"/>
      <c r="L94" s="36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23"/>
      <c r="J95" s="35"/>
      <c r="K95" s="35"/>
      <c r="L95" s="36"/>
    </row>
    <row r="96" spans="2:47" s="1" customFormat="1" ht="22.9" customHeight="1">
      <c r="B96" s="34"/>
      <c r="C96" s="164" t="s">
        <v>118</v>
      </c>
      <c r="D96" s="35"/>
      <c r="E96" s="35"/>
      <c r="F96" s="35"/>
      <c r="G96" s="35"/>
      <c r="H96" s="35"/>
      <c r="I96" s="123"/>
      <c r="J96" s="79">
        <f>J133</f>
        <v>0</v>
      </c>
      <c r="K96" s="35"/>
      <c r="L96" s="36"/>
      <c r="AU96" s="16" t="s">
        <v>119</v>
      </c>
    </row>
    <row r="97" spans="2:65" s="8" customFormat="1" ht="24.95" customHeight="1">
      <c r="B97" s="165"/>
      <c r="C97" s="166"/>
      <c r="D97" s="167" t="s">
        <v>120</v>
      </c>
      <c r="E97" s="168"/>
      <c r="F97" s="168"/>
      <c r="G97" s="168"/>
      <c r="H97" s="168"/>
      <c r="I97" s="169"/>
      <c r="J97" s="170">
        <f>J134</f>
        <v>0</v>
      </c>
      <c r="K97" s="166"/>
      <c r="L97" s="171"/>
    </row>
    <row r="98" spans="2:65" s="9" customFormat="1" ht="19.899999999999999" customHeight="1">
      <c r="B98" s="172"/>
      <c r="C98" s="173"/>
      <c r="D98" s="174" t="s">
        <v>869</v>
      </c>
      <c r="E98" s="175"/>
      <c r="F98" s="175"/>
      <c r="G98" s="175"/>
      <c r="H98" s="175"/>
      <c r="I98" s="176"/>
      <c r="J98" s="177">
        <f>J135</f>
        <v>0</v>
      </c>
      <c r="K98" s="173"/>
      <c r="L98" s="178"/>
    </row>
    <row r="99" spans="2:65" s="8" customFormat="1" ht="24.95" customHeight="1">
      <c r="B99" s="165"/>
      <c r="C99" s="166"/>
      <c r="D99" s="167" t="s">
        <v>870</v>
      </c>
      <c r="E99" s="168"/>
      <c r="F99" s="168"/>
      <c r="G99" s="168"/>
      <c r="H99" s="168"/>
      <c r="I99" s="169"/>
      <c r="J99" s="170">
        <f>J139</f>
        <v>0</v>
      </c>
      <c r="K99" s="166"/>
      <c r="L99" s="171"/>
    </row>
    <row r="100" spans="2:65" s="9" customFormat="1" ht="19.899999999999999" customHeight="1">
      <c r="B100" s="172"/>
      <c r="C100" s="173"/>
      <c r="D100" s="174" t="s">
        <v>871</v>
      </c>
      <c r="E100" s="175"/>
      <c r="F100" s="175"/>
      <c r="G100" s="175"/>
      <c r="H100" s="175"/>
      <c r="I100" s="176"/>
      <c r="J100" s="177">
        <f>J140</f>
        <v>0</v>
      </c>
      <c r="K100" s="173"/>
      <c r="L100" s="178"/>
    </row>
    <row r="101" spans="2:65" s="9" customFormat="1" ht="19.899999999999999" customHeight="1">
      <c r="B101" s="172"/>
      <c r="C101" s="173"/>
      <c r="D101" s="174" t="s">
        <v>872</v>
      </c>
      <c r="E101" s="175"/>
      <c r="F101" s="175"/>
      <c r="G101" s="175"/>
      <c r="H101" s="175"/>
      <c r="I101" s="176"/>
      <c r="J101" s="177">
        <f>J164</f>
        <v>0</v>
      </c>
      <c r="K101" s="173"/>
      <c r="L101" s="178"/>
    </row>
    <row r="102" spans="2:65" s="9" customFormat="1" ht="19.899999999999999" customHeight="1">
      <c r="B102" s="172"/>
      <c r="C102" s="173"/>
      <c r="D102" s="174" t="s">
        <v>873</v>
      </c>
      <c r="E102" s="175"/>
      <c r="F102" s="175"/>
      <c r="G102" s="175"/>
      <c r="H102" s="175"/>
      <c r="I102" s="176"/>
      <c r="J102" s="177">
        <f>J179</f>
        <v>0</v>
      </c>
      <c r="K102" s="173"/>
      <c r="L102" s="178"/>
    </row>
    <row r="103" spans="2:65" s="9" customFormat="1" ht="19.899999999999999" customHeight="1">
      <c r="B103" s="172"/>
      <c r="C103" s="173"/>
      <c r="D103" s="174" t="s">
        <v>874</v>
      </c>
      <c r="E103" s="175"/>
      <c r="F103" s="175"/>
      <c r="G103" s="175"/>
      <c r="H103" s="175"/>
      <c r="I103" s="176"/>
      <c r="J103" s="177">
        <f>J188</f>
        <v>0</v>
      </c>
      <c r="K103" s="173"/>
      <c r="L103" s="178"/>
    </row>
    <row r="104" spans="2:65" s="1" customFormat="1" ht="21.75" customHeight="1">
      <c r="B104" s="34"/>
      <c r="C104" s="35"/>
      <c r="D104" s="35"/>
      <c r="E104" s="35"/>
      <c r="F104" s="35"/>
      <c r="G104" s="35"/>
      <c r="H104" s="35"/>
      <c r="I104" s="123"/>
      <c r="J104" s="35"/>
      <c r="K104" s="35"/>
      <c r="L104" s="36"/>
    </row>
    <row r="105" spans="2:65" s="1" customFormat="1" ht="6.95" customHeight="1">
      <c r="B105" s="34"/>
      <c r="C105" s="35"/>
      <c r="D105" s="35"/>
      <c r="E105" s="35"/>
      <c r="F105" s="35"/>
      <c r="G105" s="35"/>
      <c r="H105" s="35"/>
      <c r="I105" s="123"/>
      <c r="J105" s="35"/>
      <c r="K105" s="35"/>
      <c r="L105" s="36"/>
    </row>
    <row r="106" spans="2:65" s="1" customFormat="1" ht="29.25" customHeight="1">
      <c r="B106" s="34"/>
      <c r="C106" s="164" t="s">
        <v>132</v>
      </c>
      <c r="D106" s="35"/>
      <c r="E106" s="35"/>
      <c r="F106" s="35"/>
      <c r="G106" s="35"/>
      <c r="H106" s="35"/>
      <c r="I106" s="123"/>
      <c r="J106" s="179">
        <f>ROUND(J107 + J108 + J109 + J110 + J111 + J112,2)</f>
        <v>0</v>
      </c>
      <c r="K106" s="35"/>
      <c r="L106" s="36"/>
      <c r="N106" s="180" t="s">
        <v>51</v>
      </c>
    </row>
    <row r="107" spans="2:65" s="1" customFormat="1" ht="18" customHeight="1">
      <c r="B107" s="34"/>
      <c r="C107" s="35"/>
      <c r="D107" s="311" t="s">
        <v>133</v>
      </c>
      <c r="E107" s="310"/>
      <c r="F107" s="310"/>
      <c r="G107" s="35"/>
      <c r="H107" s="35"/>
      <c r="I107" s="123"/>
      <c r="J107" s="105">
        <v>0</v>
      </c>
      <c r="K107" s="35"/>
      <c r="L107" s="181"/>
      <c r="M107" s="123"/>
      <c r="N107" s="182" t="s">
        <v>52</v>
      </c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83" t="s">
        <v>134</v>
      </c>
      <c r="AZ107" s="123"/>
      <c r="BA107" s="123"/>
      <c r="BB107" s="123"/>
      <c r="BC107" s="123"/>
      <c r="BD107" s="123"/>
      <c r="BE107" s="184">
        <f t="shared" ref="BE107:BE112" si="0">IF(N107="základní",J107,0)</f>
        <v>0</v>
      </c>
      <c r="BF107" s="184">
        <f t="shared" ref="BF107:BF112" si="1">IF(N107="snížená",J107,0)</f>
        <v>0</v>
      </c>
      <c r="BG107" s="184">
        <f t="shared" ref="BG107:BG112" si="2">IF(N107="zákl. přenesená",J107,0)</f>
        <v>0</v>
      </c>
      <c r="BH107" s="184">
        <f t="shared" ref="BH107:BH112" si="3">IF(N107="sníž. přenesená",J107,0)</f>
        <v>0</v>
      </c>
      <c r="BI107" s="184">
        <f t="shared" ref="BI107:BI112" si="4">IF(N107="nulová",J107,0)</f>
        <v>0</v>
      </c>
      <c r="BJ107" s="183" t="s">
        <v>23</v>
      </c>
      <c r="BK107" s="123"/>
      <c r="BL107" s="123"/>
      <c r="BM107" s="123"/>
    </row>
    <row r="108" spans="2:65" s="1" customFormat="1" ht="18" customHeight="1">
      <c r="B108" s="34"/>
      <c r="C108" s="35"/>
      <c r="D108" s="311" t="s">
        <v>135</v>
      </c>
      <c r="E108" s="310"/>
      <c r="F108" s="310"/>
      <c r="G108" s="35"/>
      <c r="H108" s="35"/>
      <c r="I108" s="123"/>
      <c r="J108" s="105">
        <v>0</v>
      </c>
      <c r="K108" s="35"/>
      <c r="L108" s="181"/>
      <c r="M108" s="123"/>
      <c r="N108" s="182" t="s">
        <v>52</v>
      </c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83" t="s">
        <v>134</v>
      </c>
      <c r="AZ108" s="123"/>
      <c r="BA108" s="123"/>
      <c r="BB108" s="123"/>
      <c r="BC108" s="123"/>
      <c r="BD108" s="123"/>
      <c r="BE108" s="184">
        <f t="shared" si="0"/>
        <v>0</v>
      </c>
      <c r="BF108" s="184">
        <f t="shared" si="1"/>
        <v>0</v>
      </c>
      <c r="BG108" s="184">
        <f t="shared" si="2"/>
        <v>0</v>
      </c>
      <c r="BH108" s="184">
        <f t="shared" si="3"/>
        <v>0</v>
      </c>
      <c r="BI108" s="184">
        <f t="shared" si="4"/>
        <v>0</v>
      </c>
      <c r="BJ108" s="183" t="s">
        <v>23</v>
      </c>
      <c r="BK108" s="123"/>
      <c r="BL108" s="123"/>
      <c r="BM108" s="123"/>
    </row>
    <row r="109" spans="2:65" s="1" customFormat="1" ht="18" customHeight="1">
      <c r="B109" s="34"/>
      <c r="C109" s="35"/>
      <c r="D109" s="311" t="s">
        <v>136</v>
      </c>
      <c r="E109" s="310"/>
      <c r="F109" s="310"/>
      <c r="G109" s="35"/>
      <c r="H109" s="35"/>
      <c r="I109" s="123"/>
      <c r="J109" s="105">
        <v>0</v>
      </c>
      <c r="K109" s="35"/>
      <c r="L109" s="181"/>
      <c r="M109" s="123"/>
      <c r="N109" s="182" t="s">
        <v>52</v>
      </c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83" t="s">
        <v>134</v>
      </c>
      <c r="AZ109" s="123"/>
      <c r="BA109" s="123"/>
      <c r="BB109" s="123"/>
      <c r="BC109" s="123"/>
      <c r="BD109" s="123"/>
      <c r="BE109" s="184">
        <f t="shared" si="0"/>
        <v>0</v>
      </c>
      <c r="BF109" s="184">
        <f t="shared" si="1"/>
        <v>0</v>
      </c>
      <c r="BG109" s="184">
        <f t="shared" si="2"/>
        <v>0</v>
      </c>
      <c r="BH109" s="184">
        <f t="shared" si="3"/>
        <v>0</v>
      </c>
      <c r="BI109" s="184">
        <f t="shared" si="4"/>
        <v>0</v>
      </c>
      <c r="BJ109" s="183" t="s">
        <v>23</v>
      </c>
      <c r="BK109" s="123"/>
      <c r="BL109" s="123"/>
      <c r="BM109" s="123"/>
    </row>
    <row r="110" spans="2:65" s="1" customFormat="1" ht="18" customHeight="1">
      <c r="B110" s="34"/>
      <c r="C110" s="35"/>
      <c r="D110" s="311" t="s">
        <v>137</v>
      </c>
      <c r="E110" s="310"/>
      <c r="F110" s="310"/>
      <c r="G110" s="35"/>
      <c r="H110" s="35"/>
      <c r="I110" s="123"/>
      <c r="J110" s="105">
        <v>0</v>
      </c>
      <c r="K110" s="35"/>
      <c r="L110" s="181"/>
      <c r="M110" s="123"/>
      <c r="N110" s="182" t="s">
        <v>52</v>
      </c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83" t="s">
        <v>134</v>
      </c>
      <c r="AZ110" s="123"/>
      <c r="BA110" s="123"/>
      <c r="BB110" s="123"/>
      <c r="BC110" s="123"/>
      <c r="BD110" s="123"/>
      <c r="BE110" s="184">
        <f t="shared" si="0"/>
        <v>0</v>
      </c>
      <c r="BF110" s="184">
        <f t="shared" si="1"/>
        <v>0</v>
      </c>
      <c r="BG110" s="184">
        <f t="shared" si="2"/>
        <v>0</v>
      </c>
      <c r="BH110" s="184">
        <f t="shared" si="3"/>
        <v>0</v>
      </c>
      <c r="BI110" s="184">
        <f t="shared" si="4"/>
        <v>0</v>
      </c>
      <c r="BJ110" s="183" t="s">
        <v>23</v>
      </c>
      <c r="BK110" s="123"/>
      <c r="BL110" s="123"/>
      <c r="BM110" s="123"/>
    </row>
    <row r="111" spans="2:65" s="1" customFormat="1" ht="18" customHeight="1">
      <c r="B111" s="34"/>
      <c r="C111" s="35"/>
      <c r="D111" s="311" t="s">
        <v>138</v>
      </c>
      <c r="E111" s="310"/>
      <c r="F111" s="310"/>
      <c r="G111" s="35"/>
      <c r="H111" s="35"/>
      <c r="I111" s="123"/>
      <c r="J111" s="105">
        <v>0</v>
      </c>
      <c r="K111" s="35"/>
      <c r="L111" s="181"/>
      <c r="M111" s="123"/>
      <c r="N111" s="182" t="s">
        <v>52</v>
      </c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83" t="s">
        <v>134</v>
      </c>
      <c r="AZ111" s="123"/>
      <c r="BA111" s="123"/>
      <c r="BB111" s="123"/>
      <c r="BC111" s="123"/>
      <c r="BD111" s="123"/>
      <c r="BE111" s="184">
        <f t="shared" si="0"/>
        <v>0</v>
      </c>
      <c r="BF111" s="184">
        <f t="shared" si="1"/>
        <v>0</v>
      </c>
      <c r="BG111" s="184">
        <f t="shared" si="2"/>
        <v>0</v>
      </c>
      <c r="BH111" s="184">
        <f t="shared" si="3"/>
        <v>0</v>
      </c>
      <c r="BI111" s="184">
        <f t="shared" si="4"/>
        <v>0</v>
      </c>
      <c r="BJ111" s="183" t="s">
        <v>23</v>
      </c>
      <c r="BK111" s="123"/>
      <c r="BL111" s="123"/>
      <c r="BM111" s="123"/>
    </row>
    <row r="112" spans="2:65" s="1" customFormat="1" ht="18" customHeight="1">
      <c r="B112" s="34"/>
      <c r="C112" s="35"/>
      <c r="D112" s="104" t="s">
        <v>139</v>
      </c>
      <c r="E112" s="35"/>
      <c r="F112" s="35"/>
      <c r="G112" s="35"/>
      <c r="H112" s="35"/>
      <c r="I112" s="123"/>
      <c r="J112" s="105">
        <f>ROUND(J30*T112,2)</f>
        <v>0</v>
      </c>
      <c r="K112" s="35"/>
      <c r="L112" s="181"/>
      <c r="M112" s="123"/>
      <c r="N112" s="182" t="s">
        <v>52</v>
      </c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83" t="s">
        <v>140</v>
      </c>
      <c r="AZ112" s="123"/>
      <c r="BA112" s="123"/>
      <c r="BB112" s="123"/>
      <c r="BC112" s="123"/>
      <c r="BD112" s="123"/>
      <c r="BE112" s="184">
        <f t="shared" si="0"/>
        <v>0</v>
      </c>
      <c r="BF112" s="184">
        <f t="shared" si="1"/>
        <v>0</v>
      </c>
      <c r="BG112" s="184">
        <f t="shared" si="2"/>
        <v>0</v>
      </c>
      <c r="BH112" s="184">
        <f t="shared" si="3"/>
        <v>0</v>
      </c>
      <c r="BI112" s="184">
        <f t="shared" si="4"/>
        <v>0</v>
      </c>
      <c r="BJ112" s="183" t="s">
        <v>23</v>
      </c>
      <c r="BK112" s="123"/>
      <c r="BL112" s="123"/>
      <c r="BM112" s="123"/>
    </row>
    <row r="113" spans="2:12" s="1" customFormat="1" ht="11.25">
      <c r="B113" s="34"/>
      <c r="C113" s="35"/>
      <c r="D113" s="35"/>
      <c r="E113" s="35"/>
      <c r="F113" s="35"/>
      <c r="G113" s="35"/>
      <c r="H113" s="35"/>
      <c r="I113" s="123"/>
      <c r="J113" s="35"/>
      <c r="K113" s="35"/>
      <c r="L113" s="36"/>
    </row>
    <row r="114" spans="2:12" s="1" customFormat="1" ht="29.25" customHeight="1">
      <c r="B114" s="34"/>
      <c r="C114" s="113" t="s">
        <v>109</v>
      </c>
      <c r="D114" s="114"/>
      <c r="E114" s="114"/>
      <c r="F114" s="114"/>
      <c r="G114" s="114"/>
      <c r="H114" s="114"/>
      <c r="I114" s="162"/>
      <c r="J114" s="115">
        <f>ROUND(J96+J106,2)</f>
        <v>0</v>
      </c>
      <c r="K114" s="114"/>
      <c r="L114" s="36"/>
    </row>
    <row r="115" spans="2:12" s="1" customFormat="1" ht="6.95" customHeight="1">
      <c r="B115" s="49"/>
      <c r="C115" s="50"/>
      <c r="D115" s="50"/>
      <c r="E115" s="50"/>
      <c r="F115" s="50"/>
      <c r="G115" s="50"/>
      <c r="H115" s="50"/>
      <c r="I115" s="157"/>
      <c r="J115" s="50"/>
      <c r="K115" s="50"/>
      <c r="L115" s="36"/>
    </row>
    <row r="119" spans="2:12" s="1" customFormat="1" ht="6.95" customHeight="1">
      <c r="B119" s="51"/>
      <c r="C119" s="52"/>
      <c r="D119" s="52"/>
      <c r="E119" s="52"/>
      <c r="F119" s="52"/>
      <c r="G119" s="52"/>
      <c r="H119" s="52"/>
      <c r="I119" s="160"/>
      <c r="J119" s="52"/>
      <c r="K119" s="52"/>
      <c r="L119" s="36"/>
    </row>
    <row r="120" spans="2:12" s="1" customFormat="1" ht="24.95" customHeight="1">
      <c r="B120" s="34"/>
      <c r="C120" s="22" t="s">
        <v>141</v>
      </c>
      <c r="D120" s="35"/>
      <c r="E120" s="35"/>
      <c r="F120" s="35"/>
      <c r="G120" s="35"/>
      <c r="H120" s="35"/>
      <c r="I120" s="123"/>
      <c r="J120" s="35"/>
      <c r="K120" s="35"/>
      <c r="L120" s="36"/>
    </row>
    <row r="121" spans="2:12" s="1" customFormat="1" ht="6.95" customHeight="1">
      <c r="B121" s="34"/>
      <c r="C121" s="35"/>
      <c r="D121" s="35"/>
      <c r="E121" s="35"/>
      <c r="F121" s="35"/>
      <c r="G121" s="35"/>
      <c r="H121" s="35"/>
      <c r="I121" s="123"/>
      <c r="J121" s="35"/>
      <c r="K121" s="35"/>
      <c r="L121" s="36"/>
    </row>
    <row r="122" spans="2:12" s="1" customFormat="1" ht="12" customHeight="1">
      <c r="B122" s="34"/>
      <c r="C122" s="28" t="s">
        <v>16</v>
      </c>
      <c r="D122" s="35"/>
      <c r="E122" s="35"/>
      <c r="F122" s="35"/>
      <c r="G122" s="35"/>
      <c r="H122" s="35"/>
      <c r="I122" s="123"/>
      <c r="J122" s="35"/>
      <c r="K122" s="35"/>
      <c r="L122" s="36"/>
    </row>
    <row r="123" spans="2:12" s="1" customFormat="1" ht="16.5" customHeight="1">
      <c r="B123" s="34"/>
      <c r="C123" s="35"/>
      <c r="D123" s="35"/>
      <c r="E123" s="328" t="str">
        <f>E7</f>
        <v>Lampertický potok, Lampertice, rekonstrukce koryta, ř.km 1,230 - 2,785</v>
      </c>
      <c r="F123" s="329"/>
      <c r="G123" s="329"/>
      <c r="H123" s="329"/>
      <c r="I123" s="123"/>
      <c r="J123" s="35"/>
      <c r="K123" s="35"/>
      <c r="L123" s="36"/>
    </row>
    <row r="124" spans="2:12" s="1" customFormat="1" ht="12" customHeight="1">
      <c r="B124" s="34"/>
      <c r="C124" s="28" t="s">
        <v>111</v>
      </c>
      <c r="D124" s="35"/>
      <c r="E124" s="35"/>
      <c r="F124" s="35"/>
      <c r="G124" s="35"/>
      <c r="H124" s="35"/>
      <c r="I124" s="123"/>
      <c r="J124" s="35"/>
      <c r="K124" s="35"/>
      <c r="L124" s="36"/>
    </row>
    <row r="125" spans="2:12" s="1" customFormat="1" ht="16.5" customHeight="1">
      <c r="B125" s="34"/>
      <c r="C125" s="35"/>
      <c r="D125" s="35"/>
      <c r="E125" s="292" t="str">
        <f>E9</f>
        <v>3 - VON Vedlejší a ostatní náklady</v>
      </c>
      <c r="F125" s="330"/>
      <c r="G125" s="330"/>
      <c r="H125" s="330"/>
      <c r="I125" s="123"/>
      <c r="J125" s="35"/>
      <c r="K125" s="35"/>
      <c r="L125" s="36"/>
    </row>
    <row r="126" spans="2:12" s="1" customFormat="1" ht="6.95" customHeight="1">
      <c r="B126" s="34"/>
      <c r="C126" s="35"/>
      <c r="D126" s="35"/>
      <c r="E126" s="35"/>
      <c r="F126" s="35"/>
      <c r="G126" s="35"/>
      <c r="H126" s="35"/>
      <c r="I126" s="123"/>
      <c r="J126" s="35"/>
      <c r="K126" s="35"/>
      <c r="L126" s="36"/>
    </row>
    <row r="127" spans="2:12" s="1" customFormat="1" ht="12" customHeight="1">
      <c r="B127" s="34"/>
      <c r="C127" s="28" t="s">
        <v>24</v>
      </c>
      <c r="D127" s="35"/>
      <c r="E127" s="35"/>
      <c r="F127" s="26" t="str">
        <f>F12</f>
        <v>obec Lampertice</v>
      </c>
      <c r="G127" s="35"/>
      <c r="H127" s="35"/>
      <c r="I127" s="125" t="s">
        <v>26</v>
      </c>
      <c r="J127" s="61" t="str">
        <f>IF(J12="","",J12)</f>
        <v>19.9.2016</v>
      </c>
      <c r="K127" s="35"/>
      <c r="L127" s="36"/>
    </row>
    <row r="128" spans="2:12" s="1" customFormat="1" ht="6.95" customHeight="1">
      <c r="B128" s="34"/>
      <c r="C128" s="35"/>
      <c r="D128" s="35"/>
      <c r="E128" s="35"/>
      <c r="F128" s="35"/>
      <c r="G128" s="35"/>
      <c r="H128" s="35"/>
      <c r="I128" s="123"/>
      <c r="J128" s="35"/>
      <c r="K128" s="35"/>
      <c r="L128" s="36"/>
    </row>
    <row r="129" spans="2:65" s="1" customFormat="1" ht="58.15" customHeight="1">
      <c r="B129" s="34"/>
      <c r="C129" s="28" t="s">
        <v>30</v>
      </c>
      <c r="D129" s="35"/>
      <c r="E129" s="35"/>
      <c r="F129" s="26" t="str">
        <f>E15</f>
        <v>Povodí Labe, státní podnik,Víta Nejedlého 951, HK3</v>
      </c>
      <c r="G129" s="35"/>
      <c r="H129" s="35"/>
      <c r="I129" s="125" t="s">
        <v>36</v>
      </c>
      <c r="J129" s="31" t="str">
        <f>E21</f>
        <v>Multiaqua s.r.o.,Veverkova 1343,500 02 Hradec Král</v>
      </c>
      <c r="K129" s="35"/>
      <c r="L129" s="36"/>
    </row>
    <row r="130" spans="2:65" s="1" customFormat="1" ht="15.2" customHeight="1">
      <c r="B130" s="34"/>
      <c r="C130" s="28" t="s">
        <v>34</v>
      </c>
      <c r="D130" s="35"/>
      <c r="E130" s="35"/>
      <c r="F130" s="26" t="str">
        <f>IF(E18="","",E18)</f>
        <v>Vyplň údaj</v>
      </c>
      <c r="G130" s="35"/>
      <c r="H130" s="35"/>
      <c r="I130" s="125" t="s">
        <v>41</v>
      </c>
      <c r="J130" s="31" t="str">
        <f>E24</f>
        <v>Ing. Ladislav Malý</v>
      </c>
      <c r="K130" s="35"/>
      <c r="L130" s="36"/>
    </row>
    <row r="131" spans="2:65" s="1" customFormat="1" ht="10.35" customHeight="1">
      <c r="B131" s="34"/>
      <c r="C131" s="35"/>
      <c r="D131" s="35"/>
      <c r="E131" s="35"/>
      <c r="F131" s="35"/>
      <c r="G131" s="35"/>
      <c r="H131" s="35"/>
      <c r="I131" s="123"/>
      <c r="J131" s="35"/>
      <c r="K131" s="35"/>
      <c r="L131" s="36"/>
    </row>
    <row r="132" spans="2:65" s="10" customFormat="1" ht="29.25" customHeight="1">
      <c r="B132" s="185"/>
      <c r="C132" s="186" t="s">
        <v>142</v>
      </c>
      <c r="D132" s="187" t="s">
        <v>72</v>
      </c>
      <c r="E132" s="187" t="s">
        <v>68</v>
      </c>
      <c r="F132" s="187" t="s">
        <v>69</v>
      </c>
      <c r="G132" s="187" t="s">
        <v>143</v>
      </c>
      <c r="H132" s="187" t="s">
        <v>144</v>
      </c>
      <c r="I132" s="188" t="s">
        <v>145</v>
      </c>
      <c r="J132" s="187" t="s">
        <v>117</v>
      </c>
      <c r="K132" s="189" t="s">
        <v>146</v>
      </c>
      <c r="L132" s="190"/>
      <c r="M132" s="70" t="s">
        <v>1</v>
      </c>
      <c r="N132" s="71" t="s">
        <v>51</v>
      </c>
      <c r="O132" s="71" t="s">
        <v>147</v>
      </c>
      <c r="P132" s="71" t="s">
        <v>148</v>
      </c>
      <c r="Q132" s="71" t="s">
        <v>149</v>
      </c>
      <c r="R132" s="71" t="s">
        <v>150</v>
      </c>
      <c r="S132" s="71" t="s">
        <v>151</v>
      </c>
      <c r="T132" s="72" t="s">
        <v>152</v>
      </c>
    </row>
    <row r="133" spans="2:65" s="1" customFormat="1" ht="22.9" customHeight="1">
      <c r="B133" s="34"/>
      <c r="C133" s="77" t="s">
        <v>153</v>
      </c>
      <c r="D133" s="35"/>
      <c r="E133" s="35"/>
      <c r="F133" s="35"/>
      <c r="G133" s="35"/>
      <c r="H133" s="35"/>
      <c r="I133" s="123"/>
      <c r="J133" s="191">
        <f>BK133</f>
        <v>0</v>
      </c>
      <c r="K133" s="35"/>
      <c r="L133" s="36"/>
      <c r="M133" s="73"/>
      <c r="N133" s="74"/>
      <c r="O133" s="74"/>
      <c r="P133" s="192">
        <f>P134+P139</f>
        <v>0</v>
      </c>
      <c r="Q133" s="74"/>
      <c r="R133" s="192">
        <f>R134+R139</f>
        <v>0</v>
      </c>
      <c r="S133" s="74"/>
      <c r="T133" s="193">
        <f>T134+T139</f>
        <v>300</v>
      </c>
      <c r="AT133" s="16" t="s">
        <v>86</v>
      </c>
      <c r="AU133" s="16" t="s">
        <v>119</v>
      </c>
      <c r="BK133" s="194">
        <f>BK134+BK139</f>
        <v>0</v>
      </c>
    </row>
    <row r="134" spans="2:65" s="11" customFormat="1" ht="25.9" customHeight="1">
      <c r="B134" s="195"/>
      <c r="C134" s="196"/>
      <c r="D134" s="197" t="s">
        <v>86</v>
      </c>
      <c r="E134" s="198" t="s">
        <v>154</v>
      </c>
      <c r="F134" s="198" t="s">
        <v>155</v>
      </c>
      <c r="G134" s="196"/>
      <c r="H134" s="196"/>
      <c r="I134" s="199"/>
      <c r="J134" s="200">
        <f>BK134</f>
        <v>0</v>
      </c>
      <c r="K134" s="196"/>
      <c r="L134" s="201"/>
      <c r="M134" s="202"/>
      <c r="N134" s="203"/>
      <c r="O134" s="203"/>
      <c r="P134" s="204">
        <f>P135</f>
        <v>0</v>
      </c>
      <c r="Q134" s="203"/>
      <c r="R134" s="204">
        <f>R135</f>
        <v>0</v>
      </c>
      <c r="S134" s="203"/>
      <c r="T134" s="205">
        <f>T135</f>
        <v>300</v>
      </c>
      <c r="AR134" s="206" t="s">
        <v>23</v>
      </c>
      <c r="AT134" s="207" t="s">
        <v>86</v>
      </c>
      <c r="AU134" s="207" t="s">
        <v>87</v>
      </c>
      <c r="AY134" s="206" t="s">
        <v>156</v>
      </c>
      <c r="BK134" s="208">
        <f>BK135</f>
        <v>0</v>
      </c>
    </row>
    <row r="135" spans="2:65" s="11" customFormat="1" ht="22.9" customHeight="1">
      <c r="B135" s="195"/>
      <c r="C135" s="196"/>
      <c r="D135" s="197" t="s">
        <v>86</v>
      </c>
      <c r="E135" s="209" t="s">
        <v>209</v>
      </c>
      <c r="F135" s="209" t="s">
        <v>875</v>
      </c>
      <c r="G135" s="196"/>
      <c r="H135" s="196"/>
      <c r="I135" s="199"/>
      <c r="J135" s="210">
        <f>BK135</f>
        <v>0</v>
      </c>
      <c r="K135" s="196"/>
      <c r="L135" s="201"/>
      <c r="M135" s="202"/>
      <c r="N135" s="203"/>
      <c r="O135" s="203"/>
      <c r="P135" s="204">
        <f>SUM(P136:P138)</f>
        <v>0</v>
      </c>
      <c r="Q135" s="203"/>
      <c r="R135" s="204">
        <f>SUM(R136:R138)</f>
        <v>0</v>
      </c>
      <c r="S135" s="203"/>
      <c r="T135" s="205">
        <f>SUM(T136:T138)</f>
        <v>300</v>
      </c>
      <c r="AR135" s="206" t="s">
        <v>23</v>
      </c>
      <c r="AT135" s="207" t="s">
        <v>86</v>
      </c>
      <c r="AU135" s="207" t="s">
        <v>23</v>
      </c>
      <c r="AY135" s="206" t="s">
        <v>156</v>
      </c>
      <c r="BK135" s="208">
        <f>SUM(BK136:BK138)</f>
        <v>0</v>
      </c>
    </row>
    <row r="136" spans="2:65" s="1" customFormat="1" ht="24" customHeight="1">
      <c r="B136" s="34"/>
      <c r="C136" s="211" t="s">
        <v>23</v>
      </c>
      <c r="D136" s="211" t="s">
        <v>158</v>
      </c>
      <c r="E136" s="212" t="s">
        <v>876</v>
      </c>
      <c r="F136" s="213" t="s">
        <v>877</v>
      </c>
      <c r="G136" s="214" t="s">
        <v>193</v>
      </c>
      <c r="H136" s="215">
        <v>15000</v>
      </c>
      <c r="I136" s="216"/>
      <c r="J136" s="217">
        <f>ROUND(I136*H136,2)</f>
        <v>0</v>
      </c>
      <c r="K136" s="213" t="s">
        <v>169</v>
      </c>
      <c r="L136" s="36"/>
      <c r="M136" s="218" t="s">
        <v>1</v>
      </c>
      <c r="N136" s="219" t="s">
        <v>52</v>
      </c>
      <c r="O136" s="66"/>
      <c r="P136" s="220">
        <f>O136*H136</f>
        <v>0</v>
      </c>
      <c r="Q136" s="220">
        <v>0</v>
      </c>
      <c r="R136" s="220">
        <f>Q136*H136</f>
        <v>0</v>
      </c>
      <c r="S136" s="220">
        <v>0.02</v>
      </c>
      <c r="T136" s="221">
        <f>S136*H136</f>
        <v>300</v>
      </c>
      <c r="AR136" s="222" t="s">
        <v>162</v>
      </c>
      <c r="AT136" s="222" t="s">
        <v>158</v>
      </c>
      <c r="AU136" s="222" t="s">
        <v>95</v>
      </c>
      <c r="AY136" s="16" t="s">
        <v>156</v>
      </c>
      <c r="BE136" s="109">
        <f>IF(N136="základní",J136,0)</f>
        <v>0</v>
      </c>
      <c r="BF136" s="109">
        <f>IF(N136="snížená",J136,0)</f>
        <v>0</v>
      </c>
      <c r="BG136" s="109">
        <f>IF(N136="zákl. přenesená",J136,0)</f>
        <v>0</v>
      </c>
      <c r="BH136" s="109">
        <f>IF(N136="sníž. přenesená",J136,0)</f>
        <v>0</v>
      </c>
      <c r="BI136" s="109">
        <f>IF(N136="nulová",J136,0)</f>
        <v>0</v>
      </c>
      <c r="BJ136" s="16" t="s">
        <v>23</v>
      </c>
      <c r="BK136" s="109">
        <f>ROUND(I136*H136,2)</f>
        <v>0</v>
      </c>
      <c r="BL136" s="16" t="s">
        <v>162</v>
      </c>
      <c r="BM136" s="222" t="s">
        <v>878</v>
      </c>
    </row>
    <row r="137" spans="2:65" s="1" customFormat="1" ht="19.5">
      <c r="B137" s="34"/>
      <c r="C137" s="35"/>
      <c r="D137" s="225" t="s">
        <v>171</v>
      </c>
      <c r="E137" s="35"/>
      <c r="F137" s="235" t="s">
        <v>877</v>
      </c>
      <c r="G137" s="35"/>
      <c r="H137" s="35"/>
      <c r="I137" s="123"/>
      <c r="J137" s="35"/>
      <c r="K137" s="35"/>
      <c r="L137" s="36"/>
      <c r="M137" s="236"/>
      <c r="N137" s="66"/>
      <c r="O137" s="66"/>
      <c r="P137" s="66"/>
      <c r="Q137" s="66"/>
      <c r="R137" s="66"/>
      <c r="S137" s="66"/>
      <c r="T137" s="67"/>
      <c r="AT137" s="16" t="s">
        <v>171</v>
      </c>
      <c r="AU137" s="16" t="s">
        <v>95</v>
      </c>
    </row>
    <row r="138" spans="2:65" s="12" customFormat="1" ht="11.25">
      <c r="B138" s="223"/>
      <c r="C138" s="224"/>
      <c r="D138" s="225" t="s">
        <v>164</v>
      </c>
      <c r="E138" s="226" t="s">
        <v>1</v>
      </c>
      <c r="F138" s="227" t="s">
        <v>879</v>
      </c>
      <c r="G138" s="224"/>
      <c r="H138" s="228">
        <v>15000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164</v>
      </c>
      <c r="AU138" s="234" t="s">
        <v>95</v>
      </c>
      <c r="AV138" s="12" t="s">
        <v>95</v>
      </c>
      <c r="AW138" s="12" t="s">
        <v>40</v>
      </c>
      <c r="AX138" s="12" t="s">
        <v>23</v>
      </c>
      <c r="AY138" s="234" t="s">
        <v>156</v>
      </c>
    </row>
    <row r="139" spans="2:65" s="11" customFormat="1" ht="25.9" customHeight="1">
      <c r="B139" s="195"/>
      <c r="C139" s="196"/>
      <c r="D139" s="197" t="s">
        <v>86</v>
      </c>
      <c r="E139" s="198" t="s">
        <v>134</v>
      </c>
      <c r="F139" s="198" t="s">
        <v>880</v>
      </c>
      <c r="G139" s="196"/>
      <c r="H139" s="196"/>
      <c r="I139" s="199"/>
      <c r="J139" s="200">
        <f>BK139</f>
        <v>0</v>
      </c>
      <c r="K139" s="196"/>
      <c r="L139" s="201"/>
      <c r="M139" s="202"/>
      <c r="N139" s="203"/>
      <c r="O139" s="203"/>
      <c r="P139" s="204">
        <f>P140+P164+P179+P188</f>
        <v>0</v>
      </c>
      <c r="Q139" s="203"/>
      <c r="R139" s="204">
        <f>R140+R164+R179+R188</f>
        <v>0</v>
      </c>
      <c r="S139" s="203"/>
      <c r="T139" s="205">
        <f>T140+T164+T179+T188</f>
        <v>0</v>
      </c>
      <c r="AR139" s="206" t="s">
        <v>184</v>
      </c>
      <c r="AT139" s="207" t="s">
        <v>86</v>
      </c>
      <c r="AU139" s="207" t="s">
        <v>87</v>
      </c>
      <c r="AY139" s="206" t="s">
        <v>156</v>
      </c>
      <c r="BK139" s="208">
        <f>BK140+BK164+BK179+BK188</f>
        <v>0</v>
      </c>
    </row>
    <row r="140" spans="2:65" s="11" customFormat="1" ht="22.9" customHeight="1">
      <c r="B140" s="195"/>
      <c r="C140" s="196"/>
      <c r="D140" s="197" t="s">
        <v>86</v>
      </c>
      <c r="E140" s="209" t="s">
        <v>881</v>
      </c>
      <c r="F140" s="209" t="s">
        <v>882</v>
      </c>
      <c r="G140" s="196"/>
      <c r="H140" s="196"/>
      <c r="I140" s="199"/>
      <c r="J140" s="210">
        <f>BK140</f>
        <v>0</v>
      </c>
      <c r="K140" s="196"/>
      <c r="L140" s="201"/>
      <c r="M140" s="202"/>
      <c r="N140" s="203"/>
      <c r="O140" s="203"/>
      <c r="P140" s="204">
        <f>SUM(P141:P163)</f>
        <v>0</v>
      </c>
      <c r="Q140" s="203"/>
      <c r="R140" s="204">
        <f>SUM(R141:R163)</f>
        <v>0</v>
      </c>
      <c r="S140" s="203"/>
      <c r="T140" s="205">
        <f>SUM(T141:T163)</f>
        <v>0</v>
      </c>
      <c r="AR140" s="206" t="s">
        <v>184</v>
      </c>
      <c r="AT140" s="207" t="s">
        <v>86</v>
      </c>
      <c r="AU140" s="207" t="s">
        <v>23</v>
      </c>
      <c r="AY140" s="206" t="s">
        <v>156</v>
      </c>
      <c r="BK140" s="208">
        <f>SUM(BK141:BK163)</f>
        <v>0</v>
      </c>
    </row>
    <row r="141" spans="2:65" s="1" customFormat="1" ht="24" customHeight="1">
      <c r="B141" s="34"/>
      <c r="C141" s="211" t="s">
        <v>95</v>
      </c>
      <c r="D141" s="211" t="s">
        <v>158</v>
      </c>
      <c r="E141" s="212" t="s">
        <v>883</v>
      </c>
      <c r="F141" s="213" t="s">
        <v>884</v>
      </c>
      <c r="G141" s="214" t="s">
        <v>885</v>
      </c>
      <c r="H141" s="215">
        <v>1</v>
      </c>
      <c r="I141" s="216"/>
      <c r="J141" s="217">
        <f>ROUND(I141*H141,2)</f>
        <v>0</v>
      </c>
      <c r="K141" s="213" t="s">
        <v>1</v>
      </c>
      <c r="L141" s="36"/>
      <c r="M141" s="218" t="s">
        <v>1</v>
      </c>
      <c r="N141" s="219" t="s">
        <v>52</v>
      </c>
      <c r="O141" s="66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AR141" s="222" t="s">
        <v>886</v>
      </c>
      <c r="AT141" s="222" t="s">
        <v>158</v>
      </c>
      <c r="AU141" s="222" t="s">
        <v>95</v>
      </c>
      <c r="AY141" s="16" t="s">
        <v>156</v>
      </c>
      <c r="BE141" s="109">
        <f>IF(N141="základní",J141,0)</f>
        <v>0</v>
      </c>
      <c r="BF141" s="109">
        <f>IF(N141="snížená",J141,0)</f>
        <v>0</v>
      </c>
      <c r="BG141" s="109">
        <f>IF(N141="zákl. přenesená",J141,0)</f>
        <v>0</v>
      </c>
      <c r="BH141" s="109">
        <f>IF(N141="sníž. přenesená",J141,0)</f>
        <v>0</v>
      </c>
      <c r="BI141" s="109">
        <f>IF(N141="nulová",J141,0)</f>
        <v>0</v>
      </c>
      <c r="BJ141" s="16" t="s">
        <v>23</v>
      </c>
      <c r="BK141" s="109">
        <f>ROUND(I141*H141,2)</f>
        <v>0</v>
      </c>
      <c r="BL141" s="16" t="s">
        <v>886</v>
      </c>
      <c r="BM141" s="222" t="s">
        <v>887</v>
      </c>
    </row>
    <row r="142" spans="2:65" s="1" customFormat="1" ht="11.25">
      <c r="B142" s="34"/>
      <c r="C142" s="35"/>
      <c r="D142" s="225" t="s">
        <v>171</v>
      </c>
      <c r="E142" s="35"/>
      <c r="F142" s="235" t="s">
        <v>888</v>
      </c>
      <c r="G142" s="35"/>
      <c r="H142" s="35"/>
      <c r="I142" s="123"/>
      <c r="J142" s="35"/>
      <c r="K142" s="35"/>
      <c r="L142" s="36"/>
      <c r="M142" s="236"/>
      <c r="N142" s="66"/>
      <c r="O142" s="66"/>
      <c r="P142" s="66"/>
      <c r="Q142" s="66"/>
      <c r="R142" s="66"/>
      <c r="S142" s="66"/>
      <c r="T142" s="67"/>
      <c r="AT142" s="16" t="s">
        <v>171</v>
      </c>
      <c r="AU142" s="16" t="s">
        <v>95</v>
      </c>
    </row>
    <row r="143" spans="2:65" s="14" customFormat="1" ht="22.5">
      <c r="B143" s="258"/>
      <c r="C143" s="259"/>
      <c r="D143" s="225" t="s">
        <v>164</v>
      </c>
      <c r="E143" s="260" t="s">
        <v>1</v>
      </c>
      <c r="F143" s="261" t="s">
        <v>889</v>
      </c>
      <c r="G143" s="259"/>
      <c r="H143" s="260" t="s">
        <v>1</v>
      </c>
      <c r="I143" s="262"/>
      <c r="J143" s="259"/>
      <c r="K143" s="259"/>
      <c r="L143" s="263"/>
      <c r="M143" s="264"/>
      <c r="N143" s="265"/>
      <c r="O143" s="265"/>
      <c r="P143" s="265"/>
      <c r="Q143" s="265"/>
      <c r="R143" s="265"/>
      <c r="S143" s="265"/>
      <c r="T143" s="266"/>
      <c r="AT143" s="267" t="s">
        <v>164</v>
      </c>
      <c r="AU143" s="267" t="s">
        <v>95</v>
      </c>
      <c r="AV143" s="14" t="s">
        <v>23</v>
      </c>
      <c r="AW143" s="14" t="s">
        <v>40</v>
      </c>
      <c r="AX143" s="14" t="s">
        <v>87</v>
      </c>
      <c r="AY143" s="267" t="s">
        <v>156</v>
      </c>
    </row>
    <row r="144" spans="2:65" s="14" customFormat="1" ht="11.25">
      <c r="B144" s="258"/>
      <c r="C144" s="259"/>
      <c r="D144" s="225" t="s">
        <v>164</v>
      </c>
      <c r="E144" s="260" t="s">
        <v>1</v>
      </c>
      <c r="F144" s="261" t="s">
        <v>890</v>
      </c>
      <c r="G144" s="259"/>
      <c r="H144" s="260" t="s">
        <v>1</v>
      </c>
      <c r="I144" s="262"/>
      <c r="J144" s="259"/>
      <c r="K144" s="259"/>
      <c r="L144" s="263"/>
      <c r="M144" s="264"/>
      <c r="N144" s="265"/>
      <c r="O144" s="265"/>
      <c r="P144" s="265"/>
      <c r="Q144" s="265"/>
      <c r="R144" s="265"/>
      <c r="S144" s="265"/>
      <c r="T144" s="266"/>
      <c r="AT144" s="267" t="s">
        <v>164</v>
      </c>
      <c r="AU144" s="267" t="s">
        <v>95</v>
      </c>
      <c r="AV144" s="14" t="s">
        <v>23</v>
      </c>
      <c r="AW144" s="14" t="s">
        <v>40</v>
      </c>
      <c r="AX144" s="14" t="s">
        <v>87</v>
      </c>
      <c r="AY144" s="267" t="s">
        <v>156</v>
      </c>
    </row>
    <row r="145" spans="2:65" s="14" customFormat="1" ht="22.5">
      <c r="B145" s="258"/>
      <c r="C145" s="259"/>
      <c r="D145" s="225" t="s">
        <v>164</v>
      </c>
      <c r="E145" s="260" t="s">
        <v>1</v>
      </c>
      <c r="F145" s="261" t="s">
        <v>891</v>
      </c>
      <c r="G145" s="259"/>
      <c r="H145" s="260" t="s">
        <v>1</v>
      </c>
      <c r="I145" s="262"/>
      <c r="J145" s="259"/>
      <c r="K145" s="259"/>
      <c r="L145" s="263"/>
      <c r="M145" s="264"/>
      <c r="N145" s="265"/>
      <c r="O145" s="265"/>
      <c r="P145" s="265"/>
      <c r="Q145" s="265"/>
      <c r="R145" s="265"/>
      <c r="S145" s="265"/>
      <c r="T145" s="266"/>
      <c r="AT145" s="267" t="s">
        <v>164</v>
      </c>
      <c r="AU145" s="267" t="s">
        <v>95</v>
      </c>
      <c r="AV145" s="14" t="s">
        <v>23</v>
      </c>
      <c r="AW145" s="14" t="s">
        <v>40</v>
      </c>
      <c r="AX145" s="14" t="s">
        <v>87</v>
      </c>
      <c r="AY145" s="267" t="s">
        <v>156</v>
      </c>
    </row>
    <row r="146" spans="2:65" s="14" customFormat="1" ht="11.25">
      <c r="B146" s="258"/>
      <c r="C146" s="259"/>
      <c r="D146" s="225" t="s">
        <v>164</v>
      </c>
      <c r="E146" s="260" t="s">
        <v>1</v>
      </c>
      <c r="F146" s="261" t="s">
        <v>892</v>
      </c>
      <c r="G146" s="259"/>
      <c r="H146" s="260" t="s">
        <v>1</v>
      </c>
      <c r="I146" s="262"/>
      <c r="J146" s="259"/>
      <c r="K146" s="259"/>
      <c r="L146" s="263"/>
      <c r="M146" s="264"/>
      <c r="N146" s="265"/>
      <c r="O146" s="265"/>
      <c r="P146" s="265"/>
      <c r="Q146" s="265"/>
      <c r="R146" s="265"/>
      <c r="S146" s="265"/>
      <c r="T146" s="266"/>
      <c r="AT146" s="267" t="s">
        <v>164</v>
      </c>
      <c r="AU146" s="267" t="s">
        <v>95</v>
      </c>
      <c r="AV146" s="14" t="s">
        <v>23</v>
      </c>
      <c r="AW146" s="14" t="s">
        <v>40</v>
      </c>
      <c r="AX146" s="14" t="s">
        <v>87</v>
      </c>
      <c r="AY146" s="267" t="s">
        <v>156</v>
      </c>
    </row>
    <row r="147" spans="2:65" s="14" customFormat="1" ht="22.5">
      <c r="B147" s="258"/>
      <c r="C147" s="259"/>
      <c r="D147" s="225" t="s">
        <v>164</v>
      </c>
      <c r="E147" s="260" t="s">
        <v>1</v>
      </c>
      <c r="F147" s="261" t="s">
        <v>893</v>
      </c>
      <c r="G147" s="259"/>
      <c r="H147" s="260" t="s">
        <v>1</v>
      </c>
      <c r="I147" s="262"/>
      <c r="J147" s="259"/>
      <c r="K147" s="259"/>
      <c r="L147" s="263"/>
      <c r="M147" s="264"/>
      <c r="N147" s="265"/>
      <c r="O147" s="265"/>
      <c r="P147" s="265"/>
      <c r="Q147" s="265"/>
      <c r="R147" s="265"/>
      <c r="S147" s="265"/>
      <c r="T147" s="266"/>
      <c r="AT147" s="267" t="s">
        <v>164</v>
      </c>
      <c r="AU147" s="267" t="s">
        <v>95</v>
      </c>
      <c r="AV147" s="14" t="s">
        <v>23</v>
      </c>
      <c r="AW147" s="14" t="s">
        <v>40</v>
      </c>
      <c r="AX147" s="14" t="s">
        <v>87</v>
      </c>
      <c r="AY147" s="267" t="s">
        <v>156</v>
      </c>
    </row>
    <row r="148" spans="2:65" s="14" customFormat="1" ht="22.5">
      <c r="B148" s="258"/>
      <c r="C148" s="259"/>
      <c r="D148" s="225" t="s">
        <v>164</v>
      </c>
      <c r="E148" s="260" t="s">
        <v>1</v>
      </c>
      <c r="F148" s="261" t="s">
        <v>894</v>
      </c>
      <c r="G148" s="259"/>
      <c r="H148" s="260" t="s">
        <v>1</v>
      </c>
      <c r="I148" s="262"/>
      <c r="J148" s="259"/>
      <c r="K148" s="259"/>
      <c r="L148" s="263"/>
      <c r="M148" s="264"/>
      <c r="N148" s="265"/>
      <c r="O148" s="265"/>
      <c r="P148" s="265"/>
      <c r="Q148" s="265"/>
      <c r="R148" s="265"/>
      <c r="S148" s="265"/>
      <c r="T148" s="266"/>
      <c r="AT148" s="267" t="s">
        <v>164</v>
      </c>
      <c r="AU148" s="267" t="s">
        <v>95</v>
      </c>
      <c r="AV148" s="14" t="s">
        <v>23</v>
      </c>
      <c r="AW148" s="14" t="s">
        <v>40</v>
      </c>
      <c r="AX148" s="14" t="s">
        <v>87</v>
      </c>
      <c r="AY148" s="267" t="s">
        <v>156</v>
      </c>
    </row>
    <row r="149" spans="2:65" s="14" customFormat="1" ht="22.5">
      <c r="B149" s="258"/>
      <c r="C149" s="259"/>
      <c r="D149" s="225" t="s">
        <v>164</v>
      </c>
      <c r="E149" s="260" t="s">
        <v>1</v>
      </c>
      <c r="F149" s="261" t="s">
        <v>895</v>
      </c>
      <c r="G149" s="259"/>
      <c r="H149" s="260" t="s">
        <v>1</v>
      </c>
      <c r="I149" s="262"/>
      <c r="J149" s="259"/>
      <c r="K149" s="259"/>
      <c r="L149" s="263"/>
      <c r="M149" s="264"/>
      <c r="N149" s="265"/>
      <c r="O149" s="265"/>
      <c r="P149" s="265"/>
      <c r="Q149" s="265"/>
      <c r="R149" s="265"/>
      <c r="S149" s="265"/>
      <c r="T149" s="266"/>
      <c r="AT149" s="267" t="s">
        <v>164</v>
      </c>
      <c r="AU149" s="267" t="s">
        <v>95</v>
      </c>
      <c r="AV149" s="14" t="s">
        <v>23</v>
      </c>
      <c r="AW149" s="14" t="s">
        <v>40</v>
      </c>
      <c r="AX149" s="14" t="s">
        <v>87</v>
      </c>
      <c r="AY149" s="267" t="s">
        <v>156</v>
      </c>
    </row>
    <row r="150" spans="2:65" s="14" customFormat="1" ht="33.75">
      <c r="B150" s="258"/>
      <c r="C150" s="259"/>
      <c r="D150" s="225" t="s">
        <v>164</v>
      </c>
      <c r="E150" s="260" t="s">
        <v>1</v>
      </c>
      <c r="F150" s="261" t="s">
        <v>896</v>
      </c>
      <c r="G150" s="259"/>
      <c r="H150" s="260" t="s">
        <v>1</v>
      </c>
      <c r="I150" s="262"/>
      <c r="J150" s="259"/>
      <c r="K150" s="259"/>
      <c r="L150" s="263"/>
      <c r="M150" s="264"/>
      <c r="N150" s="265"/>
      <c r="O150" s="265"/>
      <c r="P150" s="265"/>
      <c r="Q150" s="265"/>
      <c r="R150" s="265"/>
      <c r="S150" s="265"/>
      <c r="T150" s="266"/>
      <c r="AT150" s="267" t="s">
        <v>164</v>
      </c>
      <c r="AU150" s="267" t="s">
        <v>95</v>
      </c>
      <c r="AV150" s="14" t="s">
        <v>23</v>
      </c>
      <c r="AW150" s="14" t="s">
        <v>40</v>
      </c>
      <c r="AX150" s="14" t="s">
        <v>87</v>
      </c>
      <c r="AY150" s="267" t="s">
        <v>156</v>
      </c>
    </row>
    <row r="151" spans="2:65" s="14" customFormat="1" ht="11.25">
      <c r="B151" s="258"/>
      <c r="C151" s="259"/>
      <c r="D151" s="225" t="s">
        <v>164</v>
      </c>
      <c r="E151" s="260" t="s">
        <v>1</v>
      </c>
      <c r="F151" s="261" t="s">
        <v>897</v>
      </c>
      <c r="G151" s="259"/>
      <c r="H151" s="260" t="s">
        <v>1</v>
      </c>
      <c r="I151" s="262"/>
      <c r="J151" s="259"/>
      <c r="K151" s="259"/>
      <c r="L151" s="263"/>
      <c r="M151" s="264"/>
      <c r="N151" s="265"/>
      <c r="O151" s="265"/>
      <c r="P151" s="265"/>
      <c r="Q151" s="265"/>
      <c r="R151" s="265"/>
      <c r="S151" s="265"/>
      <c r="T151" s="266"/>
      <c r="AT151" s="267" t="s">
        <v>164</v>
      </c>
      <c r="AU151" s="267" t="s">
        <v>95</v>
      </c>
      <c r="AV151" s="14" t="s">
        <v>23</v>
      </c>
      <c r="AW151" s="14" t="s">
        <v>40</v>
      </c>
      <c r="AX151" s="14" t="s">
        <v>87</v>
      </c>
      <c r="AY151" s="267" t="s">
        <v>156</v>
      </c>
    </row>
    <row r="152" spans="2:65" s="14" customFormat="1" ht="33.75">
      <c r="B152" s="258"/>
      <c r="C152" s="259"/>
      <c r="D152" s="225" t="s">
        <v>164</v>
      </c>
      <c r="E152" s="260" t="s">
        <v>1</v>
      </c>
      <c r="F152" s="261" t="s">
        <v>898</v>
      </c>
      <c r="G152" s="259"/>
      <c r="H152" s="260" t="s">
        <v>1</v>
      </c>
      <c r="I152" s="262"/>
      <c r="J152" s="259"/>
      <c r="K152" s="259"/>
      <c r="L152" s="263"/>
      <c r="M152" s="264"/>
      <c r="N152" s="265"/>
      <c r="O152" s="265"/>
      <c r="P152" s="265"/>
      <c r="Q152" s="265"/>
      <c r="R152" s="265"/>
      <c r="S152" s="265"/>
      <c r="T152" s="266"/>
      <c r="AT152" s="267" t="s">
        <v>164</v>
      </c>
      <c r="AU152" s="267" t="s">
        <v>95</v>
      </c>
      <c r="AV152" s="14" t="s">
        <v>23</v>
      </c>
      <c r="AW152" s="14" t="s">
        <v>40</v>
      </c>
      <c r="AX152" s="14" t="s">
        <v>87</v>
      </c>
      <c r="AY152" s="267" t="s">
        <v>156</v>
      </c>
    </row>
    <row r="153" spans="2:65" s="14" customFormat="1" ht="22.5">
      <c r="B153" s="258"/>
      <c r="C153" s="259"/>
      <c r="D153" s="225" t="s">
        <v>164</v>
      </c>
      <c r="E153" s="260" t="s">
        <v>1</v>
      </c>
      <c r="F153" s="261" t="s">
        <v>899</v>
      </c>
      <c r="G153" s="259"/>
      <c r="H153" s="260" t="s">
        <v>1</v>
      </c>
      <c r="I153" s="262"/>
      <c r="J153" s="259"/>
      <c r="K153" s="259"/>
      <c r="L153" s="263"/>
      <c r="M153" s="264"/>
      <c r="N153" s="265"/>
      <c r="O153" s="265"/>
      <c r="P153" s="265"/>
      <c r="Q153" s="265"/>
      <c r="R153" s="265"/>
      <c r="S153" s="265"/>
      <c r="T153" s="266"/>
      <c r="AT153" s="267" t="s">
        <v>164</v>
      </c>
      <c r="AU153" s="267" t="s">
        <v>95</v>
      </c>
      <c r="AV153" s="14" t="s">
        <v>23</v>
      </c>
      <c r="AW153" s="14" t="s">
        <v>40</v>
      </c>
      <c r="AX153" s="14" t="s">
        <v>87</v>
      </c>
      <c r="AY153" s="267" t="s">
        <v>156</v>
      </c>
    </row>
    <row r="154" spans="2:65" s="14" customFormat="1" ht="22.5">
      <c r="B154" s="258"/>
      <c r="C154" s="259"/>
      <c r="D154" s="225" t="s">
        <v>164</v>
      </c>
      <c r="E154" s="260" t="s">
        <v>1</v>
      </c>
      <c r="F154" s="261" t="s">
        <v>900</v>
      </c>
      <c r="G154" s="259"/>
      <c r="H154" s="260" t="s">
        <v>1</v>
      </c>
      <c r="I154" s="262"/>
      <c r="J154" s="259"/>
      <c r="K154" s="259"/>
      <c r="L154" s="263"/>
      <c r="M154" s="264"/>
      <c r="N154" s="265"/>
      <c r="O154" s="265"/>
      <c r="P154" s="265"/>
      <c r="Q154" s="265"/>
      <c r="R154" s="265"/>
      <c r="S154" s="265"/>
      <c r="T154" s="266"/>
      <c r="AT154" s="267" t="s">
        <v>164</v>
      </c>
      <c r="AU154" s="267" t="s">
        <v>95</v>
      </c>
      <c r="AV154" s="14" t="s">
        <v>23</v>
      </c>
      <c r="AW154" s="14" t="s">
        <v>40</v>
      </c>
      <c r="AX154" s="14" t="s">
        <v>87</v>
      </c>
      <c r="AY154" s="267" t="s">
        <v>156</v>
      </c>
    </row>
    <row r="155" spans="2:65" s="14" customFormat="1" ht="33.75">
      <c r="B155" s="258"/>
      <c r="C155" s="259"/>
      <c r="D155" s="225" t="s">
        <v>164</v>
      </c>
      <c r="E155" s="260" t="s">
        <v>1</v>
      </c>
      <c r="F155" s="261" t="s">
        <v>901</v>
      </c>
      <c r="G155" s="259"/>
      <c r="H155" s="260" t="s">
        <v>1</v>
      </c>
      <c r="I155" s="262"/>
      <c r="J155" s="259"/>
      <c r="K155" s="259"/>
      <c r="L155" s="263"/>
      <c r="M155" s="264"/>
      <c r="N155" s="265"/>
      <c r="O155" s="265"/>
      <c r="P155" s="265"/>
      <c r="Q155" s="265"/>
      <c r="R155" s="265"/>
      <c r="S155" s="265"/>
      <c r="T155" s="266"/>
      <c r="AT155" s="267" t="s">
        <v>164</v>
      </c>
      <c r="AU155" s="267" t="s">
        <v>95</v>
      </c>
      <c r="AV155" s="14" t="s">
        <v>23</v>
      </c>
      <c r="AW155" s="14" t="s">
        <v>40</v>
      </c>
      <c r="AX155" s="14" t="s">
        <v>87</v>
      </c>
      <c r="AY155" s="267" t="s">
        <v>156</v>
      </c>
    </row>
    <row r="156" spans="2:65" s="12" customFormat="1" ht="11.25">
      <c r="B156" s="223"/>
      <c r="C156" s="224"/>
      <c r="D156" s="225" t="s">
        <v>164</v>
      </c>
      <c r="E156" s="226" t="s">
        <v>1</v>
      </c>
      <c r="F156" s="227" t="s">
        <v>23</v>
      </c>
      <c r="G156" s="224"/>
      <c r="H156" s="228">
        <v>1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AT156" s="234" t="s">
        <v>164</v>
      </c>
      <c r="AU156" s="234" t="s">
        <v>95</v>
      </c>
      <c r="AV156" s="12" t="s">
        <v>95</v>
      </c>
      <c r="AW156" s="12" t="s">
        <v>40</v>
      </c>
      <c r="AX156" s="12" t="s">
        <v>23</v>
      </c>
      <c r="AY156" s="234" t="s">
        <v>156</v>
      </c>
    </row>
    <row r="157" spans="2:65" s="1" customFormat="1" ht="16.5" customHeight="1">
      <c r="B157" s="34"/>
      <c r="C157" s="211" t="s">
        <v>98</v>
      </c>
      <c r="D157" s="211" t="s">
        <v>158</v>
      </c>
      <c r="E157" s="212" t="s">
        <v>902</v>
      </c>
      <c r="F157" s="213" t="s">
        <v>903</v>
      </c>
      <c r="G157" s="214" t="s">
        <v>885</v>
      </c>
      <c r="H157" s="215">
        <v>1</v>
      </c>
      <c r="I157" s="216"/>
      <c r="J157" s="217">
        <f>ROUND(I157*H157,2)</f>
        <v>0</v>
      </c>
      <c r="K157" s="213" t="s">
        <v>1</v>
      </c>
      <c r="L157" s="36"/>
      <c r="M157" s="218" t="s">
        <v>1</v>
      </c>
      <c r="N157" s="219" t="s">
        <v>52</v>
      </c>
      <c r="O157" s="66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AR157" s="222" t="s">
        <v>886</v>
      </c>
      <c r="AT157" s="222" t="s">
        <v>158</v>
      </c>
      <c r="AU157" s="222" t="s">
        <v>95</v>
      </c>
      <c r="AY157" s="16" t="s">
        <v>156</v>
      </c>
      <c r="BE157" s="109">
        <f>IF(N157="základní",J157,0)</f>
        <v>0</v>
      </c>
      <c r="BF157" s="109">
        <f>IF(N157="snížená",J157,0)</f>
        <v>0</v>
      </c>
      <c r="BG157" s="109">
        <f>IF(N157="zákl. přenesená",J157,0)</f>
        <v>0</v>
      </c>
      <c r="BH157" s="109">
        <f>IF(N157="sníž. přenesená",J157,0)</f>
        <v>0</v>
      </c>
      <c r="BI157" s="109">
        <f>IF(N157="nulová",J157,0)</f>
        <v>0</v>
      </c>
      <c r="BJ157" s="16" t="s">
        <v>23</v>
      </c>
      <c r="BK157" s="109">
        <f>ROUND(I157*H157,2)</f>
        <v>0</v>
      </c>
      <c r="BL157" s="16" t="s">
        <v>886</v>
      </c>
      <c r="BM157" s="222" t="s">
        <v>904</v>
      </c>
    </row>
    <row r="158" spans="2:65" s="1" customFormat="1" ht="11.25">
      <c r="B158" s="34"/>
      <c r="C158" s="35"/>
      <c r="D158" s="225" t="s">
        <v>171</v>
      </c>
      <c r="E158" s="35"/>
      <c r="F158" s="235" t="s">
        <v>903</v>
      </c>
      <c r="G158" s="35"/>
      <c r="H158" s="35"/>
      <c r="I158" s="123"/>
      <c r="J158" s="35"/>
      <c r="K158" s="35"/>
      <c r="L158" s="36"/>
      <c r="M158" s="236"/>
      <c r="N158" s="66"/>
      <c r="O158" s="66"/>
      <c r="P158" s="66"/>
      <c r="Q158" s="66"/>
      <c r="R158" s="66"/>
      <c r="S158" s="66"/>
      <c r="T158" s="67"/>
      <c r="AT158" s="16" t="s">
        <v>171</v>
      </c>
      <c r="AU158" s="16" t="s">
        <v>95</v>
      </c>
    </row>
    <row r="159" spans="2:65" s="14" customFormat="1" ht="11.25">
      <c r="B159" s="258"/>
      <c r="C159" s="259"/>
      <c r="D159" s="225" t="s">
        <v>164</v>
      </c>
      <c r="E159" s="260" t="s">
        <v>1</v>
      </c>
      <c r="F159" s="261" t="s">
        <v>903</v>
      </c>
      <c r="G159" s="259"/>
      <c r="H159" s="260" t="s">
        <v>1</v>
      </c>
      <c r="I159" s="262"/>
      <c r="J159" s="259"/>
      <c r="K159" s="259"/>
      <c r="L159" s="263"/>
      <c r="M159" s="264"/>
      <c r="N159" s="265"/>
      <c r="O159" s="265"/>
      <c r="P159" s="265"/>
      <c r="Q159" s="265"/>
      <c r="R159" s="265"/>
      <c r="S159" s="265"/>
      <c r="T159" s="266"/>
      <c r="AT159" s="267" t="s">
        <v>164</v>
      </c>
      <c r="AU159" s="267" t="s">
        <v>95</v>
      </c>
      <c r="AV159" s="14" t="s">
        <v>23</v>
      </c>
      <c r="AW159" s="14" t="s">
        <v>40</v>
      </c>
      <c r="AX159" s="14" t="s">
        <v>87</v>
      </c>
      <c r="AY159" s="267" t="s">
        <v>156</v>
      </c>
    </row>
    <row r="160" spans="2:65" s="14" customFormat="1" ht="11.25">
      <c r="B160" s="258"/>
      <c r="C160" s="259"/>
      <c r="D160" s="225" t="s">
        <v>164</v>
      </c>
      <c r="E160" s="260" t="s">
        <v>1</v>
      </c>
      <c r="F160" s="261" t="s">
        <v>905</v>
      </c>
      <c r="G160" s="259"/>
      <c r="H160" s="260" t="s">
        <v>1</v>
      </c>
      <c r="I160" s="262"/>
      <c r="J160" s="259"/>
      <c r="K160" s="259"/>
      <c r="L160" s="263"/>
      <c r="M160" s="264"/>
      <c r="N160" s="265"/>
      <c r="O160" s="265"/>
      <c r="P160" s="265"/>
      <c r="Q160" s="265"/>
      <c r="R160" s="265"/>
      <c r="S160" s="265"/>
      <c r="T160" s="266"/>
      <c r="AT160" s="267" t="s">
        <v>164</v>
      </c>
      <c r="AU160" s="267" t="s">
        <v>95</v>
      </c>
      <c r="AV160" s="14" t="s">
        <v>23</v>
      </c>
      <c r="AW160" s="14" t="s">
        <v>40</v>
      </c>
      <c r="AX160" s="14" t="s">
        <v>87</v>
      </c>
      <c r="AY160" s="267" t="s">
        <v>156</v>
      </c>
    </row>
    <row r="161" spans="2:65" s="14" customFormat="1" ht="22.5">
      <c r="B161" s="258"/>
      <c r="C161" s="259"/>
      <c r="D161" s="225" t="s">
        <v>164</v>
      </c>
      <c r="E161" s="260" t="s">
        <v>1</v>
      </c>
      <c r="F161" s="261" t="s">
        <v>906</v>
      </c>
      <c r="G161" s="259"/>
      <c r="H161" s="260" t="s">
        <v>1</v>
      </c>
      <c r="I161" s="262"/>
      <c r="J161" s="259"/>
      <c r="K161" s="259"/>
      <c r="L161" s="263"/>
      <c r="M161" s="264"/>
      <c r="N161" s="265"/>
      <c r="O161" s="265"/>
      <c r="P161" s="265"/>
      <c r="Q161" s="265"/>
      <c r="R161" s="265"/>
      <c r="S161" s="265"/>
      <c r="T161" s="266"/>
      <c r="AT161" s="267" t="s">
        <v>164</v>
      </c>
      <c r="AU161" s="267" t="s">
        <v>95</v>
      </c>
      <c r="AV161" s="14" t="s">
        <v>23</v>
      </c>
      <c r="AW161" s="14" t="s">
        <v>40</v>
      </c>
      <c r="AX161" s="14" t="s">
        <v>87</v>
      </c>
      <c r="AY161" s="267" t="s">
        <v>156</v>
      </c>
    </row>
    <row r="162" spans="2:65" s="14" customFormat="1" ht="11.25">
      <c r="B162" s="258"/>
      <c r="C162" s="259"/>
      <c r="D162" s="225" t="s">
        <v>164</v>
      </c>
      <c r="E162" s="260" t="s">
        <v>1</v>
      </c>
      <c r="F162" s="261" t="s">
        <v>907</v>
      </c>
      <c r="G162" s="259"/>
      <c r="H162" s="260" t="s">
        <v>1</v>
      </c>
      <c r="I162" s="262"/>
      <c r="J162" s="259"/>
      <c r="K162" s="259"/>
      <c r="L162" s="263"/>
      <c r="M162" s="264"/>
      <c r="N162" s="265"/>
      <c r="O162" s="265"/>
      <c r="P162" s="265"/>
      <c r="Q162" s="265"/>
      <c r="R162" s="265"/>
      <c r="S162" s="265"/>
      <c r="T162" s="266"/>
      <c r="AT162" s="267" t="s">
        <v>164</v>
      </c>
      <c r="AU162" s="267" t="s">
        <v>95</v>
      </c>
      <c r="AV162" s="14" t="s">
        <v>23</v>
      </c>
      <c r="AW162" s="14" t="s">
        <v>40</v>
      </c>
      <c r="AX162" s="14" t="s">
        <v>87</v>
      </c>
      <c r="AY162" s="267" t="s">
        <v>156</v>
      </c>
    </row>
    <row r="163" spans="2:65" s="12" customFormat="1" ht="11.25">
      <c r="B163" s="223"/>
      <c r="C163" s="224"/>
      <c r="D163" s="225" t="s">
        <v>164</v>
      </c>
      <c r="E163" s="226" t="s">
        <v>1</v>
      </c>
      <c r="F163" s="227" t="s">
        <v>23</v>
      </c>
      <c r="G163" s="224"/>
      <c r="H163" s="228">
        <v>1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164</v>
      </c>
      <c r="AU163" s="234" t="s">
        <v>95</v>
      </c>
      <c r="AV163" s="12" t="s">
        <v>95</v>
      </c>
      <c r="AW163" s="12" t="s">
        <v>40</v>
      </c>
      <c r="AX163" s="12" t="s">
        <v>23</v>
      </c>
      <c r="AY163" s="234" t="s">
        <v>156</v>
      </c>
    </row>
    <row r="164" spans="2:65" s="11" customFormat="1" ht="22.9" customHeight="1">
      <c r="B164" s="195"/>
      <c r="C164" s="196"/>
      <c r="D164" s="197" t="s">
        <v>86</v>
      </c>
      <c r="E164" s="209" t="s">
        <v>908</v>
      </c>
      <c r="F164" s="209" t="s">
        <v>909</v>
      </c>
      <c r="G164" s="196"/>
      <c r="H164" s="196"/>
      <c r="I164" s="199"/>
      <c r="J164" s="210">
        <f>BK164</f>
        <v>0</v>
      </c>
      <c r="K164" s="196"/>
      <c r="L164" s="201"/>
      <c r="M164" s="202"/>
      <c r="N164" s="203"/>
      <c r="O164" s="203"/>
      <c r="P164" s="204">
        <f>SUM(P165:P178)</f>
        <v>0</v>
      </c>
      <c r="Q164" s="203"/>
      <c r="R164" s="204">
        <f>SUM(R165:R178)</f>
        <v>0</v>
      </c>
      <c r="S164" s="203"/>
      <c r="T164" s="205">
        <f>SUM(T165:T178)</f>
        <v>0</v>
      </c>
      <c r="AR164" s="206" t="s">
        <v>184</v>
      </c>
      <c r="AT164" s="207" t="s">
        <v>86</v>
      </c>
      <c r="AU164" s="207" t="s">
        <v>23</v>
      </c>
      <c r="AY164" s="206" t="s">
        <v>156</v>
      </c>
      <c r="BK164" s="208">
        <f>SUM(BK165:BK178)</f>
        <v>0</v>
      </c>
    </row>
    <row r="165" spans="2:65" s="1" customFormat="1" ht="16.5" customHeight="1">
      <c r="B165" s="34"/>
      <c r="C165" s="211" t="s">
        <v>162</v>
      </c>
      <c r="D165" s="211" t="s">
        <v>158</v>
      </c>
      <c r="E165" s="212" t="s">
        <v>910</v>
      </c>
      <c r="F165" s="213" t="s">
        <v>911</v>
      </c>
      <c r="G165" s="214" t="s">
        <v>168</v>
      </c>
      <c r="H165" s="215">
        <v>1</v>
      </c>
      <c r="I165" s="216"/>
      <c r="J165" s="217">
        <f>ROUND(I165*H165,2)</f>
        <v>0</v>
      </c>
      <c r="K165" s="213" t="s">
        <v>1</v>
      </c>
      <c r="L165" s="36"/>
      <c r="M165" s="218" t="s">
        <v>1</v>
      </c>
      <c r="N165" s="219" t="s">
        <v>52</v>
      </c>
      <c r="O165" s="66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AR165" s="222" t="s">
        <v>886</v>
      </c>
      <c r="AT165" s="222" t="s">
        <v>158</v>
      </c>
      <c r="AU165" s="222" t="s">
        <v>95</v>
      </c>
      <c r="AY165" s="16" t="s">
        <v>156</v>
      </c>
      <c r="BE165" s="109">
        <f>IF(N165="základní",J165,0)</f>
        <v>0</v>
      </c>
      <c r="BF165" s="109">
        <f>IF(N165="snížená",J165,0)</f>
        <v>0</v>
      </c>
      <c r="BG165" s="109">
        <f>IF(N165="zákl. přenesená",J165,0)</f>
        <v>0</v>
      </c>
      <c r="BH165" s="109">
        <f>IF(N165="sníž. přenesená",J165,0)</f>
        <v>0</v>
      </c>
      <c r="BI165" s="109">
        <f>IF(N165="nulová",J165,0)</f>
        <v>0</v>
      </c>
      <c r="BJ165" s="16" t="s">
        <v>23</v>
      </c>
      <c r="BK165" s="109">
        <f>ROUND(I165*H165,2)</f>
        <v>0</v>
      </c>
      <c r="BL165" s="16" t="s">
        <v>886</v>
      </c>
      <c r="BM165" s="222" t="s">
        <v>912</v>
      </c>
    </row>
    <row r="166" spans="2:65" s="1" customFormat="1" ht="11.25">
      <c r="B166" s="34"/>
      <c r="C166" s="35"/>
      <c r="D166" s="225" t="s">
        <v>171</v>
      </c>
      <c r="E166" s="35"/>
      <c r="F166" s="235" t="s">
        <v>911</v>
      </c>
      <c r="G166" s="35"/>
      <c r="H166" s="35"/>
      <c r="I166" s="123"/>
      <c r="J166" s="35"/>
      <c r="K166" s="35"/>
      <c r="L166" s="36"/>
      <c r="M166" s="236"/>
      <c r="N166" s="66"/>
      <c r="O166" s="66"/>
      <c r="P166" s="66"/>
      <c r="Q166" s="66"/>
      <c r="R166" s="66"/>
      <c r="S166" s="66"/>
      <c r="T166" s="67"/>
      <c r="AT166" s="16" t="s">
        <v>171</v>
      </c>
      <c r="AU166" s="16" t="s">
        <v>95</v>
      </c>
    </row>
    <row r="167" spans="2:65" s="14" customFormat="1" ht="22.5">
      <c r="B167" s="258"/>
      <c r="C167" s="259"/>
      <c r="D167" s="225" t="s">
        <v>164</v>
      </c>
      <c r="E167" s="260" t="s">
        <v>1</v>
      </c>
      <c r="F167" s="261" t="s">
        <v>913</v>
      </c>
      <c r="G167" s="259"/>
      <c r="H167" s="260" t="s">
        <v>1</v>
      </c>
      <c r="I167" s="262"/>
      <c r="J167" s="259"/>
      <c r="K167" s="259"/>
      <c r="L167" s="263"/>
      <c r="M167" s="264"/>
      <c r="N167" s="265"/>
      <c r="O167" s="265"/>
      <c r="P167" s="265"/>
      <c r="Q167" s="265"/>
      <c r="R167" s="265"/>
      <c r="S167" s="265"/>
      <c r="T167" s="266"/>
      <c r="AT167" s="267" t="s">
        <v>164</v>
      </c>
      <c r="AU167" s="267" t="s">
        <v>95</v>
      </c>
      <c r="AV167" s="14" t="s">
        <v>23</v>
      </c>
      <c r="AW167" s="14" t="s">
        <v>40</v>
      </c>
      <c r="AX167" s="14" t="s">
        <v>87</v>
      </c>
      <c r="AY167" s="267" t="s">
        <v>156</v>
      </c>
    </row>
    <row r="168" spans="2:65" s="14" customFormat="1" ht="22.5">
      <c r="B168" s="258"/>
      <c r="C168" s="259"/>
      <c r="D168" s="225" t="s">
        <v>164</v>
      </c>
      <c r="E168" s="260" t="s">
        <v>1</v>
      </c>
      <c r="F168" s="261" t="s">
        <v>914</v>
      </c>
      <c r="G168" s="259"/>
      <c r="H168" s="260" t="s">
        <v>1</v>
      </c>
      <c r="I168" s="262"/>
      <c r="J168" s="259"/>
      <c r="K168" s="259"/>
      <c r="L168" s="263"/>
      <c r="M168" s="264"/>
      <c r="N168" s="265"/>
      <c r="O168" s="265"/>
      <c r="P168" s="265"/>
      <c r="Q168" s="265"/>
      <c r="R168" s="265"/>
      <c r="S168" s="265"/>
      <c r="T168" s="266"/>
      <c r="AT168" s="267" t="s">
        <v>164</v>
      </c>
      <c r="AU168" s="267" t="s">
        <v>95</v>
      </c>
      <c r="AV168" s="14" t="s">
        <v>23</v>
      </c>
      <c r="AW168" s="14" t="s">
        <v>40</v>
      </c>
      <c r="AX168" s="14" t="s">
        <v>87</v>
      </c>
      <c r="AY168" s="267" t="s">
        <v>156</v>
      </c>
    </row>
    <row r="169" spans="2:65" s="12" customFormat="1" ht="11.25">
      <c r="B169" s="223"/>
      <c r="C169" s="224"/>
      <c r="D169" s="225" t="s">
        <v>164</v>
      </c>
      <c r="E169" s="226" t="s">
        <v>1</v>
      </c>
      <c r="F169" s="227" t="s">
        <v>23</v>
      </c>
      <c r="G169" s="224"/>
      <c r="H169" s="228">
        <v>1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164</v>
      </c>
      <c r="AU169" s="234" t="s">
        <v>95</v>
      </c>
      <c r="AV169" s="12" t="s">
        <v>95</v>
      </c>
      <c r="AW169" s="12" t="s">
        <v>40</v>
      </c>
      <c r="AX169" s="12" t="s">
        <v>23</v>
      </c>
      <c r="AY169" s="234" t="s">
        <v>156</v>
      </c>
    </row>
    <row r="170" spans="2:65" s="1" customFormat="1" ht="16.5" customHeight="1">
      <c r="B170" s="34"/>
      <c r="C170" s="211" t="s">
        <v>184</v>
      </c>
      <c r="D170" s="211" t="s">
        <v>158</v>
      </c>
      <c r="E170" s="212" t="s">
        <v>915</v>
      </c>
      <c r="F170" s="213" t="s">
        <v>916</v>
      </c>
      <c r="G170" s="214" t="s">
        <v>168</v>
      </c>
      <c r="H170" s="215">
        <v>1</v>
      </c>
      <c r="I170" s="216"/>
      <c r="J170" s="217">
        <f>ROUND(I170*H170,2)</f>
        <v>0</v>
      </c>
      <c r="K170" s="213" t="s">
        <v>1</v>
      </c>
      <c r="L170" s="36"/>
      <c r="M170" s="218" t="s">
        <v>1</v>
      </c>
      <c r="N170" s="219" t="s">
        <v>52</v>
      </c>
      <c r="O170" s="66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AR170" s="222" t="s">
        <v>886</v>
      </c>
      <c r="AT170" s="222" t="s">
        <v>158</v>
      </c>
      <c r="AU170" s="222" t="s">
        <v>95</v>
      </c>
      <c r="AY170" s="16" t="s">
        <v>156</v>
      </c>
      <c r="BE170" s="109">
        <f>IF(N170="základní",J170,0)</f>
        <v>0</v>
      </c>
      <c r="BF170" s="109">
        <f>IF(N170="snížená",J170,0)</f>
        <v>0</v>
      </c>
      <c r="BG170" s="109">
        <f>IF(N170="zákl. přenesená",J170,0)</f>
        <v>0</v>
      </c>
      <c r="BH170" s="109">
        <f>IF(N170="sníž. přenesená",J170,0)</f>
        <v>0</v>
      </c>
      <c r="BI170" s="109">
        <f>IF(N170="nulová",J170,0)</f>
        <v>0</v>
      </c>
      <c r="BJ170" s="16" t="s">
        <v>23</v>
      </c>
      <c r="BK170" s="109">
        <f>ROUND(I170*H170,2)</f>
        <v>0</v>
      </c>
      <c r="BL170" s="16" t="s">
        <v>886</v>
      </c>
      <c r="BM170" s="222" t="s">
        <v>917</v>
      </c>
    </row>
    <row r="171" spans="2:65" s="1" customFormat="1" ht="11.25">
      <c r="B171" s="34"/>
      <c r="C171" s="35"/>
      <c r="D171" s="225" t="s">
        <v>171</v>
      </c>
      <c r="E171" s="35"/>
      <c r="F171" s="235" t="s">
        <v>916</v>
      </c>
      <c r="G171" s="35"/>
      <c r="H171" s="35"/>
      <c r="I171" s="123"/>
      <c r="J171" s="35"/>
      <c r="K171" s="35"/>
      <c r="L171" s="36"/>
      <c r="M171" s="236"/>
      <c r="N171" s="66"/>
      <c r="O171" s="66"/>
      <c r="P171" s="66"/>
      <c r="Q171" s="66"/>
      <c r="R171" s="66"/>
      <c r="S171" s="66"/>
      <c r="T171" s="67"/>
      <c r="AT171" s="16" t="s">
        <v>171</v>
      </c>
      <c r="AU171" s="16" t="s">
        <v>95</v>
      </c>
    </row>
    <row r="172" spans="2:65" s="14" customFormat="1" ht="22.5">
      <c r="B172" s="258"/>
      <c r="C172" s="259"/>
      <c r="D172" s="225" t="s">
        <v>164</v>
      </c>
      <c r="E172" s="260" t="s">
        <v>1</v>
      </c>
      <c r="F172" s="261" t="s">
        <v>918</v>
      </c>
      <c r="G172" s="259"/>
      <c r="H172" s="260" t="s">
        <v>1</v>
      </c>
      <c r="I172" s="262"/>
      <c r="J172" s="259"/>
      <c r="K172" s="259"/>
      <c r="L172" s="263"/>
      <c r="M172" s="264"/>
      <c r="N172" s="265"/>
      <c r="O172" s="265"/>
      <c r="P172" s="265"/>
      <c r="Q172" s="265"/>
      <c r="R172" s="265"/>
      <c r="S172" s="265"/>
      <c r="T172" s="266"/>
      <c r="AT172" s="267" t="s">
        <v>164</v>
      </c>
      <c r="AU172" s="267" t="s">
        <v>95</v>
      </c>
      <c r="AV172" s="14" t="s">
        <v>23</v>
      </c>
      <c r="AW172" s="14" t="s">
        <v>40</v>
      </c>
      <c r="AX172" s="14" t="s">
        <v>87</v>
      </c>
      <c r="AY172" s="267" t="s">
        <v>156</v>
      </c>
    </row>
    <row r="173" spans="2:65" s="14" customFormat="1" ht="22.5">
      <c r="B173" s="258"/>
      <c r="C173" s="259"/>
      <c r="D173" s="225" t="s">
        <v>164</v>
      </c>
      <c r="E173" s="260" t="s">
        <v>1</v>
      </c>
      <c r="F173" s="261" t="s">
        <v>919</v>
      </c>
      <c r="G173" s="259"/>
      <c r="H173" s="260" t="s">
        <v>1</v>
      </c>
      <c r="I173" s="262"/>
      <c r="J173" s="259"/>
      <c r="K173" s="259"/>
      <c r="L173" s="263"/>
      <c r="M173" s="264"/>
      <c r="N173" s="265"/>
      <c r="O173" s="265"/>
      <c r="P173" s="265"/>
      <c r="Q173" s="265"/>
      <c r="R173" s="265"/>
      <c r="S173" s="265"/>
      <c r="T173" s="266"/>
      <c r="AT173" s="267" t="s">
        <v>164</v>
      </c>
      <c r="AU173" s="267" t="s">
        <v>95</v>
      </c>
      <c r="AV173" s="14" t="s">
        <v>23</v>
      </c>
      <c r="AW173" s="14" t="s">
        <v>40</v>
      </c>
      <c r="AX173" s="14" t="s">
        <v>87</v>
      </c>
      <c r="AY173" s="267" t="s">
        <v>156</v>
      </c>
    </row>
    <row r="174" spans="2:65" s="12" customFormat="1" ht="11.25">
      <c r="B174" s="223"/>
      <c r="C174" s="224"/>
      <c r="D174" s="225" t="s">
        <v>164</v>
      </c>
      <c r="E174" s="226" t="s">
        <v>1</v>
      </c>
      <c r="F174" s="227" t="s">
        <v>23</v>
      </c>
      <c r="G174" s="224"/>
      <c r="H174" s="228">
        <v>1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164</v>
      </c>
      <c r="AU174" s="234" t="s">
        <v>95</v>
      </c>
      <c r="AV174" s="12" t="s">
        <v>95</v>
      </c>
      <c r="AW174" s="12" t="s">
        <v>40</v>
      </c>
      <c r="AX174" s="12" t="s">
        <v>23</v>
      </c>
      <c r="AY174" s="234" t="s">
        <v>156</v>
      </c>
    </row>
    <row r="175" spans="2:65" s="1" customFormat="1" ht="16.5" customHeight="1">
      <c r="B175" s="34"/>
      <c r="C175" s="211" t="s">
        <v>190</v>
      </c>
      <c r="D175" s="211" t="s">
        <v>158</v>
      </c>
      <c r="E175" s="212" t="s">
        <v>920</v>
      </c>
      <c r="F175" s="213" t="s">
        <v>921</v>
      </c>
      <c r="G175" s="214" t="s">
        <v>885</v>
      </c>
      <c r="H175" s="215">
        <v>1</v>
      </c>
      <c r="I175" s="216"/>
      <c r="J175" s="217">
        <f>ROUND(I175*H175,2)</f>
        <v>0</v>
      </c>
      <c r="K175" s="213" t="s">
        <v>1</v>
      </c>
      <c r="L175" s="36"/>
      <c r="M175" s="218" t="s">
        <v>1</v>
      </c>
      <c r="N175" s="219" t="s">
        <v>52</v>
      </c>
      <c r="O175" s="66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AR175" s="222" t="s">
        <v>886</v>
      </c>
      <c r="AT175" s="222" t="s">
        <v>158</v>
      </c>
      <c r="AU175" s="222" t="s">
        <v>95</v>
      </c>
      <c r="AY175" s="16" t="s">
        <v>156</v>
      </c>
      <c r="BE175" s="109">
        <f>IF(N175="základní",J175,0)</f>
        <v>0</v>
      </c>
      <c r="BF175" s="109">
        <f>IF(N175="snížená",J175,0)</f>
        <v>0</v>
      </c>
      <c r="BG175" s="109">
        <f>IF(N175="zákl. přenesená",J175,0)</f>
        <v>0</v>
      </c>
      <c r="BH175" s="109">
        <f>IF(N175="sníž. přenesená",J175,0)</f>
        <v>0</v>
      </c>
      <c r="BI175" s="109">
        <f>IF(N175="nulová",J175,0)</f>
        <v>0</v>
      </c>
      <c r="BJ175" s="16" t="s">
        <v>23</v>
      </c>
      <c r="BK175" s="109">
        <f>ROUND(I175*H175,2)</f>
        <v>0</v>
      </c>
      <c r="BL175" s="16" t="s">
        <v>886</v>
      </c>
      <c r="BM175" s="222" t="s">
        <v>922</v>
      </c>
    </row>
    <row r="176" spans="2:65" s="1" customFormat="1" ht="11.25">
      <c r="B176" s="34"/>
      <c r="C176" s="35"/>
      <c r="D176" s="225" t="s">
        <v>171</v>
      </c>
      <c r="E176" s="35"/>
      <c r="F176" s="235" t="s">
        <v>921</v>
      </c>
      <c r="G176" s="35"/>
      <c r="H176" s="35"/>
      <c r="I176" s="123"/>
      <c r="J176" s="35"/>
      <c r="K176" s="35"/>
      <c r="L176" s="36"/>
      <c r="M176" s="236"/>
      <c r="N176" s="66"/>
      <c r="O176" s="66"/>
      <c r="P176" s="66"/>
      <c r="Q176" s="66"/>
      <c r="R176" s="66"/>
      <c r="S176" s="66"/>
      <c r="T176" s="67"/>
      <c r="AT176" s="16" t="s">
        <v>171</v>
      </c>
      <c r="AU176" s="16" t="s">
        <v>95</v>
      </c>
    </row>
    <row r="177" spans="2:65" s="14" customFormat="1" ht="11.25">
      <c r="B177" s="258"/>
      <c r="C177" s="259"/>
      <c r="D177" s="225" t="s">
        <v>164</v>
      </c>
      <c r="E177" s="260" t="s">
        <v>1</v>
      </c>
      <c r="F177" s="261" t="s">
        <v>921</v>
      </c>
      <c r="G177" s="259"/>
      <c r="H177" s="260" t="s">
        <v>1</v>
      </c>
      <c r="I177" s="262"/>
      <c r="J177" s="259"/>
      <c r="K177" s="259"/>
      <c r="L177" s="263"/>
      <c r="M177" s="264"/>
      <c r="N177" s="265"/>
      <c r="O177" s="265"/>
      <c r="P177" s="265"/>
      <c r="Q177" s="265"/>
      <c r="R177" s="265"/>
      <c r="S177" s="265"/>
      <c r="T177" s="266"/>
      <c r="AT177" s="267" t="s">
        <v>164</v>
      </c>
      <c r="AU177" s="267" t="s">
        <v>95</v>
      </c>
      <c r="AV177" s="14" t="s">
        <v>23</v>
      </c>
      <c r="AW177" s="14" t="s">
        <v>40</v>
      </c>
      <c r="AX177" s="14" t="s">
        <v>87</v>
      </c>
      <c r="AY177" s="267" t="s">
        <v>156</v>
      </c>
    </row>
    <row r="178" spans="2:65" s="12" customFormat="1" ht="11.25">
      <c r="B178" s="223"/>
      <c r="C178" s="224"/>
      <c r="D178" s="225" t="s">
        <v>164</v>
      </c>
      <c r="E178" s="226" t="s">
        <v>1</v>
      </c>
      <c r="F178" s="227" t="s">
        <v>23</v>
      </c>
      <c r="G178" s="224"/>
      <c r="H178" s="228">
        <v>1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164</v>
      </c>
      <c r="AU178" s="234" t="s">
        <v>95</v>
      </c>
      <c r="AV178" s="12" t="s">
        <v>95</v>
      </c>
      <c r="AW178" s="12" t="s">
        <v>40</v>
      </c>
      <c r="AX178" s="12" t="s">
        <v>23</v>
      </c>
      <c r="AY178" s="234" t="s">
        <v>156</v>
      </c>
    </row>
    <row r="179" spans="2:65" s="11" customFormat="1" ht="22.9" customHeight="1">
      <c r="B179" s="195"/>
      <c r="C179" s="196"/>
      <c r="D179" s="197" t="s">
        <v>86</v>
      </c>
      <c r="E179" s="209" t="s">
        <v>923</v>
      </c>
      <c r="F179" s="209" t="s">
        <v>924</v>
      </c>
      <c r="G179" s="196"/>
      <c r="H179" s="196"/>
      <c r="I179" s="199"/>
      <c r="J179" s="210">
        <f>BK179</f>
        <v>0</v>
      </c>
      <c r="K179" s="196"/>
      <c r="L179" s="201"/>
      <c r="M179" s="202"/>
      <c r="N179" s="203"/>
      <c r="O179" s="203"/>
      <c r="P179" s="204">
        <f>SUM(P180:P187)</f>
        <v>0</v>
      </c>
      <c r="Q179" s="203"/>
      <c r="R179" s="204">
        <f>SUM(R180:R187)</f>
        <v>0</v>
      </c>
      <c r="S179" s="203"/>
      <c r="T179" s="205">
        <f>SUM(T180:T187)</f>
        <v>0</v>
      </c>
      <c r="AR179" s="206" t="s">
        <v>184</v>
      </c>
      <c r="AT179" s="207" t="s">
        <v>86</v>
      </c>
      <c r="AU179" s="207" t="s">
        <v>23</v>
      </c>
      <c r="AY179" s="206" t="s">
        <v>156</v>
      </c>
      <c r="BK179" s="208">
        <f>SUM(BK180:BK187)</f>
        <v>0</v>
      </c>
    </row>
    <row r="180" spans="2:65" s="1" customFormat="1" ht="16.5" customHeight="1">
      <c r="B180" s="34"/>
      <c r="C180" s="211" t="s">
        <v>197</v>
      </c>
      <c r="D180" s="211" t="s">
        <v>158</v>
      </c>
      <c r="E180" s="212" t="s">
        <v>925</v>
      </c>
      <c r="F180" s="213" t="s">
        <v>926</v>
      </c>
      <c r="G180" s="214" t="s">
        <v>168</v>
      </c>
      <c r="H180" s="215">
        <v>1</v>
      </c>
      <c r="I180" s="216"/>
      <c r="J180" s="217">
        <f>ROUND(I180*H180,2)</f>
        <v>0</v>
      </c>
      <c r="K180" s="213" t="s">
        <v>1</v>
      </c>
      <c r="L180" s="36"/>
      <c r="M180" s="218" t="s">
        <v>1</v>
      </c>
      <c r="N180" s="219" t="s">
        <v>52</v>
      </c>
      <c r="O180" s="66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AR180" s="222" t="s">
        <v>886</v>
      </c>
      <c r="AT180" s="222" t="s">
        <v>158</v>
      </c>
      <c r="AU180" s="222" t="s">
        <v>95</v>
      </c>
      <c r="AY180" s="16" t="s">
        <v>156</v>
      </c>
      <c r="BE180" s="109">
        <f>IF(N180="základní",J180,0)</f>
        <v>0</v>
      </c>
      <c r="BF180" s="109">
        <f>IF(N180="snížená",J180,0)</f>
        <v>0</v>
      </c>
      <c r="BG180" s="109">
        <f>IF(N180="zákl. přenesená",J180,0)</f>
        <v>0</v>
      </c>
      <c r="BH180" s="109">
        <f>IF(N180="sníž. přenesená",J180,0)</f>
        <v>0</v>
      </c>
      <c r="BI180" s="109">
        <f>IF(N180="nulová",J180,0)</f>
        <v>0</v>
      </c>
      <c r="BJ180" s="16" t="s">
        <v>23</v>
      </c>
      <c r="BK180" s="109">
        <f>ROUND(I180*H180,2)</f>
        <v>0</v>
      </c>
      <c r="BL180" s="16" t="s">
        <v>886</v>
      </c>
      <c r="BM180" s="222" t="s">
        <v>927</v>
      </c>
    </row>
    <row r="181" spans="2:65" s="1" customFormat="1" ht="11.25">
      <c r="B181" s="34"/>
      <c r="C181" s="35"/>
      <c r="D181" s="225" t="s">
        <v>171</v>
      </c>
      <c r="E181" s="35"/>
      <c r="F181" s="235" t="s">
        <v>926</v>
      </c>
      <c r="G181" s="35"/>
      <c r="H181" s="35"/>
      <c r="I181" s="123"/>
      <c r="J181" s="35"/>
      <c r="K181" s="35"/>
      <c r="L181" s="36"/>
      <c r="M181" s="236"/>
      <c r="N181" s="66"/>
      <c r="O181" s="66"/>
      <c r="P181" s="66"/>
      <c r="Q181" s="66"/>
      <c r="R181" s="66"/>
      <c r="S181" s="66"/>
      <c r="T181" s="67"/>
      <c r="AT181" s="16" t="s">
        <v>171</v>
      </c>
      <c r="AU181" s="16" t="s">
        <v>95</v>
      </c>
    </row>
    <row r="182" spans="2:65" s="14" customFormat="1" ht="11.25">
      <c r="B182" s="258"/>
      <c r="C182" s="259"/>
      <c r="D182" s="225" t="s">
        <v>164</v>
      </c>
      <c r="E182" s="260" t="s">
        <v>1</v>
      </c>
      <c r="F182" s="261" t="s">
        <v>921</v>
      </c>
      <c r="G182" s="259"/>
      <c r="H182" s="260" t="s">
        <v>1</v>
      </c>
      <c r="I182" s="262"/>
      <c r="J182" s="259"/>
      <c r="K182" s="259"/>
      <c r="L182" s="263"/>
      <c r="M182" s="264"/>
      <c r="N182" s="265"/>
      <c r="O182" s="265"/>
      <c r="P182" s="265"/>
      <c r="Q182" s="265"/>
      <c r="R182" s="265"/>
      <c r="S182" s="265"/>
      <c r="T182" s="266"/>
      <c r="AT182" s="267" t="s">
        <v>164</v>
      </c>
      <c r="AU182" s="267" t="s">
        <v>95</v>
      </c>
      <c r="AV182" s="14" t="s">
        <v>23</v>
      </c>
      <c r="AW182" s="14" t="s">
        <v>40</v>
      </c>
      <c r="AX182" s="14" t="s">
        <v>87</v>
      </c>
      <c r="AY182" s="267" t="s">
        <v>156</v>
      </c>
    </row>
    <row r="183" spans="2:65" s="12" customFormat="1" ht="11.25">
      <c r="B183" s="223"/>
      <c r="C183" s="224"/>
      <c r="D183" s="225" t="s">
        <v>164</v>
      </c>
      <c r="E183" s="226" t="s">
        <v>1</v>
      </c>
      <c r="F183" s="227" t="s">
        <v>23</v>
      </c>
      <c r="G183" s="224"/>
      <c r="H183" s="228">
        <v>1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164</v>
      </c>
      <c r="AU183" s="234" t="s">
        <v>95</v>
      </c>
      <c r="AV183" s="12" t="s">
        <v>95</v>
      </c>
      <c r="AW183" s="12" t="s">
        <v>40</v>
      </c>
      <c r="AX183" s="12" t="s">
        <v>23</v>
      </c>
      <c r="AY183" s="234" t="s">
        <v>156</v>
      </c>
    </row>
    <row r="184" spans="2:65" s="1" customFormat="1" ht="24" customHeight="1">
      <c r="B184" s="34"/>
      <c r="C184" s="211" t="s">
        <v>203</v>
      </c>
      <c r="D184" s="211" t="s">
        <v>158</v>
      </c>
      <c r="E184" s="212" t="s">
        <v>928</v>
      </c>
      <c r="F184" s="213" t="s">
        <v>929</v>
      </c>
      <c r="G184" s="214" t="s">
        <v>885</v>
      </c>
      <c r="H184" s="215">
        <v>1</v>
      </c>
      <c r="I184" s="216"/>
      <c r="J184" s="217">
        <f>ROUND(I184*H184,2)</f>
        <v>0</v>
      </c>
      <c r="K184" s="213" t="s">
        <v>1</v>
      </c>
      <c r="L184" s="36"/>
      <c r="M184" s="218" t="s">
        <v>1</v>
      </c>
      <c r="N184" s="219" t="s">
        <v>52</v>
      </c>
      <c r="O184" s="66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AR184" s="222" t="s">
        <v>886</v>
      </c>
      <c r="AT184" s="222" t="s">
        <v>158</v>
      </c>
      <c r="AU184" s="222" t="s">
        <v>95</v>
      </c>
      <c r="AY184" s="16" t="s">
        <v>156</v>
      </c>
      <c r="BE184" s="109">
        <f>IF(N184="základní",J184,0)</f>
        <v>0</v>
      </c>
      <c r="BF184" s="109">
        <f>IF(N184="snížená",J184,0)</f>
        <v>0</v>
      </c>
      <c r="BG184" s="109">
        <f>IF(N184="zákl. přenesená",J184,0)</f>
        <v>0</v>
      </c>
      <c r="BH184" s="109">
        <f>IF(N184="sníž. přenesená",J184,0)</f>
        <v>0</v>
      </c>
      <c r="BI184" s="109">
        <f>IF(N184="nulová",J184,0)</f>
        <v>0</v>
      </c>
      <c r="BJ184" s="16" t="s">
        <v>23</v>
      </c>
      <c r="BK184" s="109">
        <f>ROUND(I184*H184,2)</f>
        <v>0</v>
      </c>
      <c r="BL184" s="16" t="s">
        <v>886</v>
      </c>
      <c r="BM184" s="222" t="s">
        <v>930</v>
      </c>
    </row>
    <row r="185" spans="2:65" s="1" customFormat="1" ht="11.25">
      <c r="B185" s="34"/>
      <c r="C185" s="35"/>
      <c r="D185" s="225" t="s">
        <v>171</v>
      </c>
      <c r="E185" s="35"/>
      <c r="F185" s="235" t="s">
        <v>929</v>
      </c>
      <c r="G185" s="35"/>
      <c r="H185" s="35"/>
      <c r="I185" s="123"/>
      <c r="J185" s="35"/>
      <c r="K185" s="35"/>
      <c r="L185" s="36"/>
      <c r="M185" s="236"/>
      <c r="N185" s="66"/>
      <c r="O185" s="66"/>
      <c r="P185" s="66"/>
      <c r="Q185" s="66"/>
      <c r="R185" s="66"/>
      <c r="S185" s="66"/>
      <c r="T185" s="67"/>
      <c r="AT185" s="16" t="s">
        <v>171</v>
      </c>
      <c r="AU185" s="16" t="s">
        <v>95</v>
      </c>
    </row>
    <row r="186" spans="2:65" s="14" customFormat="1" ht="22.5">
      <c r="B186" s="258"/>
      <c r="C186" s="259"/>
      <c r="D186" s="225" t="s">
        <v>164</v>
      </c>
      <c r="E186" s="260" t="s">
        <v>1</v>
      </c>
      <c r="F186" s="261" t="s">
        <v>929</v>
      </c>
      <c r="G186" s="259"/>
      <c r="H186" s="260" t="s">
        <v>1</v>
      </c>
      <c r="I186" s="262"/>
      <c r="J186" s="259"/>
      <c r="K186" s="259"/>
      <c r="L186" s="263"/>
      <c r="M186" s="264"/>
      <c r="N186" s="265"/>
      <c r="O186" s="265"/>
      <c r="P186" s="265"/>
      <c r="Q186" s="265"/>
      <c r="R186" s="265"/>
      <c r="S186" s="265"/>
      <c r="T186" s="266"/>
      <c r="AT186" s="267" t="s">
        <v>164</v>
      </c>
      <c r="AU186" s="267" t="s">
        <v>95</v>
      </c>
      <c r="AV186" s="14" t="s">
        <v>23</v>
      </c>
      <c r="AW186" s="14" t="s">
        <v>40</v>
      </c>
      <c r="AX186" s="14" t="s">
        <v>87</v>
      </c>
      <c r="AY186" s="267" t="s">
        <v>156</v>
      </c>
    </row>
    <row r="187" spans="2:65" s="12" customFormat="1" ht="11.25">
      <c r="B187" s="223"/>
      <c r="C187" s="224"/>
      <c r="D187" s="225" t="s">
        <v>164</v>
      </c>
      <c r="E187" s="226" t="s">
        <v>1</v>
      </c>
      <c r="F187" s="227" t="s">
        <v>23</v>
      </c>
      <c r="G187" s="224"/>
      <c r="H187" s="228">
        <v>1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AT187" s="234" t="s">
        <v>164</v>
      </c>
      <c r="AU187" s="234" t="s">
        <v>95</v>
      </c>
      <c r="AV187" s="12" t="s">
        <v>95</v>
      </c>
      <c r="AW187" s="12" t="s">
        <v>40</v>
      </c>
      <c r="AX187" s="12" t="s">
        <v>23</v>
      </c>
      <c r="AY187" s="234" t="s">
        <v>156</v>
      </c>
    </row>
    <row r="188" spans="2:65" s="11" customFormat="1" ht="22.9" customHeight="1">
      <c r="B188" s="195"/>
      <c r="C188" s="196"/>
      <c r="D188" s="197" t="s">
        <v>86</v>
      </c>
      <c r="E188" s="209" t="s">
        <v>931</v>
      </c>
      <c r="F188" s="209" t="s">
        <v>104</v>
      </c>
      <c r="G188" s="196"/>
      <c r="H188" s="196"/>
      <c r="I188" s="199"/>
      <c r="J188" s="210">
        <f>BK188</f>
        <v>0</v>
      </c>
      <c r="K188" s="196"/>
      <c r="L188" s="201"/>
      <c r="M188" s="202"/>
      <c r="N188" s="203"/>
      <c r="O188" s="203"/>
      <c r="P188" s="204">
        <f>SUM(P189:P232)</f>
        <v>0</v>
      </c>
      <c r="Q188" s="203"/>
      <c r="R188" s="204">
        <f>SUM(R189:R232)</f>
        <v>0</v>
      </c>
      <c r="S188" s="203"/>
      <c r="T188" s="205">
        <f>SUM(T189:T232)</f>
        <v>0</v>
      </c>
      <c r="AR188" s="206" t="s">
        <v>184</v>
      </c>
      <c r="AT188" s="207" t="s">
        <v>86</v>
      </c>
      <c r="AU188" s="207" t="s">
        <v>23</v>
      </c>
      <c r="AY188" s="206" t="s">
        <v>156</v>
      </c>
      <c r="BK188" s="208">
        <f>SUM(BK189:BK232)</f>
        <v>0</v>
      </c>
    </row>
    <row r="189" spans="2:65" s="1" customFormat="1" ht="16.5" customHeight="1">
      <c r="B189" s="34"/>
      <c r="C189" s="211" t="s">
        <v>209</v>
      </c>
      <c r="D189" s="211" t="s">
        <v>158</v>
      </c>
      <c r="E189" s="212" t="s">
        <v>932</v>
      </c>
      <c r="F189" s="213" t="s">
        <v>933</v>
      </c>
      <c r="G189" s="214" t="s">
        <v>885</v>
      </c>
      <c r="H189" s="215">
        <v>1</v>
      </c>
      <c r="I189" s="216"/>
      <c r="J189" s="217">
        <f>ROUND(I189*H189,2)</f>
        <v>0</v>
      </c>
      <c r="K189" s="213" t="s">
        <v>1</v>
      </c>
      <c r="L189" s="36"/>
      <c r="M189" s="218" t="s">
        <v>1</v>
      </c>
      <c r="N189" s="219" t="s">
        <v>52</v>
      </c>
      <c r="O189" s="66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AR189" s="222" t="s">
        <v>886</v>
      </c>
      <c r="AT189" s="222" t="s">
        <v>158</v>
      </c>
      <c r="AU189" s="222" t="s">
        <v>95</v>
      </c>
      <c r="AY189" s="16" t="s">
        <v>156</v>
      </c>
      <c r="BE189" s="109">
        <f>IF(N189="základní",J189,0)</f>
        <v>0</v>
      </c>
      <c r="BF189" s="109">
        <f>IF(N189="snížená",J189,0)</f>
        <v>0</v>
      </c>
      <c r="BG189" s="109">
        <f>IF(N189="zákl. přenesená",J189,0)</f>
        <v>0</v>
      </c>
      <c r="BH189" s="109">
        <f>IF(N189="sníž. přenesená",J189,0)</f>
        <v>0</v>
      </c>
      <c r="BI189" s="109">
        <f>IF(N189="nulová",J189,0)</f>
        <v>0</v>
      </c>
      <c r="BJ189" s="16" t="s">
        <v>23</v>
      </c>
      <c r="BK189" s="109">
        <f>ROUND(I189*H189,2)</f>
        <v>0</v>
      </c>
      <c r="BL189" s="16" t="s">
        <v>886</v>
      </c>
      <c r="BM189" s="222" t="s">
        <v>934</v>
      </c>
    </row>
    <row r="190" spans="2:65" s="1" customFormat="1" ht="11.25">
      <c r="B190" s="34"/>
      <c r="C190" s="35"/>
      <c r="D190" s="225" t="s">
        <v>171</v>
      </c>
      <c r="E190" s="35"/>
      <c r="F190" s="235" t="s">
        <v>933</v>
      </c>
      <c r="G190" s="35"/>
      <c r="H190" s="35"/>
      <c r="I190" s="123"/>
      <c r="J190" s="35"/>
      <c r="K190" s="35"/>
      <c r="L190" s="36"/>
      <c r="M190" s="236"/>
      <c r="N190" s="66"/>
      <c r="O190" s="66"/>
      <c r="P190" s="66"/>
      <c r="Q190" s="66"/>
      <c r="R190" s="66"/>
      <c r="S190" s="66"/>
      <c r="T190" s="67"/>
      <c r="AT190" s="16" t="s">
        <v>171</v>
      </c>
      <c r="AU190" s="16" t="s">
        <v>95</v>
      </c>
    </row>
    <row r="191" spans="2:65" s="14" customFormat="1" ht="22.5">
      <c r="B191" s="258"/>
      <c r="C191" s="259"/>
      <c r="D191" s="225" t="s">
        <v>164</v>
      </c>
      <c r="E191" s="260" t="s">
        <v>1</v>
      </c>
      <c r="F191" s="261" t="s">
        <v>935</v>
      </c>
      <c r="G191" s="259"/>
      <c r="H191" s="260" t="s">
        <v>1</v>
      </c>
      <c r="I191" s="262"/>
      <c r="J191" s="259"/>
      <c r="K191" s="259"/>
      <c r="L191" s="263"/>
      <c r="M191" s="264"/>
      <c r="N191" s="265"/>
      <c r="O191" s="265"/>
      <c r="P191" s="265"/>
      <c r="Q191" s="265"/>
      <c r="R191" s="265"/>
      <c r="S191" s="265"/>
      <c r="T191" s="266"/>
      <c r="AT191" s="267" t="s">
        <v>164</v>
      </c>
      <c r="AU191" s="267" t="s">
        <v>95</v>
      </c>
      <c r="AV191" s="14" t="s">
        <v>23</v>
      </c>
      <c r="AW191" s="14" t="s">
        <v>40</v>
      </c>
      <c r="AX191" s="14" t="s">
        <v>87</v>
      </c>
      <c r="AY191" s="267" t="s">
        <v>156</v>
      </c>
    </row>
    <row r="192" spans="2:65" s="14" customFormat="1" ht="11.25">
      <c r="B192" s="258"/>
      <c r="C192" s="259"/>
      <c r="D192" s="225" t="s">
        <v>164</v>
      </c>
      <c r="E192" s="260" t="s">
        <v>1</v>
      </c>
      <c r="F192" s="261" t="s">
        <v>936</v>
      </c>
      <c r="G192" s="259"/>
      <c r="H192" s="260" t="s">
        <v>1</v>
      </c>
      <c r="I192" s="262"/>
      <c r="J192" s="259"/>
      <c r="K192" s="259"/>
      <c r="L192" s="263"/>
      <c r="M192" s="264"/>
      <c r="N192" s="265"/>
      <c r="O192" s="265"/>
      <c r="P192" s="265"/>
      <c r="Q192" s="265"/>
      <c r="R192" s="265"/>
      <c r="S192" s="265"/>
      <c r="T192" s="266"/>
      <c r="AT192" s="267" t="s">
        <v>164</v>
      </c>
      <c r="AU192" s="267" t="s">
        <v>95</v>
      </c>
      <c r="AV192" s="14" t="s">
        <v>23</v>
      </c>
      <c r="AW192" s="14" t="s">
        <v>40</v>
      </c>
      <c r="AX192" s="14" t="s">
        <v>87</v>
      </c>
      <c r="AY192" s="267" t="s">
        <v>156</v>
      </c>
    </row>
    <row r="193" spans="2:65" s="14" customFormat="1" ht="11.25">
      <c r="B193" s="258"/>
      <c r="C193" s="259"/>
      <c r="D193" s="225" t="s">
        <v>164</v>
      </c>
      <c r="E193" s="260" t="s">
        <v>1</v>
      </c>
      <c r="F193" s="261" t="s">
        <v>937</v>
      </c>
      <c r="G193" s="259"/>
      <c r="H193" s="260" t="s">
        <v>1</v>
      </c>
      <c r="I193" s="262"/>
      <c r="J193" s="259"/>
      <c r="K193" s="259"/>
      <c r="L193" s="263"/>
      <c r="M193" s="264"/>
      <c r="N193" s="265"/>
      <c r="O193" s="265"/>
      <c r="P193" s="265"/>
      <c r="Q193" s="265"/>
      <c r="R193" s="265"/>
      <c r="S193" s="265"/>
      <c r="T193" s="266"/>
      <c r="AT193" s="267" t="s">
        <v>164</v>
      </c>
      <c r="AU193" s="267" t="s">
        <v>95</v>
      </c>
      <c r="AV193" s="14" t="s">
        <v>23</v>
      </c>
      <c r="AW193" s="14" t="s">
        <v>40</v>
      </c>
      <c r="AX193" s="14" t="s">
        <v>87</v>
      </c>
      <c r="AY193" s="267" t="s">
        <v>156</v>
      </c>
    </row>
    <row r="194" spans="2:65" s="12" customFormat="1" ht="11.25">
      <c r="B194" s="223"/>
      <c r="C194" s="224"/>
      <c r="D194" s="225" t="s">
        <v>164</v>
      </c>
      <c r="E194" s="226" t="s">
        <v>1</v>
      </c>
      <c r="F194" s="227" t="s">
        <v>23</v>
      </c>
      <c r="G194" s="224"/>
      <c r="H194" s="228">
        <v>1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AT194" s="234" t="s">
        <v>164</v>
      </c>
      <c r="AU194" s="234" t="s">
        <v>95</v>
      </c>
      <c r="AV194" s="12" t="s">
        <v>95</v>
      </c>
      <c r="AW194" s="12" t="s">
        <v>40</v>
      </c>
      <c r="AX194" s="12" t="s">
        <v>23</v>
      </c>
      <c r="AY194" s="234" t="s">
        <v>156</v>
      </c>
    </row>
    <row r="195" spans="2:65" s="1" customFormat="1" ht="16.5" customHeight="1">
      <c r="B195" s="34"/>
      <c r="C195" s="211" t="s">
        <v>28</v>
      </c>
      <c r="D195" s="211" t="s">
        <v>158</v>
      </c>
      <c r="E195" s="212" t="s">
        <v>938</v>
      </c>
      <c r="F195" s="213" t="s">
        <v>939</v>
      </c>
      <c r="G195" s="214" t="s">
        <v>168</v>
      </c>
      <c r="H195" s="215">
        <v>1</v>
      </c>
      <c r="I195" s="216"/>
      <c r="J195" s="217">
        <f>ROUND(I195*H195,2)</f>
        <v>0</v>
      </c>
      <c r="K195" s="213" t="s">
        <v>1</v>
      </c>
      <c r="L195" s="36"/>
      <c r="M195" s="218" t="s">
        <v>1</v>
      </c>
      <c r="N195" s="219" t="s">
        <v>52</v>
      </c>
      <c r="O195" s="66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AR195" s="222" t="s">
        <v>886</v>
      </c>
      <c r="AT195" s="222" t="s">
        <v>158</v>
      </c>
      <c r="AU195" s="222" t="s">
        <v>95</v>
      </c>
      <c r="AY195" s="16" t="s">
        <v>156</v>
      </c>
      <c r="BE195" s="109">
        <f>IF(N195="základní",J195,0)</f>
        <v>0</v>
      </c>
      <c r="BF195" s="109">
        <f>IF(N195="snížená",J195,0)</f>
        <v>0</v>
      </c>
      <c r="BG195" s="109">
        <f>IF(N195="zákl. přenesená",J195,0)</f>
        <v>0</v>
      </c>
      <c r="BH195" s="109">
        <f>IF(N195="sníž. přenesená",J195,0)</f>
        <v>0</v>
      </c>
      <c r="BI195" s="109">
        <f>IF(N195="nulová",J195,0)</f>
        <v>0</v>
      </c>
      <c r="BJ195" s="16" t="s">
        <v>23</v>
      </c>
      <c r="BK195" s="109">
        <f>ROUND(I195*H195,2)</f>
        <v>0</v>
      </c>
      <c r="BL195" s="16" t="s">
        <v>886</v>
      </c>
      <c r="BM195" s="222" t="s">
        <v>940</v>
      </c>
    </row>
    <row r="196" spans="2:65" s="1" customFormat="1" ht="11.25">
      <c r="B196" s="34"/>
      <c r="C196" s="35"/>
      <c r="D196" s="225" t="s">
        <v>171</v>
      </c>
      <c r="E196" s="35"/>
      <c r="F196" s="235" t="s">
        <v>939</v>
      </c>
      <c r="G196" s="35"/>
      <c r="H196" s="35"/>
      <c r="I196" s="123"/>
      <c r="J196" s="35"/>
      <c r="K196" s="35"/>
      <c r="L196" s="36"/>
      <c r="M196" s="236"/>
      <c r="N196" s="66"/>
      <c r="O196" s="66"/>
      <c r="P196" s="66"/>
      <c r="Q196" s="66"/>
      <c r="R196" s="66"/>
      <c r="S196" s="66"/>
      <c r="T196" s="67"/>
      <c r="AT196" s="16" t="s">
        <v>171</v>
      </c>
      <c r="AU196" s="16" t="s">
        <v>95</v>
      </c>
    </row>
    <row r="197" spans="2:65" s="14" customFormat="1" ht="22.5">
      <c r="B197" s="258"/>
      <c r="C197" s="259"/>
      <c r="D197" s="225" t="s">
        <v>164</v>
      </c>
      <c r="E197" s="260" t="s">
        <v>1</v>
      </c>
      <c r="F197" s="261" t="s">
        <v>941</v>
      </c>
      <c r="G197" s="259"/>
      <c r="H197" s="260" t="s">
        <v>1</v>
      </c>
      <c r="I197" s="262"/>
      <c r="J197" s="259"/>
      <c r="K197" s="259"/>
      <c r="L197" s="263"/>
      <c r="M197" s="264"/>
      <c r="N197" s="265"/>
      <c r="O197" s="265"/>
      <c r="P197" s="265"/>
      <c r="Q197" s="265"/>
      <c r="R197" s="265"/>
      <c r="S197" s="265"/>
      <c r="T197" s="266"/>
      <c r="AT197" s="267" t="s">
        <v>164</v>
      </c>
      <c r="AU197" s="267" t="s">
        <v>95</v>
      </c>
      <c r="AV197" s="14" t="s">
        <v>23</v>
      </c>
      <c r="AW197" s="14" t="s">
        <v>40</v>
      </c>
      <c r="AX197" s="14" t="s">
        <v>87</v>
      </c>
      <c r="AY197" s="267" t="s">
        <v>156</v>
      </c>
    </row>
    <row r="198" spans="2:65" s="14" customFormat="1" ht="22.5">
      <c r="B198" s="258"/>
      <c r="C198" s="259"/>
      <c r="D198" s="225" t="s">
        <v>164</v>
      </c>
      <c r="E198" s="260" t="s">
        <v>1</v>
      </c>
      <c r="F198" s="261" t="s">
        <v>942</v>
      </c>
      <c r="G198" s="259"/>
      <c r="H198" s="260" t="s">
        <v>1</v>
      </c>
      <c r="I198" s="262"/>
      <c r="J198" s="259"/>
      <c r="K198" s="259"/>
      <c r="L198" s="263"/>
      <c r="M198" s="264"/>
      <c r="N198" s="265"/>
      <c r="O198" s="265"/>
      <c r="P198" s="265"/>
      <c r="Q198" s="265"/>
      <c r="R198" s="265"/>
      <c r="S198" s="265"/>
      <c r="T198" s="266"/>
      <c r="AT198" s="267" t="s">
        <v>164</v>
      </c>
      <c r="AU198" s="267" t="s">
        <v>95</v>
      </c>
      <c r="AV198" s="14" t="s">
        <v>23</v>
      </c>
      <c r="AW198" s="14" t="s">
        <v>40</v>
      </c>
      <c r="AX198" s="14" t="s">
        <v>87</v>
      </c>
      <c r="AY198" s="267" t="s">
        <v>156</v>
      </c>
    </row>
    <row r="199" spans="2:65" s="14" customFormat="1" ht="22.5">
      <c r="B199" s="258"/>
      <c r="C199" s="259"/>
      <c r="D199" s="225" t="s">
        <v>164</v>
      </c>
      <c r="E199" s="260" t="s">
        <v>1</v>
      </c>
      <c r="F199" s="261" t="s">
        <v>943</v>
      </c>
      <c r="G199" s="259"/>
      <c r="H199" s="260" t="s">
        <v>1</v>
      </c>
      <c r="I199" s="262"/>
      <c r="J199" s="259"/>
      <c r="K199" s="259"/>
      <c r="L199" s="263"/>
      <c r="M199" s="264"/>
      <c r="N199" s="265"/>
      <c r="O199" s="265"/>
      <c r="P199" s="265"/>
      <c r="Q199" s="265"/>
      <c r="R199" s="265"/>
      <c r="S199" s="265"/>
      <c r="T199" s="266"/>
      <c r="AT199" s="267" t="s">
        <v>164</v>
      </c>
      <c r="AU199" s="267" t="s">
        <v>95</v>
      </c>
      <c r="AV199" s="14" t="s">
        <v>23</v>
      </c>
      <c r="AW199" s="14" t="s">
        <v>40</v>
      </c>
      <c r="AX199" s="14" t="s">
        <v>87</v>
      </c>
      <c r="AY199" s="267" t="s">
        <v>156</v>
      </c>
    </row>
    <row r="200" spans="2:65" s="14" customFormat="1" ht="11.25">
      <c r="B200" s="258"/>
      <c r="C200" s="259"/>
      <c r="D200" s="225" t="s">
        <v>164</v>
      </c>
      <c r="E200" s="260" t="s">
        <v>1</v>
      </c>
      <c r="F200" s="261" t="s">
        <v>944</v>
      </c>
      <c r="G200" s="259"/>
      <c r="H200" s="260" t="s">
        <v>1</v>
      </c>
      <c r="I200" s="262"/>
      <c r="J200" s="259"/>
      <c r="K200" s="259"/>
      <c r="L200" s="263"/>
      <c r="M200" s="264"/>
      <c r="N200" s="265"/>
      <c r="O200" s="265"/>
      <c r="P200" s="265"/>
      <c r="Q200" s="265"/>
      <c r="R200" s="265"/>
      <c r="S200" s="265"/>
      <c r="T200" s="266"/>
      <c r="AT200" s="267" t="s">
        <v>164</v>
      </c>
      <c r="AU200" s="267" t="s">
        <v>95</v>
      </c>
      <c r="AV200" s="14" t="s">
        <v>23</v>
      </c>
      <c r="AW200" s="14" t="s">
        <v>40</v>
      </c>
      <c r="AX200" s="14" t="s">
        <v>87</v>
      </c>
      <c r="AY200" s="267" t="s">
        <v>156</v>
      </c>
    </row>
    <row r="201" spans="2:65" s="12" customFormat="1" ht="11.25">
      <c r="B201" s="223"/>
      <c r="C201" s="224"/>
      <c r="D201" s="225" t="s">
        <v>164</v>
      </c>
      <c r="E201" s="226" t="s">
        <v>1</v>
      </c>
      <c r="F201" s="227" t="s">
        <v>23</v>
      </c>
      <c r="G201" s="224"/>
      <c r="H201" s="228">
        <v>1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AT201" s="234" t="s">
        <v>164</v>
      </c>
      <c r="AU201" s="234" t="s">
        <v>95</v>
      </c>
      <c r="AV201" s="12" t="s">
        <v>95</v>
      </c>
      <c r="AW201" s="12" t="s">
        <v>40</v>
      </c>
      <c r="AX201" s="12" t="s">
        <v>23</v>
      </c>
      <c r="AY201" s="234" t="s">
        <v>156</v>
      </c>
    </row>
    <row r="202" spans="2:65" s="1" customFormat="1" ht="16.5" customHeight="1">
      <c r="B202" s="34"/>
      <c r="C202" s="211" t="s">
        <v>220</v>
      </c>
      <c r="D202" s="211" t="s">
        <v>158</v>
      </c>
      <c r="E202" s="212" t="s">
        <v>945</v>
      </c>
      <c r="F202" s="213" t="s">
        <v>946</v>
      </c>
      <c r="G202" s="214" t="s">
        <v>168</v>
      </c>
      <c r="H202" s="215">
        <v>1</v>
      </c>
      <c r="I202" s="216"/>
      <c r="J202" s="217">
        <f>ROUND(I202*H202,2)</f>
        <v>0</v>
      </c>
      <c r="K202" s="213" t="s">
        <v>1</v>
      </c>
      <c r="L202" s="36"/>
      <c r="M202" s="218" t="s">
        <v>1</v>
      </c>
      <c r="N202" s="219" t="s">
        <v>52</v>
      </c>
      <c r="O202" s="66"/>
      <c r="P202" s="220">
        <f>O202*H202</f>
        <v>0</v>
      </c>
      <c r="Q202" s="220">
        <v>0</v>
      </c>
      <c r="R202" s="220">
        <f>Q202*H202</f>
        <v>0</v>
      </c>
      <c r="S202" s="220">
        <v>0</v>
      </c>
      <c r="T202" s="221">
        <f>S202*H202</f>
        <v>0</v>
      </c>
      <c r="AR202" s="222" t="s">
        <v>886</v>
      </c>
      <c r="AT202" s="222" t="s">
        <v>158</v>
      </c>
      <c r="AU202" s="222" t="s">
        <v>95</v>
      </c>
      <c r="AY202" s="16" t="s">
        <v>156</v>
      </c>
      <c r="BE202" s="109">
        <f>IF(N202="základní",J202,0)</f>
        <v>0</v>
      </c>
      <c r="BF202" s="109">
        <f>IF(N202="snížená",J202,0)</f>
        <v>0</v>
      </c>
      <c r="BG202" s="109">
        <f>IF(N202="zákl. přenesená",J202,0)</f>
        <v>0</v>
      </c>
      <c r="BH202" s="109">
        <f>IF(N202="sníž. přenesená",J202,0)</f>
        <v>0</v>
      </c>
      <c r="BI202" s="109">
        <f>IF(N202="nulová",J202,0)</f>
        <v>0</v>
      </c>
      <c r="BJ202" s="16" t="s">
        <v>23</v>
      </c>
      <c r="BK202" s="109">
        <f>ROUND(I202*H202,2)</f>
        <v>0</v>
      </c>
      <c r="BL202" s="16" t="s">
        <v>886</v>
      </c>
      <c r="BM202" s="222" t="s">
        <v>947</v>
      </c>
    </row>
    <row r="203" spans="2:65" s="1" customFormat="1" ht="11.25">
      <c r="B203" s="34"/>
      <c r="C203" s="35"/>
      <c r="D203" s="225" t="s">
        <v>171</v>
      </c>
      <c r="E203" s="35"/>
      <c r="F203" s="235" t="s">
        <v>946</v>
      </c>
      <c r="G203" s="35"/>
      <c r="H203" s="35"/>
      <c r="I203" s="123"/>
      <c r="J203" s="35"/>
      <c r="K203" s="35"/>
      <c r="L203" s="36"/>
      <c r="M203" s="236"/>
      <c r="N203" s="66"/>
      <c r="O203" s="66"/>
      <c r="P203" s="66"/>
      <c r="Q203" s="66"/>
      <c r="R203" s="66"/>
      <c r="S203" s="66"/>
      <c r="T203" s="67"/>
      <c r="AT203" s="16" t="s">
        <v>171</v>
      </c>
      <c r="AU203" s="16" t="s">
        <v>95</v>
      </c>
    </row>
    <row r="204" spans="2:65" s="14" customFormat="1" ht="22.5">
      <c r="B204" s="258"/>
      <c r="C204" s="259"/>
      <c r="D204" s="225" t="s">
        <v>164</v>
      </c>
      <c r="E204" s="260" t="s">
        <v>1</v>
      </c>
      <c r="F204" s="261" t="s">
        <v>948</v>
      </c>
      <c r="G204" s="259"/>
      <c r="H204" s="260" t="s">
        <v>1</v>
      </c>
      <c r="I204" s="262"/>
      <c r="J204" s="259"/>
      <c r="K204" s="259"/>
      <c r="L204" s="263"/>
      <c r="M204" s="264"/>
      <c r="N204" s="265"/>
      <c r="O204" s="265"/>
      <c r="P204" s="265"/>
      <c r="Q204" s="265"/>
      <c r="R204" s="265"/>
      <c r="S204" s="265"/>
      <c r="T204" s="266"/>
      <c r="AT204" s="267" t="s">
        <v>164</v>
      </c>
      <c r="AU204" s="267" t="s">
        <v>95</v>
      </c>
      <c r="AV204" s="14" t="s">
        <v>23</v>
      </c>
      <c r="AW204" s="14" t="s">
        <v>40</v>
      </c>
      <c r="AX204" s="14" t="s">
        <v>87</v>
      </c>
      <c r="AY204" s="267" t="s">
        <v>156</v>
      </c>
    </row>
    <row r="205" spans="2:65" s="12" customFormat="1" ht="11.25">
      <c r="B205" s="223"/>
      <c r="C205" s="224"/>
      <c r="D205" s="225" t="s">
        <v>164</v>
      </c>
      <c r="E205" s="226" t="s">
        <v>1</v>
      </c>
      <c r="F205" s="227" t="s">
        <v>23</v>
      </c>
      <c r="G205" s="224"/>
      <c r="H205" s="228">
        <v>1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164</v>
      </c>
      <c r="AU205" s="234" t="s">
        <v>95</v>
      </c>
      <c r="AV205" s="12" t="s">
        <v>95</v>
      </c>
      <c r="AW205" s="12" t="s">
        <v>40</v>
      </c>
      <c r="AX205" s="12" t="s">
        <v>23</v>
      </c>
      <c r="AY205" s="234" t="s">
        <v>156</v>
      </c>
    </row>
    <row r="206" spans="2:65" s="1" customFormat="1" ht="16.5" customHeight="1">
      <c r="B206" s="34"/>
      <c r="C206" s="211" t="s">
        <v>226</v>
      </c>
      <c r="D206" s="211" t="s">
        <v>158</v>
      </c>
      <c r="E206" s="212" t="s">
        <v>949</v>
      </c>
      <c r="F206" s="213" t="s">
        <v>950</v>
      </c>
      <c r="G206" s="214" t="s">
        <v>885</v>
      </c>
      <c r="H206" s="215">
        <v>1</v>
      </c>
      <c r="I206" s="216"/>
      <c r="J206" s="217">
        <f>ROUND(I206*H206,2)</f>
        <v>0</v>
      </c>
      <c r="K206" s="213" t="s">
        <v>1</v>
      </c>
      <c r="L206" s="36"/>
      <c r="M206" s="218" t="s">
        <v>1</v>
      </c>
      <c r="N206" s="219" t="s">
        <v>52</v>
      </c>
      <c r="O206" s="66"/>
      <c r="P206" s="220">
        <f>O206*H206</f>
        <v>0</v>
      </c>
      <c r="Q206" s="220">
        <v>0</v>
      </c>
      <c r="R206" s="220">
        <f>Q206*H206</f>
        <v>0</v>
      </c>
      <c r="S206" s="220">
        <v>0</v>
      </c>
      <c r="T206" s="221">
        <f>S206*H206</f>
        <v>0</v>
      </c>
      <c r="AR206" s="222" t="s">
        <v>886</v>
      </c>
      <c r="AT206" s="222" t="s">
        <v>158</v>
      </c>
      <c r="AU206" s="222" t="s">
        <v>95</v>
      </c>
      <c r="AY206" s="16" t="s">
        <v>156</v>
      </c>
      <c r="BE206" s="109">
        <f>IF(N206="základní",J206,0)</f>
        <v>0</v>
      </c>
      <c r="BF206" s="109">
        <f>IF(N206="snížená",J206,0)</f>
        <v>0</v>
      </c>
      <c r="BG206" s="109">
        <f>IF(N206="zákl. přenesená",J206,0)</f>
        <v>0</v>
      </c>
      <c r="BH206" s="109">
        <f>IF(N206="sníž. přenesená",J206,0)</f>
        <v>0</v>
      </c>
      <c r="BI206" s="109">
        <f>IF(N206="nulová",J206,0)</f>
        <v>0</v>
      </c>
      <c r="BJ206" s="16" t="s">
        <v>23</v>
      </c>
      <c r="BK206" s="109">
        <f>ROUND(I206*H206,2)</f>
        <v>0</v>
      </c>
      <c r="BL206" s="16" t="s">
        <v>886</v>
      </c>
      <c r="BM206" s="222" t="s">
        <v>951</v>
      </c>
    </row>
    <row r="207" spans="2:65" s="1" customFormat="1" ht="11.25">
      <c r="B207" s="34"/>
      <c r="C207" s="35"/>
      <c r="D207" s="225" t="s">
        <v>171</v>
      </c>
      <c r="E207" s="35"/>
      <c r="F207" s="235" t="s">
        <v>950</v>
      </c>
      <c r="G207" s="35"/>
      <c r="H207" s="35"/>
      <c r="I207" s="123"/>
      <c r="J207" s="35"/>
      <c r="K207" s="35"/>
      <c r="L207" s="36"/>
      <c r="M207" s="236"/>
      <c r="N207" s="66"/>
      <c r="O207" s="66"/>
      <c r="P207" s="66"/>
      <c r="Q207" s="66"/>
      <c r="R207" s="66"/>
      <c r="S207" s="66"/>
      <c r="T207" s="67"/>
      <c r="AT207" s="16" t="s">
        <v>171</v>
      </c>
      <c r="AU207" s="16" t="s">
        <v>95</v>
      </c>
    </row>
    <row r="208" spans="2:65" s="14" customFormat="1" ht="11.25">
      <c r="B208" s="258"/>
      <c r="C208" s="259"/>
      <c r="D208" s="225" t="s">
        <v>164</v>
      </c>
      <c r="E208" s="260" t="s">
        <v>1</v>
      </c>
      <c r="F208" s="261" t="s">
        <v>952</v>
      </c>
      <c r="G208" s="259"/>
      <c r="H208" s="260" t="s">
        <v>1</v>
      </c>
      <c r="I208" s="262"/>
      <c r="J208" s="259"/>
      <c r="K208" s="259"/>
      <c r="L208" s="263"/>
      <c r="M208" s="264"/>
      <c r="N208" s="265"/>
      <c r="O208" s="265"/>
      <c r="P208" s="265"/>
      <c r="Q208" s="265"/>
      <c r="R208" s="265"/>
      <c r="S208" s="265"/>
      <c r="T208" s="266"/>
      <c r="AT208" s="267" t="s">
        <v>164</v>
      </c>
      <c r="AU208" s="267" t="s">
        <v>95</v>
      </c>
      <c r="AV208" s="14" t="s">
        <v>23</v>
      </c>
      <c r="AW208" s="14" t="s">
        <v>40</v>
      </c>
      <c r="AX208" s="14" t="s">
        <v>87</v>
      </c>
      <c r="AY208" s="267" t="s">
        <v>156</v>
      </c>
    </row>
    <row r="209" spans="2:65" s="14" customFormat="1" ht="22.5">
      <c r="B209" s="258"/>
      <c r="C209" s="259"/>
      <c r="D209" s="225" t="s">
        <v>164</v>
      </c>
      <c r="E209" s="260" t="s">
        <v>1</v>
      </c>
      <c r="F209" s="261" t="s">
        <v>953</v>
      </c>
      <c r="G209" s="259"/>
      <c r="H209" s="260" t="s">
        <v>1</v>
      </c>
      <c r="I209" s="262"/>
      <c r="J209" s="259"/>
      <c r="K209" s="259"/>
      <c r="L209" s="263"/>
      <c r="M209" s="264"/>
      <c r="N209" s="265"/>
      <c r="O209" s="265"/>
      <c r="P209" s="265"/>
      <c r="Q209" s="265"/>
      <c r="R209" s="265"/>
      <c r="S209" s="265"/>
      <c r="T209" s="266"/>
      <c r="AT209" s="267" t="s">
        <v>164</v>
      </c>
      <c r="AU209" s="267" t="s">
        <v>95</v>
      </c>
      <c r="AV209" s="14" t="s">
        <v>23</v>
      </c>
      <c r="AW209" s="14" t="s">
        <v>40</v>
      </c>
      <c r="AX209" s="14" t="s">
        <v>87</v>
      </c>
      <c r="AY209" s="267" t="s">
        <v>156</v>
      </c>
    </row>
    <row r="210" spans="2:65" s="12" customFormat="1" ht="11.25">
      <c r="B210" s="223"/>
      <c r="C210" s="224"/>
      <c r="D210" s="225" t="s">
        <v>164</v>
      </c>
      <c r="E210" s="226" t="s">
        <v>1</v>
      </c>
      <c r="F210" s="227" t="s">
        <v>23</v>
      </c>
      <c r="G210" s="224"/>
      <c r="H210" s="228">
        <v>1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AT210" s="234" t="s">
        <v>164</v>
      </c>
      <c r="AU210" s="234" t="s">
        <v>95</v>
      </c>
      <c r="AV210" s="12" t="s">
        <v>95</v>
      </c>
      <c r="AW210" s="12" t="s">
        <v>40</v>
      </c>
      <c r="AX210" s="12" t="s">
        <v>23</v>
      </c>
      <c r="AY210" s="234" t="s">
        <v>156</v>
      </c>
    </row>
    <row r="211" spans="2:65" s="1" customFormat="1" ht="16.5" customHeight="1">
      <c r="B211" s="34"/>
      <c r="C211" s="211" t="s">
        <v>233</v>
      </c>
      <c r="D211" s="211" t="s">
        <v>158</v>
      </c>
      <c r="E211" s="212" t="s">
        <v>954</v>
      </c>
      <c r="F211" s="213" t="s">
        <v>955</v>
      </c>
      <c r="G211" s="214" t="s">
        <v>885</v>
      </c>
      <c r="H211" s="215">
        <v>1</v>
      </c>
      <c r="I211" s="216"/>
      <c r="J211" s="217">
        <f>ROUND(I211*H211,2)</f>
        <v>0</v>
      </c>
      <c r="K211" s="213" t="s">
        <v>1</v>
      </c>
      <c r="L211" s="36"/>
      <c r="M211" s="218" t="s">
        <v>1</v>
      </c>
      <c r="N211" s="219" t="s">
        <v>52</v>
      </c>
      <c r="O211" s="66"/>
      <c r="P211" s="220">
        <f>O211*H211</f>
        <v>0</v>
      </c>
      <c r="Q211" s="220">
        <v>0</v>
      </c>
      <c r="R211" s="220">
        <f>Q211*H211</f>
        <v>0</v>
      </c>
      <c r="S211" s="220">
        <v>0</v>
      </c>
      <c r="T211" s="221">
        <f>S211*H211</f>
        <v>0</v>
      </c>
      <c r="AR211" s="222" t="s">
        <v>886</v>
      </c>
      <c r="AT211" s="222" t="s">
        <v>158</v>
      </c>
      <c r="AU211" s="222" t="s">
        <v>95</v>
      </c>
      <c r="AY211" s="16" t="s">
        <v>156</v>
      </c>
      <c r="BE211" s="109">
        <f>IF(N211="základní",J211,0)</f>
        <v>0</v>
      </c>
      <c r="BF211" s="109">
        <f>IF(N211="snížená",J211,0)</f>
        <v>0</v>
      </c>
      <c r="BG211" s="109">
        <f>IF(N211="zákl. přenesená",J211,0)</f>
        <v>0</v>
      </c>
      <c r="BH211" s="109">
        <f>IF(N211="sníž. přenesená",J211,0)</f>
        <v>0</v>
      </c>
      <c r="BI211" s="109">
        <f>IF(N211="nulová",J211,0)</f>
        <v>0</v>
      </c>
      <c r="BJ211" s="16" t="s">
        <v>23</v>
      </c>
      <c r="BK211" s="109">
        <f>ROUND(I211*H211,2)</f>
        <v>0</v>
      </c>
      <c r="BL211" s="16" t="s">
        <v>886</v>
      </c>
      <c r="BM211" s="222" t="s">
        <v>956</v>
      </c>
    </row>
    <row r="212" spans="2:65" s="1" customFormat="1" ht="19.5">
      <c r="B212" s="34"/>
      <c r="C212" s="35"/>
      <c r="D212" s="225" t="s">
        <v>171</v>
      </c>
      <c r="E212" s="35"/>
      <c r="F212" s="235" t="s">
        <v>957</v>
      </c>
      <c r="G212" s="35"/>
      <c r="H212" s="35"/>
      <c r="I212" s="123"/>
      <c r="J212" s="35"/>
      <c r="K212" s="35"/>
      <c r="L212" s="36"/>
      <c r="M212" s="236"/>
      <c r="N212" s="66"/>
      <c r="O212" s="66"/>
      <c r="P212" s="66"/>
      <c r="Q212" s="66"/>
      <c r="R212" s="66"/>
      <c r="S212" s="66"/>
      <c r="T212" s="67"/>
      <c r="AT212" s="16" t="s">
        <v>171</v>
      </c>
      <c r="AU212" s="16" t="s">
        <v>95</v>
      </c>
    </row>
    <row r="213" spans="2:65" s="12" customFormat="1" ht="11.25">
      <c r="B213" s="223"/>
      <c r="C213" s="224"/>
      <c r="D213" s="225" t="s">
        <v>164</v>
      </c>
      <c r="E213" s="226" t="s">
        <v>1</v>
      </c>
      <c r="F213" s="227" t="s">
        <v>23</v>
      </c>
      <c r="G213" s="224"/>
      <c r="H213" s="228">
        <v>1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164</v>
      </c>
      <c r="AU213" s="234" t="s">
        <v>95</v>
      </c>
      <c r="AV213" s="12" t="s">
        <v>95</v>
      </c>
      <c r="AW213" s="12" t="s">
        <v>40</v>
      </c>
      <c r="AX213" s="12" t="s">
        <v>23</v>
      </c>
      <c r="AY213" s="234" t="s">
        <v>156</v>
      </c>
    </row>
    <row r="214" spans="2:65" s="1" customFormat="1" ht="24" customHeight="1">
      <c r="B214" s="34"/>
      <c r="C214" s="211" t="s">
        <v>240</v>
      </c>
      <c r="D214" s="211" t="s">
        <v>158</v>
      </c>
      <c r="E214" s="212" t="s">
        <v>958</v>
      </c>
      <c r="F214" s="213" t="s">
        <v>959</v>
      </c>
      <c r="G214" s="214" t="s">
        <v>885</v>
      </c>
      <c r="H214" s="215">
        <v>1</v>
      </c>
      <c r="I214" s="216"/>
      <c r="J214" s="217">
        <f>ROUND(I214*H214,2)</f>
        <v>0</v>
      </c>
      <c r="K214" s="213" t="s">
        <v>1</v>
      </c>
      <c r="L214" s="36"/>
      <c r="M214" s="218" t="s">
        <v>1</v>
      </c>
      <c r="N214" s="219" t="s">
        <v>52</v>
      </c>
      <c r="O214" s="66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AR214" s="222" t="s">
        <v>886</v>
      </c>
      <c r="AT214" s="222" t="s">
        <v>158</v>
      </c>
      <c r="AU214" s="222" t="s">
        <v>95</v>
      </c>
      <c r="AY214" s="16" t="s">
        <v>156</v>
      </c>
      <c r="BE214" s="109">
        <f>IF(N214="základní",J214,0)</f>
        <v>0</v>
      </c>
      <c r="BF214" s="109">
        <f>IF(N214="snížená",J214,0)</f>
        <v>0</v>
      </c>
      <c r="BG214" s="109">
        <f>IF(N214="zákl. přenesená",J214,0)</f>
        <v>0</v>
      </c>
      <c r="BH214" s="109">
        <f>IF(N214="sníž. přenesená",J214,0)</f>
        <v>0</v>
      </c>
      <c r="BI214" s="109">
        <f>IF(N214="nulová",J214,0)</f>
        <v>0</v>
      </c>
      <c r="BJ214" s="16" t="s">
        <v>23</v>
      </c>
      <c r="BK214" s="109">
        <f>ROUND(I214*H214,2)</f>
        <v>0</v>
      </c>
      <c r="BL214" s="16" t="s">
        <v>886</v>
      </c>
      <c r="BM214" s="222" t="s">
        <v>960</v>
      </c>
    </row>
    <row r="215" spans="2:65" s="1" customFormat="1" ht="11.25">
      <c r="B215" s="34"/>
      <c r="C215" s="35"/>
      <c r="D215" s="225" t="s">
        <v>171</v>
      </c>
      <c r="E215" s="35"/>
      <c r="F215" s="235" t="s">
        <v>961</v>
      </c>
      <c r="G215" s="35"/>
      <c r="H215" s="35"/>
      <c r="I215" s="123"/>
      <c r="J215" s="35"/>
      <c r="K215" s="35"/>
      <c r="L215" s="36"/>
      <c r="M215" s="236"/>
      <c r="N215" s="66"/>
      <c r="O215" s="66"/>
      <c r="P215" s="66"/>
      <c r="Q215" s="66"/>
      <c r="R215" s="66"/>
      <c r="S215" s="66"/>
      <c r="T215" s="67"/>
      <c r="AT215" s="16" t="s">
        <v>171</v>
      </c>
      <c r="AU215" s="16" t="s">
        <v>95</v>
      </c>
    </row>
    <row r="216" spans="2:65" s="14" customFormat="1" ht="22.5">
      <c r="B216" s="258"/>
      <c r="C216" s="259"/>
      <c r="D216" s="225" t="s">
        <v>164</v>
      </c>
      <c r="E216" s="260" t="s">
        <v>1</v>
      </c>
      <c r="F216" s="261" t="s">
        <v>959</v>
      </c>
      <c r="G216" s="259"/>
      <c r="H216" s="260" t="s">
        <v>1</v>
      </c>
      <c r="I216" s="262"/>
      <c r="J216" s="259"/>
      <c r="K216" s="259"/>
      <c r="L216" s="263"/>
      <c r="M216" s="264"/>
      <c r="N216" s="265"/>
      <c r="O216" s="265"/>
      <c r="P216" s="265"/>
      <c r="Q216" s="265"/>
      <c r="R216" s="265"/>
      <c r="S216" s="265"/>
      <c r="T216" s="266"/>
      <c r="AT216" s="267" t="s">
        <v>164</v>
      </c>
      <c r="AU216" s="267" t="s">
        <v>95</v>
      </c>
      <c r="AV216" s="14" t="s">
        <v>23</v>
      </c>
      <c r="AW216" s="14" t="s">
        <v>40</v>
      </c>
      <c r="AX216" s="14" t="s">
        <v>87</v>
      </c>
      <c r="AY216" s="267" t="s">
        <v>156</v>
      </c>
    </row>
    <row r="217" spans="2:65" s="14" customFormat="1" ht="22.5">
      <c r="B217" s="258"/>
      <c r="C217" s="259"/>
      <c r="D217" s="225" t="s">
        <v>164</v>
      </c>
      <c r="E217" s="260" t="s">
        <v>1</v>
      </c>
      <c r="F217" s="261" t="s">
        <v>962</v>
      </c>
      <c r="G217" s="259"/>
      <c r="H217" s="260" t="s">
        <v>1</v>
      </c>
      <c r="I217" s="262"/>
      <c r="J217" s="259"/>
      <c r="K217" s="259"/>
      <c r="L217" s="263"/>
      <c r="M217" s="264"/>
      <c r="N217" s="265"/>
      <c r="O217" s="265"/>
      <c r="P217" s="265"/>
      <c r="Q217" s="265"/>
      <c r="R217" s="265"/>
      <c r="S217" s="265"/>
      <c r="T217" s="266"/>
      <c r="AT217" s="267" t="s">
        <v>164</v>
      </c>
      <c r="AU217" s="267" t="s">
        <v>95</v>
      </c>
      <c r="AV217" s="14" t="s">
        <v>23</v>
      </c>
      <c r="AW217" s="14" t="s">
        <v>40</v>
      </c>
      <c r="AX217" s="14" t="s">
        <v>87</v>
      </c>
      <c r="AY217" s="267" t="s">
        <v>156</v>
      </c>
    </row>
    <row r="218" spans="2:65" s="12" customFormat="1" ht="11.25">
      <c r="B218" s="223"/>
      <c r="C218" s="224"/>
      <c r="D218" s="225" t="s">
        <v>164</v>
      </c>
      <c r="E218" s="226" t="s">
        <v>1</v>
      </c>
      <c r="F218" s="227" t="s">
        <v>23</v>
      </c>
      <c r="G218" s="224"/>
      <c r="H218" s="228">
        <v>1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AT218" s="234" t="s">
        <v>164</v>
      </c>
      <c r="AU218" s="234" t="s">
        <v>95</v>
      </c>
      <c r="AV218" s="12" t="s">
        <v>95</v>
      </c>
      <c r="AW218" s="12" t="s">
        <v>40</v>
      </c>
      <c r="AX218" s="12" t="s">
        <v>23</v>
      </c>
      <c r="AY218" s="234" t="s">
        <v>156</v>
      </c>
    </row>
    <row r="219" spans="2:65" s="1" customFormat="1" ht="16.5" customHeight="1">
      <c r="B219" s="34"/>
      <c r="C219" s="211" t="s">
        <v>8</v>
      </c>
      <c r="D219" s="211" t="s">
        <v>158</v>
      </c>
      <c r="E219" s="212" t="s">
        <v>963</v>
      </c>
      <c r="F219" s="213" t="s">
        <v>961</v>
      </c>
      <c r="G219" s="214" t="s">
        <v>885</v>
      </c>
      <c r="H219" s="215">
        <v>1</v>
      </c>
      <c r="I219" s="216"/>
      <c r="J219" s="217">
        <f>ROUND(I219*H219,2)</f>
        <v>0</v>
      </c>
      <c r="K219" s="213" t="s">
        <v>1</v>
      </c>
      <c r="L219" s="36"/>
      <c r="M219" s="218" t="s">
        <v>1</v>
      </c>
      <c r="N219" s="219" t="s">
        <v>52</v>
      </c>
      <c r="O219" s="66"/>
      <c r="P219" s="220">
        <f>O219*H219</f>
        <v>0</v>
      </c>
      <c r="Q219" s="220">
        <v>0</v>
      </c>
      <c r="R219" s="220">
        <f>Q219*H219</f>
        <v>0</v>
      </c>
      <c r="S219" s="220">
        <v>0</v>
      </c>
      <c r="T219" s="221">
        <f>S219*H219</f>
        <v>0</v>
      </c>
      <c r="AR219" s="222" t="s">
        <v>886</v>
      </c>
      <c r="AT219" s="222" t="s">
        <v>158</v>
      </c>
      <c r="AU219" s="222" t="s">
        <v>95</v>
      </c>
      <c r="AY219" s="16" t="s">
        <v>156</v>
      </c>
      <c r="BE219" s="109">
        <f>IF(N219="základní",J219,0)</f>
        <v>0</v>
      </c>
      <c r="BF219" s="109">
        <f>IF(N219="snížená",J219,0)</f>
        <v>0</v>
      </c>
      <c r="BG219" s="109">
        <f>IF(N219="zákl. přenesená",J219,0)</f>
        <v>0</v>
      </c>
      <c r="BH219" s="109">
        <f>IF(N219="sníž. přenesená",J219,0)</f>
        <v>0</v>
      </c>
      <c r="BI219" s="109">
        <f>IF(N219="nulová",J219,0)</f>
        <v>0</v>
      </c>
      <c r="BJ219" s="16" t="s">
        <v>23</v>
      </c>
      <c r="BK219" s="109">
        <f>ROUND(I219*H219,2)</f>
        <v>0</v>
      </c>
      <c r="BL219" s="16" t="s">
        <v>886</v>
      </c>
      <c r="BM219" s="222" t="s">
        <v>964</v>
      </c>
    </row>
    <row r="220" spans="2:65" s="1" customFormat="1" ht="11.25">
      <c r="B220" s="34"/>
      <c r="C220" s="35"/>
      <c r="D220" s="225" t="s">
        <v>171</v>
      </c>
      <c r="E220" s="35"/>
      <c r="F220" s="235" t="s">
        <v>961</v>
      </c>
      <c r="G220" s="35"/>
      <c r="H220" s="35"/>
      <c r="I220" s="123"/>
      <c r="J220" s="35"/>
      <c r="K220" s="35"/>
      <c r="L220" s="36"/>
      <c r="M220" s="236"/>
      <c r="N220" s="66"/>
      <c r="O220" s="66"/>
      <c r="P220" s="66"/>
      <c r="Q220" s="66"/>
      <c r="R220" s="66"/>
      <c r="S220" s="66"/>
      <c r="T220" s="67"/>
      <c r="AT220" s="16" t="s">
        <v>171</v>
      </c>
      <c r="AU220" s="16" t="s">
        <v>95</v>
      </c>
    </row>
    <row r="221" spans="2:65" s="14" customFormat="1" ht="11.25">
      <c r="B221" s="258"/>
      <c r="C221" s="259"/>
      <c r="D221" s="225" t="s">
        <v>164</v>
      </c>
      <c r="E221" s="260" t="s">
        <v>1</v>
      </c>
      <c r="F221" s="261" t="s">
        <v>965</v>
      </c>
      <c r="G221" s="259"/>
      <c r="H221" s="260" t="s">
        <v>1</v>
      </c>
      <c r="I221" s="262"/>
      <c r="J221" s="259"/>
      <c r="K221" s="259"/>
      <c r="L221" s="263"/>
      <c r="M221" s="264"/>
      <c r="N221" s="265"/>
      <c r="O221" s="265"/>
      <c r="P221" s="265"/>
      <c r="Q221" s="265"/>
      <c r="R221" s="265"/>
      <c r="S221" s="265"/>
      <c r="T221" s="266"/>
      <c r="AT221" s="267" t="s">
        <v>164</v>
      </c>
      <c r="AU221" s="267" t="s">
        <v>95</v>
      </c>
      <c r="AV221" s="14" t="s">
        <v>23</v>
      </c>
      <c r="AW221" s="14" t="s">
        <v>40</v>
      </c>
      <c r="AX221" s="14" t="s">
        <v>87</v>
      </c>
      <c r="AY221" s="267" t="s">
        <v>156</v>
      </c>
    </row>
    <row r="222" spans="2:65" s="14" customFormat="1" ht="11.25">
      <c r="B222" s="258"/>
      <c r="C222" s="259"/>
      <c r="D222" s="225" t="s">
        <v>164</v>
      </c>
      <c r="E222" s="260" t="s">
        <v>1</v>
      </c>
      <c r="F222" s="261" t="s">
        <v>966</v>
      </c>
      <c r="G222" s="259"/>
      <c r="H222" s="260" t="s">
        <v>1</v>
      </c>
      <c r="I222" s="262"/>
      <c r="J222" s="259"/>
      <c r="K222" s="259"/>
      <c r="L222" s="263"/>
      <c r="M222" s="264"/>
      <c r="N222" s="265"/>
      <c r="O222" s="265"/>
      <c r="P222" s="265"/>
      <c r="Q222" s="265"/>
      <c r="R222" s="265"/>
      <c r="S222" s="265"/>
      <c r="T222" s="266"/>
      <c r="AT222" s="267" t="s">
        <v>164</v>
      </c>
      <c r="AU222" s="267" t="s">
        <v>95</v>
      </c>
      <c r="AV222" s="14" t="s">
        <v>23</v>
      </c>
      <c r="AW222" s="14" t="s">
        <v>40</v>
      </c>
      <c r="AX222" s="14" t="s">
        <v>87</v>
      </c>
      <c r="AY222" s="267" t="s">
        <v>156</v>
      </c>
    </row>
    <row r="223" spans="2:65" s="14" customFormat="1" ht="11.25">
      <c r="B223" s="258"/>
      <c r="C223" s="259"/>
      <c r="D223" s="225" t="s">
        <v>164</v>
      </c>
      <c r="E223" s="260" t="s">
        <v>1</v>
      </c>
      <c r="F223" s="261" t="s">
        <v>967</v>
      </c>
      <c r="G223" s="259"/>
      <c r="H223" s="260" t="s">
        <v>1</v>
      </c>
      <c r="I223" s="262"/>
      <c r="J223" s="259"/>
      <c r="K223" s="259"/>
      <c r="L223" s="263"/>
      <c r="M223" s="264"/>
      <c r="N223" s="265"/>
      <c r="O223" s="265"/>
      <c r="P223" s="265"/>
      <c r="Q223" s="265"/>
      <c r="R223" s="265"/>
      <c r="S223" s="265"/>
      <c r="T223" s="266"/>
      <c r="AT223" s="267" t="s">
        <v>164</v>
      </c>
      <c r="AU223" s="267" t="s">
        <v>95</v>
      </c>
      <c r="AV223" s="14" t="s">
        <v>23</v>
      </c>
      <c r="AW223" s="14" t="s">
        <v>40</v>
      </c>
      <c r="AX223" s="14" t="s">
        <v>87</v>
      </c>
      <c r="AY223" s="267" t="s">
        <v>156</v>
      </c>
    </row>
    <row r="224" spans="2:65" s="14" customFormat="1" ht="11.25">
      <c r="B224" s="258"/>
      <c r="C224" s="259"/>
      <c r="D224" s="225" t="s">
        <v>164</v>
      </c>
      <c r="E224" s="260" t="s">
        <v>1</v>
      </c>
      <c r="F224" s="261" t="s">
        <v>968</v>
      </c>
      <c r="G224" s="259"/>
      <c r="H224" s="260" t="s">
        <v>1</v>
      </c>
      <c r="I224" s="262"/>
      <c r="J224" s="259"/>
      <c r="K224" s="259"/>
      <c r="L224" s="263"/>
      <c r="M224" s="264"/>
      <c r="N224" s="265"/>
      <c r="O224" s="265"/>
      <c r="P224" s="265"/>
      <c r="Q224" s="265"/>
      <c r="R224" s="265"/>
      <c r="S224" s="265"/>
      <c r="T224" s="266"/>
      <c r="AT224" s="267" t="s">
        <v>164</v>
      </c>
      <c r="AU224" s="267" t="s">
        <v>95</v>
      </c>
      <c r="AV224" s="14" t="s">
        <v>23</v>
      </c>
      <c r="AW224" s="14" t="s">
        <v>40</v>
      </c>
      <c r="AX224" s="14" t="s">
        <v>87</v>
      </c>
      <c r="AY224" s="267" t="s">
        <v>156</v>
      </c>
    </row>
    <row r="225" spans="2:65" s="12" customFormat="1" ht="11.25">
      <c r="B225" s="223"/>
      <c r="C225" s="224"/>
      <c r="D225" s="225" t="s">
        <v>164</v>
      </c>
      <c r="E225" s="226" t="s">
        <v>1</v>
      </c>
      <c r="F225" s="227" t="s">
        <v>23</v>
      </c>
      <c r="G225" s="224"/>
      <c r="H225" s="228">
        <v>1</v>
      </c>
      <c r="I225" s="229"/>
      <c r="J225" s="224"/>
      <c r="K225" s="224"/>
      <c r="L225" s="230"/>
      <c r="M225" s="231"/>
      <c r="N225" s="232"/>
      <c r="O225" s="232"/>
      <c r="P225" s="232"/>
      <c r="Q225" s="232"/>
      <c r="R225" s="232"/>
      <c r="S225" s="232"/>
      <c r="T225" s="233"/>
      <c r="AT225" s="234" t="s">
        <v>164</v>
      </c>
      <c r="AU225" s="234" t="s">
        <v>95</v>
      </c>
      <c r="AV225" s="12" t="s">
        <v>95</v>
      </c>
      <c r="AW225" s="12" t="s">
        <v>40</v>
      </c>
      <c r="AX225" s="12" t="s">
        <v>23</v>
      </c>
      <c r="AY225" s="234" t="s">
        <v>156</v>
      </c>
    </row>
    <row r="226" spans="2:65" s="1" customFormat="1" ht="24" customHeight="1">
      <c r="B226" s="34"/>
      <c r="C226" s="211" t="s">
        <v>252</v>
      </c>
      <c r="D226" s="211" t="s">
        <v>158</v>
      </c>
      <c r="E226" s="212" t="s">
        <v>969</v>
      </c>
      <c r="F226" s="213" t="s">
        <v>970</v>
      </c>
      <c r="G226" s="214" t="s">
        <v>885</v>
      </c>
      <c r="H226" s="215">
        <v>1</v>
      </c>
      <c r="I226" s="216"/>
      <c r="J226" s="217">
        <f>ROUND(I226*H226,2)</f>
        <v>0</v>
      </c>
      <c r="K226" s="213" t="s">
        <v>1</v>
      </c>
      <c r="L226" s="36"/>
      <c r="M226" s="218" t="s">
        <v>1</v>
      </c>
      <c r="N226" s="219" t="s">
        <v>52</v>
      </c>
      <c r="O226" s="66"/>
      <c r="P226" s="220">
        <f>O226*H226</f>
        <v>0</v>
      </c>
      <c r="Q226" s="220">
        <v>0</v>
      </c>
      <c r="R226" s="220">
        <f>Q226*H226</f>
        <v>0</v>
      </c>
      <c r="S226" s="220">
        <v>0</v>
      </c>
      <c r="T226" s="221">
        <f>S226*H226</f>
        <v>0</v>
      </c>
      <c r="AR226" s="222" t="s">
        <v>886</v>
      </c>
      <c r="AT226" s="222" t="s">
        <v>158</v>
      </c>
      <c r="AU226" s="222" t="s">
        <v>95</v>
      </c>
      <c r="AY226" s="16" t="s">
        <v>156</v>
      </c>
      <c r="BE226" s="109">
        <f>IF(N226="základní",J226,0)</f>
        <v>0</v>
      </c>
      <c r="BF226" s="109">
        <f>IF(N226="snížená",J226,0)</f>
        <v>0</v>
      </c>
      <c r="BG226" s="109">
        <f>IF(N226="zákl. přenesená",J226,0)</f>
        <v>0</v>
      </c>
      <c r="BH226" s="109">
        <f>IF(N226="sníž. přenesená",J226,0)</f>
        <v>0</v>
      </c>
      <c r="BI226" s="109">
        <f>IF(N226="nulová",J226,0)</f>
        <v>0</v>
      </c>
      <c r="BJ226" s="16" t="s">
        <v>23</v>
      </c>
      <c r="BK226" s="109">
        <f>ROUND(I226*H226,2)</f>
        <v>0</v>
      </c>
      <c r="BL226" s="16" t="s">
        <v>886</v>
      </c>
      <c r="BM226" s="222" t="s">
        <v>971</v>
      </c>
    </row>
    <row r="227" spans="2:65" s="1" customFormat="1" ht="11.25">
      <c r="B227" s="34"/>
      <c r="C227" s="35"/>
      <c r="D227" s="225" t="s">
        <v>171</v>
      </c>
      <c r="E227" s="35"/>
      <c r="F227" s="235" t="s">
        <v>970</v>
      </c>
      <c r="G227" s="35"/>
      <c r="H227" s="35"/>
      <c r="I227" s="123"/>
      <c r="J227" s="35"/>
      <c r="K227" s="35"/>
      <c r="L227" s="36"/>
      <c r="M227" s="236"/>
      <c r="N227" s="66"/>
      <c r="O227" s="66"/>
      <c r="P227" s="66"/>
      <c r="Q227" s="66"/>
      <c r="R227" s="66"/>
      <c r="S227" s="66"/>
      <c r="T227" s="67"/>
      <c r="AT227" s="16" t="s">
        <v>171</v>
      </c>
      <c r="AU227" s="16" t="s">
        <v>95</v>
      </c>
    </row>
    <row r="228" spans="2:65" s="14" customFormat="1" ht="11.25">
      <c r="B228" s="258"/>
      <c r="C228" s="259"/>
      <c r="D228" s="225" t="s">
        <v>164</v>
      </c>
      <c r="E228" s="260" t="s">
        <v>1</v>
      </c>
      <c r="F228" s="261" t="s">
        <v>970</v>
      </c>
      <c r="G228" s="259"/>
      <c r="H228" s="260" t="s">
        <v>1</v>
      </c>
      <c r="I228" s="262"/>
      <c r="J228" s="259"/>
      <c r="K228" s="259"/>
      <c r="L228" s="263"/>
      <c r="M228" s="264"/>
      <c r="N228" s="265"/>
      <c r="O228" s="265"/>
      <c r="P228" s="265"/>
      <c r="Q228" s="265"/>
      <c r="R228" s="265"/>
      <c r="S228" s="265"/>
      <c r="T228" s="266"/>
      <c r="AT228" s="267" t="s">
        <v>164</v>
      </c>
      <c r="AU228" s="267" t="s">
        <v>95</v>
      </c>
      <c r="AV228" s="14" t="s">
        <v>23</v>
      </c>
      <c r="AW228" s="14" t="s">
        <v>40</v>
      </c>
      <c r="AX228" s="14" t="s">
        <v>87</v>
      </c>
      <c r="AY228" s="267" t="s">
        <v>156</v>
      </c>
    </row>
    <row r="229" spans="2:65" s="14" customFormat="1" ht="11.25">
      <c r="B229" s="258"/>
      <c r="C229" s="259"/>
      <c r="D229" s="225" t="s">
        <v>164</v>
      </c>
      <c r="E229" s="260" t="s">
        <v>1</v>
      </c>
      <c r="F229" s="261" t="s">
        <v>972</v>
      </c>
      <c r="G229" s="259"/>
      <c r="H229" s="260" t="s">
        <v>1</v>
      </c>
      <c r="I229" s="262"/>
      <c r="J229" s="259"/>
      <c r="K229" s="259"/>
      <c r="L229" s="263"/>
      <c r="M229" s="264"/>
      <c r="N229" s="265"/>
      <c r="O229" s="265"/>
      <c r="P229" s="265"/>
      <c r="Q229" s="265"/>
      <c r="R229" s="265"/>
      <c r="S229" s="265"/>
      <c r="T229" s="266"/>
      <c r="AT229" s="267" t="s">
        <v>164</v>
      </c>
      <c r="AU229" s="267" t="s">
        <v>95</v>
      </c>
      <c r="AV229" s="14" t="s">
        <v>23</v>
      </c>
      <c r="AW229" s="14" t="s">
        <v>40</v>
      </c>
      <c r="AX229" s="14" t="s">
        <v>87</v>
      </c>
      <c r="AY229" s="267" t="s">
        <v>156</v>
      </c>
    </row>
    <row r="230" spans="2:65" s="14" customFormat="1" ht="11.25">
      <c r="B230" s="258"/>
      <c r="C230" s="259"/>
      <c r="D230" s="225" t="s">
        <v>164</v>
      </c>
      <c r="E230" s="260" t="s">
        <v>1</v>
      </c>
      <c r="F230" s="261" t="s">
        <v>973</v>
      </c>
      <c r="G230" s="259"/>
      <c r="H230" s="260" t="s">
        <v>1</v>
      </c>
      <c r="I230" s="262"/>
      <c r="J230" s="259"/>
      <c r="K230" s="259"/>
      <c r="L230" s="263"/>
      <c r="M230" s="264"/>
      <c r="N230" s="265"/>
      <c r="O230" s="265"/>
      <c r="P230" s="265"/>
      <c r="Q230" s="265"/>
      <c r="R230" s="265"/>
      <c r="S230" s="265"/>
      <c r="T230" s="266"/>
      <c r="AT230" s="267" t="s">
        <v>164</v>
      </c>
      <c r="AU230" s="267" t="s">
        <v>95</v>
      </c>
      <c r="AV230" s="14" t="s">
        <v>23</v>
      </c>
      <c r="AW230" s="14" t="s">
        <v>40</v>
      </c>
      <c r="AX230" s="14" t="s">
        <v>87</v>
      </c>
      <c r="AY230" s="267" t="s">
        <v>156</v>
      </c>
    </row>
    <row r="231" spans="2:65" s="14" customFormat="1" ht="11.25">
      <c r="B231" s="258"/>
      <c r="C231" s="259"/>
      <c r="D231" s="225" t="s">
        <v>164</v>
      </c>
      <c r="E231" s="260" t="s">
        <v>1</v>
      </c>
      <c r="F231" s="261" t="s">
        <v>974</v>
      </c>
      <c r="G231" s="259"/>
      <c r="H231" s="260" t="s">
        <v>1</v>
      </c>
      <c r="I231" s="262"/>
      <c r="J231" s="259"/>
      <c r="K231" s="259"/>
      <c r="L231" s="263"/>
      <c r="M231" s="264"/>
      <c r="N231" s="265"/>
      <c r="O231" s="265"/>
      <c r="P231" s="265"/>
      <c r="Q231" s="265"/>
      <c r="R231" s="265"/>
      <c r="S231" s="265"/>
      <c r="T231" s="266"/>
      <c r="AT231" s="267" t="s">
        <v>164</v>
      </c>
      <c r="AU231" s="267" t="s">
        <v>95</v>
      </c>
      <c r="AV231" s="14" t="s">
        <v>23</v>
      </c>
      <c r="AW231" s="14" t="s">
        <v>40</v>
      </c>
      <c r="AX231" s="14" t="s">
        <v>87</v>
      </c>
      <c r="AY231" s="267" t="s">
        <v>156</v>
      </c>
    </row>
    <row r="232" spans="2:65" s="12" customFormat="1" ht="11.25">
      <c r="B232" s="223"/>
      <c r="C232" s="224"/>
      <c r="D232" s="225" t="s">
        <v>164</v>
      </c>
      <c r="E232" s="226" t="s">
        <v>1</v>
      </c>
      <c r="F232" s="227" t="s">
        <v>23</v>
      </c>
      <c r="G232" s="224"/>
      <c r="H232" s="228">
        <v>1</v>
      </c>
      <c r="I232" s="229"/>
      <c r="J232" s="224"/>
      <c r="K232" s="224"/>
      <c r="L232" s="230"/>
      <c r="M232" s="271"/>
      <c r="N232" s="272"/>
      <c r="O232" s="272"/>
      <c r="P232" s="272"/>
      <c r="Q232" s="272"/>
      <c r="R232" s="272"/>
      <c r="S232" s="272"/>
      <c r="T232" s="273"/>
      <c r="AT232" s="234" t="s">
        <v>164</v>
      </c>
      <c r="AU232" s="234" t="s">
        <v>95</v>
      </c>
      <c r="AV232" s="12" t="s">
        <v>95</v>
      </c>
      <c r="AW232" s="12" t="s">
        <v>40</v>
      </c>
      <c r="AX232" s="12" t="s">
        <v>23</v>
      </c>
      <c r="AY232" s="234" t="s">
        <v>156</v>
      </c>
    </row>
    <row r="233" spans="2:65" s="1" customFormat="1" ht="6.95" customHeight="1">
      <c r="B233" s="49"/>
      <c r="C233" s="50"/>
      <c r="D233" s="50"/>
      <c r="E233" s="50"/>
      <c r="F233" s="50"/>
      <c r="G233" s="50"/>
      <c r="H233" s="50"/>
      <c r="I233" s="157"/>
      <c r="J233" s="50"/>
      <c r="K233" s="50"/>
      <c r="L233" s="36"/>
    </row>
  </sheetData>
  <sheetProtection algorithmName="SHA-512" hashValue="nd1SNlv6hDlRAIkBTt7nCjB/+M+Fr3hRISvee61YqAiAyeJLii0alzyTzMm4LDplpIeInUyAW2+j1BZ2/KICWA==" saltValue="gmVyNHmfdMNe29OvtWczjf3hdmxtk3jEft8QSCwKcouMHFX2H+21LSOH7Piy65QwcUJSQYMYW8KXuiAKcbKrSg==" spinCount="100000" sheet="1" objects="1" scenarios="1" formatColumns="0" formatRows="0" autoFilter="0"/>
  <autoFilter ref="C132:K232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1 - SO 01 Opevnění u č.p....</vt:lpstr>
      <vt:lpstr>2 - SO 02 Opevnění  u č.p...</vt:lpstr>
      <vt:lpstr>3 - VON Vedlejší a ostatn...</vt:lpstr>
      <vt:lpstr>'1 - SO 01 Opevnění u č.p....'!Názvy_tisku</vt:lpstr>
      <vt:lpstr>'2 - SO 02 Opevnění  u č.p...'!Názvy_tisku</vt:lpstr>
      <vt:lpstr>'3 - VON Vedlejší a ostatn...'!Názvy_tisku</vt:lpstr>
      <vt:lpstr>'Rekapitulace stavby'!Názvy_tisku</vt:lpstr>
      <vt:lpstr>'1 - SO 01 Opevnění u č.p....'!Oblast_tisku</vt:lpstr>
      <vt:lpstr>'2 - SO 02 Opevnění  u č.p...'!Oblast_tisku</vt:lpstr>
      <vt:lpstr>'3 - VON Vedlejší a ostatn...'!Oblast_tisku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Vavrdová Bohumila</dc:creator>
  <cp:lastModifiedBy>Uživatel systému Windows</cp:lastModifiedBy>
  <dcterms:created xsi:type="dcterms:W3CDTF">2019-05-28T11:45:50Z</dcterms:created>
  <dcterms:modified xsi:type="dcterms:W3CDTF">2019-06-13T11:48:06Z</dcterms:modified>
</cp:coreProperties>
</file>